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anMadhwani\Downloads\"/>
    </mc:Choice>
  </mc:AlternateContent>
  <xr:revisionPtr revIDLastSave="0" documentId="13_ncr:1_{53142BB2-8C85-4919-A6CA-DA448A026313}" xr6:coauthVersionLast="47" xr6:coauthVersionMax="47" xr10:uidLastSave="{00000000-0000-0000-0000-000000000000}"/>
  <bookViews>
    <workbookView xWindow="0" yWindow="15" windowWidth="20730" windowHeight="11760" tabRatio="661" activeTab="2" xr2:uid="{3E52FF56-E1AA-F24E-8188-57C26D828228}"/>
  </bookViews>
  <sheets>
    <sheet name="Dashboard" sheetId="2" r:id="rId1"/>
    <sheet name="Registry" sheetId="9" state="hidden" r:id="rId2"/>
    <sheet name="All Branches" sheetId="1" r:id="rId3"/>
    <sheet name="Sheet3" sheetId="12" r:id="rId4"/>
    <sheet name="Laptop Reconciliation" sheetId="11" r:id="rId5"/>
    <sheet name="Sheet1" sheetId="13" r:id="rId6"/>
    <sheet name="Laptop Allocation | 25-26" sheetId="8" r:id="rId7"/>
    <sheet name="Domain" sheetId="7" state="hidden" r:id="rId8"/>
    <sheet name="Cloud" sheetId="6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'All Branches'!$A$1:$AQ$89</definedName>
    <definedName name="_xlnm._FilterDatabase" localSheetId="0" hidden="1">Dashboard!$C$44:$I$52</definedName>
    <definedName name="_xlnm._FilterDatabase" localSheetId="6" hidden="1">'Laptop Allocation | 25-26'!$A$1:$AD$454</definedName>
    <definedName name="_xlnm._FilterDatabase" localSheetId="4" hidden="1">'Laptop Reconciliation'!$A$1:$N$88</definedName>
    <definedName name="_xlnm._FilterDatabase" localSheetId="3" hidden="1">Sheet3!$A$3:$E$27</definedName>
  </definedNames>
  <calcPr calcId="191028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4" i="8" l="1"/>
  <c r="H453" i="8"/>
  <c r="T453" i="8" s="1"/>
  <c r="S453" i="8" l="1"/>
  <c r="R453" i="8"/>
  <c r="T261" i="8" l="1"/>
  <c r="H451" i="8"/>
  <c r="H377" i="8"/>
  <c r="R215" i="8" l="1"/>
  <c r="T300" i="8" l="1"/>
  <c r="S300" i="8"/>
  <c r="M10" i="2" l="1"/>
  <c r="N10" i="2"/>
  <c r="O10" i="2" l="1"/>
  <c r="AH61" i="1" l="1"/>
  <c r="H450" i="8"/>
  <c r="E6" i="11" l="1"/>
  <c r="E24" i="11"/>
  <c r="E43" i="11"/>
  <c r="E46" i="11"/>
  <c r="E39" i="11"/>
  <c r="E8" i="11"/>
  <c r="E10" i="11"/>
  <c r="E56" i="11"/>
  <c r="E30" i="11"/>
  <c r="E18" i="11"/>
  <c r="E40" i="11"/>
  <c r="E29" i="11"/>
  <c r="E9" i="11"/>
  <c r="E3" i="11"/>
  <c r="E35" i="11"/>
  <c r="E44" i="11"/>
  <c r="E53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5" i="11"/>
  <c r="E54" i="11"/>
  <c r="E50" i="11"/>
  <c r="E48" i="11"/>
  <c r="E47" i="11"/>
  <c r="E45" i="11"/>
  <c r="E41" i="11"/>
  <c r="E38" i="11"/>
  <c r="E37" i="11"/>
  <c r="E36" i="11"/>
  <c r="E33" i="11"/>
  <c r="E27" i="11"/>
  <c r="E23" i="11"/>
  <c r="E21" i="11"/>
  <c r="E20" i="11"/>
  <c r="E19" i="11"/>
  <c r="E17" i="11"/>
  <c r="E16" i="11"/>
  <c r="E15" i="11"/>
  <c r="E14" i="11"/>
  <c r="E13" i="11"/>
  <c r="E12" i="11"/>
  <c r="E7" i="11"/>
  <c r="E5" i="11"/>
  <c r="E2" i="11"/>
  <c r="AB30" i="8"/>
  <c r="AA30" i="8"/>
  <c r="E57" i="11" l="1"/>
  <c r="E88" i="11"/>
  <c r="E52" i="11"/>
  <c r="E22" i="11"/>
  <c r="E25" i="11"/>
  <c r="E28" i="11"/>
  <c r="E51" i="11"/>
  <c r="E26" i="11"/>
  <c r="E87" i="11"/>
  <c r="E32" i="11"/>
  <c r="E4" i="11"/>
  <c r="E42" i="11"/>
  <c r="E11" i="11"/>
  <c r="E34" i="11"/>
  <c r="E31" i="11"/>
  <c r="E49" i="11"/>
  <c r="H17" i="11" l="1"/>
  <c r="H449" i="8"/>
  <c r="T286" i="8" l="1"/>
  <c r="D77" i="11" l="1"/>
  <c r="H448" i="8"/>
  <c r="H87" i="11" l="1"/>
  <c r="H88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6" i="11"/>
  <c r="AH74" i="1"/>
  <c r="AH73" i="1"/>
  <c r="AH69" i="1"/>
  <c r="AH62" i="1"/>
  <c r="AH53" i="1"/>
  <c r="AH63" i="1"/>
  <c r="D34" i="2" l="1"/>
  <c r="J88" i="11"/>
  <c r="I88" i="11"/>
  <c r="G88" i="11"/>
  <c r="F88" i="11"/>
  <c r="D88" i="11"/>
  <c r="J87" i="11"/>
  <c r="I87" i="11"/>
  <c r="G87" i="11"/>
  <c r="F87" i="11"/>
  <c r="D87" i="11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287" i="8"/>
  <c r="H382" i="8"/>
  <c r="K87" i="11" l="1"/>
  <c r="M87" i="11" s="1"/>
  <c r="K88" i="11"/>
  <c r="M88" i="11" s="1"/>
  <c r="L87" i="11"/>
  <c r="L88" i="11"/>
  <c r="J23" i="11"/>
  <c r="J7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4" i="11"/>
  <c r="G3" i="11"/>
  <c r="G2" i="11"/>
  <c r="G5" i="11"/>
  <c r="H381" i="8"/>
  <c r="D5" i="11"/>
  <c r="F2" i="11"/>
  <c r="J86" i="11"/>
  <c r="J85" i="11"/>
  <c r="J84" i="11"/>
  <c r="J83" i="11"/>
  <c r="J82" i="11"/>
  <c r="J81" i="11"/>
  <c r="J80" i="11"/>
  <c r="J79" i="11"/>
  <c r="J78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H367" i="8"/>
  <c r="D3" i="11"/>
  <c r="H380" i="8"/>
  <c r="F86" i="11"/>
  <c r="F85" i="11"/>
  <c r="F84" i="11"/>
  <c r="F83" i="11"/>
  <c r="F82" i="11"/>
  <c r="F81" i="11"/>
  <c r="K81" i="11" s="1"/>
  <c r="F80" i="11"/>
  <c r="K80" i="11" s="1"/>
  <c r="F79" i="11"/>
  <c r="F78" i="11"/>
  <c r="F77" i="11"/>
  <c r="F76" i="11"/>
  <c r="F75" i="11"/>
  <c r="F74" i="11"/>
  <c r="F73" i="11"/>
  <c r="F72" i="11"/>
  <c r="K72" i="11" s="1"/>
  <c r="F71" i="11"/>
  <c r="F70" i="11"/>
  <c r="F69" i="11"/>
  <c r="F68" i="11"/>
  <c r="F67" i="11"/>
  <c r="F66" i="11"/>
  <c r="F65" i="11"/>
  <c r="F64" i="11"/>
  <c r="K64" i="11" s="1"/>
  <c r="F63" i="11"/>
  <c r="F62" i="11"/>
  <c r="F61" i="11"/>
  <c r="F60" i="11"/>
  <c r="F59" i="11"/>
  <c r="F58" i="11"/>
  <c r="F57" i="11"/>
  <c r="F56" i="11"/>
  <c r="K56" i="11" s="1"/>
  <c r="F55" i="11"/>
  <c r="F54" i="11"/>
  <c r="F53" i="11"/>
  <c r="F52" i="11"/>
  <c r="F51" i="11"/>
  <c r="F50" i="11"/>
  <c r="F49" i="11"/>
  <c r="F48" i="11"/>
  <c r="K48" i="11" s="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K22" i="11" s="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4" i="11"/>
  <c r="H379" i="8"/>
  <c r="K71" i="11" l="1"/>
  <c r="K74" i="11"/>
  <c r="K66" i="11"/>
  <c r="K83" i="11"/>
  <c r="K40" i="11"/>
  <c r="K63" i="11"/>
  <c r="K79" i="11"/>
  <c r="K39" i="11"/>
  <c r="K47" i="11"/>
  <c r="K55" i="11"/>
  <c r="K38" i="11"/>
  <c r="K46" i="11"/>
  <c r="K54" i="11"/>
  <c r="K62" i="11"/>
  <c r="K70" i="11"/>
  <c r="K23" i="11"/>
  <c r="K45" i="11"/>
  <c r="K53" i="11"/>
  <c r="K61" i="11"/>
  <c r="K69" i="11"/>
  <c r="K77" i="11"/>
  <c r="M77" i="11" s="1"/>
  <c r="K78" i="11"/>
  <c r="K57" i="11"/>
  <c r="K65" i="11"/>
  <c r="K42" i="11"/>
  <c r="K50" i="11"/>
  <c r="K58" i="11"/>
  <c r="K82" i="11"/>
  <c r="K31" i="11"/>
  <c r="K67" i="11"/>
  <c r="K75" i="11"/>
  <c r="K84" i="11"/>
  <c r="K14" i="11"/>
  <c r="K49" i="11"/>
  <c r="K34" i="11"/>
  <c r="K73" i="11"/>
  <c r="K32" i="11"/>
  <c r="K15" i="11"/>
  <c r="K26" i="11"/>
  <c r="K41" i="11"/>
  <c r="K16" i="11"/>
  <c r="K52" i="11"/>
  <c r="K60" i="11"/>
  <c r="K68" i="11"/>
  <c r="K76" i="11"/>
  <c r="K85" i="11"/>
  <c r="K33" i="11"/>
  <c r="K19" i="11"/>
  <c r="K20" i="11"/>
  <c r="K28" i="11"/>
  <c r="K36" i="11"/>
  <c r="K44" i="11"/>
  <c r="K29" i="11"/>
  <c r="K37" i="11"/>
  <c r="K18" i="11"/>
  <c r="K9" i="11"/>
  <c r="K17" i="11"/>
  <c r="K27" i="11"/>
  <c r="K35" i="11"/>
  <c r="K43" i="11"/>
  <c r="K51" i="11"/>
  <c r="K59" i="11"/>
  <c r="K3" i="11"/>
  <c r="M3" i="11" s="1"/>
  <c r="K11" i="11"/>
  <c r="K6" i="11"/>
  <c r="K30" i="11"/>
  <c r="K7" i="11"/>
  <c r="K8" i="11"/>
  <c r="K24" i="11"/>
  <c r="K25" i="11"/>
  <c r="K10" i="11"/>
  <c r="K5" i="11"/>
  <c r="M5" i="11" s="1"/>
  <c r="K13" i="11"/>
  <c r="K21" i="11"/>
  <c r="K4" i="11"/>
  <c r="M4" i="11" s="1"/>
  <c r="K12" i="11"/>
  <c r="L4" i="11"/>
  <c r="L77" i="11"/>
  <c r="K2" i="11"/>
  <c r="K86" i="11"/>
  <c r="L5" i="11"/>
  <c r="L3" i="11"/>
  <c r="D86" i="11" l="1"/>
  <c r="D85" i="11"/>
  <c r="L85" i="11" s="1"/>
  <c r="D84" i="11"/>
  <c r="D83" i="11"/>
  <c r="D82" i="11"/>
  <c r="D81" i="11"/>
  <c r="D80" i="11"/>
  <c r="D79" i="11"/>
  <c r="D78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" i="11"/>
  <c r="M83" i="11" l="1"/>
  <c r="L83" i="11"/>
  <c r="M54" i="11"/>
  <c r="L54" i="11"/>
  <c r="M31" i="11"/>
  <c r="L31" i="11"/>
  <c r="M55" i="11"/>
  <c r="L55" i="11"/>
  <c r="M71" i="11"/>
  <c r="L71" i="11"/>
  <c r="L80" i="11"/>
  <c r="M80" i="11"/>
  <c r="M6" i="11"/>
  <c r="L6" i="11"/>
  <c r="M62" i="11"/>
  <c r="L62" i="11"/>
  <c r="M39" i="11"/>
  <c r="L39" i="11"/>
  <c r="M63" i="11"/>
  <c r="L63" i="11"/>
  <c r="L8" i="11"/>
  <c r="M8" i="11"/>
  <c r="L16" i="11"/>
  <c r="M16" i="11"/>
  <c r="L24" i="11"/>
  <c r="M24" i="11"/>
  <c r="L32" i="11"/>
  <c r="M32" i="11"/>
  <c r="L40" i="11"/>
  <c r="M40" i="11"/>
  <c r="L48" i="11"/>
  <c r="M48" i="11"/>
  <c r="L56" i="11"/>
  <c r="M56" i="11"/>
  <c r="L64" i="11"/>
  <c r="M64" i="11"/>
  <c r="L72" i="11"/>
  <c r="M72" i="11"/>
  <c r="L81" i="11"/>
  <c r="M81" i="11"/>
  <c r="M38" i="11"/>
  <c r="L38" i="11"/>
  <c r="M15" i="11"/>
  <c r="L15" i="11"/>
  <c r="L9" i="11"/>
  <c r="M9" i="11"/>
  <c r="L17" i="11"/>
  <c r="M17" i="11"/>
  <c r="L25" i="11"/>
  <c r="M25" i="11"/>
  <c r="L33" i="11"/>
  <c r="M33" i="11"/>
  <c r="L41" i="11"/>
  <c r="M41" i="11"/>
  <c r="L49" i="11"/>
  <c r="M49" i="11"/>
  <c r="L57" i="11"/>
  <c r="M57" i="11"/>
  <c r="L65" i="11"/>
  <c r="M65" i="11"/>
  <c r="L73" i="11"/>
  <c r="M73" i="11"/>
  <c r="L82" i="11"/>
  <c r="M82" i="11"/>
  <c r="M30" i="11"/>
  <c r="L30" i="11"/>
  <c r="M7" i="11"/>
  <c r="L7" i="11"/>
  <c r="L10" i="11"/>
  <c r="M10" i="11"/>
  <c r="L18" i="11"/>
  <c r="M18" i="11"/>
  <c r="L26" i="11"/>
  <c r="M26" i="11"/>
  <c r="L34" i="11"/>
  <c r="M34" i="11"/>
  <c r="L42" i="11"/>
  <c r="M42" i="11"/>
  <c r="L50" i="11"/>
  <c r="M50" i="11"/>
  <c r="L58" i="11"/>
  <c r="M58" i="11"/>
  <c r="L66" i="11"/>
  <c r="M66" i="11"/>
  <c r="L74" i="11"/>
  <c r="M74" i="11"/>
  <c r="M22" i="11"/>
  <c r="L22" i="11"/>
  <c r="M79" i="11"/>
  <c r="L79" i="11"/>
  <c r="L11" i="11"/>
  <c r="M11" i="11"/>
  <c r="L19" i="11"/>
  <c r="M19" i="11"/>
  <c r="L27" i="11"/>
  <c r="M27" i="11"/>
  <c r="L35" i="11"/>
  <c r="M35" i="11"/>
  <c r="L43" i="11"/>
  <c r="M43" i="11"/>
  <c r="L51" i="11"/>
  <c r="M51" i="11"/>
  <c r="L59" i="11"/>
  <c r="M59" i="11"/>
  <c r="L67" i="11"/>
  <c r="M67" i="11"/>
  <c r="L75" i="11"/>
  <c r="M75" i="11"/>
  <c r="L84" i="11"/>
  <c r="M84" i="11"/>
  <c r="M46" i="11"/>
  <c r="L46" i="11"/>
  <c r="M23" i="11"/>
  <c r="L23" i="11"/>
  <c r="L12" i="11"/>
  <c r="M12" i="11"/>
  <c r="L20" i="11"/>
  <c r="M20" i="11"/>
  <c r="L28" i="11"/>
  <c r="M28" i="11"/>
  <c r="L36" i="11"/>
  <c r="M36" i="11"/>
  <c r="L44" i="11"/>
  <c r="M44" i="11"/>
  <c r="L52" i="11"/>
  <c r="M52" i="11"/>
  <c r="L60" i="11"/>
  <c r="M60" i="11"/>
  <c r="L68" i="11"/>
  <c r="M68" i="11"/>
  <c r="L76" i="11"/>
  <c r="M76" i="11"/>
  <c r="M85" i="11"/>
  <c r="M14" i="11"/>
  <c r="L14" i="11"/>
  <c r="M70" i="11"/>
  <c r="L70" i="11"/>
  <c r="M47" i="11"/>
  <c r="L47" i="11"/>
  <c r="L2" i="11"/>
  <c r="M2" i="11"/>
  <c r="L13" i="11"/>
  <c r="M13" i="11"/>
  <c r="L21" i="11"/>
  <c r="M21" i="11"/>
  <c r="L29" i="11"/>
  <c r="M29" i="11"/>
  <c r="L37" i="11"/>
  <c r="M37" i="11"/>
  <c r="L45" i="11"/>
  <c r="M45" i="11"/>
  <c r="L53" i="11"/>
  <c r="M53" i="11"/>
  <c r="L61" i="11"/>
  <c r="M61" i="11"/>
  <c r="L69" i="11"/>
  <c r="M69" i="11"/>
  <c r="M78" i="11"/>
  <c r="L78" i="11"/>
  <c r="L86" i="11"/>
  <c r="M86" i="11"/>
  <c r="AG89" i="1"/>
  <c r="H376" i="8"/>
  <c r="H374" i="8"/>
  <c r="H373" i="8"/>
  <c r="H372" i="8"/>
  <c r="T366" i="8"/>
  <c r="T364" i="8"/>
  <c r="T365" i="8"/>
  <c r="T363" i="8"/>
  <c r="H371" i="8" l="1"/>
  <c r="AH47" i="1"/>
  <c r="T301" i="8" l="1"/>
  <c r="T302" i="8"/>
  <c r="H370" i="8" l="1"/>
  <c r="P298" i="8" l="1"/>
  <c r="T298" i="8"/>
  <c r="H298" i="8"/>
  <c r="H303" i="8"/>
  <c r="H302" i="8"/>
  <c r="H301" i="8"/>
  <c r="H300" i="8"/>
  <c r="H299" i="8"/>
  <c r="H297" i="8"/>
  <c r="Q350" i="8"/>
  <c r="Q357" i="8"/>
  <c r="Q358" i="8"/>
  <c r="Q373" i="8"/>
  <c r="Q375" i="8"/>
  <c r="Q338" i="8"/>
  <c r="Q321" i="8"/>
  <c r="Q329" i="8"/>
  <c r="Q294" i="8"/>
  <c r="Q303" i="8"/>
  <c r="P369" i="8"/>
  <c r="Q369" i="8" s="1"/>
  <c r="P368" i="8"/>
  <c r="Q368" i="8" s="1"/>
  <c r="P367" i="8"/>
  <c r="Q367" i="8" s="1"/>
  <c r="P375" i="8"/>
  <c r="P373" i="8"/>
  <c r="P374" i="8"/>
  <c r="Q374" i="8" s="1"/>
  <c r="P372" i="8"/>
  <c r="Q372" i="8" s="1"/>
  <c r="P362" i="8"/>
  <c r="Q362" i="8" s="1"/>
  <c r="P361" i="8"/>
  <c r="Q361" i="8" s="1"/>
  <c r="P360" i="8"/>
  <c r="Q360" i="8" s="1"/>
  <c r="P359" i="8"/>
  <c r="Q359" i="8" s="1"/>
  <c r="P358" i="8"/>
  <c r="P357" i="8"/>
  <c r="P356" i="8"/>
  <c r="Q356" i="8" s="1"/>
  <c r="P355" i="8"/>
  <c r="Q355" i="8" s="1"/>
  <c r="P354" i="8"/>
  <c r="Q354" i="8" s="1"/>
  <c r="P353" i="8"/>
  <c r="Q353" i="8" s="1"/>
  <c r="P352" i="8"/>
  <c r="Q352" i="8" s="1"/>
  <c r="P381" i="8"/>
  <c r="Q381" i="8" s="1"/>
  <c r="P350" i="8"/>
  <c r="P349" i="8"/>
  <c r="Q349" i="8" s="1"/>
  <c r="P348" i="8"/>
  <c r="Q348" i="8" s="1"/>
  <c r="P347" i="8"/>
  <c r="Q347" i="8" s="1"/>
  <c r="P346" i="8"/>
  <c r="Q346" i="8" s="1"/>
  <c r="P345" i="8"/>
  <c r="Q345" i="8" s="1"/>
  <c r="P344" i="8"/>
  <c r="Q344" i="8" s="1"/>
  <c r="P343" i="8"/>
  <c r="Q343" i="8" s="1"/>
  <c r="P341" i="8"/>
  <c r="Q341" i="8" s="1"/>
  <c r="P340" i="8"/>
  <c r="Q340" i="8" s="1"/>
  <c r="P339" i="8"/>
  <c r="Q339" i="8" s="1"/>
  <c r="P338" i="8"/>
  <c r="P337" i="8"/>
  <c r="Q337" i="8" s="1"/>
  <c r="P336" i="8"/>
  <c r="Q336" i="8" s="1"/>
  <c r="P335" i="8"/>
  <c r="P334" i="8"/>
  <c r="Q334" i="8" s="1"/>
  <c r="P332" i="8"/>
  <c r="P331" i="8"/>
  <c r="Q331" i="8" s="1"/>
  <c r="P330" i="8"/>
  <c r="Q330" i="8" s="1"/>
  <c r="P329" i="8"/>
  <c r="P328" i="8"/>
  <c r="Q328" i="8" s="1"/>
  <c r="P327" i="8"/>
  <c r="Q327" i="8" s="1"/>
  <c r="P326" i="8"/>
  <c r="Q326" i="8" s="1"/>
  <c r="P325" i="8"/>
  <c r="Q325" i="8" s="1"/>
  <c r="P324" i="8"/>
  <c r="Q324" i="8" s="1"/>
  <c r="P323" i="8"/>
  <c r="Q323" i="8" s="1"/>
  <c r="P322" i="8"/>
  <c r="Q322" i="8" s="1"/>
  <c r="P321" i="8"/>
  <c r="P320" i="8"/>
  <c r="Q320" i="8" s="1"/>
  <c r="P319" i="8"/>
  <c r="Q319" i="8" s="1"/>
  <c r="P318" i="8"/>
  <c r="Q318" i="8" s="1"/>
  <c r="P317" i="8"/>
  <c r="Q317" i="8" s="1"/>
  <c r="P315" i="8"/>
  <c r="Q315" i="8" s="1"/>
  <c r="P313" i="8"/>
  <c r="Q313" i="8" s="1"/>
  <c r="P312" i="8"/>
  <c r="Q312" i="8" s="1"/>
  <c r="P310" i="8"/>
  <c r="Q310" i="8" s="1"/>
  <c r="P309" i="8"/>
  <c r="Q309" i="8" s="1"/>
  <c r="P307" i="8"/>
  <c r="Q307" i="8" s="1"/>
  <c r="P306" i="8"/>
  <c r="P305" i="8"/>
  <c r="Q305" i="8" s="1"/>
  <c r="P304" i="8"/>
  <c r="Q304" i="8" s="1"/>
  <c r="P303" i="8"/>
  <c r="P302" i="8"/>
  <c r="Q302" i="8" s="1"/>
  <c r="P301" i="8"/>
  <c r="Q301" i="8" s="1"/>
  <c r="P300" i="8"/>
  <c r="Q300" i="8" s="1"/>
  <c r="P299" i="8"/>
  <c r="Q299" i="8" s="1"/>
  <c r="P297" i="8"/>
  <c r="Q297" i="8" s="1"/>
  <c r="P296" i="8"/>
  <c r="Q296" i="8" s="1"/>
  <c r="P295" i="8"/>
  <c r="Q295" i="8" s="1"/>
  <c r="P294" i="8"/>
  <c r="P293" i="8"/>
  <c r="Q293" i="8" s="1"/>
  <c r="P291" i="8"/>
  <c r="Q291" i="8" s="1"/>
  <c r="P290" i="8"/>
  <c r="P289" i="8"/>
  <c r="P288" i="8"/>
  <c r="Q288" i="8" s="1"/>
  <c r="P287" i="8"/>
  <c r="Q287" i="8" s="1"/>
  <c r="P286" i="8"/>
  <c r="Q286" i="8" s="1"/>
  <c r="P285" i="8"/>
  <c r="Q285" i="8" s="1"/>
  <c r="P284" i="8"/>
  <c r="P283" i="8"/>
  <c r="Q283" i="8" s="1"/>
  <c r="P282" i="8"/>
  <c r="Q282" i="8" s="1"/>
  <c r="P281" i="8"/>
  <c r="P280" i="8"/>
  <c r="P277" i="8"/>
  <c r="Q277" i="8" s="1"/>
  <c r="P276" i="8"/>
  <c r="Q276" i="8" s="1"/>
  <c r="P275" i="8"/>
  <c r="P273" i="8"/>
  <c r="Q273" i="8" s="1"/>
  <c r="P272" i="8"/>
  <c r="P271" i="8"/>
  <c r="P270" i="8"/>
  <c r="P266" i="8"/>
  <c r="Q266" i="8" s="1"/>
  <c r="P265" i="8"/>
  <c r="Q265" i="8" s="1"/>
  <c r="P263" i="8"/>
  <c r="Q263" i="8" s="1"/>
  <c r="P261" i="8"/>
  <c r="P260" i="8"/>
  <c r="Q260" i="8" s="1"/>
  <c r="P259" i="8"/>
  <c r="P258" i="8"/>
  <c r="P257" i="8"/>
  <c r="Q257" i="8" s="1"/>
  <c r="P256" i="8"/>
  <c r="Q256" i="8" s="1"/>
  <c r="P255" i="8"/>
  <c r="Q255" i="8" s="1"/>
  <c r="P254" i="8"/>
  <c r="Q254" i="8" s="1"/>
  <c r="P253" i="8"/>
  <c r="P252" i="8"/>
  <c r="Q252" i="8" s="1"/>
  <c r="P251" i="8"/>
  <c r="Q251" i="8" s="1"/>
  <c r="P248" i="8"/>
  <c r="Q248" i="8" s="1"/>
  <c r="P247" i="8"/>
  <c r="P246" i="8"/>
  <c r="P244" i="8"/>
  <c r="P243" i="8"/>
  <c r="Q243" i="8" s="1"/>
  <c r="P242" i="8"/>
  <c r="Q242" i="8" s="1"/>
  <c r="P241" i="8"/>
  <c r="Q241" i="8" s="1"/>
  <c r="P240" i="8"/>
  <c r="Q240" i="8" s="1"/>
  <c r="P239" i="8"/>
  <c r="Q239" i="8" s="1"/>
  <c r="P238" i="8"/>
  <c r="Q238" i="8" s="1"/>
  <c r="P237" i="8"/>
  <c r="Q237" i="8" s="1"/>
  <c r="P236" i="8"/>
  <c r="P235" i="8"/>
  <c r="Q235" i="8" s="1"/>
  <c r="P234" i="8"/>
  <c r="Q234" i="8" s="1"/>
  <c r="P233" i="8"/>
  <c r="Q233" i="8" s="1"/>
  <c r="P232" i="8"/>
  <c r="Q232" i="8" s="1"/>
  <c r="P231" i="8"/>
  <c r="Q231" i="8" s="1"/>
  <c r="P230" i="8"/>
  <c r="Q230" i="8" s="1"/>
  <c r="P229" i="8"/>
  <c r="Q229" i="8" s="1"/>
  <c r="P228" i="8"/>
  <c r="Q228" i="8" s="1"/>
  <c r="P227" i="8"/>
  <c r="Q227" i="8" s="1"/>
  <c r="P226" i="8"/>
  <c r="Q226" i="8" s="1"/>
  <c r="P224" i="8"/>
  <c r="P223" i="8"/>
  <c r="Q223" i="8" s="1"/>
  <c r="P222" i="8"/>
  <c r="Q222" i="8" s="1"/>
  <c r="P218" i="8"/>
  <c r="Q218" i="8" s="1"/>
  <c r="P214" i="8"/>
  <c r="Q214" i="8" s="1"/>
  <c r="P213" i="8"/>
  <c r="Q213" i="8" s="1"/>
  <c r="P210" i="8"/>
  <c r="Q210" i="8" s="1"/>
  <c r="P208" i="8"/>
  <c r="Q208" i="8" s="1"/>
  <c r="Q206" i="8"/>
  <c r="P205" i="8"/>
  <c r="P202" i="8"/>
  <c r="Q202" i="8" s="1"/>
  <c r="P200" i="8"/>
  <c r="Q200" i="8" s="1"/>
  <c r="P196" i="8"/>
  <c r="Q196" i="8" s="1"/>
  <c r="P195" i="8"/>
  <c r="Q195" i="8" s="1"/>
  <c r="P191" i="8"/>
  <c r="Q191" i="8" s="1"/>
  <c r="P187" i="8"/>
  <c r="Q187" i="8" s="1"/>
  <c r="P184" i="8"/>
  <c r="Q184" i="8" s="1"/>
  <c r="P183" i="8"/>
  <c r="Q183" i="8" s="1"/>
  <c r="P177" i="8"/>
  <c r="Q177" i="8" s="1"/>
  <c r="P176" i="8"/>
  <c r="Q176" i="8" s="1"/>
  <c r="P174" i="8"/>
  <c r="P172" i="8"/>
  <c r="Q172" i="8" s="1"/>
  <c r="P168" i="8"/>
  <c r="Q168" i="8" s="1"/>
  <c r="P164" i="8"/>
  <c r="P162" i="8"/>
  <c r="Q162" i="8" s="1"/>
  <c r="P161" i="8"/>
  <c r="Q161" i="8" s="1"/>
  <c r="P160" i="8"/>
  <c r="P159" i="8"/>
  <c r="Q159" i="8" s="1"/>
  <c r="P158" i="8"/>
  <c r="P157" i="8"/>
  <c r="Q157" i="8" s="1"/>
  <c r="P156" i="8"/>
  <c r="Q156" i="8" s="1"/>
  <c r="P155" i="8"/>
  <c r="P154" i="8"/>
  <c r="Q154" i="8" s="1"/>
  <c r="P153" i="8"/>
  <c r="Q153" i="8" s="1"/>
  <c r="P152" i="8"/>
  <c r="Q152" i="8" s="1"/>
  <c r="P151" i="8"/>
  <c r="Q151" i="8" s="1"/>
  <c r="P150" i="8"/>
  <c r="Q150" i="8" s="1"/>
  <c r="P149" i="8"/>
  <c r="P148" i="8"/>
  <c r="Q148" i="8" s="1"/>
  <c r="P147" i="8"/>
  <c r="Q147" i="8" s="1"/>
  <c r="P146" i="8"/>
  <c r="Q146" i="8" s="1"/>
  <c r="P145" i="8"/>
  <c r="Q145" i="8" s="1"/>
  <c r="P141" i="8"/>
  <c r="Q141" i="8" s="1"/>
  <c r="P140" i="8"/>
  <c r="P139" i="8"/>
  <c r="Q139" i="8" s="1"/>
  <c r="P138" i="8"/>
  <c r="P137" i="8"/>
  <c r="P136" i="8"/>
  <c r="Q136" i="8" s="1"/>
  <c r="P135" i="8"/>
  <c r="Q135" i="8" s="1"/>
  <c r="P134" i="8"/>
  <c r="Q134" i="8" s="1"/>
  <c r="P133" i="8"/>
  <c r="Q133" i="8" s="1"/>
  <c r="P129" i="8"/>
  <c r="P125" i="8"/>
  <c r="Q125" i="8" s="1"/>
  <c r="P121" i="8"/>
  <c r="Q121" i="8" s="1"/>
  <c r="P117" i="8"/>
  <c r="Q117" i="8" s="1"/>
  <c r="P114" i="8"/>
  <c r="Q114" i="8" s="1"/>
  <c r="P113" i="8"/>
  <c r="Q113" i="8" s="1"/>
  <c r="P110" i="8"/>
  <c r="P109" i="8"/>
  <c r="Q109" i="8" s="1"/>
  <c r="P105" i="8"/>
  <c r="Q105" i="8" s="1"/>
  <c r="Q104" i="8"/>
  <c r="P103" i="8"/>
  <c r="Q103" i="8" s="1"/>
  <c r="P102" i="8"/>
  <c r="Q102" i="8" s="1"/>
  <c r="AB103" i="8"/>
  <c r="AB104" i="8"/>
  <c r="AB105" i="8"/>
  <c r="AB109" i="8"/>
  <c r="AB110" i="8"/>
  <c r="AB113" i="8"/>
  <c r="AB114" i="8"/>
  <c r="AB117" i="8"/>
  <c r="AB121" i="8"/>
  <c r="AB125" i="8"/>
  <c r="AB129" i="8"/>
  <c r="AB133" i="8"/>
  <c r="AB134" i="8"/>
  <c r="AB135" i="8"/>
  <c r="AB136" i="8"/>
  <c r="AB137" i="8"/>
  <c r="AB138" i="8"/>
  <c r="AB139" i="8"/>
  <c r="AB140" i="8"/>
  <c r="AB141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4" i="8"/>
  <c r="AB168" i="8"/>
  <c r="AB172" i="8"/>
  <c r="AB174" i="8"/>
  <c r="AB176" i="8"/>
  <c r="AB177" i="8"/>
  <c r="AB183" i="8"/>
  <c r="AB187" i="8"/>
  <c r="AB191" i="8"/>
  <c r="AB195" i="8"/>
  <c r="AB196" i="8"/>
  <c r="AB200" i="8"/>
  <c r="AB202" i="8"/>
  <c r="AB206" i="8"/>
  <c r="AB208" i="8"/>
  <c r="AB210" i="8"/>
  <c r="AB214" i="8"/>
  <c r="AB218" i="8"/>
  <c r="AB222" i="8"/>
  <c r="AB223" i="8"/>
  <c r="AB224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6" i="8"/>
  <c r="AB247" i="8"/>
  <c r="AB248" i="8"/>
  <c r="AB251" i="8"/>
  <c r="AB252" i="8"/>
  <c r="AB253" i="8"/>
  <c r="AB254" i="8"/>
  <c r="AB255" i="8"/>
  <c r="AB256" i="8"/>
  <c r="AB257" i="8"/>
  <c r="AB258" i="8"/>
  <c r="AB259" i="8"/>
  <c r="AB260" i="8"/>
  <c r="AB261" i="8"/>
  <c r="AB263" i="8"/>
  <c r="AB265" i="8"/>
  <c r="AB266" i="8"/>
  <c r="AB267" i="8"/>
  <c r="AB270" i="8"/>
  <c r="AB271" i="8"/>
  <c r="AB272" i="8"/>
  <c r="AB273" i="8"/>
  <c r="AB275" i="8"/>
  <c r="AB276" i="8"/>
  <c r="AB277" i="8"/>
  <c r="AB280" i="8"/>
  <c r="AB281" i="8"/>
  <c r="AB282" i="8"/>
  <c r="AB283" i="8"/>
  <c r="AB284" i="8"/>
  <c r="AB285" i="8"/>
  <c r="AB287" i="8"/>
  <c r="AB288" i="8"/>
  <c r="AB289" i="8"/>
  <c r="AB290" i="8"/>
  <c r="AB291" i="8"/>
  <c r="AB293" i="8"/>
  <c r="AB294" i="8"/>
  <c r="AB295" i="8"/>
  <c r="AB296" i="8"/>
  <c r="AB297" i="8"/>
  <c r="AB299" i="8"/>
  <c r="AB300" i="8"/>
  <c r="AB301" i="8"/>
  <c r="AB302" i="8"/>
  <c r="AB303" i="8"/>
  <c r="AB304" i="8"/>
  <c r="AB305" i="8"/>
  <c r="AB306" i="8"/>
  <c r="AB307" i="8"/>
  <c r="AB309" i="8"/>
  <c r="AB310" i="8"/>
  <c r="AB312" i="8"/>
  <c r="AB313" i="8"/>
  <c r="AB315" i="8"/>
  <c r="AB317" i="8"/>
  <c r="AB318" i="8"/>
  <c r="AB319" i="8"/>
  <c r="AB321" i="8"/>
  <c r="AB322" i="8"/>
  <c r="AB323" i="8"/>
  <c r="AB324" i="8"/>
  <c r="AB325" i="8"/>
  <c r="AB326" i="8"/>
  <c r="AB327" i="8"/>
  <c r="AB329" i="8"/>
  <c r="AB330" i="8"/>
  <c r="AB331" i="8"/>
  <c r="AB332" i="8"/>
  <c r="AB334" i="8"/>
  <c r="AB335" i="8"/>
  <c r="AB336" i="8"/>
  <c r="AB337" i="8"/>
  <c r="AB338" i="8"/>
  <c r="AB339" i="8"/>
  <c r="AB340" i="8"/>
  <c r="AB341" i="8"/>
  <c r="AB343" i="8"/>
  <c r="AB344" i="8"/>
  <c r="AB345" i="8"/>
  <c r="AB346" i="8"/>
  <c r="AB347" i="8"/>
  <c r="AB348" i="8"/>
  <c r="AB349" i="8"/>
  <c r="AB350" i="8"/>
  <c r="AB381" i="8"/>
  <c r="AB352" i="8"/>
  <c r="AB353" i="8"/>
  <c r="AB354" i="8"/>
  <c r="AB355" i="8"/>
  <c r="AB356" i="8"/>
  <c r="AB357" i="8"/>
  <c r="AB358" i="8"/>
  <c r="AB449" i="8"/>
  <c r="AB360" i="8"/>
  <c r="AB361" i="8"/>
  <c r="AB362" i="8"/>
  <c r="AB372" i="8"/>
  <c r="AB374" i="8"/>
  <c r="AB373" i="8"/>
  <c r="AB375" i="8"/>
  <c r="AB367" i="8"/>
  <c r="AB368" i="8"/>
  <c r="AB369" i="8"/>
  <c r="AB102" i="8"/>
  <c r="T369" i="8"/>
  <c r="T367" i="8"/>
  <c r="T375" i="8"/>
  <c r="T372" i="8"/>
  <c r="T354" i="8"/>
  <c r="T346" i="8"/>
  <c r="T345" i="8"/>
  <c r="T334" i="8"/>
  <c r="T328" i="8"/>
  <c r="T325" i="8"/>
  <c r="T303" i="8"/>
  <c r="T297" i="8"/>
  <c r="T287" i="8"/>
  <c r="T260" i="8"/>
  <c r="T254" i="8"/>
  <c r="T228" i="8"/>
  <c r="T208" i="8"/>
  <c r="T206" i="8"/>
  <c r="T200" i="8"/>
  <c r="T196" i="8"/>
  <c r="T195" i="8"/>
  <c r="T183" i="8"/>
  <c r="T176" i="8"/>
  <c r="T174" i="8"/>
  <c r="T172" i="8"/>
  <c r="T164" i="8"/>
  <c r="T129" i="8"/>
  <c r="T114" i="8"/>
  <c r="T103" i="8"/>
  <c r="T368" i="8"/>
  <c r="T373" i="8"/>
  <c r="T374" i="8"/>
  <c r="T362" i="8"/>
  <c r="T361" i="8"/>
  <c r="T360" i="8"/>
  <c r="T449" i="8"/>
  <c r="T358" i="8"/>
  <c r="T357" i="8"/>
  <c r="T356" i="8"/>
  <c r="T355" i="8"/>
  <c r="T353" i="8"/>
  <c r="T352" i="8"/>
  <c r="T381" i="8"/>
  <c r="T350" i="8"/>
  <c r="T349" i="8"/>
  <c r="T348" i="8"/>
  <c r="T347" i="8"/>
  <c r="T344" i="8"/>
  <c r="T343" i="8"/>
  <c r="T341" i="8"/>
  <c r="T340" i="8"/>
  <c r="T339" i="8"/>
  <c r="T338" i="8"/>
  <c r="T337" i="8"/>
  <c r="T336" i="8"/>
  <c r="T335" i="8"/>
  <c r="T332" i="8"/>
  <c r="T331" i="8"/>
  <c r="T330" i="8"/>
  <c r="T329" i="8"/>
  <c r="T327" i="8"/>
  <c r="T326" i="8"/>
  <c r="T324" i="8"/>
  <c r="T323" i="8"/>
  <c r="T322" i="8"/>
  <c r="T321" i="8"/>
  <c r="T320" i="8"/>
  <c r="T319" i="8"/>
  <c r="T318" i="8"/>
  <c r="T317" i="8"/>
  <c r="T315" i="8"/>
  <c r="T313" i="8"/>
  <c r="T312" i="8"/>
  <c r="T310" i="8"/>
  <c r="T309" i="8"/>
  <c r="T304" i="8"/>
  <c r="T299" i="8"/>
  <c r="T295" i="8"/>
  <c r="T294" i="8"/>
  <c r="T291" i="8"/>
  <c r="T290" i="8"/>
  <c r="T289" i="8"/>
  <c r="T288" i="8"/>
  <c r="T285" i="8"/>
  <c r="T284" i="8"/>
  <c r="T267" i="8"/>
  <c r="T257" i="8"/>
  <c r="T256" i="8"/>
  <c r="T255" i="8"/>
  <c r="T252" i="8"/>
  <c r="T251" i="8"/>
  <c r="T247" i="8"/>
  <c r="T243" i="8"/>
  <c r="T242" i="8"/>
  <c r="T240" i="8"/>
  <c r="T237" i="8"/>
  <c r="T235" i="8"/>
  <c r="T233" i="8"/>
  <c r="T231" i="8"/>
  <c r="T230" i="8"/>
  <c r="T229" i="8"/>
  <c r="T227" i="8"/>
  <c r="T226" i="8"/>
  <c r="T223" i="8"/>
  <c r="T222" i="8"/>
  <c r="T218" i="8"/>
  <c r="T214" i="8"/>
  <c r="T213" i="8"/>
  <c r="T210" i="8"/>
  <c r="T4" i="8"/>
  <c r="T202" i="8"/>
  <c r="T191" i="8"/>
  <c r="T187" i="8"/>
  <c r="T184" i="8"/>
  <c r="T177" i="8"/>
  <c r="T168" i="8"/>
  <c r="T162" i="8"/>
  <c r="T153" i="8"/>
  <c r="T152" i="8"/>
  <c r="T150" i="8"/>
  <c r="T148" i="8"/>
  <c r="T147" i="8"/>
  <c r="T146" i="8"/>
  <c r="T145" i="8"/>
  <c r="T137" i="8"/>
  <c r="T135" i="8"/>
  <c r="T134" i="8"/>
  <c r="T133" i="8"/>
  <c r="T125" i="8"/>
  <c r="T121" i="8"/>
  <c r="T117" i="8"/>
  <c r="T113" i="8"/>
  <c r="T110" i="8"/>
  <c r="T109" i="8"/>
  <c r="T105" i="8"/>
  <c r="T104" i="8"/>
  <c r="T136" i="8"/>
  <c r="T138" i="8"/>
  <c r="T139" i="8"/>
  <c r="T140" i="8"/>
  <c r="T141" i="8"/>
  <c r="T149" i="8"/>
  <c r="T151" i="8"/>
  <c r="T154" i="8"/>
  <c r="T155" i="8"/>
  <c r="T156" i="8"/>
  <c r="T157" i="8"/>
  <c r="T158" i="8"/>
  <c r="T159" i="8"/>
  <c r="T160" i="8"/>
  <c r="T161" i="8"/>
  <c r="T224" i="8"/>
  <c r="T232" i="8"/>
  <c r="T234" i="8"/>
  <c r="T236" i="8"/>
  <c r="T238" i="8"/>
  <c r="T239" i="8"/>
  <c r="T241" i="8"/>
  <c r="T244" i="8"/>
  <c r="T246" i="8"/>
  <c r="T248" i="8"/>
  <c r="T253" i="8"/>
  <c r="T258" i="8"/>
  <c r="T259" i="8"/>
  <c r="T263" i="8"/>
  <c r="T265" i="8"/>
  <c r="T266" i="8"/>
  <c r="T270" i="8"/>
  <c r="T271" i="8"/>
  <c r="T272" i="8"/>
  <c r="T273" i="8"/>
  <c r="T275" i="8"/>
  <c r="T276" i="8"/>
  <c r="T277" i="8"/>
  <c r="T280" i="8"/>
  <c r="T281" i="8"/>
  <c r="T282" i="8"/>
  <c r="T283" i="8"/>
  <c r="T293" i="8"/>
  <c r="T296" i="8"/>
  <c r="T305" i="8"/>
  <c r="T306" i="8"/>
  <c r="T307" i="8"/>
  <c r="T102" i="8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2" i="9"/>
  <c r="H308" i="8" l="1"/>
  <c r="AG3" i="1" l="1"/>
  <c r="H307" i="8"/>
  <c r="H306" i="8"/>
  <c r="H103" i="8" l="1"/>
  <c r="AA106" i="8"/>
  <c r="D7" i="2" l="1"/>
  <c r="D68" i="2" l="1"/>
  <c r="C5" i="9" s="1"/>
  <c r="M173" i="8"/>
  <c r="AA104" i="8"/>
  <c r="AA382" i="8"/>
  <c r="AA105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32" i="8"/>
  <c r="AA128" i="8"/>
  <c r="AA129" i="8"/>
  <c r="AA130" i="8"/>
  <c r="AA131" i="8"/>
  <c r="AA22" i="8"/>
  <c r="AA133" i="8"/>
  <c r="AA309" i="8"/>
  <c r="AA310" i="8"/>
  <c r="AA134" i="8"/>
  <c r="AA312" i="8"/>
  <c r="AA313" i="8"/>
  <c r="AA135" i="8"/>
  <c r="AA136" i="8"/>
  <c r="AA142" i="8"/>
  <c r="AA143" i="8"/>
  <c r="AA137" i="8"/>
  <c r="AA138" i="8"/>
  <c r="AA315" i="8"/>
  <c r="AA139" i="8"/>
  <c r="AA317" i="8"/>
  <c r="AA318" i="8"/>
  <c r="AA140" i="8"/>
  <c r="AA152" i="8"/>
  <c r="AA141" i="8"/>
  <c r="AA144" i="8"/>
  <c r="AA145" i="8"/>
  <c r="AA319" i="8"/>
  <c r="AA320" i="8"/>
  <c r="AA321" i="8"/>
  <c r="AA146" i="8"/>
  <c r="AA147" i="8"/>
  <c r="AA322" i="8"/>
  <c r="AA148" i="8"/>
  <c r="AA149" i="8"/>
  <c r="AA150" i="8"/>
  <c r="AA323" i="8"/>
  <c r="AA324" i="8"/>
  <c r="AA151" i="8"/>
  <c r="AA153" i="8"/>
  <c r="AA154" i="8"/>
  <c r="AA155" i="8"/>
  <c r="AA156" i="8"/>
  <c r="AA157" i="8"/>
  <c r="AA158" i="8"/>
  <c r="AA159" i="8"/>
  <c r="AA160" i="8"/>
  <c r="AA177" i="8"/>
  <c r="AA161" i="8"/>
  <c r="AA179" i="8"/>
  <c r="AA180" i="8"/>
  <c r="AA162" i="8"/>
  <c r="AA10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8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325" i="8"/>
  <c r="AA199" i="8"/>
  <c r="AA200" i="8"/>
  <c r="AA201" i="8"/>
  <c r="AA202" i="8"/>
  <c r="AA203" i="8"/>
  <c r="AA4" i="8"/>
  <c r="AA206" i="8"/>
  <c r="AA207" i="8"/>
  <c r="AA208" i="8"/>
  <c r="AA209" i="8"/>
  <c r="AA210" i="8"/>
  <c r="AA211" i="8"/>
  <c r="AA212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326" i="8"/>
  <c r="AA327" i="8"/>
  <c r="AA230" i="8"/>
  <c r="AA329" i="8"/>
  <c r="AA330" i="8"/>
  <c r="AA331" i="8"/>
  <c r="AA231" i="8"/>
  <c r="AA232" i="8"/>
  <c r="AA332" i="8"/>
  <c r="AA233" i="8"/>
  <c r="AA334" i="8"/>
  <c r="AA335" i="8"/>
  <c r="AA234" i="8"/>
  <c r="AA235" i="8"/>
  <c r="AA236" i="8"/>
  <c r="AA336" i="8"/>
  <c r="AA337" i="8"/>
  <c r="AA267" i="8"/>
  <c r="AA237" i="8"/>
  <c r="AA238" i="8"/>
  <c r="AA239" i="8"/>
  <c r="AA240" i="8"/>
  <c r="AA338" i="8"/>
  <c r="AA339" i="8"/>
  <c r="AA241" i="8"/>
  <c r="AA242" i="8"/>
  <c r="AA340" i="8"/>
  <c r="AA341" i="8"/>
  <c r="AA243" i="8"/>
  <c r="AA244" i="8"/>
  <c r="AA245" i="8"/>
  <c r="AA246" i="8"/>
  <c r="AA247" i="8"/>
  <c r="AA248" i="8"/>
  <c r="AA249" i="8"/>
  <c r="AA250" i="8"/>
  <c r="AA251" i="8"/>
  <c r="AA343" i="8"/>
  <c r="AA344" i="8"/>
  <c r="AA345" i="8"/>
  <c r="AA252" i="8"/>
  <c r="AA346" i="8"/>
  <c r="AA347" i="8"/>
  <c r="AA253" i="8"/>
  <c r="AA254" i="8"/>
  <c r="AA348" i="8"/>
  <c r="AA349" i="8"/>
  <c r="AA350" i="8"/>
  <c r="AA255" i="8"/>
  <c r="AA381" i="8"/>
  <c r="AA352" i="8"/>
  <c r="AA353" i="8"/>
  <c r="AA256" i="8"/>
  <c r="AA354" i="8"/>
  <c r="AA355" i="8"/>
  <c r="AA356" i="8"/>
  <c r="AA257" i="8"/>
  <c r="AA258" i="8"/>
  <c r="AA259" i="8"/>
  <c r="AA260" i="8"/>
  <c r="AA357" i="8"/>
  <c r="AA358" i="8"/>
  <c r="AA449" i="8"/>
  <c r="AA261" i="8"/>
  <c r="AA360" i="8"/>
  <c r="AA361" i="8"/>
  <c r="AA362" i="8"/>
  <c r="AA262" i="8"/>
  <c r="AA263" i="8"/>
  <c r="AA264" i="8"/>
  <c r="AA265" i="8"/>
  <c r="AA266" i="8"/>
  <c r="AA268" i="8"/>
  <c r="AA269" i="8"/>
  <c r="AA34" i="8"/>
  <c r="AA270" i="8"/>
  <c r="AA43" i="8"/>
  <c r="AA47" i="8"/>
  <c r="AA271" i="8"/>
  <c r="AA272" i="8"/>
  <c r="AA273" i="8"/>
  <c r="AA56" i="8"/>
  <c r="AA274" i="8"/>
  <c r="AA57" i="8"/>
  <c r="AA275" i="8"/>
  <c r="AA276" i="8"/>
  <c r="AA277" i="8"/>
  <c r="AA72" i="8"/>
  <c r="AA278" i="8"/>
  <c r="AA279" i="8"/>
  <c r="AA78" i="8"/>
  <c r="AA280" i="8"/>
  <c r="AA281" i="8"/>
  <c r="AA282" i="8"/>
  <c r="AA87" i="8"/>
  <c r="AA283" i="8"/>
  <c r="AA284" i="8"/>
  <c r="AA285" i="8"/>
  <c r="AA287" i="8"/>
  <c r="AA372" i="8"/>
  <c r="AA374" i="8"/>
  <c r="AA373" i="8"/>
  <c r="AA375" i="8"/>
  <c r="AA288" i="8"/>
  <c r="AA289" i="8"/>
  <c r="AA290" i="8"/>
  <c r="AA291" i="8"/>
  <c r="AA292" i="8"/>
  <c r="AA293" i="8"/>
  <c r="AA103" i="8"/>
  <c r="D65" i="2" l="1"/>
  <c r="C2" i="9" s="1"/>
  <c r="F45" i="2" l="1"/>
  <c r="F47" i="2"/>
  <c r="F48" i="2"/>
  <c r="F49" i="2"/>
  <c r="F50" i="2"/>
  <c r="F51" i="2"/>
  <c r="H369" i="8"/>
  <c r="H368" i="8"/>
  <c r="N89" i="1" l="1"/>
  <c r="O89" i="1" s="1"/>
  <c r="H296" i="8" l="1"/>
  <c r="H295" i="8"/>
  <c r="H294" i="8"/>
  <c r="H293" i="8"/>
  <c r="H292" i="8"/>
  <c r="H291" i="8"/>
  <c r="H290" i="8"/>
  <c r="H289" i="8"/>
  <c r="H288" i="8"/>
  <c r="H366" i="8"/>
  <c r="H365" i="8"/>
  <c r="H364" i="8"/>
  <c r="H363" i="8"/>
  <c r="H286" i="8"/>
  <c r="H285" i="8"/>
  <c r="H284" i="8"/>
  <c r="H101" i="8"/>
  <c r="H100" i="8"/>
  <c r="H283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282" i="8"/>
  <c r="H281" i="8"/>
  <c r="H84" i="8"/>
  <c r="H83" i="8"/>
  <c r="H82" i="8"/>
  <c r="H280" i="8"/>
  <c r="H81" i="8"/>
  <c r="H80" i="8"/>
  <c r="H79" i="8"/>
  <c r="H78" i="8"/>
  <c r="H77" i="8"/>
  <c r="H76" i="8"/>
  <c r="H279" i="8"/>
  <c r="H278" i="8"/>
  <c r="H75" i="8"/>
  <c r="H74" i="8"/>
  <c r="H73" i="8"/>
  <c r="H72" i="8"/>
  <c r="H71" i="8"/>
  <c r="H277" i="8"/>
  <c r="H276" i="8"/>
  <c r="H70" i="8"/>
  <c r="H69" i="8"/>
  <c r="H68" i="8"/>
  <c r="H67" i="8"/>
  <c r="H66" i="8"/>
  <c r="H65" i="8"/>
  <c r="H64" i="8"/>
  <c r="H63" i="8"/>
  <c r="H275" i="8"/>
  <c r="H62" i="8"/>
  <c r="S62" i="8" s="1"/>
  <c r="H61" i="8"/>
  <c r="H60" i="8"/>
  <c r="H59" i="8"/>
  <c r="H58" i="8"/>
  <c r="H57" i="8"/>
  <c r="H274" i="8"/>
  <c r="H56" i="8"/>
  <c r="H55" i="8"/>
  <c r="H54" i="8"/>
  <c r="H53" i="8"/>
  <c r="H273" i="8"/>
  <c r="H52" i="8"/>
  <c r="H51" i="8"/>
  <c r="H50" i="8"/>
  <c r="H272" i="8"/>
  <c r="H49" i="8"/>
  <c r="H48" i="8"/>
  <c r="H271" i="8"/>
  <c r="H47" i="8"/>
  <c r="H46" i="8"/>
  <c r="H45" i="8"/>
  <c r="H44" i="8"/>
  <c r="H43" i="8"/>
  <c r="H42" i="8"/>
  <c r="H41" i="8"/>
  <c r="H40" i="8"/>
  <c r="H270" i="8"/>
  <c r="H39" i="8"/>
  <c r="M39" i="8" s="1"/>
  <c r="H38" i="8"/>
  <c r="M38" i="8" s="1"/>
  <c r="H37" i="8"/>
  <c r="M37" i="8" s="1"/>
  <c r="H36" i="8"/>
  <c r="H35" i="8"/>
  <c r="H34" i="8"/>
  <c r="H33" i="8"/>
  <c r="H32" i="8"/>
  <c r="H269" i="8"/>
  <c r="H268" i="8"/>
  <c r="H266" i="8"/>
  <c r="H265" i="8"/>
  <c r="H264" i="8"/>
  <c r="H263" i="8"/>
  <c r="H262" i="8"/>
  <c r="H30" i="8"/>
  <c r="H362" i="8"/>
  <c r="H361" i="8"/>
  <c r="H360" i="8"/>
  <c r="H261" i="8"/>
  <c r="H359" i="8"/>
  <c r="H358" i="8"/>
  <c r="H357" i="8"/>
  <c r="H260" i="8"/>
  <c r="H259" i="8"/>
  <c r="H29" i="8"/>
  <c r="H258" i="8"/>
  <c r="H257" i="8"/>
  <c r="H356" i="8"/>
  <c r="H355" i="8"/>
  <c r="H354" i="8"/>
  <c r="H256" i="8"/>
  <c r="H353" i="8"/>
  <c r="H352" i="8"/>
  <c r="H351" i="8"/>
  <c r="H255" i="8"/>
  <c r="H350" i="8"/>
  <c r="H349" i="8"/>
  <c r="H348" i="8"/>
  <c r="H254" i="8"/>
  <c r="H253" i="8"/>
  <c r="H347" i="8"/>
  <c r="H346" i="8"/>
  <c r="H252" i="8"/>
  <c r="H345" i="8"/>
  <c r="H344" i="8"/>
  <c r="H343" i="8"/>
  <c r="H251" i="8"/>
  <c r="H250" i="8"/>
  <c r="H249" i="8"/>
  <c r="H248" i="8"/>
  <c r="H247" i="8"/>
  <c r="H246" i="8"/>
  <c r="H245" i="8"/>
  <c r="H244" i="8"/>
  <c r="H243" i="8"/>
  <c r="H342" i="8"/>
  <c r="H341" i="8"/>
  <c r="H340" i="8"/>
  <c r="H242" i="8"/>
  <c r="H241" i="8"/>
  <c r="H339" i="8"/>
  <c r="H338" i="8"/>
  <c r="H240" i="8"/>
  <c r="H239" i="8"/>
  <c r="H238" i="8"/>
  <c r="H237" i="8"/>
  <c r="H267" i="8"/>
  <c r="H337" i="8"/>
  <c r="H336" i="8"/>
  <c r="H236" i="8"/>
  <c r="H235" i="8"/>
  <c r="H234" i="8"/>
  <c r="H335" i="8"/>
  <c r="H334" i="8"/>
  <c r="H233" i="8"/>
  <c r="H333" i="8"/>
  <c r="H332" i="8"/>
  <c r="H232" i="8"/>
  <c r="H231" i="8"/>
  <c r="H331" i="8"/>
  <c r="H330" i="8"/>
  <c r="H329" i="8"/>
  <c r="H230" i="8"/>
  <c r="H328" i="8"/>
  <c r="H327" i="8"/>
  <c r="H326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325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78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02" i="8"/>
  <c r="H162" i="8"/>
  <c r="H180" i="8"/>
  <c r="H179" i="8"/>
  <c r="H161" i="8"/>
  <c r="H177" i="8"/>
  <c r="H160" i="8"/>
  <c r="H159" i="8"/>
  <c r="H158" i="8"/>
  <c r="H157" i="8"/>
  <c r="H156" i="8"/>
  <c r="H155" i="8"/>
  <c r="H154" i="8"/>
  <c r="H153" i="8"/>
  <c r="H151" i="8"/>
  <c r="H324" i="8"/>
  <c r="H323" i="8"/>
  <c r="H150" i="8"/>
  <c r="H149" i="8"/>
  <c r="H148" i="8"/>
  <c r="H322" i="8"/>
  <c r="H147" i="8"/>
  <c r="H28" i="8"/>
  <c r="H27" i="8"/>
  <c r="H26" i="8"/>
  <c r="H146" i="8"/>
  <c r="H321" i="8"/>
  <c r="H320" i="8"/>
  <c r="H319" i="8"/>
  <c r="H145" i="8"/>
  <c r="H144" i="8"/>
  <c r="H31" i="8"/>
  <c r="H141" i="8"/>
  <c r="H152" i="8"/>
  <c r="H140" i="8"/>
  <c r="H318" i="8"/>
  <c r="H317" i="8"/>
  <c r="H139" i="8"/>
  <c r="H316" i="8"/>
  <c r="H315" i="8"/>
  <c r="H138" i="8"/>
  <c r="H137" i="8"/>
  <c r="H143" i="8"/>
  <c r="H142" i="8"/>
  <c r="H136" i="8"/>
  <c r="H135" i="8"/>
  <c r="H314" i="8"/>
  <c r="H313" i="8"/>
  <c r="H312" i="8"/>
  <c r="H134" i="8"/>
  <c r="H311" i="8"/>
  <c r="H310" i="8"/>
  <c r="H309" i="8"/>
  <c r="H133" i="8"/>
  <c r="H25" i="8"/>
  <c r="H24" i="8"/>
  <c r="H23" i="8"/>
  <c r="H22" i="8"/>
  <c r="H21" i="8"/>
  <c r="H20" i="8"/>
  <c r="H131" i="8"/>
  <c r="H19" i="8"/>
  <c r="H18" i="8"/>
  <c r="H17" i="8"/>
  <c r="H16" i="8"/>
  <c r="H15" i="8"/>
  <c r="H14" i="8"/>
  <c r="H13" i="8"/>
  <c r="H130" i="8"/>
  <c r="H129" i="8"/>
  <c r="H12" i="8"/>
  <c r="R12" i="8" s="1"/>
  <c r="H11" i="8"/>
  <c r="H128" i="8"/>
  <c r="H10" i="8"/>
  <c r="H9" i="8"/>
  <c r="H8" i="8"/>
  <c r="H7" i="8"/>
  <c r="H6" i="8"/>
  <c r="H5" i="8"/>
  <c r="H4" i="8"/>
  <c r="H3" i="8"/>
  <c r="H2" i="8"/>
  <c r="H132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4" i="8"/>
  <c r="AH46" i="1"/>
  <c r="N2" i="1" l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D5" i="2" l="1"/>
  <c r="G68" i="2" s="1"/>
  <c r="F5" i="9" s="1"/>
  <c r="O2" i="1"/>
  <c r="G5" i="2"/>
  <c r="H4" i="2"/>
  <c r="F10" i="2"/>
  <c r="G10" i="2"/>
  <c r="AH60" i="1" l="1"/>
  <c r="AH59" i="1"/>
  <c r="AH57" i="1"/>
  <c r="AH55" i="1"/>
  <c r="AH54" i="1"/>
  <c r="AH52" i="1"/>
  <c r="AH51" i="1"/>
  <c r="AH48" i="1"/>
  <c r="AH58" i="1"/>
  <c r="S221" i="8"/>
  <c r="R221" i="8"/>
  <c r="M221" i="8"/>
  <c r="S219" i="8"/>
  <c r="R219" i="8"/>
  <c r="M219" i="8"/>
  <c r="S217" i="8"/>
  <c r="R217" i="8"/>
  <c r="M217" i="8"/>
  <c r="S215" i="8"/>
  <c r="M215" i="8"/>
  <c r="S211" i="8"/>
  <c r="R211" i="8"/>
  <c r="M211" i="8"/>
  <c r="S209" i="8"/>
  <c r="R209" i="8"/>
  <c r="M209" i="8"/>
  <c r="S207" i="8"/>
  <c r="R207" i="8"/>
  <c r="S203" i="8"/>
  <c r="R203" i="8"/>
  <c r="M203" i="8"/>
  <c r="S201" i="8"/>
  <c r="R201" i="8"/>
  <c r="M201" i="8"/>
  <c r="S199" i="8"/>
  <c r="R199" i="8"/>
  <c r="M199" i="8"/>
  <c r="S198" i="8"/>
  <c r="R198" i="8"/>
  <c r="S194" i="8"/>
  <c r="R194" i="8"/>
  <c r="M194" i="8"/>
  <c r="S192" i="8"/>
  <c r="R192" i="8"/>
  <c r="M192" i="8"/>
  <c r="S190" i="8"/>
  <c r="R190" i="8"/>
  <c r="M190" i="8"/>
  <c r="S188" i="8"/>
  <c r="R188" i="8"/>
  <c r="M188" i="8"/>
  <c r="S186" i="8"/>
  <c r="R186" i="8"/>
  <c r="M186" i="8"/>
  <c r="S182" i="8"/>
  <c r="R182" i="8"/>
  <c r="M182" i="8"/>
  <c r="S178" i="8"/>
  <c r="R178" i="8"/>
  <c r="M178" i="8"/>
  <c r="S175" i="8"/>
  <c r="R175" i="8"/>
  <c r="M175" i="8"/>
  <c r="S173" i="8"/>
  <c r="R173" i="8"/>
  <c r="S171" i="8"/>
  <c r="R171" i="8"/>
  <c r="M171" i="8"/>
  <c r="S169" i="8"/>
  <c r="R169" i="8"/>
  <c r="M169" i="8"/>
  <c r="S167" i="8"/>
  <c r="R167" i="8"/>
  <c r="M167" i="8"/>
  <c r="S165" i="8"/>
  <c r="R165" i="8"/>
  <c r="M165" i="8"/>
  <c r="S132" i="8"/>
  <c r="R132" i="8"/>
  <c r="M132" i="8"/>
  <c r="S126" i="8"/>
  <c r="R126" i="8"/>
  <c r="M126" i="8"/>
  <c r="S124" i="8"/>
  <c r="R124" i="8"/>
  <c r="M124" i="8"/>
  <c r="S122" i="8"/>
  <c r="R122" i="8"/>
  <c r="S120" i="8"/>
  <c r="R120" i="8"/>
  <c r="S118" i="8"/>
  <c r="R118" i="8"/>
  <c r="S116" i="8"/>
  <c r="R116" i="8"/>
  <c r="M116" i="8"/>
  <c r="Q116" i="8" s="1"/>
  <c r="S112" i="8"/>
  <c r="R112" i="8"/>
  <c r="M112" i="8"/>
  <c r="S108" i="8"/>
  <c r="R108" i="8"/>
  <c r="M108" i="8"/>
  <c r="S106" i="8"/>
  <c r="R106" i="8"/>
  <c r="S220" i="8"/>
  <c r="R220" i="8"/>
  <c r="M220" i="8"/>
  <c r="S216" i="8"/>
  <c r="R216" i="8"/>
  <c r="M216" i="8"/>
  <c r="S212" i="8"/>
  <c r="R212" i="8"/>
  <c r="M212" i="8"/>
  <c r="S204" i="8"/>
  <c r="R204" i="8"/>
  <c r="M204" i="8"/>
  <c r="S197" i="8"/>
  <c r="R197" i="8"/>
  <c r="M197" i="8"/>
  <c r="S193" i="8"/>
  <c r="R193" i="8"/>
  <c r="M193" i="8"/>
  <c r="S189" i="8"/>
  <c r="R189" i="8"/>
  <c r="S185" i="8"/>
  <c r="R185" i="8"/>
  <c r="M185" i="8"/>
  <c r="S181" i="8"/>
  <c r="R181" i="8"/>
  <c r="M181" i="8"/>
  <c r="S170" i="8"/>
  <c r="R170" i="8"/>
  <c r="M170" i="8"/>
  <c r="S166" i="8"/>
  <c r="R166" i="8"/>
  <c r="M166" i="8"/>
  <c r="S127" i="8"/>
  <c r="R127" i="8"/>
  <c r="M127" i="8"/>
  <c r="S123" i="8"/>
  <c r="R123" i="8"/>
  <c r="M123" i="8"/>
  <c r="S119" i="8"/>
  <c r="R119" i="8"/>
  <c r="S115" i="8"/>
  <c r="R115" i="8"/>
  <c r="M115" i="8"/>
  <c r="S111" i="8"/>
  <c r="R111" i="8"/>
  <c r="M111" i="8"/>
  <c r="S107" i="8"/>
  <c r="R107" i="8"/>
  <c r="M107" i="8"/>
  <c r="P107" i="8" l="1"/>
  <c r="P111" i="8"/>
  <c r="P115" i="8"/>
  <c r="P119" i="8"/>
  <c r="P123" i="8"/>
  <c r="P127" i="8"/>
  <c r="P166" i="8"/>
  <c r="P170" i="8"/>
  <c r="P181" i="8"/>
  <c r="P185" i="8"/>
  <c r="P189" i="8"/>
  <c r="P193" i="8"/>
  <c r="P197" i="8"/>
  <c r="P204" i="8"/>
  <c r="P212" i="8"/>
  <c r="P216" i="8"/>
  <c r="P220" i="8"/>
  <c r="P106" i="8"/>
  <c r="P108" i="8"/>
  <c r="P112" i="8"/>
  <c r="P116" i="8"/>
  <c r="P118" i="8"/>
  <c r="P120" i="8"/>
  <c r="P122" i="8"/>
  <c r="P124" i="8"/>
  <c r="P126" i="8"/>
  <c r="P132" i="8"/>
  <c r="P165" i="8"/>
  <c r="P167" i="8"/>
  <c r="P169" i="8"/>
  <c r="P171" i="8"/>
  <c r="P173" i="8"/>
  <c r="Q173" i="8" s="1"/>
  <c r="P175" i="8"/>
  <c r="P178" i="8"/>
  <c r="P182" i="8"/>
  <c r="P186" i="8"/>
  <c r="P188" i="8"/>
  <c r="P190" i="8"/>
  <c r="P192" i="8"/>
  <c r="P194" i="8"/>
  <c r="P198" i="8"/>
  <c r="P199" i="8"/>
  <c r="P201" i="8"/>
  <c r="P203" i="8"/>
  <c r="P207" i="8"/>
  <c r="P209" i="8"/>
  <c r="P211" i="8"/>
  <c r="P215" i="8"/>
  <c r="P217" i="8"/>
  <c r="P219" i="8"/>
  <c r="P221" i="8"/>
  <c r="Q215" i="8"/>
  <c r="Q221" i="8"/>
  <c r="Q169" i="8"/>
  <c r="Q217" i="8"/>
  <c r="Q185" i="8"/>
  <c r="Q188" i="8"/>
  <c r="Q106" i="8"/>
  <c r="Q126" i="8"/>
  <c r="Q211" i="8"/>
  <c r="Q170" i="8"/>
  <c r="Q216" i="8"/>
  <c r="Q122" i="8"/>
  <c r="Q182" i="8"/>
  <c r="Q201" i="8"/>
  <c r="Q190" i="8"/>
  <c r="Q186" i="8"/>
  <c r="Q203" i="8"/>
  <c r="Q115" i="8"/>
  <c r="Q127" i="8"/>
  <c r="Q204" i="8"/>
  <c r="Q118" i="8"/>
  <c r="Q198" i="8"/>
  <c r="Q124" i="8"/>
  <c r="Q175" i="8"/>
  <c r="Q107" i="8"/>
  <c r="Q181" i="8"/>
  <c r="Q220" i="8"/>
  <c r="Q119" i="8"/>
  <c r="Q193" i="8"/>
  <c r="Q165" i="8"/>
  <c r="Q192" i="8"/>
  <c r="Q166" i="8"/>
  <c r="Q212" i="8"/>
  <c r="Q120" i="8"/>
  <c r="Q171" i="8"/>
  <c r="Q178" i="8"/>
  <c r="Q199" i="8"/>
  <c r="Q219" i="8"/>
  <c r="Q189" i="8"/>
  <c r="Q123" i="8"/>
  <c r="Q197" i="8"/>
  <c r="Q167" i="8"/>
  <c r="Q194" i="8"/>
  <c r="Q209" i="8"/>
  <c r="T112" i="8"/>
  <c r="AB112" i="8"/>
  <c r="T165" i="8"/>
  <c r="AB165" i="8"/>
  <c r="T192" i="8"/>
  <c r="AB192" i="8"/>
  <c r="T211" i="8"/>
  <c r="AB211" i="8"/>
  <c r="T220" i="8"/>
  <c r="AB220" i="8"/>
  <c r="T124" i="8"/>
  <c r="AB124" i="8"/>
  <c r="T203" i="8"/>
  <c r="AB203" i="8"/>
  <c r="T166" i="8"/>
  <c r="AB166" i="8"/>
  <c r="T120" i="8"/>
  <c r="AB120" i="8"/>
  <c r="T171" i="8"/>
  <c r="AB171" i="8"/>
  <c r="T178" i="8"/>
  <c r="AB178" i="8"/>
  <c r="T199" i="8"/>
  <c r="AB199" i="8"/>
  <c r="T219" i="8"/>
  <c r="AB219" i="8"/>
  <c r="T181" i="8"/>
  <c r="AB181" i="8"/>
  <c r="T186" i="8"/>
  <c r="AB186" i="8"/>
  <c r="T212" i="8"/>
  <c r="AB212" i="8"/>
  <c r="T188" i="8"/>
  <c r="AB188" i="8"/>
  <c r="T207" i="8"/>
  <c r="AB207" i="8"/>
  <c r="T107" i="8"/>
  <c r="AB107" i="8"/>
  <c r="T119" i="8"/>
  <c r="AB119" i="8"/>
  <c r="T193" i="8"/>
  <c r="AB193" i="8"/>
  <c r="T111" i="8"/>
  <c r="AB111" i="8"/>
  <c r="T185" i="8"/>
  <c r="AB185" i="8"/>
  <c r="T106" i="8"/>
  <c r="AB106" i="8"/>
  <c r="T126" i="8"/>
  <c r="AB126" i="8"/>
  <c r="T123" i="8"/>
  <c r="AB123" i="8"/>
  <c r="T197" i="8"/>
  <c r="AB197" i="8"/>
  <c r="T116" i="8"/>
  <c r="AB116" i="8"/>
  <c r="T167" i="8"/>
  <c r="AB167" i="8"/>
  <c r="T173" i="8"/>
  <c r="AB173" i="8"/>
  <c r="T194" i="8"/>
  <c r="AB194" i="8"/>
  <c r="T215" i="8"/>
  <c r="AB215" i="8"/>
  <c r="AB382" i="8"/>
  <c r="T170" i="8"/>
  <c r="AB170" i="8"/>
  <c r="T216" i="8"/>
  <c r="AB216" i="8"/>
  <c r="T122" i="8"/>
  <c r="AB122" i="8"/>
  <c r="T182" i="8"/>
  <c r="AB182" i="8"/>
  <c r="T201" i="8"/>
  <c r="AB201" i="8"/>
  <c r="T221" i="8"/>
  <c r="AB221" i="8"/>
  <c r="T115" i="8"/>
  <c r="AB115" i="8"/>
  <c r="T189" i="8"/>
  <c r="AB189" i="8"/>
  <c r="T108" i="8"/>
  <c r="AB108" i="8"/>
  <c r="T132" i="8"/>
  <c r="AB132" i="8"/>
  <c r="T190" i="8"/>
  <c r="AB190" i="8"/>
  <c r="T209" i="8"/>
  <c r="AB209" i="8"/>
  <c r="T127" i="8"/>
  <c r="AB127" i="8"/>
  <c r="T204" i="8"/>
  <c r="AB4" i="8"/>
  <c r="T118" i="8"/>
  <c r="AB118" i="8"/>
  <c r="T169" i="8"/>
  <c r="AB169" i="8"/>
  <c r="T175" i="8"/>
  <c r="AB175" i="8"/>
  <c r="T198" i="8"/>
  <c r="AB198" i="8"/>
  <c r="T217" i="8"/>
  <c r="AB217" i="8"/>
  <c r="D67" i="2"/>
  <c r="D78" i="2"/>
  <c r="D77" i="2"/>
  <c r="D76" i="2"/>
  <c r="D75" i="2"/>
  <c r="D74" i="2"/>
  <c r="D73" i="2"/>
  <c r="D72" i="2"/>
  <c r="D71" i="2"/>
  <c r="D70" i="2"/>
  <c r="D69" i="2"/>
  <c r="D66" i="2"/>
  <c r="F65" i="2"/>
  <c r="E2" i="9" s="1"/>
  <c r="D40" i="2"/>
  <c r="E39" i="2"/>
  <c r="D39" i="2"/>
  <c r="N8" i="2"/>
  <c r="N7" i="2"/>
  <c r="N6" i="2"/>
  <c r="N5" i="2"/>
  <c r="N4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G6" i="2"/>
  <c r="F6" i="2"/>
  <c r="E6" i="2"/>
  <c r="D6" i="2"/>
  <c r="N11" i="2" l="1"/>
  <c r="H7" i="2"/>
  <c r="F69" i="2"/>
  <c r="E6" i="9" s="1"/>
  <c r="C6" i="9"/>
  <c r="F77" i="2"/>
  <c r="E14" i="9" s="1"/>
  <c r="C14" i="9"/>
  <c r="F72" i="2"/>
  <c r="E9" i="9" s="1"/>
  <c r="C9" i="9"/>
  <c r="F73" i="2"/>
  <c r="E10" i="9" s="1"/>
  <c r="C10" i="9"/>
  <c r="F70" i="2"/>
  <c r="E7" i="9" s="1"/>
  <c r="C7" i="9"/>
  <c r="F78" i="2"/>
  <c r="E15" i="9" s="1"/>
  <c r="C15" i="9"/>
  <c r="F71" i="2"/>
  <c r="E8" i="9" s="1"/>
  <c r="C8" i="9"/>
  <c r="F67" i="2"/>
  <c r="E4" i="9" s="1"/>
  <c r="C4" i="9"/>
  <c r="F74" i="2"/>
  <c r="E11" i="9" s="1"/>
  <c r="C11" i="9"/>
  <c r="F75" i="2"/>
  <c r="E12" i="9" s="1"/>
  <c r="C12" i="9"/>
  <c r="F76" i="2"/>
  <c r="E13" i="9" s="1"/>
  <c r="C13" i="9"/>
  <c r="F66" i="2"/>
  <c r="E3" i="9" s="1"/>
  <c r="C3" i="9"/>
  <c r="G75" i="2"/>
  <c r="G74" i="2"/>
  <c r="G73" i="2"/>
  <c r="G72" i="2"/>
  <c r="G71" i="2"/>
  <c r="G78" i="2"/>
  <c r="G70" i="2"/>
  <c r="G77" i="2"/>
  <c r="G76" i="2"/>
  <c r="G69" i="2"/>
  <c r="G66" i="2"/>
  <c r="G67" i="2"/>
  <c r="F68" i="2"/>
  <c r="E5" i="9" s="1"/>
  <c r="H68" i="2"/>
  <c r="G5" i="9" s="1"/>
  <c r="E34" i="2"/>
  <c r="G65" i="2"/>
  <c r="D4" i="2"/>
  <c r="E4" i="2" s="1"/>
  <c r="AG31" i="1"/>
  <c r="H77" i="2" l="1"/>
  <c r="G14" i="9" s="1"/>
  <c r="F14" i="9"/>
  <c r="H70" i="2"/>
  <c r="G7" i="9" s="1"/>
  <c r="F7" i="9"/>
  <c r="H71" i="2"/>
  <c r="G8" i="9" s="1"/>
  <c r="F8" i="9"/>
  <c r="H72" i="2"/>
  <c r="G9" i="9" s="1"/>
  <c r="F9" i="9"/>
  <c r="F2" i="9"/>
  <c r="H65" i="2"/>
  <c r="G2" i="9" s="1"/>
  <c r="H69" i="2"/>
  <c r="G6" i="9" s="1"/>
  <c r="F6" i="9"/>
  <c r="H74" i="2"/>
  <c r="G11" i="9" s="1"/>
  <c r="F11" i="9"/>
  <c r="H78" i="2"/>
  <c r="G15" i="9" s="1"/>
  <c r="F15" i="9"/>
  <c r="H73" i="2"/>
  <c r="G10" i="9" s="1"/>
  <c r="F10" i="9"/>
  <c r="H76" i="2"/>
  <c r="G13" i="9" s="1"/>
  <c r="F13" i="9"/>
  <c r="H75" i="2"/>
  <c r="G12" i="9" s="1"/>
  <c r="F12" i="9"/>
  <c r="H67" i="2"/>
  <c r="G4" i="9" s="1"/>
  <c r="F4" i="9"/>
  <c r="H66" i="2"/>
  <c r="G3" i="9" s="1"/>
  <c r="F3" i="9"/>
  <c r="F5" i="2"/>
  <c r="E22" i="6"/>
  <c r="E21" i="6"/>
  <c r="E19" i="6"/>
  <c r="AG38" i="1"/>
  <c r="AH38" i="1" s="1"/>
  <c r="E51" i="2"/>
  <c r="E50" i="2"/>
  <c r="E49" i="2"/>
  <c r="E48" i="2"/>
  <c r="E47" i="2"/>
  <c r="E45" i="2"/>
  <c r="E46" i="2" l="1"/>
  <c r="H51" i="2" l="1"/>
  <c r="G51" i="2"/>
  <c r="F34" i="2"/>
  <c r="I51" i="2" l="1"/>
  <c r="G39" i="2"/>
  <c r="AH3" i="1" l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H17" i="1"/>
  <c r="AG18" i="1"/>
  <c r="AH18" i="1" s="1"/>
  <c r="AG19" i="1"/>
  <c r="AH19" i="1" s="1"/>
  <c r="AG20" i="1"/>
  <c r="AH20" i="1" s="1"/>
  <c r="AG21" i="1"/>
  <c r="AH21" i="1" s="1"/>
  <c r="AH22" i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H29" i="1"/>
  <c r="AH31" i="1"/>
  <c r="AG32" i="1"/>
  <c r="AH32" i="1" s="1"/>
  <c r="AG33" i="1"/>
  <c r="AH33" i="1" s="1"/>
  <c r="AH34" i="1"/>
  <c r="AG35" i="1"/>
  <c r="AH35" i="1" s="1"/>
  <c r="AG36" i="1"/>
  <c r="AH36" i="1" s="1"/>
  <c r="AG37" i="1"/>
  <c r="AH37" i="1" s="1"/>
  <c r="AG39" i="1"/>
  <c r="AH39" i="1" s="1"/>
  <c r="AG40" i="1"/>
  <c r="AH40" i="1" s="1"/>
  <c r="AG41" i="1"/>
  <c r="AH41" i="1" s="1"/>
  <c r="AH42" i="1"/>
  <c r="AH43" i="1"/>
  <c r="AG44" i="1"/>
  <c r="AH44" i="1" s="1"/>
  <c r="AG45" i="1"/>
  <c r="AH45" i="1" s="1"/>
  <c r="AH2" i="1"/>
  <c r="M8" i="2"/>
  <c r="M7" i="2"/>
  <c r="M6" i="2"/>
  <c r="M5" i="2"/>
  <c r="M4" i="2"/>
  <c r="G50" i="2"/>
  <c r="G49" i="2"/>
  <c r="G48" i="2"/>
  <c r="G47" i="2"/>
  <c r="H50" i="2"/>
  <c r="H49" i="2"/>
  <c r="H48" i="2"/>
  <c r="H47" i="2"/>
  <c r="H46" i="2"/>
  <c r="H45" i="2"/>
  <c r="G45" i="2"/>
  <c r="M11" i="2" l="1"/>
  <c r="O8" i="2"/>
  <c r="I48" i="2"/>
  <c r="I49" i="2"/>
  <c r="I50" i="2"/>
  <c r="I47" i="2"/>
  <c r="I45" i="2"/>
  <c r="O7" i="2"/>
  <c r="O4" i="2"/>
  <c r="O5" i="2"/>
  <c r="O6" i="2"/>
  <c r="G40" i="2"/>
  <c r="H9" i="2"/>
  <c r="H10" i="2"/>
  <c r="H6" i="2"/>
  <c r="C16" i="9" s="1"/>
  <c r="G46" i="2"/>
  <c r="I46" i="2" s="1"/>
  <c r="H8" i="2"/>
  <c r="O11" i="2" l="1"/>
  <c r="C24" i="9"/>
  <c r="C27" i="9"/>
  <c r="C20" i="9"/>
  <c r="C26" i="9"/>
  <c r="C25" i="9"/>
  <c r="C23" i="9"/>
  <c r="C22" i="9"/>
  <c r="C21" i="9"/>
  <c r="N105" i="8" l="1"/>
  <c r="O105" i="8"/>
  <c r="M51" i="8" l="1"/>
  <c r="R51" i="8"/>
  <c r="M370" i="8"/>
  <c r="R370" i="8"/>
  <c r="T370" i="8" s="1"/>
  <c r="M2" i="8"/>
  <c r="M7" i="8"/>
  <c r="M15" i="8"/>
  <c r="M342" i="8"/>
  <c r="M50" i="8"/>
  <c r="M67" i="8"/>
  <c r="M75" i="8"/>
  <c r="M94" i="8"/>
  <c r="M98" i="8"/>
  <c r="R94" i="8"/>
  <c r="M81" i="8"/>
  <c r="M99" i="8"/>
  <c r="R19" i="8"/>
  <c r="R52" i="8"/>
  <c r="R81" i="8"/>
  <c r="M5" i="8"/>
  <c r="M70" i="8"/>
  <c r="M96" i="8"/>
  <c r="R5" i="8"/>
  <c r="R39" i="8"/>
  <c r="R91" i="8"/>
  <c r="M6" i="8"/>
  <c r="M36" i="8"/>
  <c r="M62" i="8"/>
  <c r="M97" i="8"/>
  <c r="R36" i="8"/>
  <c r="R71" i="8"/>
  <c r="R97" i="8"/>
  <c r="R2" i="8"/>
  <c r="R7" i="8"/>
  <c r="R15" i="8"/>
  <c r="R342" i="8"/>
  <c r="R37" i="8"/>
  <c r="R50" i="8"/>
  <c r="R67" i="8"/>
  <c r="R75" i="8"/>
  <c r="R98" i="8"/>
  <c r="R3" i="8"/>
  <c r="R38" i="8"/>
  <c r="R95" i="8"/>
  <c r="M10" i="8"/>
  <c r="M59" i="8"/>
  <c r="R316" i="8"/>
  <c r="R59" i="8"/>
  <c r="M205" i="8"/>
  <c r="Q205" i="8" s="1"/>
  <c r="M71" i="8"/>
  <c r="R6" i="8"/>
  <c r="R62" i="8"/>
  <c r="M3" i="8"/>
  <c r="M9" i="8"/>
  <c r="M19" i="8"/>
  <c r="Q261" i="8"/>
  <c r="M52" i="8"/>
  <c r="M69" i="8"/>
  <c r="M95" i="8"/>
  <c r="R9" i="8"/>
  <c r="R69" i="8"/>
  <c r="R99" i="8"/>
  <c r="M316" i="8"/>
  <c r="Q316" i="8" s="1"/>
  <c r="M91" i="8"/>
  <c r="R10" i="8"/>
  <c r="R32" i="8"/>
  <c r="R70" i="8"/>
  <c r="R96" i="8"/>
  <c r="M12" i="8"/>
  <c r="M42" i="8"/>
  <c r="M92" i="8"/>
  <c r="R205" i="8"/>
  <c r="R42" i="8"/>
  <c r="R92" i="8"/>
  <c r="R278" i="8"/>
  <c r="R76" i="8"/>
  <c r="M278" i="8"/>
  <c r="M77" i="8"/>
  <c r="S278" i="8"/>
  <c r="M279" i="8"/>
  <c r="S77" i="8"/>
  <c r="R279" i="8"/>
  <c r="S279" i="8"/>
  <c r="S76" i="8"/>
  <c r="M76" i="8"/>
  <c r="R77" i="8"/>
  <c r="T51" i="8" l="1"/>
  <c r="S51" i="8"/>
  <c r="T92" i="8"/>
  <c r="S92" i="8"/>
  <c r="T42" i="8"/>
  <c r="S42" i="8"/>
  <c r="T205" i="8"/>
  <c r="S205" i="8"/>
  <c r="S96" i="8"/>
  <c r="T96" i="8"/>
  <c r="T70" i="8"/>
  <c r="S70" i="8"/>
  <c r="T32" i="8"/>
  <c r="S32" i="8"/>
  <c r="T10" i="8"/>
  <c r="S10" i="8"/>
  <c r="S99" i="8"/>
  <c r="T99" i="8"/>
  <c r="T69" i="8"/>
  <c r="S69" i="8"/>
  <c r="S9" i="8"/>
  <c r="T9" i="8"/>
  <c r="T62" i="8"/>
  <c r="S6" i="8"/>
  <c r="T6" i="8"/>
  <c r="T59" i="8"/>
  <c r="S59" i="8"/>
  <c r="T316" i="8"/>
  <c r="S316" i="8"/>
  <c r="T95" i="8"/>
  <c r="S95" i="8"/>
  <c r="T38" i="8"/>
  <c r="S38" i="8"/>
  <c r="T98" i="8"/>
  <c r="S98" i="8"/>
  <c r="T75" i="8"/>
  <c r="S75" i="8"/>
  <c r="S67" i="8"/>
  <c r="T67" i="8"/>
  <c r="T37" i="8"/>
  <c r="S37" i="8"/>
  <c r="T342" i="8"/>
  <c r="S342" i="8"/>
  <c r="T15" i="8"/>
  <c r="S15" i="8"/>
  <c r="S7" i="8"/>
  <c r="T7" i="8"/>
  <c r="T97" i="8"/>
  <c r="S97" i="8"/>
  <c r="T71" i="8"/>
  <c r="S71" i="8"/>
  <c r="T36" i="8"/>
  <c r="S36" i="8"/>
  <c r="T12" i="8"/>
  <c r="S12" i="8"/>
  <c r="T91" i="8"/>
  <c r="S91" i="8"/>
  <c r="T39" i="8"/>
  <c r="S39" i="8"/>
  <c r="T81" i="8"/>
  <c r="S81" i="8"/>
  <c r="T19" i="8"/>
  <c r="S19" i="8"/>
  <c r="T94" i="8"/>
  <c r="S94" i="8"/>
  <c r="T50" i="8"/>
  <c r="S50" i="8"/>
  <c r="S52" i="8"/>
  <c r="T52" i="8"/>
  <c r="AB279" i="8"/>
  <c r="T279" i="8"/>
  <c r="P279" i="8"/>
  <c r="AB278" i="8"/>
  <c r="T278" i="8"/>
  <c r="P278" i="8"/>
  <c r="M314" i="8" l="1"/>
  <c r="Q314" i="8" s="1"/>
  <c r="N314" i="8"/>
  <c r="R314" i="8"/>
  <c r="O314" i="8"/>
  <c r="S314" i="8"/>
  <c r="T314" i="8"/>
  <c r="N10" i="8" l="1"/>
  <c r="O10" i="8"/>
  <c r="M32" i="8"/>
  <c r="N100" i="8"/>
  <c r="O344" i="8"/>
  <c r="N96" i="8"/>
  <c r="S73" i="8"/>
  <c r="R84" i="8"/>
  <c r="N15" i="8"/>
  <c r="O126" i="8"/>
  <c r="O227" i="8"/>
  <c r="N241" i="8"/>
  <c r="R14" i="8"/>
  <c r="N149" i="8"/>
  <c r="M48" i="8"/>
  <c r="O375" i="8"/>
  <c r="T448" i="8"/>
  <c r="T24" i="8"/>
  <c r="N173" i="8"/>
  <c r="S258" i="8"/>
  <c r="N115" i="8"/>
  <c r="O297" i="8"/>
  <c r="T26" i="8"/>
  <c r="N352" i="8"/>
  <c r="R359" i="8"/>
  <c r="N70" i="8"/>
  <c r="S262" i="8"/>
  <c r="O80" i="8"/>
  <c r="N61" i="8"/>
  <c r="N180" i="8"/>
  <c r="O8" i="8"/>
  <c r="O93" i="8"/>
  <c r="O341" i="8"/>
  <c r="O102" i="8"/>
  <c r="R351" i="8"/>
  <c r="S379" i="8"/>
  <c r="O287" i="8"/>
  <c r="T29" i="8"/>
  <c r="M56" i="8"/>
  <c r="O87" i="8"/>
  <c r="N38" i="8"/>
  <c r="N345" i="8"/>
  <c r="S21" i="8"/>
  <c r="O45" i="8"/>
  <c r="T8" i="8"/>
  <c r="O249" i="8"/>
  <c r="O214" i="8"/>
  <c r="N375" i="8"/>
  <c r="N64" i="8"/>
  <c r="O69" i="8"/>
  <c r="O76" i="8"/>
  <c r="N136" i="8"/>
  <c r="N183" i="8"/>
  <c r="N195" i="8"/>
  <c r="N51" i="8"/>
  <c r="O12" i="8"/>
  <c r="O7" i="8"/>
  <c r="M61" i="8"/>
  <c r="O310" i="8"/>
  <c r="T27" i="8"/>
  <c r="N285" i="8"/>
  <c r="N132" i="8"/>
  <c r="O358" i="8"/>
  <c r="N78" i="8"/>
  <c r="O237" i="8"/>
  <c r="O232" i="8"/>
  <c r="N50" i="8"/>
  <c r="O181" i="8"/>
  <c r="O195" i="8"/>
  <c r="N208" i="8"/>
  <c r="O154" i="8"/>
  <c r="M29" i="8"/>
  <c r="S47" i="8"/>
  <c r="N157" i="8"/>
  <c r="O122" i="8"/>
  <c r="O26" i="8"/>
  <c r="N102" i="8"/>
  <c r="N178" i="8"/>
  <c r="M26" i="8"/>
  <c r="M60" i="8"/>
  <c r="O184" i="8"/>
  <c r="S244" i="8"/>
  <c r="O158" i="8"/>
  <c r="S101" i="8"/>
  <c r="N206" i="8"/>
  <c r="R82" i="8"/>
  <c r="T65" i="8"/>
  <c r="S11" i="8"/>
  <c r="N199" i="8"/>
  <c r="O140" i="8"/>
  <c r="N32" i="8"/>
  <c r="M66" i="8"/>
  <c r="O14" i="8"/>
  <c r="O175" i="8"/>
  <c r="O100" i="8"/>
  <c r="N187" i="8"/>
  <c r="O226" i="8"/>
  <c r="O5" i="8"/>
  <c r="O279" i="8"/>
  <c r="O161" i="8"/>
  <c r="N123" i="8"/>
  <c r="M45" i="8"/>
  <c r="N151" i="8"/>
  <c r="O295" i="8"/>
  <c r="N337" i="8"/>
  <c r="N47" i="8"/>
  <c r="N270" i="8"/>
  <c r="O272" i="8"/>
  <c r="M22" i="8"/>
  <c r="O374" i="8"/>
  <c r="N154" i="8"/>
  <c r="O32" i="8"/>
  <c r="T63" i="8"/>
  <c r="O269" i="8"/>
  <c r="S179" i="8"/>
  <c r="N219" i="8"/>
  <c r="R20" i="8"/>
  <c r="N16" i="8"/>
  <c r="O139" i="8"/>
  <c r="O97" i="8"/>
  <c r="O116" i="8"/>
  <c r="N116" i="8"/>
  <c r="O323" i="8"/>
  <c r="R48" i="8"/>
  <c r="O98" i="8"/>
  <c r="O49" i="8"/>
  <c r="S63" i="8"/>
  <c r="N138" i="8"/>
  <c r="T450" i="8"/>
  <c r="O303" i="8"/>
  <c r="O59" i="8"/>
  <c r="M262" i="8"/>
  <c r="O131" i="8"/>
  <c r="N242" i="8"/>
  <c r="O335" i="8"/>
  <c r="N274" i="8"/>
  <c r="N289" i="8"/>
  <c r="N72" i="8"/>
  <c r="M89" i="8"/>
  <c r="N8" i="8"/>
  <c r="O189" i="8"/>
  <c r="R25" i="8"/>
  <c r="O132" i="8"/>
  <c r="O166" i="8"/>
  <c r="N341" i="8"/>
  <c r="S20" i="8"/>
  <c r="O231" i="8"/>
  <c r="N329" i="8"/>
  <c r="O280" i="8"/>
  <c r="T83" i="8"/>
  <c r="N48" i="8"/>
  <c r="O271" i="8"/>
  <c r="M275" i="8"/>
  <c r="O239" i="8"/>
  <c r="R88" i="8"/>
  <c r="O373" i="8"/>
  <c r="N253" i="8"/>
  <c r="R86" i="8"/>
  <c r="N110" i="8"/>
  <c r="M101" i="8"/>
  <c r="O248" i="8"/>
  <c r="S28" i="8"/>
  <c r="N114" i="8"/>
  <c r="O312" i="8"/>
  <c r="S131" i="8"/>
  <c r="N223" i="8"/>
  <c r="O270" i="8"/>
  <c r="O234" i="8"/>
  <c r="N150" i="8"/>
  <c r="O41" i="8"/>
  <c r="O293" i="8"/>
  <c r="O342" i="8"/>
  <c r="T333" i="8"/>
  <c r="O48" i="8"/>
  <c r="Q100" i="8"/>
  <c r="O36" i="8"/>
  <c r="O133" i="8"/>
  <c r="N210" i="8"/>
  <c r="O229" i="8"/>
  <c r="O276" i="8"/>
  <c r="N355" i="8"/>
  <c r="O350" i="8"/>
  <c r="M16" i="8"/>
  <c r="N162" i="8"/>
  <c r="R90" i="8"/>
  <c r="N293" i="8"/>
  <c r="N229" i="8"/>
  <c r="O118" i="8"/>
  <c r="N94" i="8"/>
  <c r="O285" i="8"/>
  <c r="O170" i="8"/>
  <c r="O82" i="8"/>
  <c r="O215" i="8"/>
  <c r="O182" i="8"/>
  <c r="N82" i="8"/>
  <c r="S65" i="8"/>
  <c r="N75" i="8"/>
  <c r="M143" i="8"/>
  <c r="O362" i="8"/>
  <c r="S29" i="8"/>
  <c r="O103" i="8"/>
  <c r="M63" i="8"/>
  <c r="N226" i="8"/>
  <c r="S3" i="8"/>
  <c r="R128" i="8"/>
  <c r="M58" i="8"/>
  <c r="S45" i="8"/>
  <c r="N381" i="8"/>
  <c r="T351" i="8"/>
  <c r="N308" i="8"/>
  <c r="N41" i="8"/>
  <c r="S225" i="8"/>
  <c r="O235" i="8"/>
  <c r="N288" i="8"/>
  <c r="O157" i="8"/>
  <c r="R89" i="8"/>
  <c r="O192" i="8"/>
  <c r="N143" i="8"/>
  <c r="O109" i="8"/>
  <c r="T47" i="8"/>
  <c r="T5" i="8"/>
  <c r="O348" i="8"/>
  <c r="T77" i="8"/>
  <c r="O21" i="8"/>
  <c r="N99" i="8"/>
  <c r="N131" i="8"/>
  <c r="S308" i="8"/>
  <c r="R68" i="8"/>
  <c r="N207" i="8"/>
  <c r="N260" i="8"/>
  <c r="O70" i="8"/>
  <c r="O334" i="8"/>
  <c r="N318" i="8"/>
  <c r="R101" i="8"/>
  <c r="S268" i="8"/>
  <c r="N264" i="8"/>
  <c r="O208" i="8"/>
  <c r="M53" i="8"/>
  <c r="N368" i="8"/>
  <c r="N277" i="8"/>
  <c r="O238" i="8"/>
  <c r="N295" i="8"/>
  <c r="O258" i="8"/>
  <c r="N62" i="8"/>
  <c r="T82" i="8"/>
  <c r="N334" i="8"/>
  <c r="O72" i="8"/>
  <c r="O222" i="8"/>
  <c r="O52" i="8"/>
  <c r="R24" i="8"/>
  <c r="S33" i="8"/>
  <c r="R249" i="8"/>
  <c r="N122" i="8"/>
  <c r="O172" i="8"/>
  <c r="P100" i="8"/>
  <c r="T40" i="8"/>
  <c r="O268" i="8"/>
  <c r="O138" i="8"/>
  <c r="N281" i="8"/>
  <c r="N135" i="8"/>
  <c r="N233" i="8"/>
  <c r="N42" i="8"/>
  <c r="S87" i="8"/>
  <c r="O369" i="8"/>
  <c r="O110" i="8"/>
  <c r="S46" i="8"/>
  <c r="R63" i="8"/>
  <c r="O28" i="8"/>
  <c r="M27" i="8"/>
  <c r="O129" i="8"/>
  <c r="O349" i="8"/>
  <c r="N44" i="8"/>
  <c r="R79" i="8"/>
  <c r="T16" i="8"/>
  <c r="N324" i="8"/>
  <c r="N309" i="8"/>
  <c r="N31" i="8"/>
  <c r="S351" i="8"/>
  <c r="O289" i="8"/>
  <c r="O245" i="8"/>
  <c r="O185" i="8"/>
  <c r="O99" i="8"/>
  <c r="N90" i="8"/>
  <c r="M351" i="8"/>
  <c r="N272" i="8"/>
  <c r="O74" i="8"/>
  <c r="M80" i="8"/>
  <c r="O186" i="8"/>
  <c r="O148" i="8"/>
  <c r="N343" i="8"/>
  <c r="T34" i="8"/>
  <c r="O37" i="8"/>
  <c r="R11" i="8"/>
  <c r="R17" i="8"/>
  <c r="S61" i="8"/>
  <c r="T41" i="8"/>
  <c r="O174" i="8"/>
  <c r="N296" i="8"/>
  <c r="N141" i="8"/>
  <c r="O281" i="8"/>
  <c r="T57" i="8"/>
  <c r="O144" i="8"/>
  <c r="O30" i="8"/>
  <c r="S245" i="8"/>
  <c r="O20" i="8"/>
  <c r="O60" i="8"/>
  <c r="O114" i="8"/>
  <c r="T28" i="8"/>
  <c r="N49" i="8"/>
  <c r="O106" i="8"/>
  <c r="N60" i="8"/>
  <c r="N156" i="8"/>
  <c r="T60" i="8"/>
  <c r="O73" i="8"/>
  <c r="N95" i="8"/>
  <c r="T64" i="8"/>
  <c r="N14" i="8"/>
  <c r="N120" i="8"/>
  <c r="N85" i="8"/>
  <c r="O167" i="8"/>
  <c r="N36" i="8"/>
  <c r="M25" i="8"/>
  <c r="N287" i="8"/>
  <c r="O38" i="8"/>
  <c r="N294" i="8"/>
  <c r="N80" i="8"/>
  <c r="S143" i="8"/>
  <c r="S377" i="8"/>
  <c r="O200" i="8"/>
  <c r="S151" i="8"/>
  <c r="N124" i="8"/>
  <c r="S60" i="8"/>
  <c r="N228" i="8"/>
  <c r="M93" i="8"/>
  <c r="M100" i="8"/>
  <c r="S157" i="8"/>
  <c r="O250" i="8"/>
  <c r="N18" i="8"/>
  <c r="S448" i="8"/>
  <c r="S180" i="8"/>
  <c r="S5" i="8"/>
  <c r="N361" i="8"/>
  <c r="T101" i="8"/>
  <c r="N43" i="8"/>
  <c r="T78" i="8"/>
  <c r="M33" i="8"/>
  <c r="O147" i="8"/>
  <c r="O128" i="8"/>
  <c r="T89" i="8"/>
  <c r="N133" i="8"/>
  <c r="O19" i="8"/>
  <c r="N63" i="8"/>
  <c r="O331" i="8"/>
  <c r="O121" i="8"/>
  <c r="O179" i="8"/>
  <c r="T61" i="8"/>
  <c r="N322" i="8"/>
  <c r="N305" i="8"/>
  <c r="T53" i="8"/>
  <c r="O361" i="8"/>
  <c r="N190" i="8"/>
  <c r="S13" i="8"/>
  <c r="N177" i="8"/>
  <c r="O165" i="8"/>
  <c r="O220" i="8"/>
  <c r="O127" i="8"/>
  <c r="O359" i="8"/>
  <c r="M20" i="8"/>
  <c r="O216" i="8"/>
  <c r="N369" i="8"/>
  <c r="O332" i="8"/>
  <c r="O326" i="8"/>
  <c r="O155" i="8"/>
  <c r="N271" i="8"/>
  <c r="M41" i="8"/>
  <c r="O321" i="8"/>
  <c r="O223" i="8"/>
  <c r="O96" i="8"/>
  <c r="N251" i="8"/>
  <c r="M54" i="8"/>
  <c r="O256" i="8"/>
  <c r="N196" i="8"/>
  <c r="N186" i="8"/>
  <c r="N164" i="8"/>
  <c r="T23" i="8"/>
  <c r="O266" i="8"/>
  <c r="M49" i="8"/>
  <c r="S249" i="8"/>
  <c r="O156" i="8"/>
  <c r="N200" i="8"/>
  <c r="N215" i="8"/>
  <c r="M64" i="8"/>
  <c r="N140" i="8"/>
  <c r="R268" i="8"/>
  <c r="T76" i="8"/>
  <c r="R65" i="8"/>
  <c r="R16" i="8"/>
  <c r="N40" i="8"/>
  <c r="T17" i="8"/>
  <c r="R66" i="8"/>
  <c r="N37" i="8"/>
  <c r="O160" i="8"/>
  <c r="R93" i="8"/>
  <c r="O368" i="8"/>
  <c r="O296" i="8"/>
  <c r="O35" i="8"/>
  <c r="O284" i="8"/>
  <c r="S149" i="8"/>
  <c r="N74" i="8"/>
  <c r="N97" i="8"/>
  <c r="O354" i="8"/>
  <c r="N53" i="8"/>
  <c r="O117" i="8"/>
  <c r="R100" i="8"/>
  <c r="M55" i="8"/>
  <c r="O68" i="8"/>
  <c r="S58" i="8"/>
  <c r="R379" i="8"/>
  <c r="T72" i="8"/>
  <c r="O81" i="8"/>
  <c r="O3" i="8"/>
  <c r="O150" i="8"/>
  <c r="N55" i="8"/>
  <c r="N234" i="8"/>
  <c r="N316" i="8"/>
  <c r="O207" i="8"/>
  <c r="N303" i="8"/>
  <c r="N326" i="8"/>
  <c r="N221" i="8"/>
  <c r="O224" i="8"/>
  <c r="R26" i="8"/>
  <c r="O255" i="8"/>
  <c r="S90" i="8"/>
  <c r="O151" i="8"/>
  <c r="S43" i="8"/>
  <c r="O301" i="8"/>
  <c r="N19" i="8"/>
  <c r="S144" i="8"/>
  <c r="N362" i="8"/>
  <c r="O137" i="8"/>
  <c r="N214" i="8"/>
  <c r="N79" i="8"/>
  <c r="N306" i="8"/>
  <c r="S64" i="8"/>
  <c r="O163" i="8"/>
  <c r="T20" i="8"/>
  <c r="N68" i="8"/>
  <c r="O84" i="8"/>
  <c r="S2" i="8"/>
  <c r="O43" i="8"/>
  <c r="N349" i="8"/>
  <c r="T79" i="8"/>
  <c r="O197" i="8"/>
  <c r="O337" i="8"/>
  <c r="N137" i="8"/>
  <c r="S128" i="8"/>
  <c r="T46" i="8"/>
  <c r="R262" i="8"/>
  <c r="T93" i="8"/>
  <c r="N181" i="8"/>
  <c r="M83" i="8"/>
  <c r="O290" i="8"/>
  <c r="N213" i="8"/>
  <c r="O199" i="8"/>
  <c r="O339" i="8"/>
  <c r="O260" i="8"/>
  <c r="N374" i="8"/>
  <c r="S265" i="8"/>
  <c r="N17" i="8"/>
  <c r="O346" i="8"/>
  <c r="O94" i="8"/>
  <c r="N250" i="8"/>
  <c r="O67" i="8"/>
  <c r="N346" i="8"/>
  <c r="M142" i="8"/>
  <c r="O313" i="8"/>
  <c r="O113" i="8"/>
  <c r="T86" i="8"/>
  <c r="T18" i="8"/>
  <c r="T31" i="8"/>
  <c r="N146" i="8"/>
  <c r="O275" i="8"/>
  <c r="M34" i="8"/>
  <c r="R87" i="8"/>
  <c r="AB87" i="8" s="1"/>
  <c r="T90" i="8"/>
  <c r="O221" i="8"/>
  <c r="O322" i="8"/>
  <c r="S450" i="8"/>
  <c r="O309" i="8"/>
  <c r="O187" i="8"/>
  <c r="M17" i="8"/>
  <c r="N338" i="8"/>
  <c r="S82" i="8"/>
  <c r="N126" i="8"/>
  <c r="O29" i="8"/>
  <c r="N269" i="8"/>
  <c r="N13" i="8"/>
  <c r="O315" i="8"/>
  <c r="M371" i="8"/>
  <c r="N30" i="8"/>
  <c r="O33" i="8"/>
  <c r="N166" i="8"/>
  <c r="N23" i="8"/>
  <c r="T2" i="8"/>
  <c r="O325" i="8"/>
  <c r="O300" i="8"/>
  <c r="N344" i="8"/>
  <c r="R80" i="8"/>
  <c r="N358" i="8"/>
  <c r="T73" i="8"/>
  <c r="R450" i="8"/>
  <c r="O205" i="8"/>
  <c r="O319" i="8"/>
  <c r="N339" i="8"/>
  <c r="O180" i="8"/>
  <c r="O259" i="8"/>
  <c r="N76" i="8"/>
  <c r="S83" i="8"/>
  <c r="N52" i="8"/>
  <c r="O367" i="8"/>
  <c r="O347" i="8"/>
  <c r="O101" i="8"/>
  <c r="O125" i="8"/>
  <c r="N372" i="8"/>
  <c r="O123" i="8"/>
  <c r="M13" i="8"/>
  <c r="O330" i="8"/>
  <c r="N155" i="8"/>
  <c r="R53" i="8"/>
  <c r="N179" i="8"/>
  <c r="O85" i="8"/>
  <c r="O178" i="8"/>
  <c r="T58" i="8"/>
  <c r="T11" i="8"/>
  <c r="T33" i="8"/>
  <c r="R78" i="8"/>
  <c r="AB78" i="8" s="1"/>
  <c r="O145" i="8"/>
  <c r="N336" i="8"/>
  <c r="S89" i="8"/>
  <c r="T43" i="8"/>
  <c r="M82" i="8"/>
  <c r="N7" i="8"/>
  <c r="O15" i="8"/>
  <c r="M74" i="8"/>
  <c r="N254" i="8"/>
  <c r="N319" i="8"/>
  <c r="N27" i="8"/>
  <c r="N244" i="8"/>
  <c r="O176" i="8"/>
  <c r="N238" i="8"/>
  <c r="S78" i="8"/>
  <c r="R28" i="8"/>
  <c r="R44" i="8"/>
  <c r="R245" i="8"/>
  <c r="O283" i="8"/>
  <c r="O308" i="8"/>
  <c r="N91" i="8"/>
  <c r="N9" i="8"/>
  <c r="N304" i="8"/>
  <c r="O228" i="8"/>
  <c r="O210" i="8"/>
  <c r="O318" i="8"/>
  <c r="R311" i="8"/>
  <c r="O169" i="8"/>
  <c r="M78" i="8"/>
  <c r="O352" i="8"/>
  <c r="N350" i="8"/>
  <c r="N130" i="8"/>
  <c r="S271" i="8"/>
  <c r="O191" i="8"/>
  <c r="S41" i="8"/>
  <c r="O381" i="8"/>
  <c r="N222" i="8"/>
  <c r="N360" i="8"/>
  <c r="N239" i="8"/>
  <c r="O274" i="8"/>
  <c r="R64" i="8"/>
  <c r="N225" i="8"/>
  <c r="N165" i="8"/>
  <c r="O263" i="8"/>
  <c r="N216" i="8"/>
  <c r="O196" i="8"/>
  <c r="T13" i="8"/>
  <c r="O79" i="8"/>
  <c r="O22" i="8"/>
  <c r="N218" i="8"/>
  <c r="O2" i="8"/>
  <c r="O244" i="8"/>
  <c r="N342" i="8"/>
  <c r="O46" i="8"/>
  <c r="S24" i="8"/>
  <c r="O11" i="8"/>
  <c r="O108" i="8"/>
  <c r="N67" i="8"/>
  <c r="R377" i="8"/>
  <c r="O261" i="8"/>
  <c r="O23" i="8"/>
  <c r="N367" i="8"/>
  <c r="N262" i="8"/>
  <c r="R179" i="8"/>
  <c r="N118" i="8"/>
  <c r="N104" i="8"/>
  <c r="R31" i="8"/>
  <c r="O63" i="8"/>
  <c r="O90" i="8"/>
  <c r="N26" i="8"/>
  <c r="O251" i="8"/>
  <c r="N204" i="8"/>
  <c r="N83" i="8"/>
  <c r="O292" i="8"/>
  <c r="N58" i="8"/>
  <c r="N236" i="8"/>
  <c r="O246" i="8"/>
  <c r="N282" i="8"/>
  <c r="O51" i="8"/>
  <c r="O252" i="8"/>
  <c r="N325" i="8"/>
  <c r="N283" i="8"/>
  <c r="N335" i="8"/>
  <c r="N201" i="8"/>
  <c r="O95" i="8"/>
  <c r="S22" i="8"/>
  <c r="O24" i="8"/>
  <c r="O111" i="8"/>
  <c r="O54" i="8"/>
  <c r="T68" i="8"/>
  <c r="N310" i="8"/>
  <c r="N266" i="8"/>
  <c r="O58" i="8"/>
  <c r="O171" i="8"/>
  <c r="O183" i="8"/>
  <c r="N111" i="8"/>
  <c r="S142" i="8"/>
  <c r="S57" i="8"/>
  <c r="M57" i="8"/>
  <c r="N240" i="8"/>
  <c r="N280" i="8"/>
  <c r="N348" i="8"/>
  <c r="N139" i="8"/>
  <c r="O305" i="8"/>
  <c r="O343" i="8"/>
  <c r="R72" i="8"/>
  <c r="AB72" i="8" s="1"/>
  <c r="O209" i="8"/>
  <c r="O55" i="8"/>
  <c r="O86" i="8"/>
  <c r="O203" i="8"/>
  <c r="T3" i="8"/>
  <c r="N220" i="8"/>
  <c r="N321" i="8"/>
  <c r="N25" i="8"/>
  <c r="N159" i="8"/>
  <c r="S44" i="8"/>
  <c r="R142" i="8"/>
  <c r="S371" i="8"/>
  <c r="T143" i="8"/>
  <c r="N230" i="8"/>
  <c r="N88" i="8"/>
  <c r="N331" i="8"/>
  <c r="N22" i="8"/>
  <c r="N11" i="8"/>
  <c r="N163" i="8"/>
  <c r="S25" i="8"/>
  <c r="M79" i="8"/>
  <c r="N197" i="8"/>
  <c r="R46" i="8"/>
  <c r="O42" i="8"/>
  <c r="N168" i="8"/>
  <c r="S49" i="8"/>
  <c r="O9" i="8"/>
  <c r="N268" i="8"/>
  <c r="O141" i="8"/>
  <c r="R85" i="8"/>
  <c r="S333" i="8"/>
  <c r="R8" i="8"/>
  <c r="O177" i="8"/>
  <c r="N46" i="8"/>
  <c r="N297" i="8"/>
  <c r="T85" i="8"/>
  <c r="O302" i="8"/>
  <c r="N209" i="8"/>
  <c r="R61" i="8"/>
  <c r="T377" i="8"/>
  <c r="S311" i="8"/>
  <c r="O317" i="8"/>
  <c r="R448" i="8"/>
  <c r="M24" i="8"/>
  <c r="S269" i="8"/>
  <c r="M43" i="8"/>
  <c r="O16" i="8"/>
  <c r="S72" i="8"/>
  <c r="O47" i="8"/>
  <c r="S86" i="8"/>
  <c r="N328" i="8"/>
  <c r="S48" i="8"/>
  <c r="N290" i="8"/>
  <c r="N315" i="8"/>
  <c r="N340" i="8"/>
  <c r="T35" i="8"/>
  <c r="N93" i="8"/>
  <c r="N86" i="8"/>
  <c r="T21" i="8"/>
  <c r="O336" i="8"/>
  <c r="O136" i="8"/>
  <c r="O241" i="8"/>
  <c r="N278" i="8"/>
  <c r="N323" i="8"/>
  <c r="M90" i="8"/>
  <c r="N34" i="8"/>
  <c r="O218" i="8"/>
  <c r="N258" i="8"/>
  <c r="O17" i="8"/>
  <c r="O62" i="8"/>
  <c r="N29" i="8"/>
  <c r="R144" i="8"/>
  <c r="N125" i="8"/>
  <c r="N193" i="8"/>
  <c r="N252" i="8"/>
  <c r="R73" i="8"/>
  <c r="O360" i="8"/>
  <c r="N87" i="8"/>
  <c r="N59" i="8"/>
  <c r="N227" i="8"/>
  <c r="N103" i="8"/>
  <c r="N248" i="8"/>
  <c r="N167" i="8"/>
  <c r="S34" i="8"/>
  <c r="N117" i="8"/>
  <c r="O254" i="8"/>
  <c r="R33" i="8"/>
  <c r="T371" i="8"/>
  <c r="R163" i="8"/>
  <c r="O188" i="8"/>
  <c r="O75" i="8"/>
  <c r="N354" i="8"/>
  <c r="M84" i="8"/>
  <c r="O201" i="8"/>
  <c r="N134" i="8"/>
  <c r="N184" i="8"/>
  <c r="O213" i="8"/>
  <c r="O198" i="8"/>
  <c r="M18" i="8"/>
  <c r="N194" i="8"/>
  <c r="R49" i="8"/>
  <c r="N109" i="8"/>
  <c r="N292" i="8"/>
  <c r="N245" i="8"/>
  <c r="R54" i="8"/>
  <c r="N144" i="8"/>
  <c r="N69" i="8"/>
  <c r="N169" i="8"/>
  <c r="N189" i="8"/>
  <c r="N39" i="8"/>
  <c r="N148" i="8"/>
  <c r="N119" i="8"/>
  <c r="O194" i="8"/>
  <c r="R29" i="8"/>
  <c r="N175" i="8"/>
  <c r="N235" i="8"/>
  <c r="O124" i="8"/>
  <c r="O211" i="8"/>
  <c r="N147" i="8"/>
  <c r="M8" i="8"/>
  <c r="N66" i="8"/>
  <c r="O130" i="8"/>
  <c r="O286" i="8"/>
  <c r="S17" i="8"/>
  <c r="R55" i="8"/>
  <c r="N71" i="8"/>
  <c r="O291" i="8"/>
  <c r="O340" i="8"/>
  <c r="R225" i="8"/>
  <c r="S54" i="8"/>
  <c r="T54" i="8"/>
  <c r="O236" i="8"/>
  <c r="S26" i="8"/>
  <c r="S280" i="8"/>
  <c r="N247" i="8"/>
  <c r="M377" i="8"/>
  <c r="M311" i="8"/>
  <c r="Q311" i="8" s="1"/>
  <c r="N311" i="8"/>
  <c r="N107" i="8"/>
  <c r="O142" i="8"/>
  <c r="R180" i="8"/>
  <c r="S292" i="8"/>
  <c r="R57" i="8"/>
  <c r="AB57" i="8" s="1"/>
  <c r="N284" i="8"/>
  <c r="R60" i="8"/>
  <c r="O65" i="8"/>
  <c r="O355" i="8"/>
  <c r="N265" i="8"/>
  <c r="M333" i="8"/>
  <c r="S85" i="8"/>
  <c r="O115" i="8"/>
  <c r="T379" i="8"/>
  <c r="O88" i="8"/>
  <c r="T49" i="8"/>
  <c r="O89" i="8"/>
  <c r="O104" i="8"/>
  <c r="M35" i="8"/>
  <c r="S80" i="8"/>
  <c r="O159" i="8"/>
  <c r="M28" i="8"/>
  <c r="N302" i="8"/>
  <c r="M87" i="8"/>
  <c r="T25" i="8"/>
  <c r="N317" i="8"/>
  <c r="O152" i="8"/>
  <c r="N4" i="8"/>
  <c r="O320" i="8"/>
  <c r="N243" i="8"/>
  <c r="N128" i="8"/>
  <c r="R130" i="8"/>
  <c r="O61" i="8"/>
  <c r="O307" i="8"/>
  <c r="O311" i="8"/>
  <c r="N188" i="8"/>
  <c r="O149" i="8"/>
  <c r="R269" i="8"/>
  <c r="O4" i="8"/>
  <c r="N35" i="8"/>
  <c r="O264" i="8"/>
  <c r="R45" i="8"/>
  <c r="N307" i="8"/>
  <c r="N12" i="8"/>
  <c r="S35" i="8"/>
  <c r="O168" i="8"/>
  <c r="R143" i="8"/>
  <c r="R47" i="8"/>
  <c r="AB47" i="8" s="1"/>
  <c r="N176" i="8"/>
  <c r="O64" i="8"/>
  <c r="S130" i="8"/>
  <c r="O316" i="8"/>
  <c r="T22" i="8"/>
  <c r="N191" i="8"/>
  <c r="N174" i="8"/>
  <c r="M73" i="8"/>
  <c r="N320" i="8"/>
  <c r="R27" i="8"/>
  <c r="O338" i="8"/>
  <c r="S14" i="8"/>
  <c r="R56" i="8"/>
  <c r="AB56" i="8" s="1"/>
  <c r="M65" i="8"/>
  <c r="R292" i="8"/>
  <c r="N28" i="8"/>
  <c r="R22" i="8"/>
  <c r="AB22" i="8" s="1"/>
  <c r="O217" i="8"/>
  <c r="N57" i="8"/>
  <c r="O34" i="8"/>
  <c r="T56" i="8"/>
  <c r="S79" i="8"/>
  <c r="O372" i="8"/>
  <c r="M44" i="8"/>
  <c r="N161" i="8"/>
  <c r="N249" i="8"/>
  <c r="T44" i="8"/>
  <c r="O230" i="8"/>
  <c r="M72" i="8"/>
  <c r="O153" i="8"/>
  <c r="N182" i="8"/>
  <c r="O18" i="8"/>
  <c r="N101" i="8"/>
  <c r="N255" i="8"/>
  <c r="N217" i="8"/>
  <c r="T88" i="8"/>
  <c r="R40" i="8"/>
  <c r="S68" i="8"/>
  <c r="O265" i="8"/>
  <c r="O262" i="8"/>
  <c r="N56" i="8"/>
  <c r="N202" i="8"/>
  <c r="N5" i="8"/>
  <c r="O324" i="8"/>
  <c r="R13" i="8"/>
  <c r="N263" i="8"/>
  <c r="N77" i="8"/>
  <c r="N286" i="8"/>
  <c r="R83" i="8"/>
  <c r="N313" i="8"/>
  <c r="N3" i="8"/>
  <c r="N33" i="8"/>
  <c r="N73" i="8"/>
  <c r="O173" i="8"/>
  <c r="O240" i="8"/>
  <c r="N108" i="8"/>
  <c r="N246" i="8"/>
  <c r="N92" i="8"/>
  <c r="O107" i="8"/>
  <c r="T87" i="8"/>
  <c r="N259" i="8"/>
  <c r="O92" i="8"/>
  <c r="N353" i="8"/>
  <c r="N330" i="8"/>
  <c r="O27" i="8"/>
  <c r="N301" i="8"/>
  <c r="O257" i="8"/>
  <c r="O40" i="8"/>
  <c r="N237" i="8"/>
  <c r="N6" i="8"/>
  <c r="N89" i="8"/>
  <c r="S163" i="8"/>
  <c r="O356" i="8"/>
  <c r="N356" i="8"/>
  <c r="O253" i="8"/>
  <c r="S263" i="8"/>
  <c r="O6" i="8"/>
  <c r="M47" i="8"/>
  <c r="O56" i="8"/>
  <c r="N160" i="8"/>
  <c r="S18" i="8"/>
  <c r="O53" i="8"/>
  <c r="S53" i="8"/>
  <c r="M379" i="8"/>
  <c r="O162" i="8"/>
  <c r="O288" i="8"/>
  <c r="N203" i="8"/>
  <c r="M14" i="8"/>
  <c r="R131" i="8"/>
  <c r="N327" i="8"/>
  <c r="O345" i="8"/>
  <c r="N279" i="8"/>
  <c r="S238" i="8"/>
  <c r="O242" i="8"/>
  <c r="T48" i="8"/>
  <c r="R74" i="8"/>
  <c r="N21" i="8"/>
  <c r="O112" i="8"/>
  <c r="S16" i="8"/>
  <c r="N153" i="8"/>
  <c r="N24" i="8"/>
  <c r="O83" i="8"/>
  <c r="S264" i="8"/>
  <c r="N152" i="8"/>
  <c r="N373" i="8"/>
  <c r="N98" i="8"/>
  <c r="N112" i="8"/>
  <c r="O353" i="8"/>
  <c r="M448" i="8"/>
  <c r="N261" i="8"/>
  <c r="O202" i="8"/>
  <c r="R34" i="8"/>
  <c r="AB34" i="8" s="1"/>
  <c r="O193" i="8"/>
  <c r="S246" i="8"/>
  <c r="O39" i="8"/>
  <c r="O13" i="8"/>
  <c r="S141" i="8"/>
  <c r="N332" i="8"/>
  <c r="R43" i="8"/>
  <c r="AB43" i="8" s="1"/>
  <c r="R264" i="8"/>
  <c r="O328" i="8"/>
  <c r="R333" i="8"/>
  <c r="N84" i="8"/>
  <c r="N129" i="8"/>
  <c r="M31" i="8"/>
  <c r="M21" i="8"/>
  <c r="N192" i="8"/>
  <c r="O78" i="8"/>
  <c r="O273" i="8"/>
  <c r="O277" i="8"/>
  <c r="N170" i="8"/>
  <c r="O306" i="8"/>
  <c r="N312" i="8"/>
  <c r="M46" i="8"/>
  <c r="N54" i="8"/>
  <c r="M11" i="8"/>
  <c r="N121" i="8"/>
  <c r="O225" i="8"/>
  <c r="O282" i="8"/>
  <c r="O206" i="8"/>
  <c r="N300" i="8"/>
  <c r="N127" i="8"/>
  <c r="O25" i="8"/>
  <c r="T80" i="8"/>
  <c r="O31" i="8"/>
  <c r="O44" i="8"/>
  <c r="O91" i="8"/>
  <c r="N232" i="8"/>
  <c r="N291" i="8"/>
  <c r="N299" i="8"/>
  <c r="R308" i="8"/>
  <c r="N357" i="8"/>
  <c r="R21" i="8"/>
  <c r="N142" i="8"/>
  <c r="N65" i="8"/>
  <c r="O247" i="8"/>
  <c r="O304" i="8"/>
  <c r="R35" i="8"/>
  <c r="O294" i="8"/>
  <c r="N172" i="8"/>
  <c r="N231" i="8"/>
  <c r="S8" i="8"/>
  <c r="S370" i="8"/>
  <c r="O134" i="8"/>
  <c r="O71" i="8"/>
  <c r="O243" i="8"/>
  <c r="S88" i="8"/>
  <c r="N106" i="8"/>
  <c r="O233" i="8"/>
  <c r="R371" i="8"/>
  <c r="S250" i="8"/>
  <c r="R58" i="8"/>
  <c r="O357" i="8"/>
  <c r="N2" i="8"/>
  <c r="O327" i="8"/>
  <c r="S281" i="8"/>
  <c r="R18" i="8"/>
  <c r="M249" i="8"/>
  <c r="N224" i="8"/>
  <c r="R41" i="8"/>
  <c r="R250" i="8"/>
  <c r="N273" i="8"/>
  <c r="N81" i="8"/>
  <c r="N275" i="8"/>
  <c r="N212" i="8"/>
  <c r="R274" i="8"/>
  <c r="N145" i="8"/>
  <c r="O190" i="8"/>
  <c r="O278" i="8"/>
  <c r="S56" i="8"/>
  <c r="M85" i="8"/>
  <c r="O135" i="8"/>
  <c r="T14" i="8"/>
  <c r="O77" i="8"/>
  <c r="O120" i="8"/>
  <c r="S27" i="8"/>
  <c r="O329" i="8"/>
  <c r="S40" i="8"/>
  <c r="N198" i="8"/>
  <c r="N257" i="8"/>
  <c r="O57" i="8"/>
  <c r="O299" i="8"/>
  <c r="O143" i="8"/>
  <c r="O146" i="8"/>
  <c r="N185" i="8"/>
  <c r="M68" i="8"/>
  <c r="O219" i="8"/>
  <c r="N359" i="8"/>
  <c r="N205" i="8"/>
  <c r="N158" i="8"/>
  <c r="O164" i="8"/>
  <c r="N211" i="8"/>
  <c r="O212" i="8"/>
  <c r="T311" i="8"/>
  <c r="T45" i="8"/>
  <c r="O50" i="8"/>
  <c r="O119" i="8"/>
  <c r="N113" i="8"/>
  <c r="O204" i="8"/>
  <c r="N20" i="8"/>
  <c r="O66" i="8"/>
  <c r="S93" i="8"/>
  <c r="N171" i="8"/>
  <c r="S31" i="8"/>
  <c r="N256" i="8"/>
  <c r="N347" i="8"/>
  <c r="M86" i="8"/>
  <c r="N45" i="8"/>
  <c r="N276" i="8"/>
  <c r="T84" i="8" l="1"/>
  <c r="S84" i="8"/>
  <c r="T245" i="8"/>
  <c r="P245" i="8"/>
  <c r="AB245" i="8"/>
  <c r="P262" i="8"/>
  <c r="AB262" i="8"/>
  <c r="T262" i="8"/>
  <c r="P268" i="8"/>
  <c r="AB268" i="8"/>
  <c r="T268" i="8"/>
  <c r="AB274" i="8"/>
  <c r="P274" i="8"/>
  <c r="S274" i="8"/>
  <c r="T274" i="8"/>
  <c r="T269" i="8"/>
  <c r="P269" i="8"/>
  <c r="AB269" i="8"/>
  <c r="AB144" i="8"/>
  <c r="P144" i="8"/>
  <c r="T144" i="8"/>
  <c r="T179" i="8"/>
  <c r="AB179" i="8"/>
  <c r="P179" i="8"/>
  <c r="P180" i="8"/>
  <c r="T180" i="8"/>
  <c r="AB180" i="8"/>
  <c r="T55" i="8"/>
  <c r="S55" i="8"/>
  <c r="T66" i="8"/>
  <c r="S66" i="8"/>
  <c r="T100" i="8"/>
  <c r="S100" i="8"/>
  <c r="T308" i="8"/>
  <c r="AB308" i="8"/>
  <c r="T264" i="8"/>
  <c r="P264" i="8"/>
  <c r="AB264" i="8"/>
  <c r="P131" i="8"/>
  <c r="T131" i="8"/>
  <c r="AB131" i="8"/>
  <c r="T142" i="8"/>
  <c r="P142" i="8"/>
  <c r="AB142" i="8"/>
  <c r="T74" i="8"/>
  <c r="S74" i="8"/>
  <c r="AB130" i="8"/>
  <c r="P130" i="8"/>
  <c r="T130" i="8"/>
  <c r="P128" i="8"/>
  <c r="AB128" i="8"/>
  <c r="T128" i="8"/>
  <c r="AB250" i="8"/>
  <c r="T250" i="8"/>
  <c r="P250" i="8"/>
  <c r="T292" i="8"/>
  <c r="AB292" i="8"/>
  <c r="P292" i="8"/>
  <c r="AB143" i="8"/>
  <c r="P143" i="8"/>
  <c r="P225" i="8"/>
  <c r="Q225" i="8" s="1"/>
  <c r="AB225" i="8"/>
  <c r="T225" i="8"/>
  <c r="P163" i="8"/>
  <c r="Q163" i="8" s="1"/>
  <c r="AB163" i="8"/>
  <c r="T163" i="8"/>
  <c r="AB249" i="8"/>
  <c r="T249" i="8"/>
  <c r="P249" i="8"/>
</calcChain>
</file>

<file path=xl/sharedStrings.xml><?xml version="1.0" encoding="utf-8"?>
<sst xmlns="http://schemas.openxmlformats.org/spreadsheetml/2006/main" count="8005" uniqueCount="1904">
  <si>
    <t>Branches with Status</t>
  </si>
  <si>
    <t>Done</t>
  </si>
  <si>
    <t>Delivered</t>
  </si>
  <si>
    <t>WIP/In Transit</t>
  </si>
  <si>
    <t>Pending</t>
  </si>
  <si>
    <t>Total</t>
  </si>
  <si>
    <t>Target</t>
  </si>
  <si>
    <t>State Master</t>
  </si>
  <si>
    <t>GST Number</t>
  </si>
  <si>
    <t>Branches Count</t>
  </si>
  <si>
    <t>Branches Correct GST</t>
  </si>
  <si>
    <t>Branches Incorrect GST</t>
  </si>
  <si>
    <t>Branches</t>
  </si>
  <si>
    <t>MAHARASHTRA</t>
  </si>
  <si>
    <t>27AACCW2077L1ZY</t>
  </si>
  <si>
    <t>All Laptops Delivered</t>
  </si>
  <si>
    <t>-</t>
  </si>
  <si>
    <t>RAJASTHAN</t>
  </si>
  <si>
    <t>08AACCW2077L1ZY</t>
  </si>
  <si>
    <t>Locks Installed</t>
  </si>
  <si>
    <t>GUJARAT</t>
  </si>
  <si>
    <t>24AACCW2077L2Z3</t>
  </si>
  <si>
    <t>CCTV Installed</t>
  </si>
  <si>
    <t>MADHYA PRADESH</t>
  </si>
  <si>
    <t>23AACCW2077L1Z6</t>
  </si>
  <si>
    <t>ISP Activated</t>
  </si>
  <si>
    <t>HO - Maharashtra ISD</t>
  </si>
  <si>
    <t>27AACCW2077L2ZX</t>
  </si>
  <si>
    <t>Printer Setup Complete</t>
  </si>
  <si>
    <t>Tamil Nadu</t>
  </si>
  <si>
    <t>33AACCW2077L1Z5</t>
  </si>
  <si>
    <t>Inverter</t>
  </si>
  <si>
    <t>ISP Breakup</t>
  </si>
  <si>
    <t>Count</t>
  </si>
  <si>
    <t>Airtel B2B</t>
  </si>
  <si>
    <t>Airtel Retail</t>
  </si>
  <si>
    <t>Airtel Air Fiber</t>
  </si>
  <si>
    <t>JIO</t>
  </si>
  <si>
    <t>Arpreet</t>
  </si>
  <si>
    <t>Ramkrupa</t>
  </si>
  <si>
    <t>Manas</t>
  </si>
  <si>
    <t>AITPSL</t>
  </si>
  <si>
    <t>BSNL</t>
  </si>
  <si>
    <t>Click Networks</t>
  </si>
  <si>
    <t>Five Net</t>
  </si>
  <si>
    <t>CHAROTAR TELELINK PVT LTD</t>
  </si>
  <si>
    <t>GTPL</t>
  </si>
  <si>
    <t>EARTHNET ENTERPRISES</t>
  </si>
  <si>
    <t>DIZZY WORLD</t>
  </si>
  <si>
    <t>SENNET</t>
  </si>
  <si>
    <t>CCTV Breakup</t>
  </si>
  <si>
    <t>WIP</t>
  </si>
  <si>
    <t>Backup Automation</t>
  </si>
  <si>
    <t>Monitoring on Hik Vision</t>
  </si>
  <si>
    <t>Opening</t>
  </si>
  <si>
    <t>Jan</t>
  </si>
  <si>
    <t>Closing</t>
  </si>
  <si>
    <t>Reconciliation</t>
  </si>
  <si>
    <t>Issues resolved</t>
  </si>
  <si>
    <t>ISP from B2C to B2B</t>
  </si>
  <si>
    <t>Printer Issues resolved</t>
  </si>
  <si>
    <t>GST invoicing</t>
  </si>
  <si>
    <t>CCTV backup issues resolved</t>
  </si>
  <si>
    <t>CCTV Hik Vision access</t>
  </si>
  <si>
    <t>Registry</t>
  </si>
  <si>
    <t>Balance</t>
  </si>
  <si>
    <t>Current</t>
  </si>
  <si>
    <t>Current Defecit</t>
  </si>
  <si>
    <t>ISP IP</t>
  </si>
  <si>
    <t>Printer IP</t>
  </si>
  <si>
    <t>Printer Label</t>
  </si>
  <si>
    <t>SR Rcon</t>
  </si>
  <si>
    <t>CCTV Encryption</t>
  </si>
  <si>
    <t>CCTV Label</t>
  </si>
  <si>
    <t>NVR IP</t>
  </si>
  <si>
    <t>Camera IP</t>
  </si>
  <si>
    <t>CCTV Time</t>
  </si>
  <si>
    <t>CCTV AUTH Code</t>
  </si>
  <si>
    <t>NVR Admin ID</t>
  </si>
  <si>
    <t>NVR Admin Password</t>
  </si>
  <si>
    <t>CCTV Alarm</t>
  </si>
  <si>
    <t>Surveillence  Notice</t>
  </si>
  <si>
    <t>Clusters</t>
  </si>
  <si>
    <t>States</t>
  </si>
  <si>
    <t>Zones</t>
  </si>
  <si>
    <t>Active Emp</t>
  </si>
  <si>
    <t>RM</t>
  </si>
  <si>
    <t>BM</t>
  </si>
  <si>
    <t>COE</t>
  </si>
  <si>
    <t>BCM</t>
  </si>
  <si>
    <t>Laptops</t>
  </si>
  <si>
    <t>All Backup</t>
  </si>
  <si>
    <t>Branch Code</t>
  </si>
  <si>
    <t>Branch</t>
  </si>
  <si>
    <t>CLUSTER</t>
  </si>
  <si>
    <t>STATE</t>
  </si>
  <si>
    <t>Contact Person</t>
  </si>
  <si>
    <t>Email ID</t>
  </si>
  <si>
    <t>Mobile No</t>
  </si>
  <si>
    <t>Full Address</t>
  </si>
  <si>
    <t>Deposit Initiation Date</t>
  </si>
  <si>
    <t>Opening Date</t>
  </si>
  <si>
    <t>Status</t>
  </si>
  <si>
    <t>UPS / Invertor</t>
  </si>
  <si>
    <t>Laptop rcon from inventry</t>
  </si>
  <si>
    <t>Laptops rcon</t>
  </si>
  <si>
    <t>Check</t>
  </si>
  <si>
    <t>Locks</t>
  </si>
  <si>
    <t>CCTV</t>
  </si>
  <si>
    <t>CCTV Lable</t>
  </si>
  <si>
    <t>CCTV Auth Code</t>
  </si>
  <si>
    <t>NVR Admin Id</t>
  </si>
  <si>
    <t>CCTV Live</t>
  </si>
  <si>
    <t>surveillance notice</t>
  </si>
  <si>
    <t>ISP</t>
  </si>
  <si>
    <t>AVG Monthly Bill</t>
  </si>
  <si>
    <t>Provider</t>
  </si>
  <si>
    <t>GST No.</t>
  </si>
  <si>
    <t>Ideal GST</t>
  </si>
  <si>
    <t>GSt Verify</t>
  </si>
  <si>
    <t>Static IP</t>
  </si>
  <si>
    <t>Printer</t>
  </si>
  <si>
    <t>Printer Ip</t>
  </si>
  <si>
    <t>Printer Lable</t>
  </si>
  <si>
    <t>AVG Montly Print count</t>
  </si>
  <si>
    <t>MH-H-AHM01</t>
  </si>
  <si>
    <t>AHMEDABAD</t>
  </si>
  <si>
    <t>Rakesh Hirani\Dhriti jash</t>
  </si>
  <si>
    <t>rakesh.hirani@westerncap.in</t>
  </si>
  <si>
    <t>8849364964\8470033123</t>
  </si>
  <si>
    <t>Western Capital Advisors Pvt. Ltd., A-501, Safal Pagacis, 5th Floor, Prahlad Nagar, Satelite, Ahmedabad - 380015</t>
  </si>
  <si>
    <t>Live</t>
  </si>
  <si>
    <t xml:space="preserve">Transfer to Krishnagri </t>
  </si>
  <si>
    <t>Installed</t>
  </si>
  <si>
    <t>192.168.1.201</t>
  </si>
  <si>
    <t>192.168.1.203</t>
  </si>
  <si>
    <t>Yes</t>
  </si>
  <si>
    <t>WCA4321</t>
  </si>
  <si>
    <t>admin</t>
  </si>
  <si>
    <t>Pr@bhav!2025</t>
  </si>
  <si>
    <t>Online</t>
  </si>
  <si>
    <t xml:space="preserve">07920277105_wifi/20020838730
</t>
  </si>
  <si>
    <t>110.227.222.100</t>
  </si>
  <si>
    <t>192.168.1.202</t>
  </si>
  <si>
    <t>8 Laptop</t>
  </si>
  <si>
    <t>MH-H-AJM01</t>
  </si>
  <si>
    <t>AJMER</t>
  </si>
  <si>
    <t>Dheeraj Chauhan</t>
  </si>
  <si>
    <t>dheeraj.chauhan@westerncap.in</t>
  </si>
  <si>
    <t>Western Capital Advisors Pvt. Ltd., Shop 1 and 2, 1st Floor, 1232/28, Jai Shree Agency, Bihri Ganj, Nasirabad Road, Ajmer, Rajasthan, 305001</t>
  </si>
  <si>
    <t xml:space="preserve">014519769587_wifi / 20019672814
</t>
  </si>
  <si>
    <t>223.184.0.128</t>
  </si>
  <si>
    <t>4 Enrolled</t>
  </si>
  <si>
    <t>AKO01</t>
  </si>
  <si>
    <t>AKOLA</t>
  </si>
  <si>
    <t>Prakash Gopichand Ingle</t>
  </si>
  <si>
    <t>prakash.ingle@westerncap.in</t>
  </si>
  <si>
    <t xml:space="preserve">Western Capital Advisors Pvt. Ltd. , 3rd Floor Chamber No.6 Yamuna Tarang Complex Murtizapur Road Akola - 444001 </t>
  </si>
  <si>
    <t>Analog Camera</t>
  </si>
  <si>
    <t>072417777008_wifi/20005671701</t>
  </si>
  <si>
    <t>122.179.141.75</t>
  </si>
  <si>
    <t>MH-H-CHI01</t>
  </si>
  <si>
    <t>CHITTORGARH</t>
  </si>
  <si>
    <t>DEEPAK SALVI</t>
  </si>
  <si>
    <t>deepak.salvi@westerncap.in</t>
  </si>
  <si>
    <t>Western Capital Advisors Pvt. Ltd. , Plot No. 3-4, Block– B, Kailash Market, Cause- Way, Near Ganaghor Watika, Chittorgarh, Rajasthan- 312001.</t>
  </si>
  <si>
    <t>192.168.1.64</t>
  </si>
  <si>
    <t>0147219699254_wifi/20019672814</t>
  </si>
  <si>
    <t>122.164.125.91</t>
  </si>
  <si>
    <t>192.168.1.4</t>
  </si>
  <si>
    <t>5 Enrolled</t>
  </si>
  <si>
    <t>BAR01</t>
  </si>
  <si>
    <t>BARAMATI</t>
  </si>
  <si>
    <t>PUNE</t>
  </si>
  <si>
    <t>Rahul Kadam.</t>
  </si>
  <si>
    <t>rahul.kadam@westerncap.in</t>
  </si>
  <si>
    <t>Shop No. 7, Jamdar Ira, 24, Morgaon Rd, Panchashil Nagar, Kasba, Baramati, Pune - 413116.</t>
  </si>
  <si>
    <t>India@12</t>
  </si>
  <si>
    <t>0211222816714_wifi/20025845628</t>
  </si>
  <si>
    <t>192.168.1.24</t>
  </si>
  <si>
    <t>MH-H-CHO01</t>
  </si>
  <si>
    <t>CHOMU</t>
  </si>
  <si>
    <t>Ranveer Singh Solanki</t>
  </si>
  <si>
    <t>ranveer.solanki@westerncap.in</t>
  </si>
  <si>
    <t>Western Capital Advisors Pvt. Ltd., 2nd Floor, Maghad Nagar, Jaipur Road, Chomu - 303702</t>
  </si>
  <si>
    <t xml:space="preserve">0142321585775_wifi/20021935217
</t>
  </si>
  <si>
    <t>122.161.244.9</t>
  </si>
  <si>
    <t>192.168.1.5</t>
  </si>
  <si>
    <t xml:space="preserve">6 Enrolled, </t>
  </si>
  <si>
    <t>MH-H-DEW01</t>
  </si>
  <si>
    <t>DEWAS</t>
  </si>
  <si>
    <t>UJJAIN</t>
  </si>
  <si>
    <t>Sohan Verma</t>
  </si>
  <si>
    <t>sohan.verma@westerncap.in</t>
  </si>
  <si>
    <t>Western Capital Advisors Pvt. Ltd., 2nd Floor, Office No 12/B, Ram Nagar, AB Road Dewas Madya Pradesh - 455001</t>
  </si>
  <si>
    <t>0727221195392_wifi/20021160042</t>
  </si>
  <si>
    <t>182.70.253.121</t>
  </si>
  <si>
    <t>192.168.1.6</t>
  </si>
  <si>
    <t>MH-H-DHA01</t>
  </si>
  <si>
    <t>DHAMNOD</t>
  </si>
  <si>
    <t>INDORE</t>
  </si>
  <si>
    <t>Suraj Sen</t>
  </si>
  <si>
    <t>suraj.sen@westerncap.in</t>
  </si>
  <si>
    <t>Western Capital Advisors Pvt. Ltd., 2 nd  Floor , G K  Plaza Old A.B.Road (Sundrel Phata )Dhamnod  Madhya Pradesh - 454552</t>
  </si>
  <si>
    <t>FIVE NET(Suraj Sen)</t>
  </si>
  <si>
    <t>192.168.1.10</t>
  </si>
  <si>
    <t xml:space="preserve">4 Enrolled, </t>
  </si>
  <si>
    <t>DHU01</t>
  </si>
  <si>
    <t>DHULE</t>
  </si>
  <si>
    <t>Rupali Sharma</t>
  </si>
  <si>
    <t>rupali.sharma@westerncap.in</t>
  </si>
  <si>
    <t xml:space="preserve">Western Capital Advisors Pvt. Ltd. , 1st Floor Office No.106 Madhur Complex Datta Mandir Chowk Deopur Dhule -424005 </t>
  </si>
  <si>
    <t>To be Requested</t>
  </si>
  <si>
    <t>Ramkrupa Compcare  9922088889</t>
  </si>
  <si>
    <t>103.212.17.18</t>
  </si>
  <si>
    <t>MH-H-FAT01</t>
  </si>
  <si>
    <t>FATEHNAGAR</t>
  </si>
  <si>
    <t>Devendra Singh</t>
  </si>
  <si>
    <t>devendra.singh@westerncap.in</t>
  </si>
  <si>
    <t>Western Capital Advisors Pvt. Ltd. , Ground Floor, Udaipur Road, Dhuni bypass, Udaipur Road, Fatenagar - 313205</t>
  </si>
  <si>
    <t>BSNL - 9413395716</t>
  </si>
  <si>
    <t>Azad</t>
  </si>
  <si>
    <t xml:space="preserve"> 97999 73143</t>
  </si>
  <si>
    <t>BUL01</t>
  </si>
  <si>
    <t>BULDHANA</t>
  </si>
  <si>
    <t>Vaibhav Deshmukh</t>
  </si>
  <si>
    <t>vaibhav.deshmukh@westerncap.in</t>
  </si>
  <si>
    <t>Western Capital Advisors Pvt. Ltd., Bungalow Name - Dhanashri, 1st Floor, Circular Road, Ramnagar, Buldhana, Maharashtra - 443001.</t>
  </si>
  <si>
    <t>0726221230152_wifi/20022716702</t>
  </si>
  <si>
    <t>106.213.80.252</t>
  </si>
  <si>
    <t>192.168.1.2</t>
  </si>
  <si>
    <t>KAR01</t>
  </si>
  <si>
    <t>KARAD</t>
  </si>
  <si>
    <t xml:space="preserve">Pankaj Jadhav </t>
  </si>
  <si>
    <t>pankaj.jadhav@westerncap.in</t>
  </si>
  <si>
    <t>Office No.3, 1st Floor, Silver Land, Shaniwar Peth, Karad Tal Karad Dist Satara, 415110</t>
  </si>
  <si>
    <t>0216421230155_wifi/20022716702</t>
  </si>
  <si>
    <t>MH-H-GUL01</t>
  </si>
  <si>
    <t>GULABPURA</t>
  </si>
  <si>
    <t>Kartar Singh</t>
  </si>
  <si>
    <t>kartar.singh@westerncap.in</t>
  </si>
  <si>
    <t>Western Capital Advisors Pvt. Ltd., Ground floor, ITI Road, Near Railway station Gulabpura, Tahsil- Hurda, District Bhilwara, Rajasthan - 311021</t>
  </si>
  <si>
    <t>192.168.1.65</t>
  </si>
  <si>
    <t xml:space="preserve">Kartar </t>
  </si>
  <si>
    <t>NAG01</t>
  </si>
  <si>
    <t>NAGPUR</t>
  </si>
  <si>
    <t>Bavana Rao</t>
  </si>
  <si>
    <t>bavana.rao@westerncap.in</t>
  </si>
  <si>
    <t xml:space="preserve">Western Capital Advisors Pvt. Ltd., Block No 10A, B-wing, 1st Floor, Magalwari Complex, Nagpur - 440001 </t>
  </si>
  <si>
    <t>071221344113_wifi/20022716702</t>
  </si>
  <si>
    <t>IND01</t>
  </si>
  <si>
    <t>Shubham Shah</t>
  </si>
  <si>
    <t>shubham.shah@westerncap.in</t>
  </si>
  <si>
    <t>Western Capital Advisors Pvt. Ltd., Office No 203, Om Gurudev Plaza, Savitri Empire, Behind Sayaji Hotel, Indore - 452010</t>
  </si>
  <si>
    <t>192.168.1.20</t>
  </si>
  <si>
    <t>073120440181_wifi/20021160042</t>
  </si>
  <si>
    <t> 182.70.253.105 </t>
  </si>
  <si>
    <t>192.168.1.3</t>
  </si>
  <si>
    <t xml:space="preserve">8 Enrolled, </t>
  </si>
  <si>
    <t>ANA01</t>
  </si>
  <si>
    <t>ANAND</t>
  </si>
  <si>
    <t>Bhaveshkumar Sharma</t>
  </si>
  <si>
    <t>bhaveshkumar.sharma@westerncap.in</t>
  </si>
  <si>
    <t>Western Capital Advisors Pvt. Ltd., Shop No. 203, 2nd Floor, Narayan Emporium Complex, V. V. Nagar, Anand,  Gujrat – 388120.</t>
  </si>
  <si>
    <t>103.26.48.92</t>
  </si>
  <si>
    <t>GST has been sent to provider,12 months package</t>
  </si>
  <si>
    <t>JAL01</t>
  </si>
  <si>
    <t>JALGAON</t>
  </si>
  <si>
    <t>Ganesh Wagh</t>
  </si>
  <si>
    <t>ganesh.wagh@westerncap.in</t>
  </si>
  <si>
    <t>Western Capital Advisors Pvt. Ltd. , 3rd Floor Office No.314 Vishwakarma Complex Housing society Near Govinda Rickshaw stop Pimprala Road Jalgaon - 425001</t>
  </si>
  <si>
    <t>025717776910_wifi/20005671701</t>
  </si>
  <si>
    <t>110.227.185.153</t>
  </si>
  <si>
    <t>MH-H-JHU01</t>
  </si>
  <si>
    <t>JHUNJHUNU</t>
  </si>
  <si>
    <t>Mithlesh Puri</t>
  </si>
  <si>
    <t>mithlesh.puri@westerncap.in</t>
  </si>
  <si>
    <t>Western Capital Advisors Pvt. Ltd., Shop no. 301, 2nd floor, Ashoka market, Link Road 1-2, F-12 Maan Nagar, Jhunjhunu, Rajasthan – 333001</t>
  </si>
  <si>
    <t>AITPSL One OTT- 9309250002</t>
  </si>
  <si>
    <t>103.84.166.94</t>
  </si>
  <si>
    <t>192.168.1.46</t>
  </si>
  <si>
    <t xml:space="preserve">4 Enrolled, 1 custer sales </t>
  </si>
  <si>
    <t>KAL01</t>
  </si>
  <si>
    <t>KALYAN</t>
  </si>
  <si>
    <t>Tousif Maniyar</t>
  </si>
  <si>
    <t>tousif.m@westerncap.in</t>
  </si>
  <si>
    <t>Western Capital Advisors Pvt. Ltd. , A-Wing Office No.606 6th Floor Season Business Center Near Shivaji Chowk Kalyan - 421301</t>
  </si>
  <si>
    <t>Click Network (27-08-2024  - 23-02-2025) 98335 57263</t>
  </si>
  <si>
    <t>MH-H-KHA01</t>
  </si>
  <si>
    <t>KHARGONE</t>
  </si>
  <si>
    <t>Vilas Sapkale</t>
  </si>
  <si>
    <t>vilas.sapkale@westerncap.in</t>
  </si>
  <si>
    <t>Western Capital Advisors Pvt. Ltd., 1st Floor, Kripa Kutli, Mangrul Road, in front of Sourabh School, Khargone - 451001</t>
  </si>
  <si>
    <t>0728220440183_wifi/20021160042</t>
  </si>
  <si>
    <t>100.105.188.54</t>
  </si>
  <si>
    <t xml:space="preserve">3 Enrolled, </t>
  </si>
  <si>
    <t>MH-H-MEH01</t>
  </si>
  <si>
    <t>MEHSANA</t>
  </si>
  <si>
    <t>prakashsinh chauhan</t>
  </si>
  <si>
    <t>prakashsinh.chauhan@westerncap.in</t>
  </si>
  <si>
    <t>Western Capital Advisors Pvt. Ltd., 211, Pruthvi Complex, 2nd Floor, Highway Mehsana. Mobile :- 9978587868 pin - 384002</t>
  </si>
  <si>
    <t>92.168.1.151</t>
  </si>
  <si>
    <t>92.168.1.152</t>
  </si>
  <si>
    <t>GTPL-9971174966</t>
  </si>
  <si>
    <t>103.251.224.199</t>
  </si>
  <si>
    <t>192.1681.2</t>
  </si>
  <si>
    <t>GST has been sent to provider,6 months package</t>
  </si>
  <si>
    <t>RM/BM/CM/OP</t>
  </si>
  <si>
    <t>KOL01</t>
  </si>
  <si>
    <t>KOLHAPUR</t>
  </si>
  <si>
    <t>Sagar Arun Shinge</t>
  </si>
  <si>
    <t>sagar.shinge@westerncap.in</t>
  </si>
  <si>
    <t>8530853542\8530853542</t>
  </si>
  <si>
    <t>Western Capital Advisors Pvt. Ltd., Krystal Square, Shop No. 206, 2nd Floor, Rs No, 103/3/3 E Ward, Near Khanwilkar Petrol Pump, Nagala Park, Kolhapur – 416005</t>
  </si>
  <si>
    <t>023120833701_wifi/20005671701</t>
  </si>
  <si>
    <t xml:space="preserve">3  Laptop </t>
  </si>
  <si>
    <t>MH-H-BEA01</t>
  </si>
  <si>
    <t>BEAWAR</t>
  </si>
  <si>
    <t>Vikas Chouhan</t>
  </si>
  <si>
    <t>vikas.chouhan@westerncap.in</t>
  </si>
  <si>
    <t>Western Capital Advisors Pvt. Ltd., 3rd Floor, Delwada Road, Near by Teja ji mandir Radhe tower, Beawar, Rajasthan - 305901</t>
  </si>
  <si>
    <t>192.168.1.13</t>
  </si>
  <si>
    <t>0146222537924_wifi/20025296448</t>
  </si>
  <si>
    <t>MH-H-KOT01</t>
  </si>
  <si>
    <t>KOTPUTLI</t>
  </si>
  <si>
    <t>Vikash Ginthala</t>
  </si>
  <si>
    <t>vikas.githala@westerncap.in</t>
  </si>
  <si>
    <t>Western Capital Advisors Pvt. Ltd., Office. No. 2, 1st Floor, Om Shree Ram Plaza, Near Ujjivan Bank, Kotputli, Rajasthan – 303108</t>
  </si>
  <si>
    <t>0142121539871_wifi/20005671701</t>
  </si>
  <si>
    <t>MH-H-RAJ01</t>
  </si>
  <si>
    <t>RAJSAMAND</t>
  </si>
  <si>
    <t>Mahadev Choudhary</t>
  </si>
  <si>
    <t>mahadev.choudhary@westerncap.in</t>
  </si>
  <si>
    <t>Western Capital Advisors Pvt. Ltd., Ground floor, Near TVS choraha Shreenath Market, Kakroli, Rajsamand, Rajasthan - 313324</t>
  </si>
  <si>
    <t>0295224240026_wifi/20021935217</t>
  </si>
  <si>
    <t>192.168.1.11</t>
  </si>
  <si>
    <t>MH-H-KUC01</t>
  </si>
  <si>
    <t>KUCHAMAN</t>
  </si>
  <si>
    <t>SIKAR</t>
  </si>
  <si>
    <t>Balvir Singh Rathore</t>
  </si>
  <si>
    <t>balvir.rathore@westerncap.in</t>
  </si>
  <si>
    <t>9672070755 </t>
  </si>
  <si>
    <t>Western Capital Advisors Pvt. Ltd., 2nd Floor, Mega Library, near Krishna sweets, Nalika Balaji, Station Road, Kuchaman, Rajasthan - 341508.</t>
  </si>
  <si>
    <t>192.168.1.33</t>
  </si>
  <si>
    <t>192.168.1.101</t>
  </si>
  <si>
    <t>0158622537927_wifi/20025296451</t>
  </si>
  <si>
    <t>192.168.1.40</t>
  </si>
  <si>
    <t xml:space="preserve">3 enrolled, </t>
  </si>
  <si>
    <t>MH-H-SOJ01</t>
  </si>
  <si>
    <t>SOJAT</t>
  </si>
  <si>
    <t>Shyam Das</t>
  </si>
  <si>
    <t>shyam.das@westerncap.in</t>
  </si>
  <si>
    <t>Western Capital Advisors Pvt. Ltd., 1st Floor, Shree Om Tower, Plot no-2286, Outside Chandpol Gate, Water works road, Opposite PHED office, Sojat city Dist.pali Rajasthan - 306104</t>
  </si>
  <si>
    <t>192.168.29.201</t>
  </si>
  <si>
    <t>192.168.29.2</t>
  </si>
  <si>
    <t>JIO  (9672705380  Vena Ram )</t>
  </si>
  <si>
    <t>MH-H-NAD01</t>
  </si>
  <si>
    <t>NADIAD</t>
  </si>
  <si>
    <t>Dharmesh Chauhan</t>
  </si>
  <si>
    <t>dharmesh.chauhan@westerncap.in</t>
  </si>
  <si>
    <t>Western Capital Advisors Pvt. Ltd., Office No. 410, 4th Floor, Center Square Complex, Near Alka Cinema, Satram Road, At-Nadiad, Ta-Nadiad, Dist- Kheda - 387001.</t>
  </si>
  <si>
    <t>Closed</t>
  </si>
  <si>
    <t>192.168.1.15</t>
  </si>
  <si>
    <t xml:space="preserve">Transfer to Khategoan </t>
  </si>
  <si>
    <t>NAS01</t>
  </si>
  <si>
    <t>NASHIK</t>
  </si>
  <si>
    <t>Western Capital Advisors Pvt. Ltd., 4th Floor Office No.401 Nashik Business Centre Mumbai Naka Near Sayaba Hotel Nashik - 422001</t>
  </si>
  <si>
    <t>Transfered to Sangmner</t>
  </si>
  <si>
    <t>MH-H-NKT01</t>
  </si>
  <si>
    <t>NEEM KA THANA</t>
  </si>
  <si>
    <t>Ravindra Singh</t>
  </si>
  <si>
    <t>ravindra.singh@westerncap.in</t>
  </si>
  <si>
    <t>Western Capital Advisors Pvt. Ltd., Office No. Shop No. 1, 2nd Floor of a Building known as Choudhary tower, in front of BSNL office, Location: Neem ka thana, Rajasthan- 332713.</t>
  </si>
  <si>
    <t>MANAS INTERNET TECHNOLOGY PRIVATE</t>
  </si>
  <si>
    <t>117.245.173.75</t>
  </si>
  <si>
    <t>192.168.1.174</t>
  </si>
  <si>
    <t>PUN01</t>
  </si>
  <si>
    <t>Ganesh Ghadekar</t>
  </si>
  <si>
    <t>ganesh.gadekar@westerncap.in</t>
  </si>
  <si>
    <t>Western Capital Advisors Pvt. Ltd., Bramha Sky Uzuri, Shop No 411 &amp; 405, 4th Floor, Opp PCMC, Nr Bank of India Pimpri, Pune – 411018</t>
  </si>
  <si>
    <t>192.168.1.100</t>
  </si>
  <si>
    <t>Airtel(Router)</t>
  </si>
  <si>
    <t>103.139.243.54</t>
  </si>
  <si>
    <t xml:space="preserve">4 Laptop  </t>
  </si>
  <si>
    <t>MH-H-JAO01</t>
  </si>
  <si>
    <t>JAORA</t>
  </si>
  <si>
    <t>Surendra Singh Rajput</t>
  </si>
  <si>
    <t>surendra.rajput@westerncap.in</t>
  </si>
  <si>
    <t>Western Capital Advisors Pvt. Ltd., Ground Floor, BLM Palace, Khachrod Naka, Jaora, Ratlam, Madhya Pradesh - 457226</t>
  </si>
  <si>
    <t>192.168.1.168</t>
  </si>
  <si>
    <t>Arpeet (local)</t>
  </si>
  <si>
    <t>Not Registered</t>
  </si>
  <si>
    <t>103.171.188.74</t>
  </si>
  <si>
    <t>MH-H-HIM01</t>
  </si>
  <si>
    <t>HIMMATNAGAR</t>
  </si>
  <si>
    <t>Praganesh Prajapati</t>
  </si>
  <si>
    <t>praganesh.prajapati@westerncap.in</t>
  </si>
  <si>
    <t>Western Capital Advisors Pvt. Ltd., Shop Number 7 Bhagvati Prime, Opp. Kadiwala petrol pump, Nr. Suryoday party, plot - NH 48, Motipura, Himmatnaga, Gujrat - 383001</t>
  </si>
  <si>
    <t>Airtel Fiber (Vishal Nagadiya)</t>
  </si>
  <si>
    <t>192.168.1.200</t>
  </si>
  <si>
    <t xml:space="preserve">4 Laptop </t>
  </si>
  <si>
    <t>SAN01</t>
  </si>
  <si>
    <t>SANGLI</t>
  </si>
  <si>
    <t>Surendra Kamble</t>
  </si>
  <si>
    <t>surendra.kamble@westerncap.in</t>
  </si>
  <si>
    <t>Western Capital Advisors Pvt. Ltd., CS No 1047/B, 1st floor, Shivratna apartment, Opp. KWC collage Collage Corner, Sangli 416416.</t>
  </si>
  <si>
    <t>023320631917_wifi/20005671701</t>
  </si>
  <si>
    <t>122.170.240.48</t>
  </si>
  <si>
    <t>MH-H-SUJ01</t>
  </si>
  <si>
    <t>SUJANGARH</t>
  </si>
  <si>
    <t>Manoj Saini</t>
  </si>
  <si>
    <t>manojkumar.saini@westerncap.in</t>
  </si>
  <si>
    <t>Western Capital Advisors Pvt. Ltd., Ground Floor, Near Jagid Hospital Bus Station, Kasturi Plaza, Sujangarh, Churu, Rajasthan - 331507</t>
  </si>
  <si>
    <t xml:space="preserve">Airtel(Fiber:- Kuldeep) </t>
  </si>
  <si>
    <t xml:space="preserve">6 enrolled, </t>
  </si>
  <si>
    <t>JAIPUR</t>
  </si>
  <si>
    <t>CENTRAL UNIT</t>
  </si>
  <si>
    <t>Krishna Sharma</t>
  </si>
  <si>
    <t>krishna.sharma@westerncap.in</t>
  </si>
  <si>
    <t>Cabin 1 in studio 1, RAW Coworking, Vidyut Nagar C, Chitrakoot Marg, Vaishali Nagar, Jaipur, Rajasthan 302021</t>
  </si>
  <si>
    <t>Offline</t>
  </si>
  <si>
    <t>014124169683_wifi/20021935217</t>
  </si>
  <si>
    <t>122.162.240.240</t>
  </si>
  <si>
    <t>192.168.1.25</t>
  </si>
  <si>
    <t>3 Enrolled  2 in spare\</t>
  </si>
  <si>
    <t>SAT01</t>
  </si>
  <si>
    <t>SATARA</t>
  </si>
  <si>
    <t>Mandar Menkar</t>
  </si>
  <si>
    <t>mandar.menkar@westerncap.in</t>
  </si>
  <si>
    <t>Western Capital Advisors Pvt. Ltd., Office No SF22, 2nd Floor, Satara City Business Center, S. No. 283/1A Final plot No. 29 Plot No.1, Radhika Road Karanje Turf, Satara -415002</t>
  </si>
  <si>
    <t>0216221585774_wifi/20022716702</t>
  </si>
  <si>
    <t>3 Laptop  RM Laptop Pending</t>
  </si>
  <si>
    <t>MH-H-SEH01</t>
  </si>
  <si>
    <t>SEHORE</t>
  </si>
  <si>
    <t>Rahul Singh</t>
  </si>
  <si>
    <t>rahul.singh@westerncap.in</t>
  </si>
  <si>
    <t>Western Capital Advisors Pvt. Ltd., Jeetmal Mewda Building, 2nd Floor, English Pura main road,  near Tyagi building, Sehor, MP - 466001</t>
  </si>
  <si>
    <t>192.168.29.50</t>
  </si>
  <si>
    <t>192.168.29.202</t>
  </si>
  <si>
    <t>Jio 200 MBPS Register On BM Rahulsing 8717894277  
account number - ‭900672136126‬
Invoice Date 11th of every month</t>
  </si>
  <si>
    <t xml:space="preserve">4 Enrolled,    </t>
  </si>
  <si>
    <t>MH-H-SIK01</t>
  </si>
  <si>
    <t>Vinod Kumar Sharma</t>
  </si>
  <si>
    <t>vinod.sharma@westerncap.in</t>
  </si>
  <si>
    <t>Western Capital Advisors Pvt. Ltd., Shop No. 115, 1st Floor, Murali Plaza, Rani Sati Road,Sikar, Rajasthan - 332001.</t>
  </si>
  <si>
    <t>BSNL (WCA-18.12.2014)</t>
  </si>
  <si>
    <t xml:space="preserve">08AACCW2077L1ZY </t>
  </si>
  <si>
    <t>59.98.160.212</t>
  </si>
  <si>
    <t>192.168.1.50</t>
  </si>
  <si>
    <t>Vishal</t>
  </si>
  <si>
    <t>MH-H-UJJ01</t>
  </si>
  <si>
    <t>Jitendra Bairagi</t>
  </si>
  <si>
    <t>jitendra.bairagi@westerncap.in</t>
  </si>
  <si>
    <t>Western Capital Advisors Pvt. Ltd., 1st Floor Right Portion, 89/1/1, Tatya Tope marg, Near Bank of Baroda Freeganj, Ujjain - 456010.</t>
  </si>
  <si>
    <t>073420833696_wifi/20021160042</t>
  </si>
  <si>
    <t>182.70.253.109</t>
  </si>
  <si>
    <t xml:space="preserve">3 Enrolled,   </t>
  </si>
  <si>
    <t>MH-H-VAL01</t>
  </si>
  <si>
    <t>VALSAD</t>
  </si>
  <si>
    <t>Hemant Patel</t>
  </si>
  <si>
    <t>hemantkumar.patel@westerncap.in</t>
  </si>
  <si>
    <t>90232 45559</t>
  </si>
  <si>
    <t>Western Capital Advisors Pvt. Ltd., Shop No. 33, 2nd Floor, Swastik Arcade, Atakpardi, Near Royal Enfield Showroom, Valsad - 396002</t>
  </si>
  <si>
    <t>GTPL (WCA-20.11.2024-18.5.2025)</t>
  </si>
  <si>
    <t>103.238.104.126</t>
  </si>
  <si>
    <t>MH-H-VAD01</t>
  </si>
  <si>
    <t>VADODARA</t>
  </si>
  <si>
    <t>Paresh Rana</t>
  </si>
  <si>
    <t>paresh.rana@westerncap.in</t>
  </si>
  <si>
    <t>Western Capital Advisors Pvt. Ltd., 306, 3rd Floor, Siddharth Complex, Near Express Hotel, R.C. Dutt Road, Alkapuri,Vadodara-390 007.</t>
  </si>
  <si>
    <t>026520277106_wifi/20020838730</t>
  </si>
  <si>
    <t xml:space="preserve">4 Delivered, </t>
  </si>
  <si>
    <t>YAV01</t>
  </si>
  <si>
    <t>YAVATMAL</t>
  </si>
  <si>
    <t>Vivek Jungara</t>
  </si>
  <si>
    <t>vivek.jungare@westerncap.in</t>
  </si>
  <si>
    <t>Western Capital Advisors Pvt. Ltd., Shop No 4&amp;5, First Floor, Saphire height, Sarswati Nagar, Arni road, Yavatmal - 4450018</t>
  </si>
  <si>
    <t>0723220833704_wifi/20005671701</t>
  </si>
  <si>
    <t>192.168.1.12</t>
  </si>
  <si>
    <t>HO</t>
  </si>
  <si>
    <t>HO - MAHARASHTRA ISD</t>
  </si>
  <si>
    <t>Yogesh Shelar</t>
  </si>
  <si>
    <t>yogesh.shelar@westerncap.in</t>
  </si>
  <si>
    <t>Western Capital Advisors Pvt. Ltd. C-402, Business Square, A.K. Road, Chakala, Andheri East, Mumbai - 400093</t>
  </si>
  <si>
    <t>192.168.1.51</t>
  </si>
  <si>
    <t>02218210957_wifi/20005671701</t>
  </si>
  <si>
    <t>122.179.155.167</t>
  </si>
  <si>
    <t>192.168.1.55</t>
  </si>
  <si>
    <t>OPS HUB</t>
  </si>
  <si>
    <t>Western Capital Advisors Pvt. Ltd. Office No 7 ,5th Floor, Pinnacle Business Park Mahakali Caves Road Shanti Nagar Andheri East - 400093</t>
  </si>
  <si>
    <t>192.168.1.4\3\2\64</t>
  </si>
  <si>
    <t>02222799314_wifi/20021160042</t>
  </si>
  <si>
    <t>122.179.158.236</t>
  </si>
  <si>
    <t>192.168.0.222</t>
  </si>
  <si>
    <t>HOS01</t>
  </si>
  <si>
    <t>HOSHANGABAD</t>
  </si>
  <si>
    <t>Sanjay Jat</t>
  </si>
  <si>
    <t>sanjay.jat@westerncap.in</t>
  </si>
  <si>
    <t>1st Floor, Rasuliya, Old NH69, Narmadapuram, Madhya Pradesh - 461001</t>
  </si>
  <si>
    <t>To Be requested</t>
  </si>
  <si>
    <t>Requested</t>
  </si>
  <si>
    <t>0757424936441_wifi/20021160042</t>
  </si>
  <si>
    <t>MNDS01</t>
  </si>
  <si>
    <t>MANDSAUR</t>
  </si>
  <si>
    <t>Office no. 102 , 1st floor, Jagkamal, Nai Abadi, Sahkari Bazaar Road, Opp. Shishuvan School, Mandsaur, MP - 458001</t>
  </si>
  <si>
    <t>live</t>
  </si>
  <si>
    <t>0742224240426_Wifi/20021160042</t>
  </si>
  <si>
    <t>SHA01</t>
  </si>
  <si>
    <t>SHAMGARH</t>
  </si>
  <si>
    <t>Western Capital Advisors Pvt. Ltd., 1st floor, Garoth Road, Dimple Chauraha Road, Near Bank of Baroda, Shamgarh, MP - 458883</t>
  </si>
  <si>
    <t>999.oo</t>
  </si>
  <si>
    <t>BSNL 200 MBPS</t>
  </si>
  <si>
    <t>192.168.1.34</t>
  </si>
  <si>
    <t>MNS01</t>
  </si>
  <si>
    <t>MANASA</t>
  </si>
  <si>
    <t>Shop No 21 &amp; 22, Wadhwa Market, Guru Govindsingh, Manasa- Rampura Main Road, Opp. Mansa Nagar parishad Manasa, Madhya Pradesh - 458110</t>
  </si>
  <si>
    <t>WCA54321</t>
  </si>
  <si>
    <t>Airtel  (Vishal Nagadiya) 6 month</t>
  </si>
  <si>
    <t>SJLP01</t>
  </si>
  <si>
    <t>SHUJALPUR</t>
  </si>
  <si>
    <t>Ground Floor, Akodia Road, Near indian petrol pump, Alisariya, Shujalpur, MP - 465333</t>
  </si>
  <si>
    <t>192.168.31.201</t>
  </si>
  <si>
    <t>192.168.31.202</t>
  </si>
  <si>
    <t>Pr@bhav2025</t>
  </si>
  <si>
    <t xml:space="preserve">899+Gst </t>
  </si>
  <si>
    <t>JIO Connect Person Vishal sir</t>
  </si>
  <si>
    <t>192.168.1.68</t>
  </si>
  <si>
    <t>KDW01</t>
  </si>
  <si>
    <t>KHANDWA</t>
  </si>
  <si>
    <t>2nd floor, shop no. 233 block, Mansingka Tiraha, Pandhana - Khandwa Main Rd, Padam Nagar, Khandwa, Madhya Pradesh 450001</t>
  </si>
  <si>
    <t>073324256651_wifi/20021160042</t>
  </si>
  <si>
    <t>192.168.1.9</t>
  </si>
  <si>
    <t>KTG01</t>
  </si>
  <si>
    <t>KHATEGAON</t>
  </si>
  <si>
    <t>Shop No. 5, Ground Floor, Gurukripa Complex, Nemawar Road, Near Marwar Road, Khategaon – 455336</t>
  </si>
  <si>
    <t>EARTHNET ENTERPRISES 100 MBPS</t>
  </si>
  <si>
    <t>KEK01</t>
  </si>
  <si>
    <t>KEKRI</t>
  </si>
  <si>
    <t>Nandkishor Vaishnav</t>
  </si>
  <si>
    <t>nandkishor.vaishnav@westerncap.in</t>
  </si>
  <si>
    <t>Ground Floor, Shop No. 1, Plot number 14, Mahaveer colony, Near Maruti Showroom, Kota, Deoli-Sawar Rd, Kekri, Rajasthan 305404</t>
  </si>
  <si>
    <t>0146724340094_wifi/20021935217</t>
  </si>
  <si>
    <t>NIM01</t>
  </si>
  <si>
    <t>NIMBAHERA</t>
  </si>
  <si>
    <t>Ground Floor, Collage Road, Vasundhra Vihar Municipal Road, In front of Dhaker Tractors, Nimbahera, Chittorgarh - 312601</t>
  </si>
  <si>
    <t>0147724097015_Wifi/20019672814</t>
  </si>
  <si>
    <t>UDA01</t>
  </si>
  <si>
    <t>UDAIPUR</t>
  </si>
  <si>
    <t>Shop No. S231, 2nd Floor, Mangalam Fun Square, Near Shakti Nagar, Durga Nursery Road, Udaipur City-313001</t>
  </si>
  <si>
    <t>029424685840_Wifi/20021935217</t>
  </si>
  <si>
    <t>SUM01</t>
  </si>
  <si>
    <t>SUMERPUR</t>
  </si>
  <si>
    <t>Prakash Chandra</t>
  </si>
  <si>
    <t>prakash.chandra@westerncap.in</t>
  </si>
  <si>
    <t>1st Floor, above shree rajasthan tyres, Jalore Choraha, Bhagat Singh Circle, Sumerpur, Rajasthan – 306902</t>
  </si>
  <si>
    <t>0293324240027_wifi/20021935217</t>
  </si>
  <si>
    <t>192.168.1.7</t>
  </si>
  <si>
    <t>RTNG01</t>
  </si>
  <si>
    <t>RATANGARH</t>
  </si>
  <si>
    <t>Sanjeev Kumar</t>
  </si>
  <si>
    <t>sanjeev.kumar@westerncap.in</t>
  </si>
  <si>
    <t>Shop no.1&amp;2, Ground floor, In Front of Yamaha showroom, Near Panchmukhi balaji mandir, link road ratangarh, Churu - 331022</t>
  </si>
  <si>
    <t>NOK01</t>
  </si>
  <si>
    <t>NOKHA</t>
  </si>
  <si>
    <t>Shop 1, 1st Floor, Nandini complex, In front Janta dharam Kanta, Bikaner Road, Nokha, Rajasthan – 334803</t>
  </si>
  <si>
    <t>0153124251558_wifi/20021935217</t>
  </si>
  <si>
    <t>PHA01</t>
  </si>
  <si>
    <t>PHALODI</t>
  </si>
  <si>
    <t>1st Floor, Above Paliwal Emirta, Opp. Axis Bank, New Road, Phalodi, Rajasthan – 342301</t>
  </si>
  <si>
    <t>0292524097016_Wifi/20019672814</t>
  </si>
  <si>
    <t>NGRC01</t>
  </si>
  <si>
    <t>NAGARCOIL</t>
  </si>
  <si>
    <t>MADURAI</t>
  </si>
  <si>
    <t>TAMILNADU</t>
  </si>
  <si>
    <t>Kasikumaran M</t>
  </si>
  <si>
    <t>kasikumaran.m@westerncap.in</t>
  </si>
  <si>
    <t>Western Capital Advisors Pvt. Ltd,No-4E,Ottupurai street,Ozhuginasery,nagaercoil,Kanyakumari-629001</t>
  </si>
  <si>
    <t>MAD01</t>
  </si>
  <si>
    <t xml:space="preserve"> Requested</t>
  </si>
  <si>
    <t xml:space="preserve"> 045225176784_wifi/ 20030465150</t>
  </si>
  <si>
    <t>THE01</t>
  </si>
  <si>
    <t>THENI</t>
  </si>
  <si>
    <t>Building No-71,1st Floor, Old Post Office Odai Street,Theni-625531, Tamil Nadu, India</t>
  </si>
  <si>
    <t>192.168.1.8</t>
  </si>
  <si>
    <t>TIR01</t>
  </si>
  <si>
    <t>TIRUNELVELI</t>
  </si>
  <si>
    <t>SVKS01</t>
  </si>
  <si>
    <t>SIVAKASI</t>
  </si>
  <si>
    <t>THO01</t>
  </si>
  <si>
    <t>THOOTHUKUDI</t>
  </si>
  <si>
    <t>Western Capital Advisors Pvt. Ltd, No-4a/125a/6-d ,Santhi Kumaran complex, Eattayapuram road, Opp highway department office,thoothukkudi-628002</t>
  </si>
  <si>
    <t>KKD01</t>
  </si>
  <si>
    <t>KARAIKUDI</t>
  </si>
  <si>
    <t>Western Capital Advisors Pvt. Ltd, No-114/1,south 100 feet road,karaikudi,Sivagangai dist</t>
  </si>
  <si>
    <t>NAM01</t>
  </si>
  <si>
    <t>NAMAKKAL</t>
  </si>
  <si>
    <t>SALEM</t>
  </si>
  <si>
    <t>Govindaraj S</t>
  </si>
  <si>
    <t>Western Capital Advisors Pvt. Ltd, 55/18,Santhaipettaipudur,Paramathi Road, Namakkal PO &amp; District, Tamil Nadu-637001</t>
  </si>
  <si>
    <t>0428625771831_wifi / 20030465150</t>
  </si>
  <si>
    <t>SAL01</t>
  </si>
  <si>
    <t>Prabhu S</t>
  </si>
  <si>
    <t>prabhu.s@westerncap.in</t>
  </si>
  <si>
    <t>Western Capital Advisors Pvt. No- 186/3, 3rd Floor, New bus stands main road, ARRS Multiplex Road, Meyanoor, Salem, Tamil Nadu - 636004.</t>
  </si>
  <si>
    <t>042725274420_wifi/20030465150</t>
  </si>
  <si>
    <t>KRI01</t>
  </si>
  <si>
    <t>KRISHNAGIRI</t>
  </si>
  <si>
    <t>Govind S</t>
  </si>
  <si>
    <t>govindaraj.s@westerncap.in</t>
  </si>
  <si>
    <t>Door No- 1/375/13,Rajaji Nagar, 1st Cross, Krishnagiri, Tamil Nadu-635001.</t>
  </si>
  <si>
    <t>0434325771836_Wifi /20030465150</t>
  </si>
  <si>
    <t>ERO01</t>
  </si>
  <si>
    <t>ERODE</t>
  </si>
  <si>
    <t>Western Capital Advisors Pvt. Ltd, Door No -3M8/3,Sornakrishna Complex,1st Floor, V.C.T.V Main Road, Erode -638003</t>
  </si>
  <si>
    <t>VIL01</t>
  </si>
  <si>
    <t>VILUPPURAM</t>
  </si>
  <si>
    <t>MANOJPRABAKAR P</t>
  </si>
  <si>
    <t>manojprabakar.p@westerncap.in</t>
  </si>
  <si>
    <t>VVR, No 1187/1, First Floor , Ellis chatram Road ,Valudureddi ,Viluppuram ,Tamil Nadu – 605602</t>
  </si>
  <si>
    <t xml:space="preserve">0414623292125_Wifi  Airfiber </t>
  </si>
  <si>
    <t>KLKC01</t>
  </si>
  <si>
    <t>KALLAKURICHI</t>
  </si>
  <si>
    <t>Western Capital Advisors Pvt. Ltd,No 21A/2 Gandhi road, Post office opposite, Kallakurichi, Tamil Nadu - 606202.</t>
  </si>
  <si>
    <t>0415125274148_wifi / 20030465150</t>
  </si>
  <si>
    <t>DRMP01</t>
  </si>
  <si>
    <t>DHARMAPURI</t>
  </si>
  <si>
    <t>Western Capital Advisors Pvt. Ltd,No.1E, Pidamanneri Road, Opp IOB Bank, Dharmapuri, Tamil Nadu - 636701.</t>
  </si>
  <si>
    <t>0434225274151_wifi/ 20030465150</t>
  </si>
  <si>
    <t>MED01</t>
  </si>
  <si>
    <t>MEDCHAL</t>
  </si>
  <si>
    <t>KARIMNAGAR</t>
  </si>
  <si>
    <t>TELANGANA</t>
  </si>
  <si>
    <t>IBR01</t>
  </si>
  <si>
    <t>IBRAHIMPATNAM</t>
  </si>
  <si>
    <t>SID01</t>
  </si>
  <si>
    <t>SIDDIPET</t>
  </si>
  <si>
    <t>Srinivas Kathi</t>
  </si>
  <si>
    <t>srinivas.kathi@westerncap.in</t>
  </si>
  <si>
    <t>Western Capital Advisors Pvt. Ltd, H no 18-19-14/4/A/A/1 Hyderabad Road Siddipet - Telangana - Pin 502103</t>
  </si>
  <si>
    <t>0845725725442_wifi /20031543909</t>
  </si>
  <si>
    <t>JAN01</t>
  </si>
  <si>
    <t>JANGAON</t>
  </si>
  <si>
    <t>Sathish Babu</t>
  </si>
  <si>
    <t>satishbabu.thudi@westerncap.in</t>
  </si>
  <si>
    <t>Survey No 160 Suryapet Road Jangaon Mandal Jangaon District Telangana State Pin 506167</t>
  </si>
  <si>
    <t>KAM01</t>
  </si>
  <si>
    <t>KAMAREDDY</t>
  </si>
  <si>
    <t>Mahesh Eke</t>
  </si>
  <si>
    <t>mahesh.eke@westerncap.in</t>
  </si>
  <si>
    <t>Western Capital Advisors Pvt. Ltd,Hno: 16-17/2, Vasavi Colony Devunpalle Kamareddy Telangana 503111</t>
  </si>
  <si>
    <t>0846825725886_wifi / 20031543909</t>
  </si>
  <si>
    <t>JAG01</t>
  </si>
  <si>
    <t>JAGITIAL</t>
  </si>
  <si>
    <t>KRM01</t>
  </si>
  <si>
    <t>Chandramouli</t>
  </si>
  <si>
    <t>chandramouli.lakkarsu@westerncap.in</t>
  </si>
  <si>
    <t>Western Capital Advisors Pvt. Ltd, Survey No 837/A,B,C Part of Hno 8-7-44 Kotharampoor Karimnagar Pin 505001 - Telangana State</t>
  </si>
  <si>
    <t>BEL01</t>
  </si>
  <si>
    <t>BELGAUM</t>
  </si>
  <si>
    <t>GADAG</t>
  </si>
  <si>
    <t>KARANATAKA</t>
  </si>
  <si>
    <t>DAV01</t>
  </si>
  <si>
    <t>DAVANAGERE</t>
  </si>
  <si>
    <t>HAV01</t>
  </si>
  <si>
    <t>HAVERI</t>
  </si>
  <si>
    <t>CTDR01</t>
  </si>
  <si>
    <t>CHITRADURGA</t>
  </si>
  <si>
    <t>HSP01</t>
  </si>
  <si>
    <t>HOSPET</t>
  </si>
  <si>
    <t>SMG01</t>
  </si>
  <si>
    <t>SHIMOGA</t>
  </si>
  <si>
    <t>Abhilash S</t>
  </si>
  <si>
    <t>abhilash.s@westerncap.in</t>
  </si>
  <si>
    <t>Gowraw Arcade,2nd Floor, Dindayal Upadhay Road, Mission Compound, Near Akash Inn Hotel, Shimoga, Karnataka, 577201</t>
  </si>
  <si>
    <t>0818225466617_wifi / 20031035739</t>
  </si>
  <si>
    <t>GAD01</t>
  </si>
  <si>
    <t>Chetan Patil</t>
  </si>
  <si>
    <t>chetan.patil@westerncap.in</t>
  </si>
  <si>
    <t>Manvi Building, Near Old DC office, APMC Road, Gadag. 582101.Karnataka</t>
  </si>
  <si>
    <t>SNG01</t>
  </si>
  <si>
    <t>SANGAMNER</t>
  </si>
  <si>
    <t>Avinash Borate</t>
  </si>
  <si>
    <t>avinash.borate@westerncap.in</t>
  </si>
  <si>
    <t>Shop No. G4, Ground floor, Inderlal imperial, Opp. Shramik Mangal Karayala, Akola bypass road, Sangamner – 422605</t>
  </si>
  <si>
    <t>B3smaert#</t>
  </si>
  <si>
    <t>Jio 100 MBPS</t>
  </si>
  <si>
    <t>Row Labels</t>
  </si>
  <si>
    <t>Total Laptops</t>
  </si>
  <si>
    <t>Allocated To Users</t>
  </si>
  <si>
    <t>Stock</t>
  </si>
  <si>
    <t>Allocated For RM</t>
  </si>
  <si>
    <t>Grand Total</t>
  </si>
  <si>
    <t>Active Laptops</t>
  </si>
  <si>
    <t>Active User</t>
  </si>
  <si>
    <t>PL</t>
  </si>
  <si>
    <t>To Be Order</t>
  </si>
  <si>
    <t>Ledership</t>
  </si>
  <si>
    <t>In Stock</t>
  </si>
  <si>
    <t>Total Deployed</t>
  </si>
  <si>
    <t>Match With Active User</t>
  </si>
  <si>
    <t>Match With Active Laptop</t>
  </si>
  <si>
    <t>Remark</t>
  </si>
  <si>
    <t>1 CCM + IF4+2 Stock</t>
  </si>
  <si>
    <t>CSM Not in HR List ( in Nashik )</t>
  </si>
  <si>
    <t>2BM</t>
  </si>
  <si>
    <t>Dinesh Salunke ( Jalgoan In HR Data)</t>
  </si>
  <si>
    <t>2 Credit Operation Executive in hr list</t>
  </si>
  <si>
    <t>BM Laptop in Stock</t>
  </si>
  <si>
    <t>2 Branch Manager</t>
  </si>
  <si>
    <t>2 branch credit manager</t>
  </si>
  <si>
    <t>BCM Shift from Jora But no update in HR Data</t>
  </si>
  <si>
    <t>2 coe</t>
  </si>
  <si>
    <t>Avinash Borate user in nashik in IT Recored</t>
  </si>
  <si>
    <t>1 Stock,</t>
  </si>
  <si>
    <t>2 user Branch Credit Manager</t>
  </si>
  <si>
    <t xml:space="preserve">BCM Left, &amp; Hemant work for 2 branch </t>
  </si>
  <si>
    <t>CSM</t>
  </si>
  <si>
    <t>Ankit Tolambia BM Not updated in HR Data</t>
  </si>
  <si>
    <t>branch not found in HR data</t>
  </si>
  <si>
    <t>BCM map in indore</t>
  </si>
  <si>
    <t>coe laptop in stock</t>
  </si>
  <si>
    <t>2 BM</t>
  </si>
  <si>
    <t>Balvir Rathore BM TO CSM, Need To Send Laptop for BM</t>
  </si>
  <si>
    <t>1 stock</t>
  </si>
  <si>
    <t>need to send rm laptop</t>
  </si>
  <si>
    <t>Rahul Khinchi his left need to check laptop location</t>
  </si>
  <si>
    <t>COE Not Update In HR Data</t>
  </si>
  <si>
    <t>Need to send laptop for BM</t>
  </si>
  <si>
    <t>2 BCM In Hr data</t>
  </si>
  <si>
    <t>BM Not in HR Record</t>
  </si>
  <si>
    <t>Wating for HR confirmation to send a laptop</t>
  </si>
  <si>
    <t>CHENNAI</t>
  </si>
  <si>
    <t>OPS Head missing in hr data</t>
  </si>
  <si>
    <t>need a laptop confirmation from hr with location for BM Laptop</t>
  </si>
  <si>
    <t>We received a request yesterday</t>
  </si>
  <si>
    <t>Head Office - Mumbai</t>
  </si>
  <si>
    <t>Mumbai</t>
  </si>
  <si>
    <t>Ops Hub Office Mumbai</t>
  </si>
  <si>
    <t>BRANCH</t>
  </si>
  <si>
    <t>FY</t>
  </si>
  <si>
    <t>Laptop For</t>
  </si>
  <si>
    <t>Pl/Non-PL</t>
  </si>
  <si>
    <t>Laptop Count</t>
  </si>
  <si>
    <t>concatenate</t>
  </si>
  <si>
    <t>Name</t>
  </si>
  <si>
    <t>Old Sr No</t>
  </si>
  <si>
    <t>Old Hostname</t>
  </si>
  <si>
    <t>Active Employee Data</t>
  </si>
  <si>
    <t>Final Username</t>
  </si>
  <si>
    <t>From Techigent Excel</t>
  </si>
  <si>
    <t>From Techigen Excel</t>
  </si>
  <si>
    <t>unwanted</t>
  </si>
  <si>
    <t>Final Sr No</t>
  </si>
  <si>
    <t>Final Hostname</t>
  </si>
  <si>
    <t>Model assigned</t>
  </si>
  <si>
    <t>To be Assigned</t>
  </si>
  <si>
    <t>Take From</t>
  </si>
  <si>
    <t>Replacement to be given to</t>
  </si>
  <si>
    <t>unwanted 2</t>
  </si>
  <si>
    <t>Status as on 3rd June</t>
  </si>
  <si>
    <t>Status as on 28th June</t>
  </si>
  <si>
    <t>Status as on 18th July</t>
  </si>
  <si>
    <t>Status as on 28th July</t>
  </si>
  <si>
    <t>25-26</t>
  </si>
  <si>
    <t>Not Applicable</t>
  </si>
  <si>
    <t>To be Given  RM/BM Laptop</t>
  </si>
  <si>
    <t>Lenovo V14</t>
  </si>
  <si>
    <t>Harish Taller</t>
  </si>
  <si>
    <t>5CG4245GG3</t>
  </si>
  <si>
    <t>WCA/FIN/COMP/LAP/247</t>
  </si>
  <si>
    <t>PL-RM</t>
  </si>
  <si>
    <t xml:space="preserve">Abhinandan Pareek </t>
  </si>
  <si>
    <t>5CG4193WK0</t>
  </si>
  <si>
    <t>WCA/FIN/COMP/LAP/203</t>
  </si>
  <si>
    <t>HP 240 G9</t>
  </si>
  <si>
    <t>To be Replaced with Lenovo v14</t>
  </si>
  <si>
    <t>V14</t>
  </si>
  <si>
    <t>SUJANGARH BCM Laptop assign to Nokha BCM</t>
  </si>
  <si>
    <t>Sree Kumar N</t>
  </si>
  <si>
    <t>Stock Working</t>
  </si>
  <si>
    <t>Pl</t>
  </si>
  <si>
    <t>Srinivas Nallapu</t>
  </si>
  <si>
    <t>Jugalkumar Verma</t>
  </si>
  <si>
    <t>PG04H1CL</t>
  </si>
  <si>
    <t>WCA/FIN/COMP/LAP/298</t>
  </si>
  <si>
    <t>24-25</t>
  </si>
  <si>
    <t>Rakesh Hirani</t>
  </si>
  <si>
    <t>5CG4112KYX</t>
  </si>
  <si>
    <t>WCA/Fin/Comp/Lap/090</t>
  </si>
  <si>
    <t>No Change</t>
  </si>
  <si>
    <t>5CG4234FZK</t>
  </si>
  <si>
    <t>WCA/FIN/COMP/LAP/133</t>
  </si>
  <si>
    <t>Ketan Bhatlekar</t>
  </si>
  <si>
    <t>Non PL</t>
  </si>
  <si>
    <t>Prabhaav Central OPS</t>
  </si>
  <si>
    <t>Keyurkumar Patel</t>
  </si>
  <si>
    <t>5CG42325SS</t>
  </si>
  <si>
    <t>WCA/FIN/COMP/LAP/211</t>
  </si>
  <si>
    <t>Libron Rodrigues</t>
  </si>
  <si>
    <t>Laptop Handover to Tausif Vahora</t>
  </si>
  <si>
    <t>Hiteshkumar Dodiya</t>
  </si>
  <si>
    <t>5CG4232873</t>
  </si>
  <si>
    <t>WCA/FIN/COMP/LAP/229</t>
  </si>
  <si>
    <t>Tausif Vahora</t>
  </si>
  <si>
    <t>5CG4234G3H</t>
  </si>
  <si>
    <t>WCA/FIN/COMP/LAP/165</t>
  </si>
  <si>
    <t>5CG423284H</t>
  </si>
  <si>
    <t>WCA/FIN/COMP/LAP/230</t>
  </si>
  <si>
    <t>JAGDISH NAYAK</t>
  </si>
  <si>
    <t>5CG42328DQ</t>
  </si>
  <si>
    <t>WCA/FIN/COMP/LAP/212</t>
  </si>
  <si>
    <t xml:space="preserve"> Digvijaysinh Zala</t>
  </si>
  <si>
    <t>5CG4234DXN</t>
  </si>
  <si>
    <t>WCA/FIN/COMP/LAP/132</t>
  </si>
  <si>
    <t>Digvijaysinh Zala</t>
  </si>
  <si>
    <t>Nayivipulkumar Lalabhai</t>
  </si>
  <si>
    <t>5CG423283X</t>
  </si>
  <si>
    <t>WCA/FIN/COMP/LAP/227</t>
  </si>
  <si>
    <t>Vipulkumar Nayi</t>
  </si>
  <si>
    <t>5CG42325T4</t>
  </si>
  <si>
    <t>WCA/FIN/COMP/LAP/228</t>
  </si>
  <si>
    <t>IT Helpdesk</t>
  </si>
  <si>
    <t>Chetankumar Lalpura</t>
  </si>
  <si>
    <t>5CG42326MR</t>
  </si>
  <si>
    <t>WCA/FIN/COMP/LAP/222</t>
  </si>
  <si>
    <t>Prakashsingh Chauhan</t>
  </si>
  <si>
    <t>5CG4241DV0</t>
  </si>
  <si>
    <t>WCA/Fin/Comp/Lap/281</t>
  </si>
  <si>
    <t>Kuldipsinh Makwana</t>
  </si>
  <si>
    <t>5CG4234D6V</t>
  </si>
  <si>
    <t>WCA/FIN/COMP/LAP/159</t>
  </si>
  <si>
    <t>5CG42328DS</t>
  </si>
  <si>
    <t>WCA/FIN/COMP/LAP/233</t>
  </si>
  <si>
    <t>Chetankumar patel</t>
  </si>
  <si>
    <t>Jayrajsinh Zala</t>
  </si>
  <si>
    <t>5CG42328DX</t>
  </si>
  <si>
    <t>WCA/FIN/COMP/LAP/226</t>
  </si>
  <si>
    <t>Vivekbhai Patel</t>
  </si>
  <si>
    <t>5CG4234GCQ</t>
  </si>
  <si>
    <t>WCA/FIN/COMP/LAP/162</t>
  </si>
  <si>
    <t>Laptop Handover to Tausif Vahora Stock in Anand Branch</t>
  </si>
  <si>
    <t>Product &amp; Sales Strategy</t>
  </si>
  <si>
    <t>5CG4234D4T</t>
  </si>
  <si>
    <t>WCA/FIN/COMP/LAP/163</t>
  </si>
  <si>
    <t>Rahul Shinde</t>
  </si>
  <si>
    <t>ops</t>
  </si>
  <si>
    <t>5CG42328DD</t>
  </si>
  <si>
    <t>WCA/FIN/COMP/LAP/225</t>
  </si>
  <si>
    <t>Rutuja dandkar</t>
  </si>
  <si>
    <t>Rajendra Patil</t>
  </si>
  <si>
    <t>5CG42325S9</t>
  </si>
  <si>
    <t>WCA/FIN/COMP/LAP/223</t>
  </si>
  <si>
    <t>5CG4234D2F</t>
  </si>
  <si>
    <t>WCA/FIN/COMP/LAP/156</t>
  </si>
  <si>
    <t>Mihirkumar Barot</t>
  </si>
  <si>
    <t>Laptop Handover to Jayminsinh Raulaji Stock Working Vadodara</t>
  </si>
  <si>
    <t>Jayminsinh Raulaji</t>
  </si>
  <si>
    <t>5CG42325SQ</t>
  </si>
  <si>
    <t>WCA/FIN/COMP/LAP/221</t>
  </si>
  <si>
    <t>5CG42328BZ</t>
  </si>
  <si>
    <t>WCA/FIN/COMP/LAP/224</t>
  </si>
  <si>
    <t>Jigar Vala</t>
  </si>
  <si>
    <t>Dhaval Parmar</t>
  </si>
  <si>
    <t>5CG4245GG6</t>
  </si>
  <si>
    <t>WCA/FIN/COMP/LAP/240</t>
  </si>
  <si>
    <t>Hemantkumar Patel</t>
  </si>
  <si>
    <t>5CG42502SX</t>
  </si>
  <si>
    <t>WCA/FIN/COMP/LAP/239</t>
  </si>
  <si>
    <t>Paresh Jadhav</t>
  </si>
  <si>
    <t>5CG4245GMN</t>
  </si>
  <si>
    <t>WCA/FIN/COMP/LAP/238</t>
  </si>
  <si>
    <t>Sridhara T R</t>
  </si>
  <si>
    <t>Rahul Gawali</t>
  </si>
  <si>
    <t xml:space="preserve">Sunil S Doddanvar </t>
  </si>
  <si>
    <t>NXADDSI00V21605EA63400</t>
  </si>
  <si>
    <t>WCA/FIN/COMP/LAP/051</t>
  </si>
  <si>
    <t>Ambresh</t>
  </si>
  <si>
    <t>5CG4245GML</t>
  </si>
  <si>
    <t>WCA/FIN/COMP/LAP/241</t>
  </si>
  <si>
    <t>Harshal Patel</t>
  </si>
  <si>
    <t>5CG4234F9Z</t>
  </si>
  <si>
    <t>WCA/FIN/COMP/LAP/168</t>
  </si>
  <si>
    <t>5CG4193X4P</t>
  </si>
  <si>
    <t>WCA/FIN/COMP/LAP/195</t>
  </si>
  <si>
    <t>Hemant Pawar</t>
  </si>
  <si>
    <t>5CG4193WFR</t>
  </si>
  <si>
    <t>WCA/FIN/COMP/LAP/197</t>
  </si>
  <si>
    <t>Narendra Chourey</t>
  </si>
  <si>
    <t>PG04R71G</t>
  </si>
  <si>
    <t>WCA/FIN/COMP/LAP/327</t>
  </si>
  <si>
    <t>5CG4234G83</t>
  </si>
  <si>
    <t>WCA/FIN/COMP/LAP/166</t>
  </si>
  <si>
    <t xml:space="preserve">Ajen Panwar </t>
  </si>
  <si>
    <t>5CG42325SH</t>
  </si>
  <si>
    <t>WCA/FIN/COMP/LAP/217</t>
  </si>
  <si>
    <t>Ujjwal Laad</t>
  </si>
  <si>
    <t>5CG4193XOK</t>
  </si>
  <si>
    <t>PG04S4GF</t>
  </si>
  <si>
    <t>WCA/FIN/COMP/LAP/312</t>
  </si>
  <si>
    <t>v14</t>
  </si>
  <si>
    <t>Laptop courierd</t>
  </si>
  <si>
    <t>Jitendra Salitra</t>
  </si>
  <si>
    <t>5CG5082Z50</t>
  </si>
  <si>
    <t>User Resign And Laptop handover to Surendra Rajput in branch</t>
  </si>
  <si>
    <t>Surendra Rajput</t>
  </si>
  <si>
    <t>5CG42328XK</t>
  </si>
  <si>
    <t>WCA/FIN/COMP/LAP/219</t>
  </si>
  <si>
    <t>PG04S4M5</t>
  </si>
  <si>
    <t>WCA/FIN/COMP/LAP/325</t>
  </si>
  <si>
    <t>Give to Shujalpur BCM</t>
  </si>
  <si>
    <t>Vijay Prajapati</t>
  </si>
  <si>
    <t>PG04S5L2</t>
  </si>
  <si>
    <t>Manish Bhargav</t>
  </si>
  <si>
    <t>5CG4234FDZ</t>
  </si>
  <si>
    <t>WCA/FIN/COMP/LAP/111</t>
  </si>
  <si>
    <t>Chetan Shah</t>
  </si>
  <si>
    <t>5CG4193X0K</t>
  </si>
  <si>
    <t>WCA/FIN/COMP/LAP/191</t>
  </si>
  <si>
    <t>Take Laptop with SR No - 5CG4193X0K placed in Indore Branch. Earlier it was given to BM. Give this laptop to new joinee BCM in khategaon</t>
  </si>
  <si>
    <t>Ram Tripathi</t>
  </si>
  <si>
    <t>5CG4193X0W</t>
  </si>
  <si>
    <t>WCA/FIN/COMP/LAP/198</t>
  </si>
  <si>
    <t>Ashish Pal</t>
  </si>
  <si>
    <t>5CG4193WKH</t>
  </si>
  <si>
    <t>WCA/FIN/COMP/LAP/199</t>
  </si>
  <si>
    <t>Need to drop email to HR to confirm Branch Movement to Shujalpur. Also inform the SIEM team to map the BM of Shujalpur to Ashish pal</t>
  </si>
  <si>
    <t>5CG42325N8</t>
  </si>
  <si>
    <t>WCA/FIN/COMP/LAP/220</t>
  </si>
  <si>
    <t>PG04H14S</t>
  </si>
  <si>
    <t>To be given the Virendra chouhan COE of Sehore Branch</t>
  </si>
  <si>
    <t>Animesh Pandey</t>
  </si>
  <si>
    <t>5CG4234FGN</t>
  </si>
  <si>
    <t>WCA/FIN/COMP/LAP/103</t>
  </si>
  <si>
    <t>5CG4193X0V</t>
  </si>
  <si>
    <t>WCA/FIN/COMP/LAP/188</t>
  </si>
  <si>
    <t>PG04H9WB</t>
  </si>
  <si>
    <t>Exchange Done</t>
  </si>
  <si>
    <t>Take Laptop from RM and give it to CSM in Ujjaun</t>
  </si>
  <si>
    <t>Take RM Laptop placed in Khargone and give it to the BCM joining in Khandwa</t>
  </si>
  <si>
    <t>Ravi Rathore</t>
  </si>
  <si>
    <t>Arpit Singh Rathore</t>
  </si>
  <si>
    <t>5CG42326N1</t>
  </si>
  <si>
    <t>WCA/FIN/COMP/LAP/216</t>
  </si>
  <si>
    <t>Handover to Shokin Gaur</t>
  </si>
  <si>
    <t>shokin Gaur</t>
  </si>
  <si>
    <t>Shokin Gaur</t>
  </si>
  <si>
    <t>PG04R8CA</t>
  </si>
  <si>
    <t>WCA/FIN/COMP/LAP/313</t>
  </si>
  <si>
    <t>Lokendra Rathor</t>
  </si>
  <si>
    <t>Lokendra Singh Rathor</t>
  </si>
  <si>
    <t>PG04R8KC</t>
  </si>
  <si>
    <t>WCA/FIN/COMP/LAP/320</t>
  </si>
  <si>
    <t>PG04R8DD</t>
  </si>
  <si>
    <t>WCA/FIN/COMP/LAP/317</t>
  </si>
  <si>
    <t>Ashwin Sen</t>
  </si>
  <si>
    <t>PG04DV74</t>
  </si>
  <si>
    <t>To be taken from Indore RM</t>
  </si>
  <si>
    <t>Kuldeep Singh</t>
  </si>
  <si>
    <t>PG04R6FV</t>
  </si>
  <si>
    <t>WCA/FIN/COMP/LAP/306</t>
  </si>
  <si>
    <t>CHANDRAPAL SINGH</t>
  </si>
  <si>
    <t>PG04R71Q</t>
  </si>
  <si>
    <t>WCA/FIN/COMP/LAP/326</t>
  </si>
  <si>
    <t>PG04R4CZ</t>
  </si>
  <si>
    <t>WCA/FIN/COMP/LAP/318</t>
  </si>
  <si>
    <t>Nakul Sharma</t>
  </si>
  <si>
    <t>PG04R6K7</t>
  </si>
  <si>
    <t>WCA/FIN/COMP/LAP/324</t>
  </si>
  <si>
    <t>Mukesh Raghuwanshi</t>
  </si>
  <si>
    <t>Akshay Deshmukh</t>
  </si>
  <si>
    <t>5CG33860XG</t>
  </si>
  <si>
    <t>WCA/FIN/COMP/LAP/086</t>
  </si>
  <si>
    <t>Prakash Ingle</t>
  </si>
  <si>
    <t>5CG4245GM8</t>
  </si>
  <si>
    <t>WCA/FIN/COMP/LAP/243</t>
  </si>
  <si>
    <t>Ajinkya Shinde</t>
  </si>
  <si>
    <t>PF1K80EH</t>
  </si>
  <si>
    <t>WCA/FIN/COMP/LAP/012</t>
  </si>
  <si>
    <t>CND9111R68</t>
  </si>
  <si>
    <t>WCA/FIN/COMP/LAP/002</t>
  </si>
  <si>
    <t>Dhiraj Deshmukh</t>
  </si>
  <si>
    <t>5CG4193X15</t>
  </si>
  <si>
    <t>WCA/FIN/COMP/LAP/189</t>
  </si>
  <si>
    <t>5CG4245GMQ</t>
  </si>
  <si>
    <t>WCA/FIN/COMP/LAP/252</t>
  </si>
  <si>
    <t>Swapnil Patil</t>
  </si>
  <si>
    <t>5CG4193WFP</t>
  </si>
  <si>
    <t>WCA/Fin/Comp/Lap/279</t>
  </si>
  <si>
    <t>5CG4324KLJ</t>
  </si>
  <si>
    <t>WCA/Fin/Comp/Lap/271</t>
  </si>
  <si>
    <t>Rahul Mohade</t>
  </si>
  <si>
    <t>Dinesh Salunke</t>
  </si>
  <si>
    <t>5CG3240HKN</t>
  </si>
  <si>
    <t>WCA/FIN/COMP/LAP/082</t>
  </si>
  <si>
    <t>Dhiraj Koli</t>
  </si>
  <si>
    <t>5CG4245GFF</t>
  </si>
  <si>
    <t>WCA/FIN/COMP/LAP/264</t>
  </si>
  <si>
    <t>Rupali  Sharma</t>
  </si>
  <si>
    <t>70YH5R3</t>
  </si>
  <si>
    <t>WCA/FIN/COMP/LAP/064</t>
  </si>
  <si>
    <t>5CG33861BM</t>
  </si>
  <si>
    <t>WCA/FIN/COMP/LAP/087</t>
  </si>
  <si>
    <t>Satish Dethe</t>
  </si>
  <si>
    <t>PF3PL76T</t>
  </si>
  <si>
    <t>WCA/FIN/COMP/LAP/039</t>
  </si>
  <si>
    <t>Krishnkant Rajak</t>
  </si>
  <si>
    <t>5CG42502S4</t>
  </si>
  <si>
    <t>WCA/FIN/COMP/LAP/257</t>
  </si>
  <si>
    <t>Take from Dewas RM</t>
  </si>
  <si>
    <t>5CG42319XH</t>
  </si>
  <si>
    <t>WCA/FIN/COMP/LAP/098</t>
  </si>
  <si>
    <t>Shubham Chaudhari</t>
  </si>
  <si>
    <t>PF2D6NQ0</t>
  </si>
  <si>
    <t>WCA/FIN/COMP/LAP/019</t>
  </si>
  <si>
    <t>5CG33861FC</t>
  </si>
  <si>
    <t>WCA/FIN/COMP/LAP/088</t>
  </si>
  <si>
    <t>Ajay Gawai</t>
  </si>
  <si>
    <t>5CG4324LM4</t>
  </si>
  <si>
    <t>WCA/Fin/Comp/Lap/282</t>
  </si>
  <si>
    <t>Pankaj Jadhav</t>
  </si>
  <si>
    <t xml:space="preserve">5CG42325M0 </t>
  </si>
  <si>
    <t>WCA/FIN/COMP/LAP/265</t>
  </si>
  <si>
    <t>Vighnesh Sathe</t>
  </si>
  <si>
    <t>5CG42328F3</t>
  </si>
  <si>
    <t>WCA/FIN/COMP/LAP/266</t>
  </si>
  <si>
    <t>5CG4324KVZ</t>
  </si>
  <si>
    <t>WCA/FIN/COMP/LAP/270</t>
  </si>
  <si>
    <t>Ganesh Kale</t>
  </si>
  <si>
    <t>5CG4231CC3</t>
  </si>
  <si>
    <t>WCA/FIN/COMP/LAP/104</t>
  </si>
  <si>
    <t>Vikram Dhakate</t>
  </si>
  <si>
    <t>5CG4324KVP</t>
  </si>
  <si>
    <t>WCA/FIN/COMP/LAP/274</t>
  </si>
  <si>
    <t>Gaurav Boharapi</t>
  </si>
  <si>
    <t>5CG4234GM0</t>
  </si>
  <si>
    <t>WCA/FIN/COMP/LAP/120</t>
  </si>
  <si>
    <t>5CG4324LN8</t>
  </si>
  <si>
    <t>WCA/Fin/Comp/Lap/284</t>
  </si>
  <si>
    <t>Ashish Gharjale</t>
  </si>
  <si>
    <t>Kamlesh Patil</t>
  </si>
  <si>
    <t>5CG4234GMP</t>
  </si>
  <si>
    <t>WCA/FIN/COMP/LAP/105</t>
  </si>
  <si>
    <t>Vivek Jungare</t>
  </si>
  <si>
    <t>5CG42325N4</t>
  </si>
  <si>
    <t>WCA/FIN/COMP/LAP/237</t>
  </si>
  <si>
    <t>Yogesh Popshetwar</t>
  </si>
  <si>
    <t>5CG4245GM7</t>
  </si>
  <si>
    <t>WCA/FIN/COMP/LAP/242</t>
  </si>
  <si>
    <t>5CG42502SN</t>
  </si>
  <si>
    <t>WCA/FIN/COMP/LAP/248</t>
  </si>
  <si>
    <t>Akshay Patil</t>
  </si>
  <si>
    <t>Rahul Kadam</t>
  </si>
  <si>
    <t>5CG4324LSV</t>
  </si>
  <si>
    <t>WCA/Fin/Comp/Lap/285</t>
  </si>
  <si>
    <t>sameer bankar</t>
  </si>
  <si>
    <t>5CG4324LY1</t>
  </si>
  <si>
    <t>WCALAP287</t>
  </si>
  <si>
    <t>Sameer Bankar</t>
  </si>
  <si>
    <t>WCA/Fin/Comp/Lap/287</t>
  </si>
  <si>
    <t>NA</t>
  </si>
  <si>
    <t>Shubham Hanchate</t>
  </si>
  <si>
    <t>5CG42328DP</t>
  </si>
  <si>
    <t>WCA/FIN/COMP/LAP/214</t>
  </si>
  <si>
    <t>Handover to Pune Branch</t>
  </si>
  <si>
    <t>5CG4324LS4</t>
  </si>
  <si>
    <t>WCA/Fin/Comp/Lap/286</t>
  </si>
  <si>
    <t>Amit Lonkar</t>
  </si>
  <si>
    <t>Amar Billawar</t>
  </si>
  <si>
    <t>8J8RXR3</t>
  </si>
  <si>
    <t>WCA/FIN/COMP/LAP/059</t>
  </si>
  <si>
    <t>6LV8YR3</t>
  </si>
  <si>
    <t>WCA/FIN/COMP/LAP/054</t>
  </si>
  <si>
    <t>5CG338610W</t>
  </si>
  <si>
    <t>WCA/FIN/COMP/LAP/085</t>
  </si>
  <si>
    <t>Vinod Patil</t>
  </si>
  <si>
    <t>5CG42328MG</t>
  </si>
  <si>
    <t>WCA/FIN/COMP/LAP/268</t>
  </si>
  <si>
    <t>Sagar Shinge</t>
  </si>
  <si>
    <t>5CG4234GLY</t>
  </si>
  <si>
    <t>WCA/FIN/COMP/LAP/116</t>
  </si>
  <si>
    <t>Pratik Salunkhe</t>
  </si>
  <si>
    <t>5CG42325SY</t>
  </si>
  <si>
    <t>WCA/FIN/COMP/LAP/235</t>
  </si>
  <si>
    <t>0001-01-01 00:00:00.0000000</t>
  </si>
  <si>
    <t>Prasad Raut</t>
  </si>
  <si>
    <t>PF3PLXQE</t>
  </si>
  <si>
    <t>WCA/FIN/COMP/LAP/043</t>
  </si>
  <si>
    <t>Amar pancham</t>
  </si>
  <si>
    <t>Pankesh Mulmule</t>
  </si>
  <si>
    <t>5CG4231CCH</t>
  </si>
  <si>
    <t>WCA/FIN/COMP/LAP/099</t>
  </si>
  <si>
    <t>Nilkanth Gosavi</t>
  </si>
  <si>
    <t>Prashant Shinde</t>
  </si>
  <si>
    <t>Vivek Bonde</t>
  </si>
  <si>
    <t>9Q4CNS3</t>
  </si>
  <si>
    <t>WCA/FIN/COMP/LAP/069</t>
  </si>
  <si>
    <t>Neha Shaikh</t>
  </si>
  <si>
    <t>Handove to Avinash Borade</t>
  </si>
  <si>
    <t>5CG33861BP</t>
  </si>
  <si>
    <t>WCA/FIN/COMP/LAP/084</t>
  </si>
  <si>
    <t>Gopal Kale</t>
  </si>
  <si>
    <t>Ganesh Gadekar</t>
  </si>
  <si>
    <t>5CG42326VH</t>
  </si>
  <si>
    <t>WCA/FIN/COMP/LAP/236</t>
  </si>
  <si>
    <t>amol waghpainjan</t>
  </si>
  <si>
    <t>5CG4245GG4</t>
  </si>
  <si>
    <t>WCA/FIN/COMP/LAP/263</t>
  </si>
  <si>
    <t>Amol Waghpainjan</t>
  </si>
  <si>
    <t>Ravindra Darekar</t>
  </si>
  <si>
    <t>9C32YR3</t>
  </si>
  <si>
    <t>WCA/FIN/COMP/LAP/061</t>
  </si>
  <si>
    <t xml:space="preserve">5CG4245GGB </t>
  </si>
  <si>
    <t>WCA/FIN/COMP/LAP/262</t>
  </si>
  <si>
    <t>Vishal Kamble</t>
  </si>
  <si>
    <t>5CG4245GMF</t>
  </si>
  <si>
    <t>WCA/FIN/COMP/LAP/246</t>
  </si>
  <si>
    <t>surendra kamble</t>
  </si>
  <si>
    <t>5CG4234FHM</t>
  </si>
  <si>
    <t>WCA/FIN/COMP/LAP/101</t>
  </si>
  <si>
    <t>Nilesh Waskar</t>
  </si>
  <si>
    <t>5CG42325MP</t>
  </si>
  <si>
    <t>WCA/FIN/COMP/LAP/215</t>
  </si>
  <si>
    <t>5CG42326TT</t>
  </si>
  <si>
    <t>WCA/FIN/COMP/LAP/234</t>
  </si>
  <si>
    <t>Sandesh Mohite</t>
  </si>
  <si>
    <t>5CG4232938</t>
  </si>
  <si>
    <t>WCA/FIN/COMP/LAP/260</t>
  </si>
  <si>
    <t>MANDAR MENKAR</t>
  </si>
  <si>
    <t>5CG4241DTC</t>
  </si>
  <si>
    <t>WCA/Fin/Comp/Lap/283</t>
  </si>
  <si>
    <t>Mahesh Pawar</t>
  </si>
  <si>
    <t>5CG4245BKZ</t>
  </si>
  <si>
    <t>WCA/FIN/COMP/LAP/259</t>
  </si>
  <si>
    <t>5CG4245GLR</t>
  </si>
  <si>
    <t>WCA/FIN/COMP/LAP/245</t>
  </si>
  <si>
    <t>Sumit Shinde</t>
  </si>
  <si>
    <t>5CG4234G2Z</t>
  </si>
  <si>
    <t>WCA/FIN/COMP/LAP/174</t>
  </si>
  <si>
    <t>5CG4324FHK</t>
  </si>
  <si>
    <t>Take from Ajmer RM</t>
  </si>
  <si>
    <t>5CG4234G2V</t>
  </si>
  <si>
    <t>WCA/FIN/COMP/LAP/125</t>
  </si>
  <si>
    <t>Gourav Sharma</t>
  </si>
  <si>
    <t>Gurav Sharma</t>
  </si>
  <si>
    <t>PG04R6ZL</t>
  </si>
  <si>
    <t>WCA/FIN/COMP/LAP/305</t>
  </si>
  <si>
    <t>HR</t>
  </si>
  <si>
    <t>5CG42326NX</t>
  </si>
  <si>
    <t>WCA/FIN/COMP/LAP/106</t>
  </si>
  <si>
    <t>RCU</t>
  </si>
  <si>
    <t>Nagendra Rajawat</t>
  </si>
  <si>
    <t>5CG4234F9G</t>
  </si>
  <si>
    <t>WCA/FIN/COMP/LAP/185</t>
  </si>
  <si>
    <t>ZBH</t>
  </si>
  <si>
    <t>Vivek Bhadoriya</t>
  </si>
  <si>
    <t>1N13330M5V</t>
  </si>
  <si>
    <t>WCA/FIN/COMP/LAP/092</t>
  </si>
  <si>
    <t>Sarvesh Gehlot</t>
  </si>
  <si>
    <t>5CG4234FB7</t>
  </si>
  <si>
    <t>WCA/FIN/COMP/LAP/108</t>
  </si>
  <si>
    <t>Nitesh Bhati</t>
  </si>
  <si>
    <t>5CG4234G2Y</t>
  </si>
  <si>
    <t>WCA/FIN/COMP/LAP/172</t>
  </si>
  <si>
    <t>Ajay Regar</t>
  </si>
  <si>
    <t>5CG4234GCY</t>
  </si>
  <si>
    <t>WCA/FIN/COMP/LAP/122</t>
  </si>
  <si>
    <t>5CG4234GCZ</t>
  </si>
  <si>
    <t>WCA/FIN/COMP/LAP/124</t>
  </si>
  <si>
    <t>Deepak Salvi</t>
  </si>
  <si>
    <t>PG04S5LE</t>
  </si>
  <si>
    <t>WCA/FIN/COMP/LAP/301</t>
  </si>
  <si>
    <t>Kailash Gadri</t>
  </si>
  <si>
    <t>5CG4234D5D</t>
  </si>
  <si>
    <t>WCA/FIN/COMP/LAP/123</t>
  </si>
  <si>
    <t>5CG4234F5R</t>
  </si>
  <si>
    <t>WCA/FIN/COMP/LAP/144</t>
  </si>
  <si>
    <t>Devidan Charan</t>
  </si>
  <si>
    <t>PG04S5PT</t>
  </si>
  <si>
    <t>WCA/FIN/COMP/LAP/310</t>
  </si>
  <si>
    <t>send v14 for RM</t>
  </si>
  <si>
    <t>Shailendra Soulanki</t>
  </si>
  <si>
    <t>5CG4234G3G</t>
  </si>
  <si>
    <t>WCA/FIN/COMP/LAP/143</t>
  </si>
  <si>
    <t>VISHVARAJ SINGH RATHORE</t>
  </si>
  <si>
    <t>PG04R75D</t>
  </si>
  <si>
    <t>WCA/FIN/COMP/LAP/319</t>
  </si>
  <si>
    <t>Ankit Tolambia</t>
  </si>
  <si>
    <t>Heena Kumhar</t>
  </si>
  <si>
    <t>PG04SEM9</t>
  </si>
  <si>
    <t>PG04S5QZ</t>
  </si>
  <si>
    <t>RM Laptop</t>
  </si>
  <si>
    <t>WCA/FIN/COMP/LAP/316</t>
  </si>
  <si>
    <t>Dheeraj Singh</t>
  </si>
  <si>
    <t>5CG4193WF7</t>
  </si>
  <si>
    <t>WCA/FIN/COMP/LAP/202</t>
  </si>
  <si>
    <t>Kekdi branch</t>
  </si>
  <si>
    <t>Udai Singh Chauhan</t>
  </si>
  <si>
    <t>PG04R4HW</t>
  </si>
  <si>
    <t>WCA/FIN/COMP/LAP/311</t>
  </si>
  <si>
    <t>Bharat Sharma</t>
  </si>
  <si>
    <t>5CG4234FF8</t>
  </si>
  <si>
    <t>WCA/FIN/COMP/LAP/170</t>
  </si>
  <si>
    <t>Mahipal Gawala</t>
  </si>
  <si>
    <t>5CG4193W3C</t>
  </si>
  <si>
    <t>WCA/FIN/COMP/LAP/201</t>
  </si>
  <si>
    <t>take from rajsamand RM Laptop</t>
  </si>
  <si>
    <t>Arvind Singh</t>
  </si>
  <si>
    <t>PG04H0Z2</t>
  </si>
  <si>
    <t>Neeraj Sharma</t>
  </si>
  <si>
    <t>Neeraj Kumar Sharma</t>
  </si>
  <si>
    <t>PG04SK03</t>
  </si>
  <si>
    <t>Khush Kumar Shrimali</t>
  </si>
  <si>
    <t>Eeshvar Goswami</t>
  </si>
  <si>
    <t>PG04R6CF</t>
  </si>
  <si>
    <t>WCA/FIN/COMP/LAP/309</t>
  </si>
  <si>
    <t>Shivam Panday</t>
  </si>
  <si>
    <t>5CG4234GMD</t>
  </si>
  <si>
    <t>WCA/FIN/COMP/LAP/129</t>
  </si>
  <si>
    <t>Nagendra Hada</t>
  </si>
  <si>
    <t>5CG4234GDS</t>
  </si>
  <si>
    <t>WCA/FIN/COMP/LAP/179</t>
  </si>
  <si>
    <t>5CG42502SQ</t>
  </si>
  <si>
    <t>WCA/FIN/COMP/LAP/250</t>
  </si>
  <si>
    <t>PG04SFV6</t>
  </si>
  <si>
    <t>WCA/FIN/COMP/LAP/371</t>
  </si>
  <si>
    <t>Rahul Khinchi</t>
  </si>
  <si>
    <t>NXADDSI00V21608DE03400</t>
  </si>
  <si>
    <t>WCA/FIN/COMP/LAP/048</t>
  </si>
  <si>
    <t>Robin Khandelwal</t>
  </si>
  <si>
    <t>Praveen Rathore</t>
  </si>
  <si>
    <t>5CG4234F9R</t>
  </si>
  <si>
    <t>WCA/FIN/COMP/LAP/152</t>
  </si>
  <si>
    <t>Subhash Singodia</t>
  </si>
  <si>
    <t>5CG4234GD8</t>
  </si>
  <si>
    <t>WCA/FIN/COMP/LAP/161</t>
  </si>
  <si>
    <t>Ankit Soni</t>
  </si>
  <si>
    <t>take from jhunjhunu RM</t>
  </si>
  <si>
    <t>need to courier laptp fro rm</t>
  </si>
  <si>
    <t>Vijay Bawaliya</t>
  </si>
  <si>
    <t>Vijay Bawalia</t>
  </si>
  <si>
    <t>PG04H15H</t>
  </si>
  <si>
    <t>PG04R6CH</t>
  </si>
  <si>
    <t>WCA/FIN/COMP/LAP/314</t>
  </si>
  <si>
    <t>Girraj Paliwal</t>
  </si>
  <si>
    <t>5CG4193X1X</t>
  </si>
  <si>
    <t>WCA/FIN/COMP/LAP/278</t>
  </si>
  <si>
    <t>Niranjan Singh</t>
  </si>
  <si>
    <t>Lalit Solanki</t>
  </si>
  <si>
    <t>PG04H57F</t>
  </si>
  <si>
    <t>BM Laptop assin to him because bm left the org</t>
  </si>
  <si>
    <t>Manish Vaishnav</t>
  </si>
  <si>
    <t>5CG5082ZKN</t>
  </si>
  <si>
    <t>Manish Purohit</t>
  </si>
  <si>
    <t>PG04R757</t>
  </si>
  <si>
    <t>WCA/FIN/COMP/LAP/315</t>
  </si>
  <si>
    <t>Vijesh Suthar</t>
  </si>
  <si>
    <t>5CG4234GMH</t>
  </si>
  <si>
    <t>WCA/FIN/COMP/LAP/142</t>
  </si>
  <si>
    <t>Take from chittorghar RM</t>
  </si>
  <si>
    <t>Devi Suthar</t>
  </si>
  <si>
    <t>Devi Lal Suthar</t>
  </si>
  <si>
    <t>Jegatheesh F</t>
  </si>
  <si>
    <t>PG04DAW7</t>
  </si>
  <si>
    <t>WCA/FIN/COMP/LAP/338</t>
  </si>
  <si>
    <t>Sriram  Kumar A</t>
  </si>
  <si>
    <t>Shriramkumar A</t>
  </si>
  <si>
    <t>PG04S5QE</t>
  </si>
  <si>
    <t>Ramachandran T</t>
  </si>
  <si>
    <t>Ramachandran</t>
  </si>
  <si>
    <t>PG04DAWD</t>
  </si>
  <si>
    <t>WCA/FIN/COMP/LAP/339</t>
  </si>
  <si>
    <t>Govindha Rajaa T</t>
  </si>
  <si>
    <t>PG04DSQP</t>
  </si>
  <si>
    <t>WCA/FIN/COMP/LAP/332</t>
  </si>
  <si>
    <t>Govindraj CSM</t>
  </si>
  <si>
    <t>PG04AQTP</t>
  </si>
  <si>
    <t>WCA/FIN/COMP/LAP/331</t>
  </si>
  <si>
    <t xml:space="preserve">Handover to Mukeshkannan C </t>
  </si>
  <si>
    <t>lakshmiganthan Ramarajan</t>
  </si>
  <si>
    <t>Lakshmiganthan Ramarajan</t>
  </si>
  <si>
    <t>PG04SELH</t>
  </si>
  <si>
    <t>WCA/FIN/COMP/LAP/364</t>
  </si>
  <si>
    <t>Barath Prabhu A</t>
  </si>
  <si>
    <t>PG04SHVH</t>
  </si>
  <si>
    <t>WCA/FIN/COMP/LAP/363</t>
  </si>
  <si>
    <t>Mukeshkannan C</t>
  </si>
  <si>
    <t>Manoj P</t>
  </si>
  <si>
    <t>Shanmukharaju</t>
  </si>
  <si>
    <t>PG04PQXE</t>
  </si>
  <si>
    <t>Raviteja Pettam</t>
  </si>
  <si>
    <t>Ravijteja P</t>
  </si>
  <si>
    <t>PG04967C</t>
  </si>
  <si>
    <t>PG04S4H8</t>
  </si>
  <si>
    <t>WCA/FIN/COMP/LAP/322</t>
  </si>
  <si>
    <t>PG04R8HZ</t>
  </si>
  <si>
    <t>WCA/FIN/COMP/LAP/321</t>
  </si>
  <si>
    <t>Ravi Kumar</t>
  </si>
  <si>
    <t>Sanjay Malviya</t>
  </si>
  <si>
    <t>Jayesh Rathi</t>
  </si>
  <si>
    <t>Laptop from RM of SEHORE to be given to Virendra Chouhan</t>
  </si>
  <si>
    <t>FI Central OPS</t>
  </si>
  <si>
    <t>5CG42328C5</t>
  </si>
  <si>
    <t>WCA/FIN/COMP/LAP/232</t>
  </si>
  <si>
    <t>Prerna Bangera</t>
  </si>
  <si>
    <t>5CG4234GM6</t>
  </si>
  <si>
    <t>WCA/Fin/Comp/Lap/115</t>
  </si>
  <si>
    <t>Manager</t>
  </si>
  <si>
    <t>Niteshkumar Ajitkumar Dave</t>
  </si>
  <si>
    <t>PG02PFKV</t>
  </si>
  <si>
    <t>WCA/FIN/COMP/LAP/037</t>
  </si>
  <si>
    <t>AMIT MUDGAL</t>
  </si>
  <si>
    <t>5CG4232MDW</t>
  </si>
  <si>
    <t>WCA/FIN/COMP/LAP/256</t>
  </si>
  <si>
    <t>Amit Mudgal</t>
  </si>
  <si>
    <t>Stock Working ( Handover to Kolhapur Branch )</t>
  </si>
  <si>
    <t xml:space="preserve">Laptop handover to Pratik Salunkhe at Kolhapur branch </t>
  </si>
  <si>
    <t>SHO</t>
  </si>
  <si>
    <t>Gourav Suryakant Koli</t>
  </si>
  <si>
    <t>5CG4234G3X</t>
  </si>
  <si>
    <t>WCA/FIN/COMP/LAP/157</t>
  </si>
  <si>
    <t>Gourav Koli</t>
  </si>
  <si>
    <t>RBH</t>
  </si>
  <si>
    <t>Sandip  Ghadge</t>
  </si>
  <si>
    <t>5CG42325T7</t>
  </si>
  <si>
    <t>WCA/FIN/COMP/LAP/209</t>
  </si>
  <si>
    <t>Sandip Ghadge</t>
  </si>
  <si>
    <t>ASM</t>
  </si>
  <si>
    <t>5CG4245GM9</t>
  </si>
  <si>
    <t>WCA/FIN/COMP/LAP/244</t>
  </si>
  <si>
    <t>CCM</t>
  </si>
  <si>
    <t>Jitendra kharate</t>
  </si>
  <si>
    <t>Totaram Sharma</t>
  </si>
  <si>
    <t>PG04R6XY</t>
  </si>
  <si>
    <t>WCA/FIN/COMP/LAP/303</t>
  </si>
  <si>
    <t>BM got a promotion and joined a new BM at the Sikar branch, so we couriered the V14 laptop</t>
  </si>
  <si>
    <t>5CG4245BRQ</t>
  </si>
  <si>
    <t>WCA/FIN/COMP/LAP/261</t>
  </si>
  <si>
    <t>Arunkumar P</t>
  </si>
  <si>
    <t>5CG42326ZD</t>
  </si>
  <si>
    <t>WCA/FIN/COMP/LAP/207</t>
  </si>
  <si>
    <t>ZCH</t>
  </si>
  <si>
    <t>Gaurav Mishra</t>
  </si>
  <si>
    <t>PG04B8MR</t>
  </si>
  <si>
    <t>WCA/FIN/COMP/LAP/328</t>
  </si>
  <si>
    <t>Lalit Panjwani</t>
  </si>
  <si>
    <t>PG02PFJH</t>
  </si>
  <si>
    <t>WCA/FIN/COMP/LAP/038</t>
  </si>
  <si>
    <t>5CG42325SK</t>
  </si>
  <si>
    <t>WCA/FIN/COMP/LAP/231</t>
  </si>
  <si>
    <t>Bharatkumar Patel</t>
  </si>
  <si>
    <t>Dhritivardhan Jha</t>
  </si>
  <si>
    <t>5CG4234D41</t>
  </si>
  <si>
    <t>WCA/FIN/COMP/LAP/131</t>
  </si>
  <si>
    <t>State _ Head - Opration</t>
  </si>
  <si>
    <t>Kishan Kharadi</t>
  </si>
  <si>
    <t>5CG4234FB2</t>
  </si>
  <si>
    <t>WCA/FIN/COMP/LAP/164</t>
  </si>
  <si>
    <t>Shreya Thakkar</t>
  </si>
  <si>
    <t>JLGVXR3</t>
  </si>
  <si>
    <t>WCA/FIN/COMP/LAP/058</t>
  </si>
  <si>
    <t>Jigar Chudasama</t>
  </si>
  <si>
    <t>1Q8VXR3</t>
  </si>
  <si>
    <t>WCA/Fin/Comp/Lap/056</t>
  </si>
  <si>
    <t>WCA/FIN/COMP/LAP/056</t>
  </si>
  <si>
    <t>Asst. Manager</t>
  </si>
  <si>
    <t>Forum Ambani</t>
  </si>
  <si>
    <t>9ZS1YR3</t>
  </si>
  <si>
    <t>WCA/FIN/COMP/LAP/057</t>
  </si>
  <si>
    <t>Prashant Sharma</t>
  </si>
  <si>
    <t>5CG4234FGR</t>
  </si>
  <si>
    <t>WCA/FIN/COMP/LAP/130</t>
  </si>
  <si>
    <t>Zonal Business Head</t>
  </si>
  <si>
    <t>Hemanth MV</t>
  </si>
  <si>
    <t>PG04DX11</t>
  </si>
  <si>
    <t>WCA/FIN/COMP/LAP/336</t>
  </si>
  <si>
    <t xml:space="preserve">Laptop Handover to user in Mumbai HO </t>
  </si>
  <si>
    <t>Govindraj </t>
  </si>
  <si>
    <t>PG04DTHM</t>
  </si>
  <si>
    <t>WCA/FIN/COMP/LAP/340</t>
  </si>
  <si>
    <t>Chandramouli Lakkarsu</t>
  </si>
  <si>
    <t>PG0496SS</t>
  </si>
  <si>
    <t>WCA/FIN/COMP/LAP/330</t>
  </si>
  <si>
    <t>Shanmukharaju Yenagandula</t>
  </si>
  <si>
    <t>Vikas Singh</t>
  </si>
  <si>
    <t>Akshay Gangrade</t>
  </si>
  <si>
    <t>5CG4245BLB</t>
  </si>
  <si>
    <t>WCA/FIN/COMP/LAP/258</t>
  </si>
  <si>
    <t>Kartik Chouhan</t>
  </si>
  <si>
    <t>5CG4193WK4</t>
  </si>
  <si>
    <t>WCA/FIN/COMP/LAP/187</t>
  </si>
  <si>
    <t>Give to Shamgarh BCM</t>
  </si>
  <si>
    <t>Rajesh Sugandhi</t>
  </si>
  <si>
    <t>5CG4193X1Q</t>
  </si>
  <si>
    <t>WCA/FIN/COMP/LAP/192</t>
  </si>
  <si>
    <t>stock in branch handover to Suraj Sen</t>
  </si>
  <si>
    <t>Shivam Rathod</t>
  </si>
  <si>
    <t>5CG4193WGM</t>
  </si>
  <si>
    <t>WCA/FIN/COMP/LAP/194</t>
  </si>
  <si>
    <t>to be given to Manasa BCM</t>
  </si>
  <si>
    <t>Soheb Mansuri</t>
  </si>
  <si>
    <t>5CG4234GML</t>
  </si>
  <si>
    <t>WCA/FIN/COMP/LAP/167</t>
  </si>
  <si>
    <t>5CG4234G2L</t>
  </si>
  <si>
    <t>WCA/FIN/COMP/LAP/146</t>
  </si>
  <si>
    <t>5CG4234DYK</t>
  </si>
  <si>
    <t>WCA/FIN/COMP/LAP/140</t>
  </si>
  <si>
    <t>Roshan Singh</t>
  </si>
  <si>
    <t>5CG4193WGQ</t>
  </si>
  <si>
    <t>WCA/FIN/COMP/LAP/196</t>
  </si>
  <si>
    <t>Rishabh Sukhdane</t>
  </si>
  <si>
    <t xml:space="preserve">5CG42325S8 </t>
  </si>
  <si>
    <t>WCA/FIN/COMP/LAP/267</t>
  </si>
  <si>
    <t>5CG42325MF</t>
  </si>
  <si>
    <t>WCA/FIN/COMP/LAP/218</t>
  </si>
  <si>
    <t>5CG4234GMB</t>
  </si>
  <si>
    <t>WCA/FIN/COMP/LAP/139</t>
  </si>
  <si>
    <t>5CG4193W3B</t>
  </si>
  <si>
    <t>WCA/FIN/COMP/LAP/190</t>
  </si>
  <si>
    <t>Kaushlesh Saket</t>
  </si>
  <si>
    <t>5CG4193X3Q</t>
  </si>
  <si>
    <t>WCA/FIN/COMP/LAP/193</t>
  </si>
  <si>
    <t>Yogesh Singh</t>
  </si>
  <si>
    <t>5CG3352QZZ</t>
  </si>
  <si>
    <t>WCA/FIN/COMP/LAP/079</t>
  </si>
  <si>
    <t>5CG4234GM8</t>
  </si>
  <si>
    <t>WCA/FIN/COMP/LAP/107</t>
  </si>
  <si>
    <t xml:space="preserve">Bhawani Rathore </t>
  </si>
  <si>
    <t>Manisha Sen</t>
  </si>
  <si>
    <t>5CG4234FZ4</t>
  </si>
  <si>
    <t>WCA/FIN/COMP/LAP/141</t>
  </si>
  <si>
    <t>WCA/Fin/Comp/Lap/276</t>
  </si>
  <si>
    <t>5CG4234F5Z</t>
  </si>
  <si>
    <t>WCA/FIN/COMP/LAP/110</t>
  </si>
  <si>
    <t>Abhishek Nagora</t>
  </si>
  <si>
    <t>5CG4234FBT</t>
  </si>
  <si>
    <t>WCA/FIN/COMP/LAP/173</t>
  </si>
  <si>
    <t>5CG4234G8X</t>
  </si>
  <si>
    <t>WCA/FIN/COMP/LAP/171</t>
  </si>
  <si>
    <t>Prakash Singh  Bhati</t>
  </si>
  <si>
    <t>5CG4234GM1</t>
  </si>
  <si>
    <t>WCA/FIN/COMP/LAP/109</t>
  </si>
  <si>
    <t>Prakash Singh Bhati</t>
  </si>
  <si>
    <t>5CG4124BMF</t>
  </si>
  <si>
    <t>WCA/Fin/Comp/Lap/097</t>
  </si>
  <si>
    <t>Navratan  Salvi</t>
  </si>
  <si>
    <t>5CG4234D3N</t>
  </si>
  <si>
    <t>WCA/FIN/COMP/LAP/113</t>
  </si>
  <si>
    <t>Navratan Salvi</t>
  </si>
  <si>
    <t>Nisha Yadav</t>
  </si>
  <si>
    <t>5CG4234GMG</t>
  </si>
  <si>
    <t>WCA/FIN/COMP/LAP/149</t>
  </si>
  <si>
    <t>5CG4234F5M</t>
  </si>
  <si>
    <t>WCA/FIN/COMP/LAP/150</t>
  </si>
  <si>
    <t>Mohan Singh</t>
  </si>
  <si>
    <t>5CG4234F5W</t>
  </si>
  <si>
    <t>WCA/FIN/COMP/LAP/177</t>
  </si>
  <si>
    <t>suresh gurjar</t>
  </si>
  <si>
    <t>5CG4234GMQ</t>
  </si>
  <si>
    <t>WCA/FIN/COMP/LAP/175</t>
  </si>
  <si>
    <t>Suresh Gurjar</t>
  </si>
  <si>
    <t>Vena Ram</t>
  </si>
  <si>
    <t>5CG4234G7Q</t>
  </si>
  <si>
    <t>WCA/FIN/COMP/LAP/169</t>
  </si>
  <si>
    <t>5CG4234GDT</t>
  </si>
  <si>
    <t>WCA/FIN/COMP/LAP/176</t>
  </si>
  <si>
    <t>replace with Mhipal Gwala BCM SUMERPUR</t>
  </si>
  <si>
    <t>Ranveer Solanki</t>
  </si>
  <si>
    <t>5CG4234F9M</t>
  </si>
  <si>
    <t>WCA/FIN/COMP/LAP/148</t>
  </si>
  <si>
    <t>Virendra Singh</t>
  </si>
  <si>
    <t>5CG4234GDZ</t>
  </si>
  <si>
    <t>WCA/FIN/COMP/LAP/181</t>
  </si>
  <si>
    <t>5CG4324JYF</t>
  </si>
  <si>
    <t>WCA/FIN/COMP/LAP/269</t>
  </si>
  <si>
    <t>5CG41155R4</t>
  </si>
  <si>
    <t>WCA/FIN/COMP/LAP/095</t>
  </si>
  <si>
    <t>Ashok Kumar</t>
  </si>
  <si>
    <t>5CG4234F5Q</t>
  </si>
  <si>
    <t>WCA/FIN/COMP/LAP/147</t>
  </si>
  <si>
    <t>Vikas Githala</t>
  </si>
  <si>
    <t>5CG4234F4S</t>
  </si>
  <si>
    <t>WCA/FIN/COMP/LAP/121</t>
  </si>
  <si>
    <t>Suresh Saini</t>
  </si>
  <si>
    <t>5CG4234G7L</t>
  </si>
  <si>
    <t>WCA/FIN/COMP/LAP/182</t>
  </si>
  <si>
    <t>5CG4193W94</t>
  </si>
  <si>
    <t>WCA/FIN/COMP/LAP/200</t>
  </si>
  <si>
    <t>Balvir Rathore</t>
  </si>
  <si>
    <t>5CG4234GDX</t>
  </si>
  <si>
    <t>WCA/FIN/COMP/LAP/151</t>
  </si>
  <si>
    <t>Ajay Thathera</t>
  </si>
  <si>
    <t>5CG4234G39</t>
  </si>
  <si>
    <t>WCA/FIN/COMP/LAP/180</t>
  </si>
  <si>
    <t>5CG4245GFT</t>
  </si>
  <si>
    <t>WCA/FIN/COMP/LAP/249</t>
  </si>
  <si>
    <t>Narendra Sambhariya</t>
  </si>
  <si>
    <t>5CG4124BLK</t>
  </si>
  <si>
    <t>WCA/FIN/COMP/LAP/096</t>
  </si>
  <si>
    <t>Vishnu Khateek</t>
  </si>
  <si>
    <t>5CG4234FH2</t>
  </si>
  <si>
    <t>WCA/FIN/COMP/LAP/137</t>
  </si>
  <si>
    <t>5CG4234GD5</t>
  </si>
  <si>
    <t>WCA/FIN/COMP/LAP/145</t>
  </si>
  <si>
    <t>Vinod Sharma</t>
  </si>
  <si>
    <t>5CG4234GKX</t>
  </si>
  <si>
    <t>WCA/FIN/COMP/LAP/119</t>
  </si>
  <si>
    <t>Ganesh Mehra</t>
  </si>
  <si>
    <t>5CG4234GD3</t>
  </si>
  <si>
    <t>WCA/FIN/COMP/LAP/178</t>
  </si>
  <si>
    <t>5CG4193W8V</t>
  </si>
  <si>
    <t>WCA/FIN/COMP/LAP/204</t>
  </si>
  <si>
    <t>SURYA PRAKASH</t>
  </si>
  <si>
    <t>5CG4234D6T</t>
  </si>
  <si>
    <t>WCA/FIN/COMP/LAP/183</t>
  </si>
  <si>
    <t>5CG4193WFK</t>
  </si>
  <si>
    <t>WCA/FIN/COMP/LAP/205</t>
  </si>
  <si>
    <t>5CG4245GMB</t>
  </si>
  <si>
    <t>WCA/FIN/COMP/LAP/251</t>
  </si>
  <si>
    <t>Ashish Khedekar</t>
  </si>
  <si>
    <t>5CG4234GDQ</t>
  </si>
  <si>
    <t>WCA/FIN/COMP/LAP/126</t>
  </si>
  <si>
    <t>ZCM</t>
  </si>
  <si>
    <t>Ashish Agrawal</t>
  </si>
  <si>
    <t>5CG4234D3B</t>
  </si>
  <si>
    <t>WCA/FIN/COMP/LAP/100</t>
  </si>
  <si>
    <t>Chetan Chauhan</t>
  </si>
  <si>
    <t>Ritesh Dubey</t>
  </si>
  <si>
    <t>5CG4234F4M</t>
  </si>
  <si>
    <t>WCA/FIN/COMP/LAP/138</t>
  </si>
  <si>
    <t>Manjeet Yadav</t>
  </si>
  <si>
    <t>5CG4234DXG</t>
  </si>
  <si>
    <t>WCA/FIN/COMP/LAP/154</t>
  </si>
  <si>
    <t>User Exit</t>
  </si>
  <si>
    <t>Na</t>
  </si>
  <si>
    <t>Ajit Mangaonkar</t>
  </si>
  <si>
    <t>CND8506160</t>
  </si>
  <si>
    <t>WCASPALAP002</t>
  </si>
  <si>
    <t>5CG423432R</t>
  </si>
  <si>
    <t>WCA/FIN/COMP/LAP/134</t>
  </si>
  <si>
    <t>Manager RCU</t>
  </si>
  <si>
    <t>Nilesh Khobre</t>
  </si>
  <si>
    <t>7S5BGR3</t>
  </si>
  <si>
    <t>WCA/FIN/COMP/LAP/050</t>
  </si>
  <si>
    <t>SBH</t>
  </si>
  <si>
    <t>nandkishor vaishnav</t>
  </si>
  <si>
    <t>1N13030G4T</t>
  </si>
  <si>
    <t>WCA/FIN/COMP/LAP/091</t>
  </si>
  <si>
    <t>5CG4234GKT</t>
  </si>
  <si>
    <t>WCA/FIN/COMP/LAP/184</t>
  </si>
  <si>
    <t>5CG4234FGS</t>
  </si>
  <si>
    <t>WCA/FIN/COMP/LAP/118</t>
  </si>
  <si>
    <t>1N130401FY</t>
  </si>
  <si>
    <t>WCA/FIN/COMP/LAP/093</t>
  </si>
  <si>
    <t>Harshad Shah</t>
  </si>
  <si>
    <t>5CG4234GLS</t>
  </si>
  <si>
    <t>WCA/FIN/COMP/LAP/127</t>
  </si>
  <si>
    <t>5CG4324GLQ</t>
  </si>
  <si>
    <t>WCA/FIN/COMP/LAP/280</t>
  </si>
  <si>
    <t>HP 240</t>
  </si>
  <si>
    <t>Stae Ops Head</t>
  </si>
  <si>
    <t>5CG4324H13</t>
  </si>
  <si>
    <t>WCALAP273</t>
  </si>
  <si>
    <t>State Credit Head</t>
  </si>
  <si>
    <t>Mahesh Kuri</t>
  </si>
  <si>
    <t>5CG42325SG</t>
  </si>
  <si>
    <t>WCALAP213</t>
  </si>
  <si>
    <t>Business Alliances</t>
  </si>
  <si>
    <t>Rohan Jain</t>
  </si>
  <si>
    <t>8KV8YR3</t>
  </si>
  <si>
    <t>WCA/FIN/COMPLAP/053</t>
  </si>
  <si>
    <t>Dell Inspiron 15 3520</t>
  </si>
  <si>
    <t>Jishnu Ashar</t>
  </si>
  <si>
    <t>1T9X5R3</t>
  </si>
  <si>
    <t>WCA/FIN/COMPLAP/062</t>
  </si>
  <si>
    <t>Cust. Service</t>
  </si>
  <si>
    <t>Sharmila Dsouza</t>
  </si>
  <si>
    <t>PF3PMSFQ</t>
  </si>
  <si>
    <t>WCA/FIN/COMPLAP/044</t>
  </si>
  <si>
    <t>LENOVO-ideapad 3-15ITL05</t>
  </si>
  <si>
    <t>CXO</t>
  </si>
  <si>
    <t>Nilesh Ghuge</t>
  </si>
  <si>
    <t>R3700625</t>
  </si>
  <si>
    <t>WCA/FIN/COMPLAP/075</t>
  </si>
  <si>
    <t>FUJITSU - FMV CH</t>
  </si>
  <si>
    <t>PF2L1EYW</t>
  </si>
  <si>
    <t>WCA/FIN/COMPLAP/020</t>
  </si>
  <si>
    <t>LENOVO-ideapad 3-15IIL05</t>
  </si>
  <si>
    <t>System Auto restart</t>
  </si>
  <si>
    <t>Shweta Amol Katkar</t>
  </si>
  <si>
    <t>5CG4324FWF</t>
  </si>
  <si>
    <t>WCA/FIN/COMPLAP/275</t>
  </si>
  <si>
    <t xml:space="preserve">HP 240 G9 </t>
  </si>
  <si>
    <t>Sagar Barde</t>
  </si>
  <si>
    <t>5CG4112NR8</t>
  </si>
  <si>
    <t>WCA/FIN/COMPLAP/089</t>
  </si>
  <si>
    <t>Umesh Rawal</t>
  </si>
  <si>
    <t>5CG4234GM5</t>
  </si>
  <si>
    <t>WCA/FIN/COMPLAP/135</t>
  </si>
  <si>
    <t>Bhavesh Chaudhari</t>
  </si>
  <si>
    <t>5CG4234F5L</t>
  </si>
  <si>
    <t>WCA/FIN/COMPLAP/136</t>
  </si>
  <si>
    <t>Finance</t>
  </si>
  <si>
    <t>Vinayak Munpelli</t>
  </si>
  <si>
    <t>19JTYM3</t>
  </si>
  <si>
    <t>WCA/FIN/COMPLAP/035</t>
  </si>
  <si>
    <t>Manoj Chawan</t>
  </si>
  <si>
    <t>CND3391GPF</t>
  </si>
  <si>
    <t>WCA/FIN/COMPLAP/186</t>
  </si>
  <si>
    <t xml:space="preserve">HP 250 G9 </t>
  </si>
  <si>
    <t>Deepali Shilwant</t>
  </si>
  <si>
    <t>BNV8YR3</t>
  </si>
  <si>
    <t>WCA/FIN/COMPLAP/052</t>
  </si>
  <si>
    <t>Ritesh Jhanwar</t>
  </si>
  <si>
    <t>1DXHWG3</t>
  </si>
  <si>
    <t>WCA/FIN/COMPLAP/034</t>
  </si>
  <si>
    <t>Dell-Inspiron 15 5510/5518</t>
  </si>
  <si>
    <t>Abhaykumar Jain</t>
  </si>
  <si>
    <t>PF3PKQ17</t>
  </si>
  <si>
    <t>WCA/FIN/COMPLAP/040</t>
  </si>
  <si>
    <t>Umang Dhulia</t>
  </si>
  <si>
    <t>PF3PMSGJ</t>
  </si>
  <si>
    <t>WCA/FIN/COMPLAP/041</t>
  </si>
  <si>
    <t>Ravi Dhanotia</t>
  </si>
  <si>
    <t>5CD338MKD6</t>
  </si>
  <si>
    <t>WCA/FIN/COMPLAP/077</t>
  </si>
  <si>
    <t>Milind Samant</t>
  </si>
  <si>
    <t>5CD2479F3M</t>
  </si>
  <si>
    <t>WCA/FIN/COMPLAP/072</t>
  </si>
  <si>
    <t>Prathmesh Devare</t>
  </si>
  <si>
    <t>PF30R8ES</t>
  </si>
  <si>
    <t>WCA/FIN/COMPLAP/027</t>
  </si>
  <si>
    <t>Leena Kardam</t>
  </si>
  <si>
    <t>5CG4192CK0</t>
  </si>
  <si>
    <t>WCA/FIN/COMPLAP/112</t>
  </si>
  <si>
    <t>Martina Khandagle</t>
  </si>
  <si>
    <t>5CG4245GLN</t>
  </si>
  <si>
    <t>WCA/FIN/COMPLAP/254</t>
  </si>
  <si>
    <t>Naresh Sahu</t>
  </si>
  <si>
    <t>5CG42317PQ</t>
  </si>
  <si>
    <t>WCA/FIN/COMPLAP/158</t>
  </si>
  <si>
    <t>Avinash Baddul</t>
  </si>
  <si>
    <t>1N13330M5J</t>
  </si>
  <si>
    <t>WCA/FIN/COMPLAP/094</t>
  </si>
  <si>
    <t>Paras Dubey</t>
  </si>
  <si>
    <t>PG04J5CF</t>
  </si>
  <si>
    <t>WCA/FIN/COMPLAP/329</t>
  </si>
  <si>
    <t>LENOVO 21JKS12V00</t>
  </si>
  <si>
    <t>Institutional Business</t>
  </si>
  <si>
    <t>Vijay Agrawal</t>
  </si>
  <si>
    <t>PF3L1CXA</t>
  </si>
  <si>
    <t>WCA/FIN/COMPLAP/031</t>
  </si>
  <si>
    <t>Lenovo IdeaPad 3-17ITL6</t>
  </si>
  <si>
    <t>Institutional-Credit &amp; Risk</t>
  </si>
  <si>
    <t>Yogita Goyal</t>
  </si>
  <si>
    <t>PF2MVTME</t>
  </si>
  <si>
    <t>WCA/FIN/COMPLAP/022</t>
  </si>
  <si>
    <t>Vinayak Halapeti</t>
  </si>
  <si>
    <t>CTMK5R3</t>
  </si>
  <si>
    <t>WCA/FIN/COMPLAP/070</t>
  </si>
  <si>
    <t>Lenovo Inspiron 15 3520</t>
  </si>
  <si>
    <t>Harshal Rathod</t>
  </si>
  <si>
    <t>HKFK5R3</t>
  </si>
  <si>
    <t>WCA/FIN/COMPLAP/063</t>
  </si>
  <si>
    <t>Yogita Nathani</t>
  </si>
  <si>
    <t>5CG4234FF9</t>
  </si>
  <si>
    <t>WCA/FIN/COMPLAP/102</t>
  </si>
  <si>
    <t>IT</t>
  </si>
  <si>
    <t>Vishal Nagadiya</t>
  </si>
  <si>
    <t>GR2X374F3Y</t>
  </si>
  <si>
    <t>Vishal’s WCA Mac</t>
  </si>
  <si>
    <t>MacBook Air (M2, 2022)</t>
  </si>
  <si>
    <t>Prasad Ghodvinde</t>
  </si>
  <si>
    <t>5CG3121R8M</t>
  </si>
  <si>
    <t>WCA/FIN/COMPLAP/080</t>
  </si>
  <si>
    <t>NXADDSI00V216078643400</t>
  </si>
  <si>
    <t>WCA/FIN/COMPLAP/046</t>
  </si>
  <si>
    <t>Acer-Aspire A315-58</t>
  </si>
  <si>
    <t>Satish Deulkar</t>
  </si>
  <si>
    <t>5CG4234GMK</t>
  </si>
  <si>
    <t>WCA/FIN/COMPLAP/114</t>
  </si>
  <si>
    <t>Dattaram Tawade</t>
  </si>
  <si>
    <t>5CG5082YV4</t>
  </si>
  <si>
    <t>WCA/FIN/COMPLAP/293</t>
  </si>
  <si>
    <t>Rushil Shah</t>
  </si>
  <si>
    <t>H10TX64</t>
  </si>
  <si>
    <t>WCA/FIN/COMP/LAP/289</t>
  </si>
  <si>
    <t>Dell Latitude 3450</t>
  </si>
  <si>
    <t>Yogendra Pawar</t>
  </si>
  <si>
    <t>5CG4324LYJ</t>
  </si>
  <si>
    <t>WCA/FIN/COMP/LAP/288</t>
  </si>
  <si>
    <t>Gaurav Dhawan</t>
  </si>
  <si>
    <t>PF5CCXFC</t>
  </si>
  <si>
    <t>WCA/FIN/COMP/LAP/290</t>
  </si>
  <si>
    <t>LENOVO-21JLS15B00</t>
  </si>
  <si>
    <t>Vishal Gupta</t>
  </si>
  <si>
    <t>PF5CGLX8</t>
  </si>
  <si>
    <t>WCA/FIN/COMP/LAP/302</t>
  </si>
  <si>
    <t>Legal &amp; Compliance</t>
  </si>
  <si>
    <t>Sankari Patel</t>
  </si>
  <si>
    <t>5CG4234GMN</t>
  </si>
  <si>
    <t>WCA/FIN/COMP/LAP/117</t>
  </si>
  <si>
    <t>Operations</t>
  </si>
  <si>
    <t>Anirudh Saxena</t>
  </si>
  <si>
    <t>R3700629</t>
  </si>
  <si>
    <t>WCA/FIN/COMP/LAP/073</t>
  </si>
  <si>
    <t>Amit Chheda</t>
  </si>
  <si>
    <t>5CG4324H9L</t>
  </si>
  <si>
    <t>WCA/FIN/COMP/LAP/272</t>
  </si>
  <si>
    <t>Partnership - Credit &amp; Risk</t>
  </si>
  <si>
    <t>Sujit Yerunkar</t>
  </si>
  <si>
    <t>5CG4243R68</t>
  </si>
  <si>
    <t>WCA/FIN/COMP/LAP/255</t>
  </si>
  <si>
    <t>Vishal Chavan</t>
  </si>
  <si>
    <t>PF3Q8KP9</t>
  </si>
  <si>
    <t>WCA/FIN/COMP/LAP/045</t>
  </si>
  <si>
    <t>Lenovo-ideapad 3-15ITL05</t>
  </si>
  <si>
    <t>Karan Savla</t>
  </si>
  <si>
    <t>JSJQXR3</t>
  </si>
  <si>
    <t>WCA/FIN/COMP/LAP/060</t>
  </si>
  <si>
    <t>Dell-Inspiron 15 3511</t>
  </si>
  <si>
    <t>Pradeep Mahajan</t>
  </si>
  <si>
    <t>5CG4324FGZ</t>
  </si>
  <si>
    <t>WCA/FIN/COMP/LAP/277</t>
  </si>
  <si>
    <t>Product &amp; Portfolio</t>
  </si>
  <si>
    <t>Prashant Dere</t>
  </si>
  <si>
    <t>PF5CD2MW</t>
  </si>
  <si>
    <t>WCA/FIN/COMP/LAP/291</t>
  </si>
  <si>
    <t>Retail - Credit</t>
  </si>
  <si>
    <t>Shushant Dash</t>
  </si>
  <si>
    <t>R3700234</t>
  </si>
  <si>
    <t>WCA/FIN/COMP/LAP/078</t>
  </si>
  <si>
    <t>Shubhangi Patil</t>
  </si>
  <si>
    <t>5CG4234GM9</t>
  </si>
  <si>
    <t>WCA/FIN/COMP/LAP/128</t>
  </si>
  <si>
    <t>Sumit Singh</t>
  </si>
  <si>
    <t>5CG4234GM2</t>
  </si>
  <si>
    <t>WCA/FIN/COMP/LAP/153</t>
  </si>
  <si>
    <t>Retail Sales</t>
  </si>
  <si>
    <t>Surya Narayan Panda</t>
  </si>
  <si>
    <t>R3700621</t>
  </si>
  <si>
    <t>WCA/FIN/COMP/LAP/074</t>
  </si>
  <si>
    <t>Akshita Gohil</t>
  </si>
  <si>
    <t>Treasury</t>
  </si>
  <si>
    <t>Nitin Konduskar</t>
  </si>
  <si>
    <t>1NBLYR3</t>
  </si>
  <si>
    <t>WCA/Fin/Comp/Lap/055</t>
  </si>
  <si>
    <t>Dell-Inspiron 15 3520</t>
  </si>
  <si>
    <t>Mohan Venkataramiah</t>
  </si>
  <si>
    <t>NXADDSI00V216089643400</t>
  </si>
  <si>
    <t>WCA/Fin/Comp/Lap/047</t>
  </si>
  <si>
    <t>Sunny Shah</t>
  </si>
  <si>
    <t>5CG42325LZ</t>
  </si>
  <si>
    <t>WCA/Fin/Comp/Lap/210</t>
  </si>
  <si>
    <t>Rohidas Dhembre</t>
  </si>
  <si>
    <t>HX69NS3</t>
  </si>
  <si>
    <t>WCA/Fin/Comp/Lap/065</t>
  </si>
  <si>
    <t>Babaji Choukekar</t>
  </si>
  <si>
    <t>H6QJ5R3</t>
  </si>
  <si>
    <t>WCA/Fin/Comp/Lap/071</t>
  </si>
  <si>
    <t>5CG4234G8B</t>
  </si>
  <si>
    <t>WCA/Fin/Comp/Lap/155</t>
  </si>
  <si>
    <t>Sachin Jadhav</t>
  </si>
  <si>
    <t>5CG4193X3V</t>
  </si>
  <si>
    <t>WCA/Fin/Comp/Lap/206</t>
  </si>
  <si>
    <t>Shweta Parab</t>
  </si>
  <si>
    <t>5CG42326ML</t>
  </si>
  <si>
    <t>WCA/Fin/Comp/Lap/208</t>
  </si>
  <si>
    <t>Bhavesh Khadpe</t>
  </si>
  <si>
    <t>4T9BGR3</t>
  </si>
  <si>
    <t>Dell-Vostro 15 3510</t>
  </si>
  <si>
    <t>Rakesh Gupta</t>
  </si>
  <si>
    <t>HF4X5R3</t>
  </si>
  <si>
    <t>WCA/Fin/Comp/Lap/066</t>
  </si>
  <si>
    <t>Piyush Gautam</t>
  </si>
  <si>
    <t>Kaustubh Khavnekar</t>
  </si>
  <si>
    <t>PF30WJ94</t>
  </si>
  <si>
    <t>WCA/Fin/Comp/Lap/028</t>
  </si>
  <si>
    <t>Lenovo-IdeaPad 3-17ITL6</t>
  </si>
  <si>
    <t>Vaibhav Salunkhe</t>
  </si>
  <si>
    <t>PF2MSVEH</t>
  </si>
  <si>
    <t>WCA/Fin/Comp/Lap/023</t>
  </si>
  <si>
    <t>Lenovo-ideapad 3-15IIL05</t>
  </si>
  <si>
    <t>Sandeep Bhandare</t>
  </si>
  <si>
    <t>PF30VEF4</t>
  </si>
  <si>
    <t>DESKTOP-IVRDSBL</t>
  </si>
  <si>
    <t>Vijender Singh</t>
  </si>
  <si>
    <t>Audit-Legal &amp; Compliance</t>
  </si>
  <si>
    <t>Mohanraj Thirugnanasambantham</t>
  </si>
  <si>
    <t>Sr</t>
  </si>
  <si>
    <t>Domain Name</t>
  </si>
  <si>
    <t>Domain Type</t>
  </si>
  <si>
    <t>Contact number</t>
  </si>
  <si>
    <t>Expiry date</t>
  </si>
  <si>
    <t>jimbh.com</t>
  </si>
  <si>
    <t>SSL</t>
  </si>
  <si>
    <t>GoDadday</t>
  </si>
  <si>
    <t>040-67607600</t>
  </si>
  <si>
    <t>westerncap.in</t>
  </si>
  <si>
    <t>Web Hosting</t>
  </si>
  <si>
    <t>prabhaavloans.org</t>
  </si>
  <si>
    <t>prabhaavloan.com</t>
  </si>
  <si>
    <t>Website</t>
  </si>
  <si>
    <t>prabhaavloans.com</t>
  </si>
  <si>
    <t>prabhaavloans.in</t>
  </si>
  <si>
    <t>Env type</t>
  </si>
  <si>
    <t>Env Name</t>
  </si>
  <si>
    <t>Instance ID</t>
  </si>
  <si>
    <t>Type</t>
  </si>
  <si>
    <t>Private Ip</t>
  </si>
  <si>
    <t>Public Ip</t>
  </si>
  <si>
    <t>App Name</t>
  </si>
  <si>
    <t>Shared server</t>
  </si>
  <si>
    <t>Godaddy</t>
  </si>
  <si>
    <t>Web Hosting Deluxe</t>
  </si>
  <si>
    <t>Web Hosting Starter</t>
  </si>
  <si>
    <t>Cloud</t>
  </si>
  <si>
    <t>AWS</t>
  </si>
  <si>
    <t>a-u-watchdog</t>
  </si>
  <si>
    <t>i-028e01b1391d801e9</t>
  </si>
  <si>
    <t>Stopped</t>
  </si>
  <si>
    <t>t2.micro</t>
  </si>
  <si>
    <t>bastion-1</t>
  </si>
  <si>
    <t>i-098d76a6721baea1d</t>
  </si>
  <si>
    <t>Running</t>
  </si>
  <si>
    <t>rabbitmq (RabbitMQ)</t>
  </si>
  <si>
    <t>i-0913d8a10869fc6ad</t>
  </si>
  <si>
    <t>m5a.large</t>
  </si>
  <si>
    <t>backend</t>
  </si>
  <si>
    <t>i-071b2c4b830b730dd</t>
  </si>
  <si>
    <t>FinStack DB</t>
  </si>
  <si>
    <t>i-0dfd318d454d8d1c5</t>
  </si>
  <si>
    <t>t2.2xlarge</t>
  </si>
  <si>
    <t>FinStack</t>
  </si>
  <si>
    <t>WCA-LOS_UAT</t>
  </si>
  <si>
    <t>i-06441fd0244f916d5</t>
  </si>
  <si>
    <t>t2.medium</t>
  </si>
  <si>
    <t xml:space="preserve">finstack on prem </t>
  </si>
  <si>
    <t>i-0043bdc943cc1e0f3</t>
  </si>
  <si>
    <t>t2.xlarge</t>
  </si>
  <si>
    <t>finstack ami based</t>
  </si>
  <si>
    <t>i-03aed6a34e4e9398a</t>
  </si>
  <si>
    <t>c6i.2xlarge</t>
  </si>
  <si>
    <t>AT BROADBAND Local</t>
  </si>
  <si>
    <t>JIO 100 MBPS One Year</t>
  </si>
  <si>
    <t>192.168.86.3</t>
  </si>
  <si>
    <t>AT BROADBAND</t>
  </si>
  <si>
    <t>Wide Comp Ltd</t>
  </si>
  <si>
    <t>192.168.1.29</t>
  </si>
  <si>
    <t>0837226111518_Wifi / 20031035739</t>
  </si>
  <si>
    <t>192.168.1.41</t>
  </si>
  <si>
    <t>192.168.1.19</t>
  </si>
  <si>
    <t>36AACCW2077L1ZZ</t>
  </si>
  <si>
    <t>Telangana</t>
  </si>
  <si>
    <t>sridhara.r@westerncap.in</t>
  </si>
  <si>
    <t>Western Capital Advisors Pvt Ltd, #147/3, P B Road ,Near Reliance mart Davanagere-577002</t>
  </si>
  <si>
    <t xml:space="preserve">Hanover to Eeshvar Goswami in Branch </t>
  </si>
  <si>
    <t>RM Laptop recevied but laptop lock not recevied</t>
  </si>
  <si>
    <t xml:space="preserve">Laptop Hanover to Ajen Panwar in brach </t>
  </si>
  <si>
    <t>Abhimanyu Chundawat</t>
  </si>
  <si>
    <t>Handover the laptop to mukesh kannan &amp; he alloted this laptop to COE in same branch</t>
  </si>
  <si>
    <t xml:space="preserve">0456226525335_wifi / </t>
  </si>
  <si>
    <t>Asst .Manager</t>
  </si>
  <si>
    <t>Akash Shirkar</t>
  </si>
  <si>
    <t>PG04X4MT</t>
  </si>
  <si>
    <t>WCA/FIN/COMP/LAP/477</t>
  </si>
  <si>
    <t>V15(98IH)</t>
  </si>
  <si>
    <t>Airtel Fiber (Vishal Nagadiya)0871626462627_wifi</t>
  </si>
  <si>
    <t>Abhishek Chandravanshi</t>
  </si>
  <si>
    <t>Telesales Executive</t>
  </si>
  <si>
    <t>Shivaranjini S</t>
  </si>
  <si>
    <t>PG04X4A9</t>
  </si>
  <si>
    <t>WCA/FIN/COMP/LAP/478</t>
  </si>
  <si>
    <t>Virender kumar meena</t>
  </si>
  <si>
    <t>5CG3125QVZ</t>
  </si>
  <si>
    <t>Abhilash s</t>
  </si>
  <si>
    <t>WCA/FIN/COMP/LAP/081</t>
  </si>
  <si>
    <t>JAGTIAL</t>
  </si>
  <si>
    <t>Soniya Khedkar</t>
  </si>
  <si>
    <t>PG04X45D</t>
  </si>
  <si>
    <t>WCA/FIN/COMP/LAP/483</t>
  </si>
  <si>
    <t xml:space="preserve">Laptop Handover in branch to Abdul </t>
  </si>
  <si>
    <t>Skynet IT Solutions</t>
  </si>
  <si>
    <t>Stock In Repair</t>
  </si>
  <si>
    <t>PG04V8FW</t>
  </si>
  <si>
    <t>WCA/FIN/COMP/LAP/485</t>
  </si>
  <si>
    <t>Laptop Handover to Ahsish Pal in Branch</t>
  </si>
  <si>
    <t xml:space="preserve">Roshan Laptop Handover to Manish Bhargav in branch </t>
  </si>
  <si>
    <t>Western Capital Advisors Pvt. Ltd,Western Capital Advisors Pvt. Ltd.,No-25, Sundari Complex, Nanguneri Road,Thirunelveli-627007</t>
  </si>
  <si>
    <t>Western Capital Advisors Pvt. Ltd, No. 1, 2nd Floor, RMR Complex, Narth Gate, S.S Colony, Madurai - 625016.</t>
  </si>
  <si>
    <t>Western Capital Advisors Pvt. Ltd,No-43A ,Kamak Road,sivakasi,virudhunagar-626190</t>
  </si>
  <si>
    <t>Sajin Dharmaraj</t>
  </si>
  <si>
    <t>sajin.dharmaraj@westerncap.in</t>
  </si>
  <si>
    <t>on 22nd Sept Laptop recevied by Karthick</t>
  </si>
  <si>
    <t xml:space="preserve">     0872426692461_wifi / 20031543909</t>
  </si>
  <si>
    <t>0819226692586_wifi /20031035739</t>
  </si>
  <si>
    <t>087825772599_wifi / 20031543909</t>
  </si>
  <si>
    <t>Laptop is hanover to Arunkimar in branch</t>
  </si>
  <si>
    <t>Vishal Shahu</t>
  </si>
  <si>
    <t>Laptop Handover to Rajendra Patil Stock Working Vadodara</t>
  </si>
  <si>
    <t>Laptop Handover to Pankaj Jadhav in barnch</t>
  </si>
  <si>
    <t>Laptop &amp; adptor handover to manoj saini in same branch</t>
  </si>
  <si>
    <t xml:space="preserve">Laptop Handover to Ganesh Gadekar in branch  </t>
  </si>
  <si>
    <t xml:space="preserve">To be Given  RM/BM Laptop  </t>
  </si>
  <si>
    <t>Laptop Handover to Arunkumar in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</si>
</sst>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-F800]dddd\,\ mmmm\ dd\,\ yyyy"/>
  </numFmts>
  <fonts count="4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"/>
      <family val="2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Aptos Narrow"/>
      <family val="2"/>
      <scheme val="minor"/>
    </font>
    <font>
      <sz val="12"/>
      <color rgb="FF0C0F12"/>
      <name val="Aptos Narrow"/>
      <family val="2"/>
      <scheme val="minor"/>
    </font>
    <font>
      <sz val="14"/>
      <color theme="1"/>
      <name val="Calibri"/>
      <family val="2"/>
    </font>
    <font>
      <b/>
      <sz val="12"/>
      <color theme="1"/>
      <name val="Aptos Narrow"/>
      <family val="2"/>
      <scheme val="minor"/>
    </font>
    <font>
      <b/>
      <sz val="16"/>
      <color rgb="FF212121"/>
      <name val="Aptos"/>
      <family val="2"/>
    </font>
    <font>
      <b/>
      <sz val="11"/>
      <color rgb="FF000000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11111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111111"/>
      <name val="Arial"/>
      <family val="2"/>
    </font>
    <font>
      <sz val="11"/>
      <color rgb="FF000000"/>
      <name val="Calibri"/>
      <family val="2"/>
    </font>
    <font>
      <sz val="12"/>
      <color theme="1"/>
      <name val="Aptos"/>
      <family val="2"/>
    </font>
    <font>
      <sz val="10"/>
      <color rgb="FF000000"/>
      <name val="Aptos Narrow"/>
      <family val="2"/>
    </font>
    <font>
      <sz val="10"/>
      <color rgb="FF000000"/>
      <name val="Aptos Display"/>
      <family val="2"/>
      <scheme val="maj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C82613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0"/>
      <color rgb="FF333333"/>
      <name val="Aptos Narrow"/>
      <family val="2"/>
      <scheme val="minor"/>
    </font>
    <font>
      <sz val="11"/>
      <color rgb="FF292A2E"/>
      <name val="Segoe UI"/>
      <family val="2"/>
    </font>
    <font>
      <sz val="10"/>
      <color rgb="FFFF000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6" fillId="0" borderId="0" applyNumberFormat="0" applyFill="0" applyBorder="0" applyAlignment="0" applyProtection="0"/>
    <xf numFmtId="44" fontId="28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1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9" fillId="2" borderId="0" xfId="0" applyFont="1" applyFill="1"/>
    <xf numFmtId="0" fontId="13" fillId="2" borderId="0" xfId="0" applyFont="1" applyFill="1"/>
    <xf numFmtId="0" fontId="14" fillId="0" borderId="0" xfId="0" applyFont="1"/>
    <xf numFmtId="0" fontId="0" fillId="3" borderId="3" xfId="0" applyFill="1" applyBorder="1"/>
    <xf numFmtId="0" fontId="15" fillId="0" borderId="0" xfId="0" applyFont="1"/>
    <xf numFmtId="0" fontId="16" fillId="0" borderId="0" xfId="0" applyFont="1"/>
    <xf numFmtId="0" fontId="14" fillId="2" borderId="0" xfId="0" applyFont="1" applyFill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3" xfId="0" applyFont="1" applyFill="1" applyBorder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2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1" xfId="0" applyFont="1" applyBorder="1"/>
    <xf numFmtId="0" fontId="0" fillId="0" borderId="1" xfId="0" applyBorder="1"/>
    <xf numFmtId="0" fontId="8" fillId="0" borderId="1" xfId="0" applyFont="1" applyBorder="1"/>
    <xf numFmtId="0" fontId="27" fillId="5" borderId="1" xfId="1" applyFont="1" applyFill="1" applyBorder="1" applyAlignment="1">
      <alignment vertical="center"/>
    </xf>
    <xf numFmtId="0" fontId="27" fillId="0" borderId="1" xfId="1" applyFont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2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4" fontId="0" fillId="0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0" fillId="0" borderId="5" xfId="0" quotePrefix="1" applyBorder="1" applyAlignment="1">
      <alignment vertical="center"/>
    </xf>
    <xf numFmtId="0" fontId="0" fillId="0" borderId="2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6" fillId="0" borderId="1" xfId="1" applyBorder="1" applyAlignment="1">
      <alignment horizontal="center" vertical="center"/>
    </xf>
    <xf numFmtId="0" fontId="26" fillId="0" borderId="1" xfId="1" applyBorder="1"/>
    <xf numFmtId="14" fontId="30" fillId="0" borderId="1" xfId="0" applyNumberFormat="1" applyFont="1" applyBorder="1"/>
    <xf numFmtId="0" fontId="1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4" fontId="33" fillId="0" borderId="1" xfId="0" applyNumberFormat="1" applyFont="1" applyBorder="1" applyAlignment="1">
      <alignment horizontal="center" vertical="center"/>
    </xf>
    <xf numFmtId="14" fontId="34" fillId="0" borderId="1" xfId="0" applyNumberFormat="1" applyFont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3" borderId="1" xfId="0" applyFont="1" applyFill="1" applyBorder="1"/>
    <xf numFmtId="0" fontId="1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 wrapText="1"/>
    </xf>
    <xf numFmtId="14" fontId="34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6" fillId="0" borderId="1" xfId="1" applyBorder="1" applyAlignment="1">
      <alignment horizontal="left" vertical="center"/>
    </xf>
    <xf numFmtId="0" fontId="17" fillId="0" borderId="0" xfId="0" applyFont="1"/>
    <xf numFmtId="0" fontId="3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8" fillId="0" borderId="0" xfId="0" applyFont="1"/>
    <xf numFmtId="164" fontId="1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38" fillId="0" borderId="0" xfId="0" applyFont="1"/>
    <xf numFmtId="0" fontId="17" fillId="0" borderId="0" xfId="0" applyFont="1" applyAlignment="1">
      <alignment horizontal="left" vertical="top"/>
    </xf>
    <xf numFmtId="0" fontId="35" fillId="7" borderId="0" xfId="0" applyFont="1" applyFill="1" applyAlignment="1">
      <alignment horizontal="center" vertical="center"/>
    </xf>
    <xf numFmtId="0" fontId="17" fillId="7" borderId="0" xfId="0" applyFont="1" applyFill="1"/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7" fillId="9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5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0" fontId="17" fillId="10" borderId="0" xfId="0" applyFont="1" applyFill="1" applyAlignment="1">
      <alignment horizontal="left" vertical="center"/>
    </xf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left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left" vertical="center"/>
    </xf>
    <xf numFmtId="15" fontId="17" fillId="1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/>
    </xf>
    <xf numFmtId="0" fontId="36" fillId="10" borderId="0" xfId="0" applyFont="1" applyFill="1" applyAlignment="1">
      <alignment horizontal="center" vertical="center"/>
    </xf>
    <xf numFmtId="0" fontId="36" fillId="10" borderId="0" xfId="0" applyFont="1" applyFill="1"/>
    <xf numFmtId="0" fontId="17" fillId="10" borderId="0" xfId="0" applyFont="1" applyFill="1"/>
    <xf numFmtId="0" fontId="36" fillId="10" borderId="0" xfId="0" applyFont="1" applyFill="1" applyAlignment="1">
      <alignment horizontal="center"/>
    </xf>
    <xf numFmtId="0" fontId="39" fillId="10" borderId="0" xfId="1" applyFont="1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7" fillId="11" borderId="0" xfId="0" applyFont="1" applyFill="1" applyAlignment="1">
      <alignment horizontal="center" vertical="center"/>
    </xf>
    <xf numFmtId="0" fontId="17" fillId="11" borderId="0" xfId="0" applyFont="1" applyFill="1" applyAlignment="1">
      <alignment horizontal="center"/>
    </xf>
    <xf numFmtId="0" fontId="17" fillId="11" borderId="0" xfId="0" applyFont="1" applyFill="1" applyAlignment="1">
      <alignment horizontal="left" vertical="center"/>
    </xf>
    <xf numFmtId="0" fontId="17" fillId="11" borderId="0" xfId="0" applyFont="1" applyFill="1"/>
    <xf numFmtId="164" fontId="17" fillId="11" borderId="0" xfId="0" applyNumberFormat="1" applyFont="1" applyFill="1" applyAlignment="1">
      <alignment horizontal="center" vertical="center"/>
    </xf>
    <xf numFmtId="0" fontId="6" fillId="0" borderId="0" xfId="0" applyFont="1"/>
    <xf numFmtId="14" fontId="4" fillId="4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0" borderId="0" xfId="0" applyFont="1" applyAlignment="1">
      <alignment horizontal="center"/>
    </xf>
    <xf numFmtId="15" fontId="17" fillId="0" borderId="0" xfId="0" applyNumberFormat="1" applyFont="1" applyAlignment="1">
      <alignment horizontal="center" vertical="center"/>
    </xf>
    <xf numFmtId="0" fontId="39" fillId="0" borderId="0" xfId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39" fillId="0" borderId="0" xfId="1" applyFont="1" applyFill="1" applyAlignment="1">
      <alignment horizont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17" fillId="0" borderId="6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0" fontId="40" fillId="0" borderId="0" xfId="0" applyFont="1" applyAlignment="1">
      <alignment horizontal="center"/>
    </xf>
    <xf numFmtId="0" fontId="17" fillId="0" borderId="6" xfId="0" applyFont="1" applyBorder="1" applyAlignment="1">
      <alignment horizontal="center" vertical="center"/>
    </xf>
    <xf numFmtId="0" fontId="37" fillId="0" borderId="0" xfId="0" applyFont="1" applyAlignment="1">
      <alignment horizontal="center" vertical="top"/>
    </xf>
    <xf numFmtId="0" fontId="36" fillId="0" borderId="0" xfId="0" applyFont="1" applyAlignment="1">
      <alignment horizontal="center" vertical="top" wrapText="1"/>
    </xf>
    <xf numFmtId="0" fontId="26" fillId="0" borderId="0" xfId="1" applyAlignment="1">
      <alignment horizontal="center"/>
    </xf>
    <xf numFmtId="0" fontId="3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0" fillId="11" borderId="0" xfId="0" applyFill="1"/>
    <xf numFmtId="0" fontId="17" fillId="7" borderId="0" xfId="0" applyFont="1" applyFill="1" applyAlignment="1">
      <alignment horizontal="center"/>
    </xf>
    <xf numFmtId="14" fontId="17" fillId="0" borderId="0" xfId="0" applyNumberFormat="1" applyFont="1" applyAlignment="1">
      <alignment horizontal="center"/>
    </xf>
    <xf numFmtId="14" fontId="17" fillId="11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3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/>
    </xf>
    <xf numFmtId="0" fontId="36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4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center" vertical="center"/>
    </xf>
    <xf numFmtId="0" fontId="45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41" fillId="0" borderId="0" xfId="0" applyFont="1"/>
    <xf numFmtId="0" fontId="31" fillId="0" borderId="1" xfId="0" applyFont="1" applyBorder="1"/>
    <xf numFmtId="0" fontId="3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5" fillId="7" borderId="0" xfId="0" applyFont="1" applyFill="1" applyAlignment="1">
      <alignment vertical="center"/>
    </xf>
    <xf numFmtId="0" fontId="18" fillId="11" borderId="0" xfId="0" applyFont="1" applyFill="1"/>
    <xf numFmtId="15" fontId="47" fillId="0" borderId="0" xfId="0" applyNumberFormat="1" applyFont="1" applyAlignment="1">
      <alignment vertical="center"/>
    </xf>
    <xf numFmtId="15" fontId="46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Comma 2" xfId="4" xr:uid="{4A221C59-BFC6-4280-9796-26EB2A479174}"/>
    <cellStyle name="Currency" xfId="2" builtinId="4"/>
    <cellStyle name="Hyperlink" xfId="1" builtinId="8"/>
    <cellStyle name="Normal" xfId="0" builtinId="0"/>
    <cellStyle name="Normal 2" xfId="3" xr:uid="{6E224F90-E25C-4322-821D-079E67FC81C6}"/>
  </cellStyles>
  <dxfs count="3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>
          <bgColor rgb="FF8ED973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8ED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Assets%20Working\HRMS%20Data_08-08-25.xlsx" TargetMode="External"/><Relationship Id="rId1" Type="http://schemas.openxmlformats.org/officeDocument/2006/relationships/externalLinkPath" Target="file:///D:\Assets%20Working\HRMS%20Data_08-08-2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capl-my.sharepoint.com/personal/dattaram_tawade_westerncap_in/Documents/Laptop%20Procurement%20List%20Techigent.xlsx" TargetMode="External"/><Relationship Id="rId1" Type="http://schemas.openxmlformats.org/officeDocument/2006/relationships/externalLinkPath" Target="https://wcapl-my.sharepoint.com/personal/dattaram_tawade_westerncap_in/Documents/Laptop%20Procurement%20List%20Techigen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capl.sharepoint.com/sites/wcaexternalsharing/Shared%20Documents/IT/Laptop%20Procurement%20(Techigent%20Technologies%20Pvt%20Ltd)/Laptop%20Procurement%20List%20Techigent.xlsx" TargetMode="External"/><Relationship Id="rId1" Type="http://schemas.openxmlformats.org/officeDocument/2006/relationships/externalLinkPath" Target="https://wcapl.sharepoint.com/sites/wcaexternalsharing/Shared%20Documents/IT/Laptop%20Procurement%20(Techigent%20Technologies%20Pvt%20Ltd)/Laptop%20Procurement%20List%20Techigen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capl.sharepoint.com/sites/wcaexternalsharing/Shared%20Documents/IT/Laptop%20Procurement%20(Techgen)/Laptop%20Procurement.xlsx" TargetMode="External"/><Relationship Id="rId1" Type="http://schemas.openxmlformats.org/officeDocument/2006/relationships/externalLinkPath" Target="https://wcapl.sharepoint.com/sites/wcaexternalsharing/Shared%20Documents/IT/Laptop%20Procurement%20(Techgen)/Laptop%20Procuremen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ttaramTawade\AppData\Local\Temp\b8b3355b-4d0e-4b8c-b962-cc272030657e_DevicesWithInventory_ef016592-4523-4dd8-9676-32761d4673e8.zip.57e\DevicesWithInventory_ef016592-4523-4dd8-9676-32761d4673e8.csv" TargetMode="External"/><Relationship Id="rId1" Type="http://schemas.openxmlformats.org/officeDocument/2006/relationships/externalLinkPath" Target="/Users/DattaramTawade/AppData/Local/Temp/b8b3355b-4d0e-4b8c-b962-cc272030657e_DevicesWithInventory_ef016592-4523-4dd8-9676-32761d4673e8.zip.57e/DevicesWithInventory_ef016592-4523-4dd8-9676-32761d4673e8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ttaramTawade\AppData\Local\Temp\73361b94-09a8-47e5-8af7-fc23fb07a341_DevicesWithInventory_89e8ff99-1d27-4a93-9e3b-21b42a349ba2.zip.341\DevicesWithInventory_89e8ff99-1d27-4a93-9e3b-21b42a349ba2.csv" TargetMode="External"/><Relationship Id="rId1" Type="http://schemas.openxmlformats.org/officeDocument/2006/relationships/externalLinkPath" Target="/Users/DattaramTawade/AppData/Local/Temp/73361b94-09a8-47e5-8af7-fc23fb07a341_DevicesWithInventory_89e8ff99-1d27-4a93-9e3b-21b42a349ba2.zip.341/DevicesWithInventory_89e8ff99-1d27-4a93-9e3b-21b42a349ba2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ttaramTawade\AppData\Local\Temp\47b14068-827e-41d4-8f72-ff7ad6f8133b_DevicesWithInventory_89e8ff99-1d27-4a93-9e3b-21b42a349ba2.zip.33b\DevicesWithInventory_89e8ff99-1d27-4a93-9e3b-21b42a349ba2.csv" TargetMode="External"/><Relationship Id="rId1" Type="http://schemas.openxmlformats.org/officeDocument/2006/relationships/externalLinkPath" Target="/Users/DattaramTawade/AppData/Local/Temp/47b14068-827e-41d4-8f72-ff7ad6f8133b_DevicesWithInventory_89e8ff99-1d27-4a93-9e3b-21b42a349ba2.zip.33b/DevicesWithInventory_89e8ff99-1d27-4a93-9e3b-21b42a349ba2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capl-my.sharepoint.com/personal/dattaram_tawade_westerncap_in/Documents/Desktop/assets%20smaple%20file%20-%20Copy.xlsx" TargetMode="External"/><Relationship Id="rId1" Type="http://schemas.openxmlformats.org/officeDocument/2006/relationships/externalLinkPath" Target="https://wcapl.sharepoint.com/personal/dattaram_tawade_westerncap_in/Documents/Desktop/assets%20smaple%20fil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Status</v>
          </cell>
          <cell r="H1" t="str">
            <v>role</v>
          </cell>
          <cell r="N1" t="str">
            <v>workinglocation</v>
          </cell>
        </row>
        <row r="2">
          <cell r="G2" t="str">
            <v>Active</v>
          </cell>
          <cell r="H2" t="str">
            <v>Business Head</v>
          </cell>
          <cell r="N2" t="str">
            <v>Head Office - Mumbai</v>
          </cell>
        </row>
        <row r="3">
          <cell r="G3" t="str">
            <v>Active</v>
          </cell>
          <cell r="H3" t="str">
            <v>FNA Executive</v>
          </cell>
          <cell r="N3" t="str">
            <v>Head Office - Mumbai</v>
          </cell>
        </row>
        <row r="4">
          <cell r="G4" t="str">
            <v>Active</v>
          </cell>
          <cell r="H4" t="str">
            <v>FNA Executive</v>
          </cell>
          <cell r="N4" t="str">
            <v>Head Office - Mumbai</v>
          </cell>
        </row>
        <row r="5">
          <cell r="G5" t="str">
            <v>Active</v>
          </cell>
          <cell r="H5" t="str">
            <v>FNA Executive</v>
          </cell>
          <cell r="N5" t="str">
            <v>Head Office - Mumbai</v>
          </cell>
        </row>
        <row r="6">
          <cell r="G6" t="str">
            <v>Active</v>
          </cell>
          <cell r="H6" t="str">
            <v>Credit</v>
          </cell>
          <cell r="N6" t="str">
            <v>Head Office - Mumbai</v>
          </cell>
        </row>
        <row r="7">
          <cell r="G7" t="str">
            <v>Active</v>
          </cell>
          <cell r="H7" t="str">
            <v>Ops</v>
          </cell>
          <cell r="N7" t="str">
            <v>Head Office - Mumbai</v>
          </cell>
        </row>
        <row r="8">
          <cell r="G8" t="str">
            <v>Active</v>
          </cell>
          <cell r="H8" t="str">
            <v>Ops</v>
          </cell>
          <cell r="N8" t="str">
            <v>Head Office - Mumbai</v>
          </cell>
        </row>
        <row r="9">
          <cell r="G9" t="str">
            <v>Active</v>
          </cell>
          <cell r="H9" t="str">
            <v>FNA Executive</v>
          </cell>
          <cell r="N9" t="str">
            <v>Head Office - Mumbai</v>
          </cell>
        </row>
        <row r="10">
          <cell r="G10" t="str">
            <v>Active</v>
          </cell>
          <cell r="H10" t="str">
            <v>Credit</v>
          </cell>
          <cell r="N10" t="str">
            <v>Head Office - Mumbai</v>
          </cell>
        </row>
        <row r="11">
          <cell r="G11" t="str">
            <v>Active</v>
          </cell>
          <cell r="H11" t="str">
            <v>Credit</v>
          </cell>
          <cell r="N11" t="str">
            <v>Ahmedabad</v>
          </cell>
        </row>
        <row r="12">
          <cell r="G12" t="str">
            <v>Active</v>
          </cell>
          <cell r="H12" t="str">
            <v>FNA Executive</v>
          </cell>
          <cell r="N12" t="str">
            <v>Head Office - Mumbai</v>
          </cell>
        </row>
        <row r="13">
          <cell r="G13" t="str">
            <v>Active</v>
          </cell>
          <cell r="H13" t="str">
            <v>FNA Executive</v>
          </cell>
          <cell r="N13" t="str">
            <v>Head Office - Mumbai</v>
          </cell>
        </row>
        <row r="14">
          <cell r="G14" t="str">
            <v>Active</v>
          </cell>
          <cell r="H14" t="str">
            <v>Credit</v>
          </cell>
          <cell r="N14" t="str">
            <v>Head Office - Mumbai</v>
          </cell>
        </row>
        <row r="15">
          <cell r="G15" t="str">
            <v>Active</v>
          </cell>
          <cell r="H15" t="str">
            <v>Legal</v>
          </cell>
          <cell r="N15" t="str">
            <v>Head Office - Mumbai</v>
          </cell>
        </row>
        <row r="16">
          <cell r="G16" t="str">
            <v>Active</v>
          </cell>
          <cell r="H16" t="str">
            <v>Central Credit Ops</v>
          </cell>
          <cell r="N16" t="str">
            <v>Ops Hub Office Mumbai</v>
          </cell>
        </row>
        <row r="17">
          <cell r="G17" t="str">
            <v>Active</v>
          </cell>
          <cell r="H17" t="str">
            <v>Manager</v>
          </cell>
          <cell r="N17" t="str">
            <v>Head Office - Mumbai</v>
          </cell>
        </row>
        <row r="18">
          <cell r="G18" t="str">
            <v>Active</v>
          </cell>
          <cell r="H18" t="str">
            <v>Customer Service</v>
          </cell>
          <cell r="N18" t="str">
            <v>Head Office - Mumbai</v>
          </cell>
        </row>
        <row r="19">
          <cell r="G19" t="str">
            <v>Active</v>
          </cell>
          <cell r="H19" t="str">
            <v>Treasury</v>
          </cell>
          <cell r="N19" t="str">
            <v>Head Office - Mumbai</v>
          </cell>
        </row>
        <row r="20">
          <cell r="G20" t="str">
            <v>Active</v>
          </cell>
          <cell r="H20" t="str">
            <v>Credit</v>
          </cell>
          <cell r="N20" t="str">
            <v>Ahmedabad</v>
          </cell>
        </row>
        <row r="21">
          <cell r="G21" t="str">
            <v>Active</v>
          </cell>
          <cell r="H21" t="str">
            <v>Treasury</v>
          </cell>
          <cell r="N21" t="str">
            <v>Head Office - Mumbai</v>
          </cell>
        </row>
        <row r="22">
          <cell r="G22" t="str">
            <v>Active</v>
          </cell>
          <cell r="H22" t="str">
            <v>Credit</v>
          </cell>
          <cell r="N22" t="str">
            <v>Ahmedabad</v>
          </cell>
        </row>
        <row r="23">
          <cell r="G23" t="str">
            <v>Active</v>
          </cell>
          <cell r="H23" t="str">
            <v>Credit</v>
          </cell>
          <cell r="N23" t="str">
            <v>Ahmedabad</v>
          </cell>
        </row>
        <row r="24">
          <cell r="G24" t="str">
            <v>Active</v>
          </cell>
          <cell r="H24" t="str">
            <v>Credit</v>
          </cell>
          <cell r="N24" t="str">
            <v>Head Office - Mumbai</v>
          </cell>
        </row>
        <row r="25">
          <cell r="G25" t="str">
            <v>Active</v>
          </cell>
          <cell r="H25" t="str">
            <v>CEO</v>
          </cell>
          <cell r="N25" t="str">
            <v>Head Office - Mumbai</v>
          </cell>
        </row>
        <row r="26">
          <cell r="G26" t="str">
            <v>Active</v>
          </cell>
          <cell r="H26" t="str">
            <v>Ops</v>
          </cell>
          <cell r="N26" t="str">
            <v>Head Office - Mumbai</v>
          </cell>
        </row>
        <row r="27">
          <cell r="G27" t="str">
            <v>Active</v>
          </cell>
          <cell r="H27" t="str">
            <v>Central Credit Ops</v>
          </cell>
          <cell r="N27" t="str">
            <v>Kalyan</v>
          </cell>
        </row>
        <row r="28">
          <cell r="G28" t="str">
            <v>Active</v>
          </cell>
          <cell r="H28" t="str">
            <v>Central Credit Ops</v>
          </cell>
          <cell r="N28" t="str">
            <v>Ops Hub Office Mumbai</v>
          </cell>
        </row>
        <row r="29">
          <cell r="G29" t="str">
            <v>Active</v>
          </cell>
          <cell r="H29" t="str">
            <v>FNA Executive</v>
          </cell>
          <cell r="N29" t="str">
            <v>Head Office - Mumbai</v>
          </cell>
        </row>
        <row r="30">
          <cell r="G30" t="str">
            <v>Active</v>
          </cell>
          <cell r="H30" t="str">
            <v>RCU</v>
          </cell>
          <cell r="N30" t="str">
            <v>Sangamner</v>
          </cell>
        </row>
        <row r="31">
          <cell r="G31" t="str">
            <v>Active</v>
          </cell>
          <cell r="H31" t="str">
            <v>Credit Head</v>
          </cell>
          <cell r="N31" t="str">
            <v>Head Office - Mumbai</v>
          </cell>
        </row>
        <row r="32">
          <cell r="G32" t="str">
            <v>Active</v>
          </cell>
          <cell r="H32" t="str">
            <v>Credit</v>
          </cell>
          <cell r="N32" t="str">
            <v>Head Office - Mumbai</v>
          </cell>
        </row>
        <row r="33">
          <cell r="G33" t="str">
            <v>Active</v>
          </cell>
          <cell r="H33" t="str">
            <v>Relationship Manager</v>
          </cell>
          <cell r="N33" t="str">
            <v>Dhule</v>
          </cell>
        </row>
        <row r="34">
          <cell r="G34" t="str">
            <v>Active</v>
          </cell>
          <cell r="H34" t="str">
            <v>Relationship Manager</v>
          </cell>
          <cell r="N34" t="str">
            <v>Dhule</v>
          </cell>
        </row>
        <row r="35">
          <cell r="G35" t="str">
            <v>Active</v>
          </cell>
          <cell r="H35" t="str">
            <v>MIS Executive</v>
          </cell>
          <cell r="N35" t="str">
            <v>Head Office - Mumbai</v>
          </cell>
        </row>
        <row r="36">
          <cell r="G36" t="str">
            <v>Active</v>
          </cell>
          <cell r="H36" t="str">
            <v>Central Credit Ops</v>
          </cell>
          <cell r="N36" t="str">
            <v>Dhule</v>
          </cell>
        </row>
        <row r="37">
          <cell r="G37" t="str">
            <v>Active</v>
          </cell>
          <cell r="H37" t="str">
            <v>Relationship Manager</v>
          </cell>
          <cell r="N37" t="str">
            <v>Jalgaon</v>
          </cell>
        </row>
        <row r="38">
          <cell r="G38" t="str">
            <v>Active</v>
          </cell>
          <cell r="H38" t="str">
            <v>Relationship Manager</v>
          </cell>
          <cell r="N38" t="str">
            <v>Dhule</v>
          </cell>
        </row>
        <row r="39">
          <cell r="G39" t="str">
            <v>Active</v>
          </cell>
          <cell r="H39" t="str">
            <v>IT Head</v>
          </cell>
          <cell r="N39" t="str">
            <v>Head Office - Mumbai</v>
          </cell>
        </row>
        <row r="40">
          <cell r="G40" t="str">
            <v>Active</v>
          </cell>
          <cell r="H40" t="str">
            <v>Relationship Manager</v>
          </cell>
          <cell r="N40" t="str">
            <v>Akola</v>
          </cell>
        </row>
        <row r="41">
          <cell r="G41" t="str">
            <v>Active</v>
          </cell>
          <cell r="H41" t="str">
            <v>Relationship Manager</v>
          </cell>
          <cell r="N41" t="str">
            <v>Kalyan</v>
          </cell>
        </row>
        <row r="42">
          <cell r="G42" t="str">
            <v>Active</v>
          </cell>
          <cell r="H42" t="str">
            <v>MIS Executive</v>
          </cell>
          <cell r="N42" t="str">
            <v>Head Office - Mumbai</v>
          </cell>
        </row>
        <row r="43">
          <cell r="G43" t="str">
            <v>Active</v>
          </cell>
          <cell r="H43" t="str">
            <v>Data Analyst</v>
          </cell>
          <cell r="N43" t="str">
            <v>Head Office - Mumbai</v>
          </cell>
        </row>
        <row r="44">
          <cell r="G44" t="str">
            <v>Active</v>
          </cell>
          <cell r="H44" t="str">
            <v>Branch Credit Ops</v>
          </cell>
          <cell r="N44" t="str">
            <v>Kalyan</v>
          </cell>
        </row>
        <row r="45">
          <cell r="G45" t="str">
            <v>Active</v>
          </cell>
          <cell r="H45" t="str">
            <v>Senior Manager</v>
          </cell>
          <cell r="N45" t="str">
            <v>Head Office - Mumbai</v>
          </cell>
        </row>
        <row r="46">
          <cell r="G46" t="str">
            <v>Active</v>
          </cell>
          <cell r="H46" t="str">
            <v>Credit</v>
          </cell>
          <cell r="N46" t="str">
            <v>Head Office - Mumbai</v>
          </cell>
        </row>
        <row r="47">
          <cell r="G47" t="str">
            <v>Active</v>
          </cell>
          <cell r="H47" t="str">
            <v>Relationship Manager</v>
          </cell>
          <cell r="N47" t="str">
            <v>Jalgaon</v>
          </cell>
        </row>
        <row r="48">
          <cell r="G48" t="str">
            <v>Active</v>
          </cell>
          <cell r="H48" t="str">
            <v>Relationship Manager</v>
          </cell>
          <cell r="N48" t="str">
            <v>Jalgaon</v>
          </cell>
        </row>
        <row r="49">
          <cell r="G49" t="str">
            <v>Active</v>
          </cell>
          <cell r="H49" t="str">
            <v>Ops</v>
          </cell>
          <cell r="N49" t="str">
            <v>Head Office - Mumbai</v>
          </cell>
        </row>
        <row r="50">
          <cell r="G50" t="str">
            <v>Active</v>
          </cell>
          <cell r="H50" t="str">
            <v>Zonal Business Head</v>
          </cell>
          <cell r="N50" t="str">
            <v>Jaipur</v>
          </cell>
        </row>
        <row r="51">
          <cell r="G51" t="str">
            <v>Active</v>
          </cell>
          <cell r="H51" t="str">
            <v>State Business Head</v>
          </cell>
          <cell r="N51" t="str">
            <v>CHITTORGARH</v>
          </cell>
        </row>
        <row r="52">
          <cell r="G52" t="str">
            <v>Active</v>
          </cell>
          <cell r="H52" t="str">
            <v>State Business Head</v>
          </cell>
          <cell r="N52" t="str">
            <v>JHUNJHUNU</v>
          </cell>
        </row>
        <row r="53">
          <cell r="G53" t="str">
            <v>Active</v>
          </cell>
          <cell r="H53" t="str">
            <v>Relationship Manager</v>
          </cell>
          <cell r="N53" t="str">
            <v>Kotputli</v>
          </cell>
        </row>
        <row r="54">
          <cell r="G54" t="str">
            <v>Active</v>
          </cell>
          <cell r="H54" t="str">
            <v>Branch Manager</v>
          </cell>
          <cell r="N54" t="str">
            <v>JHUNJHUNU</v>
          </cell>
        </row>
        <row r="55">
          <cell r="G55" t="str">
            <v>Active</v>
          </cell>
          <cell r="H55" t="str">
            <v>Branch Manager</v>
          </cell>
          <cell r="N55" t="str">
            <v>NEEM KA THANA</v>
          </cell>
        </row>
        <row r="56">
          <cell r="G56" t="str">
            <v>Active</v>
          </cell>
          <cell r="H56" t="str">
            <v>Branch Manager</v>
          </cell>
          <cell r="N56" t="str">
            <v>FATEHNAGAR</v>
          </cell>
        </row>
        <row r="57">
          <cell r="G57" t="str">
            <v>Active</v>
          </cell>
          <cell r="H57" t="str">
            <v>Branch Manager</v>
          </cell>
          <cell r="N57" t="str">
            <v>Jalgaon</v>
          </cell>
        </row>
        <row r="58">
          <cell r="G58" t="str">
            <v>Active</v>
          </cell>
          <cell r="H58" t="str">
            <v>Relationship Manager</v>
          </cell>
          <cell r="N58" t="str">
            <v>BEAWAR</v>
          </cell>
        </row>
        <row r="59">
          <cell r="G59" t="str">
            <v>Active</v>
          </cell>
          <cell r="H59" t="str">
            <v>Relationship Manager</v>
          </cell>
          <cell r="N59" t="str">
            <v>CHITTORGARH</v>
          </cell>
        </row>
        <row r="60">
          <cell r="G60" t="str">
            <v>Active</v>
          </cell>
          <cell r="H60" t="str">
            <v>Relationship Manager</v>
          </cell>
          <cell r="N60" t="str">
            <v>NEEM KA THANA</v>
          </cell>
        </row>
        <row r="61">
          <cell r="G61" t="str">
            <v>Active</v>
          </cell>
          <cell r="H61" t="str">
            <v>Relationship Manager</v>
          </cell>
          <cell r="N61" t="str">
            <v>SIKAR</v>
          </cell>
        </row>
        <row r="62">
          <cell r="G62" t="str">
            <v>Active</v>
          </cell>
          <cell r="H62" t="str">
            <v>Relationship Manager</v>
          </cell>
          <cell r="N62" t="str">
            <v>SIKAR</v>
          </cell>
        </row>
        <row r="63">
          <cell r="G63" t="str">
            <v>Active</v>
          </cell>
          <cell r="H63" t="str">
            <v>Branch Manager</v>
          </cell>
          <cell r="N63" t="str">
            <v>BEAWAR</v>
          </cell>
        </row>
        <row r="64">
          <cell r="G64" t="str">
            <v>Active</v>
          </cell>
          <cell r="H64" t="str">
            <v>Zonal Credit Head</v>
          </cell>
          <cell r="N64" t="str">
            <v>INDORE</v>
          </cell>
        </row>
        <row r="65">
          <cell r="G65" t="str">
            <v>Active</v>
          </cell>
          <cell r="H65" t="str">
            <v>Branch Credit Manager</v>
          </cell>
          <cell r="N65" t="str">
            <v>NAGPUR</v>
          </cell>
        </row>
        <row r="66">
          <cell r="G66" t="str">
            <v>Active</v>
          </cell>
          <cell r="H66" t="str">
            <v>Branch Credit Manager</v>
          </cell>
          <cell r="N66" t="str">
            <v>YAVATMAL</v>
          </cell>
        </row>
        <row r="67">
          <cell r="G67" t="str">
            <v>Active</v>
          </cell>
          <cell r="H67" t="str">
            <v>Branch Credit Manager</v>
          </cell>
          <cell r="N67" t="str">
            <v>UJJAIN</v>
          </cell>
        </row>
        <row r="68">
          <cell r="G68" t="str">
            <v>Active</v>
          </cell>
          <cell r="H68" t="str">
            <v>Branch Credit Ops</v>
          </cell>
          <cell r="N68" t="str">
            <v>FATEHNAGAR</v>
          </cell>
        </row>
        <row r="69">
          <cell r="G69" t="str">
            <v>Active</v>
          </cell>
          <cell r="H69" t="str">
            <v>Relationship Manager</v>
          </cell>
          <cell r="N69" t="str">
            <v>NEEM KA THANA</v>
          </cell>
        </row>
        <row r="70">
          <cell r="G70" t="str">
            <v>Active</v>
          </cell>
          <cell r="H70" t="str">
            <v>Branch Credit Ops</v>
          </cell>
          <cell r="N70" t="str">
            <v>CHITTORGARH</v>
          </cell>
        </row>
        <row r="71">
          <cell r="G71" t="str">
            <v>Active</v>
          </cell>
          <cell r="H71" t="str">
            <v>Branch Manager</v>
          </cell>
          <cell r="N71" t="str">
            <v>AJMER</v>
          </cell>
        </row>
        <row r="72">
          <cell r="G72" t="str">
            <v>Active</v>
          </cell>
          <cell r="H72" t="str">
            <v>HR Head</v>
          </cell>
          <cell r="N72" t="str">
            <v>Head Office - Mumbai</v>
          </cell>
        </row>
        <row r="73">
          <cell r="G73" t="str">
            <v>Active</v>
          </cell>
          <cell r="H73" t="str">
            <v>Branch Credit Manager</v>
          </cell>
          <cell r="N73" t="str">
            <v>AJMER</v>
          </cell>
        </row>
        <row r="74">
          <cell r="G74" t="str">
            <v>Active</v>
          </cell>
          <cell r="H74" t="str">
            <v>Relationship Manager</v>
          </cell>
          <cell r="N74" t="str">
            <v>FATEHNAGAR</v>
          </cell>
        </row>
        <row r="75">
          <cell r="G75" t="str">
            <v>Active</v>
          </cell>
          <cell r="H75" t="str">
            <v>Business Head</v>
          </cell>
          <cell r="N75" t="str">
            <v>Head Office - Mumbai</v>
          </cell>
        </row>
        <row r="76">
          <cell r="G76" t="str">
            <v>Active</v>
          </cell>
          <cell r="H76" t="str">
            <v>Branch Credit Manager</v>
          </cell>
          <cell r="N76" t="str">
            <v>KHARGONE</v>
          </cell>
        </row>
        <row r="77">
          <cell r="G77" t="str">
            <v>Active</v>
          </cell>
          <cell r="H77" t="str">
            <v>Relationship Manager</v>
          </cell>
          <cell r="N77" t="str">
            <v>NEEM KA THANA</v>
          </cell>
        </row>
        <row r="78">
          <cell r="G78" t="str">
            <v>Active</v>
          </cell>
          <cell r="H78" t="str">
            <v>HR Executive</v>
          </cell>
          <cell r="N78" t="str">
            <v>Jaipur</v>
          </cell>
        </row>
        <row r="79">
          <cell r="G79" t="str">
            <v>Active</v>
          </cell>
          <cell r="H79" t="str">
            <v>Relationship Manager</v>
          </cell>
          <cell r="N79" t="str">
            <v>Jalgaon</v>
          </cell>
        </row>
        <row r="80">
          <cell r="G80" t="str">
            <v>Active</v>
          </cell>
          <cell r="H80" t="str">
            <v>Branch Credit Manager</v>
          </cell>
          <cell r="N80" t="str">
            <v>Ahmedabad</v>
          </cell>
        </row>
        <row r="81">
          <cell r="G81" t="str">
            <v>Active</v>
          </cell>
          <cell r="H81" t="str">
            <v>Branch Manager</v>
          </cell>
          <cell r="N81" t="str">
            <v>Kotputli</v>
          </cell>
        </row>
        <row r="82">
          <cell r="G82" t="str">
            <v>Active</v>
          </cell>
          <cell r="H82" t="str">
            <v>State Credit Head</v>
          </cell>
          <cell r="N82" t="str">
            <v>CHOMU</v>
          </cell>
        </row>
        <row r="83">
          <cell r="G83" t="str">
            <v>Active</v>
          </cell>
          <cell r="H83" t="str">
            <v>Branch Credit Ops</v>
          </cell>
          <cell r="N83" t="str">
            <v>NEEM KA THANA</v>
          </cell>
        </row>
        <row r="84">
          <cell r="G84" t="str">
            <v>Active</v>
          </cell>
          <cell r="H84" t="str">
            <v>Relationship Manager</v>
          </cell>
          <cell r="N84" t="str">
            <v>UJJAIN</v>
          </cell>
        </row>
        <row r="85">
          <cell r="G85" t="str">
            <v>Active</v>
          </cell>
          <cell r="H85" t="str">
            <v>Ops</v>
          </cell>
          <cell r="N85" t="str">
            <v>Head Office - Mumbai</v>
          </cell>
        </row>
        <row r="86">
          <cell r="G86" t="str">
            <v>Active</v>
          </cell>
          <cell r="H86" t="str">
            <v>Cluster Sales Manager</v>
          </cell>
          <cell r="N86" t="str">
            <v>SIKAR</v>
          </cell>
        </row>
        <row r="87">
          <cell r="G87" t="str">
            <v>Active</v>
          </cell>
          <cell r="H87" t="str">
            <v>Relationship Manager</v>
          </cell>
          <cell r="N87" t="str">
            <v>FATEHNAGAR</v>
          </cell>
        </row>
        <row r="88">
          <cell r="G88" t="str">
            <v>Active</v>
          </cell>
          <cell r="H88" t="str">
            <v>Relationship Manager</v>
          </cell>
          <cell r="N88" t="str">
            <v>SEHORE</v>
          </cell>
        </row>
        <row r="89">
          <cell r="G89" t="str">
            <v>Active</v>
          </cell>
          <cell r="H89" t="str">
            <v>Relationship Manager</v>
          </cell>
          <cell r="N89" t="str">
            <v>Dhule</v>
          </cell>
        </row>
        <row r="90">
          <cell r="G90" t="str">
            <v>Active</v>
          </cell>
          <cell r="H90" t="str">
            <v>Branch Manager</v>
          </cell>
          <cell r="N90" t="str">
            <v>Kekri</v>
          </cell>
        </row>
        <row r="91">
          <cell r="G91" t="str">
            <v>Active</v>
          </cell>
          <cell r="H91" t="str">
            <v>MIS Executive</v>
          </cell>
          <cell r="N91" t="str">
            <v>Head Office - Mumbai</v>
          </cell>
        </row>
        <row r="92">
          <cell r="G92" t="str">
            <v>Active</v>
          </cell>
          <cell r="H92" t="str">
            <v>Branch Credit Manager</v>
          </cell>
          <cell r="N92" t="str">
            <v>CHOMU</v>
          </cell>
        </row>
        <row r="93">
          <cell r="G93" t="str">
            <v>Active</v>
          </cell>
          <cell r="H93" t="str">
            <v>Relationship Manager</v>
          </cell>
          <cell r="N93" t="str">
            <v>SIKAR</v>
          </cell>
        </row>
        <row r="94">
          <cell r="G94" t="str">
            <v>Active</v>
          </cell>
          <cell r="H94" t="str">
            <v>Relationship Manager</v>
          </cell>
          <cell r="N94" t="str">
            <v>SIKAR</v>
          </cell>
        </row>
        <row r="95">
          <cell r="G95" t="str">
            <v>Active</v>
          </cell>
          <cell r="H95" t="str">
            <v>Relationship Manager</v>
          </cell>
          <cell r="N95" t="str">
            <v>KHARGONE</v>
          </cell>
        </row>
        <row r="96">
          <cell r="G96" t="str">
            <v>Active</v>
          </cell>
          <cell r="H96" t="str">
            <v>Branch Manager</v>
          </cell>
          <cell r="N96" t="str">
            <v>KOLHAPUR</v>
          </cell>
        </row>
        <row r="97">
          <cell r="G97" t="str">
            <v>Active</v>
          </cell>
          <cell r="H97" t="str">
            <v>Relationship Manager</v>
          </cell>
          <cell r="N97" t="str">
            <v>KUCHAMAN</v>
          </cell>
        </row>
        <row r="98">
          <cell r="G98" t="str">
            <v>Active</v>
          </cell>
          <cell r="H98" t="str">
            <v>Relationship Manager</v>
          </cell>
          <cell r="N98" t="str">
            <v>Jalgaon</v>
          </cell>
        </row>
        <row r="99">
          <cell r="G99" t="str">
            <v>Active</v>
          </cell>
          <cell r="H99" t="str">
            <v>Relationship Manager</v>
          </cell>
          <cell r="N99" t="str">
            <v>SIKAR</v>
          </cell>
        </row>
        <row r="100">
          <cell r="G100" t="str">
            <v>Active</v>
          </cell>
          <cell r="H100" t="str">
            <v>Relationship Manager</v>
          </cell>
          <cell r="N100" t="str">
            <v>RAJSAMAND</v>
          </cell>
        </row>
        <row r="101">
          <cell r="G101" t="str">
            <v>Active</v>
          </cell>
          <cell r="H101" t="str">
            <v>RCU</v>
          </cell>
          <cell r="N101" t="str">
            <v>INDORE</v>
          </cell>
        </row>
        <row r="102">
          <cell r="G102" t="str">
            <v>Active</v>
          </cell>
          <cell r="H102" t="str">
            <v>Ops</v>
          </cell>
          <cell r="N102" t="str">
            <v>Head Office - Mumbai</v>
          </cell>
        </row>
        <row r="103">
          <cell r="G103" t="str">
            <v>Active</v>
          </cell>
          <cell r="H103" t="str">
            <v>Ops</v>
          </cell>
          <cell r="N103" t="str">
            <v>Head Office - Mumbai</v>
          </cell>
        </row>
        <row r="104">
          <cell r="G104" t="str">
            <v>Active</v>
          </cell>
          <cell r="H104" t="str">
            <v>Branch Credit Ops</v>
          </cell>
          <cell r="N104" t="str">
            <v>JHUNJHUNU</v>
          </cell>
        </row>
        <row r="105">
          <cell r="G105" t="str">
            <v>Active</v>
          </cell>
          <cell r="H105" t="str">
            <v>Credit Ops - Maker</v>
          </cell>
          <cell r="N105" t="str">
            <v>MEHSANA</v>
          </cell>
        </row>
        <row r="106">
          <cell r="G106" t="str">
            <v>Active</v>
          </cell>
          <cell r="H106" t="str">
            <v>Relationship Manager</v>
          </cell>
          <cell r="N106" t="str">
            <v>JHUNJHUNU</v>
          </cell>
        </row>
        <row r="107">
          <cell r="G107" t="str">
            <v>Active</v>
          </cell>
          <cell r="H107" t="str">
            <v>Branch Manager</v>
          </cell>
          <cell r="N107" t="str">
            <v>Nimbahera</v>
          </cell>
        </row>
        <row r="108">
          <cell r="G108" t="str">
            <v>Active</v>
          </cell>
          <cell r="H108" t="str">
            <v>Relationship Manager</v>
          </cell>
          <cell r="N108" t="str">
            <v>UJJAIN</v>
          </cell>
        </row>
        <row r="109">
          <cell r="G109" t="str">
            <v>Active</v>
          </cell>
          <cell r="H109" t="str">
            <v>Branch Manager</v>
          </cell>
          <cell r="N109" t="str">
            <v>JAORA</v>
          </cell>
        </row>
        <row r="110">
          <cell r="G110" t="str">
            <v>Active</v>
          </cell>
          <cell r="H110" t="str">
            <v>Cluster Sales Manager</v>
          </cell>
          <cell r="N110" t="str">
            <v>AJMER</v>
          </cell>
        </row>
        <row r="111">
          <cell r="G111" t="str">
            <v>Active</v>
          </cell>
          <cell r="H111" t="str">
            <v>Relationship Manager</v>
          </cell>
          <cell r="N111" t="str">
            <v>KUCHAMAN</v>
          </cell>
        </row>
        <row r="112">
          <cell r="G112" t="str">
            <v>Active</v>
          </cell>
          <cell r="H112" t="str">
            <v>Branch Credit Manager</v>
          </cell>
          <cell r="N112" t="str">
            <v>CHITTORGARH</v>
          </cell>
        </row>
        <row r="113">
          <cell r="G113" t="str">
            <v>Active</v>
          </cell>
          <cell r="H113" t="str">
            <v>Cluster Sales Manager</v>
          </cell>
          <cell r="N113" t="str">
            <v>Akola</v>
          </cell>
        </row>
        <row r="114">
          <cell r="G114" t="str">
            <v>Active</v>
          </cell>
          <cell r="H114" t="str">
            <v>Branch Credit Ops</v>
          </cell>
          <cell r="N114" t="str">
            <v>GULABPURA</v>
          </cell>
        </row>
        <row r="115">
          <cell r="G115" t="str">
            <v>Active</v>
          </cell>
          <cell r="H115" t="str">
            <v>Branch Credit Manager</v>
          </cell>
          <cell r="N115" t="str">
            <v>FATEHNAGAR</v>
          </cell>
        </row>
        <row r="116">
          <cell r="G116" t="str">
            <v>Active</v>
          </cell>
          <cell r="H116" t="str">
            <v>Relationship Manager</v>
          </cell>
          <cell r="N116" t="str">
            <v>BEAWAR</v>
          </cell>
        </row>
        <row r="117">
          <cell r="G117" t="str">
            <v>Active</v>
          </cell>
          <cell r="H117" t="str">
            <v>Credit Ops - Maker</v>
          </cell>
          <cell r="N117" t="str">
            <v>Akola</v>
          </cell>
        </row>
        <row r="118">
          <cell r="G118" t="str">
            <v>Active</v>
          </cell>
          <cell r="H118" t="str">
            <v>Relationship Manager</v>
          </cell>
          <cell r="N118" t="str">
            <v>Jalgaon</v>
          </cell>
        </row>
        <row r="119">
          <cell r="G119" t="str">
            <v>Active</v>
          </cell>
          <cell r="H119" t="str">
            <v>State Credit Head</v>
          </cell>
          <cell r="N119" t="str">
            <v>AJMER</v>
          </cell>
        </row>
        <row r="120">
          <cell r="G120" t="str">
            <v>Active</v>
          </cell>
          <cell r="H120" t="str">
            <v>State Credit Head</v>
          </cell>
          <cell r="N120" t="str">
            <v>INDORE</v>
          </cell>
        </row>
        <row r="121">
          <cell r="G121" t="str">
            <v>Active</v>
          </cell>
          <cell r="H121" t="str">
            <v>Cluster Credit Manager</v>
          </cell>
          <cell r="N121" t="str">
            <v>Akola</v>
          </cell>
        </row>
        <row r="122">
          <cell r="G122" t="str">
            <v>Active</v>
          </cell>
          <cell r="H122" t="str">
            <v>Branch Credit Manager</v>
          </cell>
          <cell r="N122" t="str">
            <v>GULABPURA</v>
          </cell>
        </row>
        <row r="123">
          <cell r="G123" t="str">
            <v>Active</v>
          </cell>
          <cell r="H123" t="str">
            <v>Relationship Manager</v>
          </cell>
          <cell r="N123" t="str">
            <v>JHUNJHUNU</v>
          </cell>
        </row>
        <row r="124">
          <cell r="G124" t="str">
            <v>Active</v>
          </cell>
          <cell r="H124" t="str">
            <v>Branch Manager</v>
          </cell>
          <cell r="N124" t="str">
            <v>CHOMU</v>
          </cell>
        </row>
        <row r="125">
          <cell r="G125" t="str">
            <v>Active</v>
          </cell>
          <cell r="H125" t="str">
            <v>Cluster Credit Manager</v>
          </cell>
          <cell r="N125" t="str">
            <v>Head Office - Mumbai</v>
          </cell>
        </row>
        <row r="126">
          <cell r="G126" t="str">
            <v>Active</v>
          </cell>
          <cell r="H126" t="str">
            <v>Relationship Manager</v>
          </cell>
          <cell r="N126" t="str">
            <v>JHUNJHUNU</v>
          </cell>
        </row>
        <row r="127">
          <cell r="G127" t="str">
            <v>Active</v>
          </cell>
          <cell r="H127" t="str">
            <v>Branch Credit Manager</v>
          </cell>
          <cell r="N127" t="str">
            <v>KUCHAMAN</v>
          </cell>
        </row>
        <row r="128">
          <cell r="G128" t="str">
            <v>Active</v>
          </cell>
          <cell r="H128" t="str">
            <v>Ops</v>
          </cell>
          <cell r="N128" t="str">
            <v>Ahmedabad</v>
          </cell>
        </row>
        <row r="129">
          <cell r="G129" t="str">
            <v>Active</v>
          </cell>
          <cell r="H129" t="str">
            <v>Branch Credit Manager</v>
          </cell>
          <cell r="N129" t="str">
            <v>DEWAS</v>
          </cell>
        </row>
        <row r="130">
          <cell r="G130" t="str">
            <v>Active</v>
          </cell>
          <cell r="H130" t="str">
            <v>Relationship Manager</v>
          </cell>
          <cell r="N130" t="str">
            <v>DEWAS</v>
          </cell>
        </row>
        <row r="131">
          <cell r="G131" t="str">
            <v>Active</v>
          </cell>
          <cell r="H131" t="str">
            <v>Relationship Manager</v>
          </cell>
          <cell r="N131" t="str">
            <v>DEWAS</v>
          </cell>
        </row>
        <row r="132">
          <cell r="G132" t="str">
            <v>Active</v>
          </cell>
          <cell r="H132" t="str">
            <v>Relationship Manager</v>
          </cell>
          <cell r="N132" t="str">
            <v>SEHORE</v>
          </cell>
        </row>
        <row r="133">
          <cell r="G133" t="str">
            <v>Active</v>
          </cell>
          <cell r="H133" t="str">
            <v>Branch Credit Ops</v>
          </cell>
          <cell r="N133" t="str">
            <v>ANAND</v>
          </cell>
        </row>
        <row r="134">
          <cell r="G134" t="str">
            <v>Active</v>
          </cell>
          <cell r="H134" t="str">
            <v>Branch Credit Manager</v>
          </cell>
          <cell r="N134" t="str">
            <v>NEEM KA THANA</v>
          </cell>
        </row>
        <row r="135">
          <cell r="G135" t="str">
            <v>Active</v>
          </cell>
          <cell r="H135" t="str">
            <v>Relationship Manager</v>
          </cell>
          <cell r="N135" t="str">
            <v>CHOMU</v>
          </cell>
        </row>
        <row r="136">
          <cell r="G136" t="str">
            <v>Active</v>
          </cell>
          <cell r="H136" t="str">
            <v>Branch Credit Ops</v>
          </cell>
          <cell r="N136" t="str">
            <v>SOJAT</v>
          </cell>
        </row>
        <row r="137">
          <cell r="G137" t="str">
            <v>Active</v>
          </cell>
          <cell r="H137" t="str">
            <v>Branch Credit Manager</v>
          </cell>
          <cell r="N137" t="str">
            <v>JHUNJHUNU</v>
          </cell>
        </row>
        <row r="138">
          <cell r="G138" t="str">
            <v>Active</v>
          </cell>
          <cell r="H138" t="str">
            <v>Credit</v>
          </cell>
          <cell r="N138" t="str">
            <v>Head Office - Mumbai</v>
          </cell>
        </row>
        <row r="139">
          <cell r="G139" t="str">
            <v>Active</v>
          </cell>
          <cell r="H139" t="str">
            <v>Branch Credit Manager</v>
          </cell>
          <cell r="N139" t="str">
            <v>Khandwa</v>
          </cell>
        </row>
        <row r="140">
          <cell r="G140" t="str">
            <v>Active</v>
          </cell>
          <cell r="H140" t="str">
            <v>Relationship Manager</v>
          </cell>
          <cell r="N140" t="str">
            <v>Nimbahera</v>
          </cell>
        </row>
        <row r="141">
          <cell r="G141" t="str">
            <v>Active</v>
          </cell>
          <cell r="H141" t="str">
            <v>Branch Credit Ops</v>
          </cell>
          <cell r="N141" t="str">
            <v>Kotputli</v>
          </cell>
        </row>
        <row r="142">
          <cell r="G142" t="str">
            <v>Active</v>
          </cell>
          <cell r="H142" t="str">
            <v>FNA Executive</v>
          </cell>
          <cell r="N142" t="str">
            <v>Head Office - Mumbai</v>
          </cell>
        </row>
        <row r="143">
          <cell r="G143" t="str">
            <v>Active</v>
          </cell>
          <cell r="H143" t="str">
            <v>Ops</v>
          </cell>
          <cell r="N143" t="str">
            <v>PUNE</v>
          </cell>
        </row>
        <row r="144">
          <cell r="G144" t="str">
            <v>Active</v>
          </cell>
          <cell r="H144" t="str">
            <v>Branch Credit Manager</v>
          </cell>
          <cell r="N144" t="str">
            <v>Dhule</v>
          </cell>
        </row>
        <row r="145">
          <cell r="G145" t="str">
            <v>Active</v>
          </cell>
          <cell r="H145" t="str">
            <v>Branch Credit Manager</v>
          </cell>
          <cell r="N145" t="str">
            <v>DHAMNOD</v>
          </cell>
        </row>
        <row r="146">
          <cell r="G146" t="str">
            <v>Active</v>
          </cell>
          <cell r="H146" t="str">
            <v>Branch Credit Ops</v>
          </cell>
          <cell r="N146" t="str">
            <v>INDORE</v>
          </cell>
        </row>
        <row r="147">
          <cell r="G147" t="str">
            <v>Active</v>
          </cell>
          <cell r="H147" t="str">
            <v>Ops</v>
          </cell>
          <cell r="N147" t="str">
            <v>Ops Hub Office Mumbai</v>
          </cell>
        </row>
        <row r="148">
          <cell r="G148" t="str">
            <v>Active</v>
          </cell>
          <cell r="H148" t="str">
            <v>Branch Credit Ops</v>
          </cell>
          <cell r="N148" t="str">
            <v>BEAWAR</v>
          </cell>
        </row>
        <row r="149">
          <cell r="G149" t="str">
            <v>Active</v>
          </cell>
          <cell r="H149" t="str">
            <v>Branch Credit Ops</v>
          </cell>
          <cell r="N149" t="str">
            <v>DHAMNOD</v>
          </cell>
        </row>
        <row r="150">
          <cell r="G150" t="str">
            <v>Active</v>
          </cell>
          <cell r="H150" t="str">
            <v>Branch Credit Ops</v>
          </cell>
          <cell r="N150" t="str">
            <v>SHUJALPUR</v>
          </cell>
        </row>
        <row r="151">
          <cell r="G151" t="str">
            <v>Active</v>
          </cell>
          <cell r="H151" t="str">
            <v>RCU</v>
          </cell>
          <cell r="N151" t="str">
            <v>Jaipur</v>
          </cell>
        </row>
        <row r="152">
          <cell r="G152" t="str">
            <v>Active</v>
          </cell>
          <cell r="H152" t="str">
            <v>Relationship Manager</v>
          </cell>
          <cell r="N152" t="str">
            <v>JAORA</v>
          </cell>
        </row>
        <row r="153">
          <cell r="G153" t="str">
            <v>Active</v>
          </cell>
          <cell r="H153" t="str">
            <v>Central Credit Ops</v>
          </cell>
          <cell r="N153" t="str">
            <v>Ops Hub Office Mumbai</v>
          </cell>
        </row>
        <row r="154">
          <cell r="G154" t="str">
            <v>Active</v>
          </cell>
          <cell r="H154" t="str">
            <v>Relationship Manager</v>
          </cell>
          <cell r="N154" t="str">
            <v>BEAWAR</v>
          </cell>
        </row>
        <row r="155">
          <cell r="G155" t="str">
            <v>Active</v>
          </cell>
          <cell r="H155" t="str">
            <v>Branch Credit Ops</v>
          </cell>
          <cell r="N155" t="str">
            <v>UJJAIN</v>
          </cell>
        </row>
        <row r="156">
          <cell r="G156" t="str">
            <v>Active</v>
          </cell>
          <cell r="H156" t="str">
            <v>Credit Ops - Maker</v>
          </cell>
          <cell r="N156" t="str">
            <v>SANGLI</v>
          </cell>
        </row>
        <row r="157">
          <cell r="G157" t="str">
            <v>Active</v>
          </cell>
          <cell r="H157" t="str">
            <v>Relationship Manager</v>
          </cell>
          <cell r="N157" t="str">
            <v>KOLHAPUR</v>
          </cell>
        </row>
        <row r="158">
          <cell r="G158" t="str">
            <v>Active</v>
          </cell>
          <cell r="H158" t="str">
            <v>Branch Credit Manager</v>
          </cell>
          <cell r="N158" t="str">
            <v>HIMMATNAGAR</v>
          </cell>
        </row>
        <row r="159">
          <cell r="G159" t="str">
            <v>Active</v>
          </cell>
          <cell r="H159" t="str">
            <v>Relationship Manager</v>
          </cell>
          <cell r="N159" t="str">
            <v>FATEHNAGAR</v>
          </cell>
        </row>
        <row r="160">
          <cell r="G160" t="str">
            <v>Active</v>
          </cell>
          <cell r="H160" t="str">
            <v>Relationship Manager</v>
          </cell>
          <cell r="N160" t="str">
            <v>KOLHAPUR</v>
          </cell>
        </row>
        <row r="161">
          <cell r="G161" t="str">
            <v>Active</v>
          </cell>
          <cell r="H161" t="str">
            <v>Relationship Manager</v>
          </cell>
          <cell r="N161" t="str">
            <v>SOJAT</v>
          </cell>
        </row>
        <row r="162">
          <cell r="G162" t="str">
            <v>Active</v>
          </cell>
          <cell r="H162" t="str">
            <v>Relationship Manager</v>
          </cell>
          <cell r="N162" t="str">
            <v>GULABPURA</v>
          </cell>
        </row>
        <row r="163">
          <cell r="G163" t="str">
            <v>Active</v>
          </cell>
          <cell r="H163" t="str">
            <v>Branch Credit Manager</v>
          </cell>
          <cell r="N163" t="str">
            <v>SOJAT</v>
          </cell>
        </row>
        <row r="164">
          <cell r="G164" t="str">
            <v>Active</v>
          </cell>
          <cell r="H164" t="str">
            <v>Branch Credit Manager</v>
          </cell>
          <cell r="N164" t="str">
            <v>PUNE</v>
          </cell>
        </row>
        <row r="165">
          <cell r="G165" t="str">
            <v>Active</v>
          </cell>
          <cell r="H165" t="str">
            <v>Relationship Manager</v>
          </cell>
          <cell r="N165" t="str">
            <v>UJJAIN</v>
          </cell>
        </row>
        <row r="166">
          <cell r="G166" t="str">
            <v>Active</v>
          </cell>
          <cell r="H166" t="str">
            <v>Relationship Manager</v>
          </cell>
          <cell r="N166" t="str">
            <v>UJJAIN</v>
          </cell>
        </row>
        <row r="167">
          <cell r="G167" t="str">
            <v>Active</v>
          </cell>
          <cell r="H167" t="str">
            <v>Ops</v>
          </cell>
          <cell r="N167" t="str">
            <v>CHOMU</v>
          </cell>
        </row>
        <row r="168">
          <cell r="G168" t="str">
            <v>Active</v>
          </cell>
          <cell r="H168" t="str">
            <v>Branch Manager</v>
          </cell>
          <cell r="N168" t="str">
            <v>SOJAT</v>
          </cell>
        </row>
        <row r="169">
          <cell r="G169" t="str">
            <v>Active</v>
          </cell>
          <cell r="H169" t="str">
            <v>Branch Credit Manager</v>
          </cell>
          <cell r="N169" t="str">
            <v>Kekri</v>
          </cell>
        </row>
        <row r="170">
          <cell r="G170" t="str">
            <v>Active</v>
          </cell>
          <cell r="H170" t="str">
            <v>Credit Ops - Maker</v>
          </cell>
          <cell r="N170" t="str">
            <v>Jalgaon</v>
          </cell>
        </row>
        <row r="171">
          <cell r="G171" t="str">
            <v>Active</v>
          </cell>
          <cell r="H171" t="str">
            <v>Ops</v>
          </cell>
          <cell r="N171" t="str">
            <v>Ops Hub Office Mumbai</v>
          </cell>
        </row>
        <row r="172">
          <cell r="G172" t="str">
            <v>Active</v>
          </cell>
          <cell r="H172" t="str">
            <v>Relationship Manager</v>
          </cell>
          <cell r="N172" t="str">
            <v>CHOMU</v>
          </cell>
        </row>
        <row r="173">
          <cell r="G173" t="str">
            <v>Active</v>
          </cell>
          <cell r="H173" t="str">
            <v>Branch Manager</v>
          </cell>
          <cell r="N173" t="str">
            <v>UJJAIN</v>
          </cell>
        </row>
        <row r="174">
          <cell r="G174" t="str">
            <v>Active</v>
          </cell>
          <cell r="H174" t="str">
            <v>Branch Credit Manager</v>
          </cell>
          <cell r="N174" t="str">
            <v>SEHORE</v>
          </cell>
        </row>
        <row r="175">
          <cell r="G175" t="str">
            <v>Active</v>
          </cell>
          <cell r="H175" t="str">
            <v>Branch Manager</v>
          </cell>
          <cell r="N175" t="str">
            <v>YAVATMAL</v>
          </cell>
        </row>
        <row r="176">
          <cell r="G176" t="str">
            <v>Active</v>
          </cell>
          <cell r="H176" t="str">
            <v>Branch Credit Manager</v>
          </cell>
          <cell r="N176" t="str">
            <v>BULDHANA</v>
          </cell>
        </row>
        <row r="177">
          <cell r="G177" t="str">
            <v>Active</v>
          </cell>
          <cell r="H177" t="str">
            <v>Branch Credit Ops</v>
          </cell>
          <cell r="N177" t="str">
            <v>SIKAR</v>
          </cell>
        </row>
        <row r="178">
          <cell r="G178" t="str">
            <v>Active</v>
          </cell>
          <cell r="H178" t="str">
            <v>Relationship Manager</v>
          </cell>
          <cell r="N178" t="str">
            <v>VALSAD</v>
          </cell>
        </row>
        <row r="179">
          <cell r="G179" t="str">
            <v>Active</v>
          </cell>
          <cell r="H179" t="str">
            <v>Relationship Manager</v>
          </cell>
          <cell r="N179" t="str">
            <v>Dhule</v>
          </cell>
        </row>
        <row r="180">
          <cell r="G180" t="str">
            <v>Active</v>
          </cell>
          <cell r="H180" t="str">
            <v>Relationship Manager</v>
          </cell>
          <cell r="N180" t="str">
            <v>NAGPUR</v>
          </cell>
        </row>
        <row r="181">
          <cell r="G181" t="str">
            <v>Active</v>
          </cell>
          <cell r="H181" t="str">
            <v>Credit Ops - Maker</v>
          </cell>
          <cell r="N181" t="str">
            <v>KOLHAPUR</v>
          </cell>
        </row>
        <row r="182">
          <cell r="G182" t="str">
            <v>Active</v>
          </cell>
          <cell r="H182" t="str">
            <v>Branch Credit Ops</v>
          </cell>
          <cell r="N182" t="str">
            <v>SUJANGARH</v>
          </cell>
        </row>
        <row r="183">
          <cell r="G183" t="str">
            <v>Active</v>
          </cell>
          <cell r="H183" t="str">
            <v>Branch Manager</v>
          </cell>
          <cell r="N183" t="str">
            <v>VALSAD</v>
          </cell>
        </row>
        <row r="184">
          <cell r="G184" t="str">
            <v>Active</v>
          </cell>
          <cell r="H184" t="str">
            <v>Branch Credit Manager</v>
          </cell>
          <cell r="N184" t="str">
            <v>Hoshangabad</v>
          </cell>
        </row>
        <row r="185">
          <cell r="G185" t="str">
            <v>Active</v>
          </cell>
          <cell r="H185" t="str">
            <v>Relationship Manager</v>
          </cell>
          <cell r="N185" t="str">
            <v>Kotputli</v>
          </cell>
        </row>
        <row r="186">
          <cell r="G186" t="str">
            <v>Active</v>
          </cell>
          <cell r="H186" t="str">
            <v>Relationship Manager</v>
          </cell>
          <cell r="N186" t="str">
            <v>KUCHAMAN</v>
          </cell>
        </row>
        <row r="187">
          <cell r="G187" t="str">
            <v>Active</v>
          </cell>
          <cell r="H187" t="str">
            <v>Relationship Manager</v>
          </cell>
          <cell r="N187" t="str">
            <v>KUCHAMAN</v>
          </cell>
        </row>
        <row r="188">
          <cell r="G188" t="str">
            <v>Active</v>
          </cell>
          <cell r="H188" t="str">
            <v>Branch Manager</v>
          </cell>
          <cell r="N188" t="str">
            <v>SEHORE</v>
          </cell>
        </row>
        <row r="189">
          <cell r="G189" t="str">
            <v>Active</v>
          </cell>
          <cell r="H189" t="str">
            <v>Branch Credit Ops</v>
          </cell>
          <cell r="N189" t="str">
            <v>HIMMATNAGAR</v>
          </cell>
        </row>
        <row r="190">
          <cell r="G190" t="str">
            <v>Active</v>
          </cell>
          <cell r="H190" t="str">
            <v>Branch Credit Manager</v>
          </cell>
          <cell r="N190" t="str">
            <v>Akola</v>
          </cell>
        </row>
        <row r="191">
          <cell r="G191" t="str">
            <v>Active</v>
          </cell>
          <cell r="H191" t="str">
            <v>Relationship Manager</v>
          </cell>
          <cell r="N191" t="str">
            <v>KOLHAPUR</v>
          </cell>
        </row>
        <row r="192">
          <cell r="G192" t="str">
            <v>Active</v>
          </cell>
          <cell r="H192" t="str">
            <v>Relationship Manager</v>
          </cell>
          <cell r="N192" t="str">
            <v>CHOMU</v>
          </cell>
        </row>
        <row r="193">
          <cell r="G193" t="str">
            <v>Active</v>
          </cell>
          <cell r="H193" t="str">
            <v>Credit Ops - Maker</v>
          </cell>
          <cell r="N193" t="str">
            <v>NAGPUR</v>
          </cell>
        </row>
        <row r="194">
          <cell r="G194" t="str">
            <v>Active</v>
          </cell>
          <cell r="H194" t="str">
            <v>Branch Manager</v>
          </cell>
          <cell r="N194" t="str">
            <v>Akola</v>
          </cell>
        </row>
        <row r="195">
          <cell r="G195" t="str">
            <v>Active</v>
          </cell>
          <cell r="H195" t="str">
            <v>Relationship Manager</v>
          </cell>
          <cell r="N195" t="str">
            <v>YAVATMAL</v>
          </cell>
        </row>
        <row r="196">
          <cell r="G196" t="str">
            <v>Active</v>
          </cell>
          <cell r="H196" t="str">
            <v>Relationship Manager</v>
          </cell>
          <cell r="N196" t="str">
            <v>Sujalpur</v>
          </cell>
        </row>
        <row r="197">
          <cell r="G197" t="str">
            <v>Active</v>
          </cell>
          <cell r="H197" t="str">
            <v>Relationship Manager</v>
          </cell>
          <cell r="N197" t="str">
            <v>AJMER</v>
          </cell>
        </row>
        <row r="198">
          <cell r="G198" t="str">
            <v>Active</v>
          </cell>
          <cell r="H198" t="str">
            <v>Branch Credit Manager</v>
          </cell>
          <cell r="N198" t="str">
            <v>VALSAD</v>
          </cell>
        </row>
        <row r="199">
          <cell r="G199" t="str">
            <v>Active</v>
          </cell>
          <cell r="H199" t="str">
            <v>Credit Ops - Maker</v>
          </cell>
          <cell r="N199" t="str">
            <v>YAVATMAL</v>
          </cell>
        </row>
        <row r="200">
          <cell r="G200" t="str">
            <v>Active</v>
          </cell>
          <cell r="H200" t="str">
            <v>Branch Manager</v>
          </cell>
          <cell r="N200" t="str">
            <v>DEWAS</v>
          </cell>
        </row>
        <row r="201">
          <cell r="G201" t="str">
            <v>Active</v>
          </cell>
          <cell r="H201" t="str">
            <v>Branch Manager</v>
          </cell>
          <cell r="N201" t="str">
            <v>BULDHANA</v>
          </cell>
        </row>
        <row r="202">
          <cell r="G202" t="str">
            <v>Active</v>
          </cell>
          <cell r="H202" t="str">
            <v>Regional Business Head</v>
          </cell>
          <cell r="N202" t="str">
            <v>PUNE</v>
          </cell>
        </row>
        <row r="203">
          <cell r="G203" t="str">
            <v>Active</v>
          </cell>
          <cell r="H203" t="str">
            <v>Relationship Manager</v>
          </cell>
          <cell r="N203" t="str">
            <v>YAVATMAL</v>
          </cell>
        </row>
        <row r="204">
          <cell r="G204" t="str">
            <v>Active</v>
          </cell>
          <cell r="H204" t="str">
            <v>Relationship Manager</v>
          </cell>
          <cell r="N204" t="str">
            <v>BULDHANA</v>
          </cell>
        </row>
        <row r="205">
          <cell r="G205" t="str">
            <v>Active</v>
          </cell>
          <cell r="H205" t="str">
            <v>Relationship Manager</v>
          </cell>
          <cell r="N205" t="str">
            <v>BULDHANA</v>
          </cell>
        </row>
        <row r="206">
          <cell r="G206" t="str">
            <v>Active</v>
          </cell>
          <cell r="H206" t="str">
            <v>Branch Credit Ops</v>
          </cell>
          <cell r="N206" t="str">
            <v>CHOMU</v>
          </cell>
        </row>
        <row r="207">
          <cell r="G207" t="str">
            <v>Active</v>
          </cell>
          <cell r="H207" t="str">
            <v>Relationship Manager</v>
          </cell>
          <cell r="N207" t="str">
            <v>SOJAT</v>
          </cell>
        </row>
        <row r="208">
          <cell r="G208" t="str">
            <v>Active</v>
          </cell>
          <cell r="H208" t="str">
            <v>Treasury</v>
          </cell>
          <cell r="N208" t="str">
            <v>Head Office - Mumbai</v>
          </cell>
        </row>
        <row r="209">
          <cell r="G209" t="str">
            <v>Active</v>
          </cell>
          <cell r="H209" t="str">
            <v>Branch Manager</v>
          </cell>
          <cell r="N209" t="str">
            <v>KHARGONE</v>
          </cell>
        </row>
        <row r="210">
          <cell r="G210" t="str">
            <v>Active</v>
          </cell>
          <cell r="H210" t="str">
            <v>Branch Credit Ops</v>
          </cell>
          <cell r="N210" t="str">
            <v>KUCHAMAN</v>
          </cell>
        </row>
        <row r="211">
          <cell r="G211" t="str">
            <v>Active</v>
          </cell>
          <cell r="H211" t="str">
            <v>HR Executive</v>
          </cell>
          <cell r="N211" t="str">
            <v>Head Office - Mumbai</v>
          </cell>
        </row>
        <row r="212">
          <cell r="G212" t="str">
            <v>Active</v>
          </cell>
          <cell r="H212" t="str">
            <v>Ops</v>
          </cell>
          <cell r="N212" t="str">
            <v>Ops Hub Office Mumbai</v>
          </cell>
        </row>
        <row r="213">
          <cell r="G213" t="str">
            <v>Active</v>
          </cell>
          <cell r="H213" t="str">
            <v>Branch Credit Ops</v>
          </cell>
          <cell r="N213" t="str">
            <v>JAORA</v>
          </cell>
        </row>
        <row r="214">
          <cell r="G214" t="str">
            <v>Active</v>
          </cell>
          <cell r="H214" t="str">
            <v>Relationship Manager</v>
          </cell>
          <cell r="N214" t="str">
            <v>Kotputli</v>
          </cell>
        </row>
        <row r="215">
          <cell r="G215" t="str">
            <v>Active</v>
          </cell>
          <cell r="H215" t="str">
            <v>Branch Manager</v>
          </cell>
          <cell r="N215" t="str">
            <v>Karad</v>
          </cell>
        </row>
        <row r="216">
          <cell r="G216" t="str">
            <v>Active</v>
          </cell>
          <cell r="H216" t="str">
            <v>Branch Manager</v>
          </cell>
          <cell r="N216" t="str">
            <v>Dhule</v>
          </cell>
        </row>
        <row r="217">
          <cell r="G217" t="str">
            <v>Active</v>
          </cell>
          <cell r="H217" t="str">
            <v>Relationship Manager</v>
          </cell>
          <cell r="N217" t="str">
            <v>KHARGONE</v>
          </cell>
        </row>
        <row r="218">
          <cell r="G218" t="str">
            <v>Active</v>
          </cell>
          <cell r="H218" t="str">
            <v>Branch Manager</v>
          </cell>
          <cell r="N218" t="str">
            <v>DHAMNOD</v>
          </cell>
        </row>
        <row r="219">
          <cell r="G219" t="str">
            <v>Active</v>
          </cell>
          <cell r="H219" t="str">
            <v>Relationship Manager</v>
          </cell>
          <cell r="N219" t="str">
            <v>SOJAT</v>
          </cell>
        </row>
        <row r="220">
          <cell r="G220" t="str">
            <v>Active</v>
          </cell>
          <cell r="H220" t="str">
            <v>IT Engineer</v>
          </cell>
          <cell r="N220" t="str">
            <v>Head Office - Mumbai</v>
          </cell>
        </row>
        <row r="221">
          <cell r="G221" t="str">
            <v>Active</v>
          </cell>
          <cell r="H221" t="str">
            <v>Branch Credit Ops</v>
          </cell>
          <cell r="N221" t="str">
            <v>SATARA</v>
          </cell>
        </row>
        <row r="222">
          <cell r="G222" t="str">
            <v>Active</v>
          </cell>
          <cell r="H222" t="str">
            <v>Branch Credit Manager</v>
          </cell>
          <cell r="N222" t="str">
            <v>SATARA</v>
          </cell>
        </row>
        <row r="223">
          <cell r="G223" t="str">
            <v>Active</v>
          </cell>
          <cell r="H223" t="str">
            <v>Branch Credit Manager</v>
          </cell>
          <cell r="N223" t="str">
            <v>BEAWAR</v>
          </cell>
        </row>
        <row r="224">
          <cell r="G224" t="str">
            <v>Active</v>
          </cell>
          <cell r="H224" t="str">
            <v>Manager</v>
          </cell>
          <cell r="N224" t="str">
            <v>Head Office - Mumbai</v>
          </cell>
        </row>
        <row r="225">
          <cell r="G225" t="str">
            <v>Active</v>
          </cell>
          <cell r="H225" t="str">
            <v>Branch Manager</v>
          </cell>
          <cell r="N225" t="str">
            <v>Kalyan</v>
          </cell>
        </row>
        <row r="226">
          <cell r="G226" t="str">
            <v>Active</v>
          </cell>
          <cell r="H226" t="str">
            <v>Branch Credit Ops</v>
          </cell>
          <cell r="N226" t="str">
            <v>PUNE</v>
          </cell>
        </row>
        <row r="227">
          <cell r="G227" t="str">
            <v>Active</v>
          </cell>
          <cell r="H227" t="str">
            <v>Relationship Manager</v>
          </cell>
          <cell r="N227" t="str">
            <v>INDORE</v>
          </cell>
        </row>
        <row r="228">
          <cell r="G228" t="str">
            <v>Active</v>
          </cell>
          <cell r="H228" t="str">
            <v>Branch Credit Ops</v>
          </cell>
          <cell r="N228" t="str">
            <v>AJMER</v>
          </cell>
        </row>
        <row r="229">
          <cell r="G229" t="str">
            <v>Active</v>
          </cell>
          <cell r="H229" t="str">
            <v>Relationship Manager</v>
          </cell>
          <cell r="N229" t="str">
            <v>YAVATMAL</v>
          </cell>
        </row>
        <row r="230">
          <cell r="G230" t="str">
            <v>Active</v>
          </cell>
          <cell r="H230" t="str">
            <v>Branch Manager</v>
          </cell>
          <cell r="N230" t="str">
            <v>PUNE</v>
          </cell>
        </row>
        <row r="231">
          <cell r="G231" t="str">
            <v>Active</v>
          </cell>
          <cell r="H231" t="str">
            <v>Branch Credit Ops</v>
          </cell>
          <cell r="N231" t="str">
            <v>Karad</v>
          </cell>
        </row>
        <row r="232">
          <cell r="G232" t="str">
            <v>Active</v>
          </cell>
          <cell r="H232" t="str">
            <v>Credit Operation Executive</v>
          </cell>
          <cell r="N232" t="str">
            <v>VALSAD</v>
          </cell>
        </row>
        <row r="233">
          <cell r="G233" t="str">
            <v>Active</v>
          </cell>
          <cell r="H233" t="str">
            <v>Relationship Manager</v>
          </cell>
          <cell r="N233" t="str">
            <v>Akola</v>
          </cell>
        </row>
        <row r="234">
          <cell r="G234" t="str">
            <v>Active</v>
          </cell>
          <cell r="H234" t="str">
            <v>Relationship Manager</v>
          </cell>
          <cell r="N234" t="str">
            <v>Karad</v>
          </cell>
        </row>
        <row r="235">
          <cell r="G235" t="str">
            <v>Active</v>
          </cell>
          <cell r="H235" t="str">
            <v>Relationship Manager</v>
          </cell>
          <cell r="N235" t="str">
            <v>Kotputli</v>
          </cell>
        </row>
        <row r="236">
          <cell r="G236" t="str">
            <v>Active</v>
          </cell>
          <cell r="H236" t="str">
            <v>Relationship Manager</v>
          </cell>
          <cell r="N236" t="str">
            <v>BEAWAR</v>
          </cell>
        </row>
        <row r="237">
          <cell r="G237" t="str">
            <v>Active</v>
          </cell>
          <cell r="H237" t="str">
            <v>Relationship Manager</v>
          </cell>
          <cell r="N237" t="str">
            <v>SUJANGARH</v>
          </cell>
        </row>
        <row r="238">
          <cell r="G238" t="str">
            <v>Active</v>
          </cell>
          <cell r="H238" t="str">
            <v>Manager</v>
          </cell>
          <cell r="N238" t="str">
            <v>Ops Hub Office Mumbai</v>
          </cell>
        </row>
        <row r="239">
          <cell r="G239" t="str">
            <v>Active</v>
          </cell>
          <cell r="H239" t="str">
            <v>Credit Operation Executive</v>
          </cell>
          <cell r="N239" t="str">
            <v>VADODARA</v>
          </cell>
        </row>
        <row r="240">
          <cell r="G240" t="str">
            <v>Active</v>
          </cell>
          <cell r="H240" t="str">
            <v>Relationship Manager</v>
          </cell>
          <cell r="N240" t="str">
            <v>PUNE</v>
          </cell>
        </row>
        <row r="241">
          <cell r="G241" t="str">
            <v>Active</v>
          </cell>
          <cell r="H241" t="str">
            <v>Relationship Manager</v>
          </cell>
          <cell r="N241" t="str">
            <v>AJMER</v>
          </cell>
        </row>
        <row r="242">
          <cell r="G242" t="str">
            <v>Active</v>
          </cell>
          <cell r="H242" t="str">
            <v>Relationship Manager</v>
          </cell>
          <cell r="N242" t="str">
            <v>Karad</v>
          </cell>
        </row>
        <row r="243">
          <cell r="G243" t="str">
            <v>Active</v>
          </cell>
          <cell r="H243" t="str">
            <v>Relationship Manager</v>
          </cell>
          <cell r="N243" t="str">
            <v>JAORA</v>
          </cell>
        </row>
        <row r="244">
          <cell r="G244" t="str">
            <v>Active</v>
          </cell>
          <cell r="H244" t="str">
            <v>Credit Operation Executive</v>
          </cell>
          <cell r="N244" t="str">
            <v>KHARGONE</v>
          </cell>
        </row>
        <row r="245">
          <cell r="G245" t="str">
            <v>Active</v>
          </cell>
          <cell r="H245" t="str">
            <v>Branch Credit Manager</v>
          </cell>
          <cell r="N245" t="str">
            <v>MEHSANA</v>
          </cell>
        </row>
        <row r="246">
          <cell r="G246" t="str">
            <v>Active</v>
          </cell>
          <cell r="H246" t="str">
            <v>Relationship Manager</v>
          </cell>
          <cell r="N246" t="str">
            <v>SOJAT</v>
          </cell>
        </row>
        <row r="247">
          <cell r="G247" t="str">
            <v>Active</v>
          </cell>
          <cell r="H247" t="str">
            <v>Relationship Manager</v>
          </cell>
          <cell r="N247" t="str">
            <v>KHARGONE</v>
          </cell>
        </row>
        <row r="248">
          <cell r="G248" t="str">
            <v>Active</v>
          </cell>
          <cell r="H248" t="str">
            <v>Relationship Manager</v>
          </cell>
          <cell r="N248" t="str">
            <v>BARAMATI</v>
          </cell>
        </row>
        <row r="249">
          <cell r="G249" t="str">
            <v>Active</v>
          </cell>
          <cell r="H249" t="str">
            <v>Relationship Manager</v>
          </cell>
          <cell r="N249" t="str">
            <v>Kotputli</v>
          </cell>
        </row>
        <row r="250">
          <cell r="G250" t="str">
            <v>Active</v>
          </cell>
          <cell r="H250" t="str">
            <v>Relationship Manager</v>
          </cell>
          <cell r="N250" t="str">
            <v>BARAMATI</v>
          </cell>
        </row>
        <row r="251">
          <cell r="G251" t="str">
            <v>Active</v>
          </cell>
          <cell r="H251" t="str">
            <v>Relationship Manager</v>
          </cell>
          <cell r="N251" t="str">
            <v>JAORA</v>
          </cell>
        </row>
        <row r="252">
          <cell r="G252" t="str">
            <v>Active</v>
          </cell>
          <cell r="H252" t="str">
            <v>Relationship Manager</v>
          </cell>
          <cell r="N252" t="str">
            <v>ANAND</v>
          </cell>
        </row>
        <row r="253">
          <cell r="G253" t="str">
            <v>Active</v>
          </cell>
          <cell r="H253" t="str">
            <v>Relationship Manager</v>
          </cell>
          <cell r="N253" t="str">
            <v>YAVATMAL</v>
          </cell>
        </row>
        <row r="254">
          <cell r="G254" t="str">
            <v>Active</v>
          </cell>
          <cell r="H254" t="str">
            <v>Branch Credit Manager</v>
          </cell>
          <cell r="N254" t="str">
            <v>ANAND</v>
          </cell>
        </row>
        <row r="255">
          <cell r="G255" t="str">
            <v>Active</v>
          </cell>
          <cell r="H255" t="str">
            <v>Relationship Manager</v>
          </cell>
          <cell r="N255" t="str">
            <v>Karad</v>
          </cell>
        </row>
        <row r="256">
          <cell r="G256" t="str">
            <v>Active</v>
          </cell>
          <cell r="H256" t="str">
            <v>Asst .Manager</v>
          </cell>
          <cell r="N256" t="str">
            <v>Head Office - Mumbai</v>
          </cell>
        </row>
        <row r="257">
          <cell r="G257" t="str">
            <v>Active</v>
          </cell>
          <cell r="H257" t="str">
            <v>Relationship Manager</v>
          </cell>
          <cell r="N257" t="str">
            <v>RAJSAMAND</v>
          </cell>
        </row>
        <row r="258">
          <cell r="G258" t="str">
            <v>Active</v>
          </cell>
          <cell r="H258" t="str">
            <v>Credit Operation Executive</v>
          </cell>
          <cell r="N258" t="str">
            <v>DEWAS</v>
          </cell>
        </row>
        <row r="259">
          <cell r="G259" t="str">
            <v>Active</v>
          </cell>
          <cell r="H259" t="str">
            <v>Relationship Manager</v>
          </cell>
          <cell r="N259" t="str">
            <v>JHUNJHUNU</v>
          </cell>
        </row>
        <row r="260">
          <cell r="G260" t="str">
            <v>Active</v>
          </cell>
          <cell r="H260" t="str">
            <v>Relationship Manager</v>
          </cell>
          <cell r="N260" t="str">
            <v>DHAMNOD</v>
          </cell>
        </row>
        <row r="261">
          <cell r="G261" t="str">
            <v>Active</v>
          </cell>
          <cell r="H261" t="str">
            <v>Relationship Manager</v>
          </cell>
          <cell r="N261" t="str">
            <v>INDORE</v>
          </cell>
        </row>
        <row r="262">
          <cell r="G262" t="str">
            <v>Active</v>
          </cell>
          <cell r="H262" t="str">
            <v>Relationship Manager</v>
          </cell>
          <cell r="N262" t="str">
            <v>Akola</v>
          </cell>
        </row>
        <row r="263">
          <cell r="G263" t="str">
            <v>Active</v>
          </cell>
          <cell r="H263" t="str">
            <v>Branch Manager</v>
          </cell>
          <cell r="N263" t="str">
            <v>NAGPUR</v>
          </cell>
        </row>
        <row r="264">
          <cell r="G264" t="str">
            <v>Active</v>
          </cell>
          <cell r="H264" t="str">
            <v>Relationship Manager</v>
          </cell>
          <cell r="N264" t="str">
            <v>CHITTORGARH</v>
          </cell>
        </row>
        <row r="265">
          <cell r="G265" t="str">
            <v>Active</v>
          </cell>
          <cell r="H265" t="str">
            <v>Relationship Manager</v>
          </cell>
          <cell r="N265" t="str">
            <v>KOLHAPUR</v>
          </cell>
        </row>
        <row r="266">
          <cell r="G266" t="str">
            <v>Active</v>
          </cell>
          <cell r="H266" t="str">
            <v>Branch Credit Manager</v>
          </cell>
          <cell r="N266" t="str">
            <v>SANGLI</v>
          </cell>
        </row>
        <row r="267">
          <cell r="G267" t="str">
            <v>Active</v>
          </cell>
          <cell r="H267" t="str">
            <v>Relationship Manager</v>
          </cell>
          <cell r="N267" t="str">
            <v>Kalyan</v>
          </cell>
        </row>
        <row r="268">
          <cell r="G268" t="str">
            <v>Active</v>
          </cell>
          <cell r="H268" t="str">
            <v>Branch Manager</v>
          </cell>
          <cell r="N268" t="str">
            <v>RAJSAMAND</v>
          </cell>
        </row>
        <row r="269">
          <cell r="G269" t="str">
            <v>Active</v>
          </cell>
          <cell r="H269" t="str">
            <v>Relationship Manager</v>
          </cell>
          <cell r="N269" t="str">
            <v>DHAMNOD</v>
          </cell>
        </row>
        <row r="270">
          <cell r="G270" t="str">
            <v>Active</v>
          </cell>
          <cell r="H270" t="str">
            <v>Relationship Manager</v>
          </cell>
          <cell r="N270" t="str">
            <v>SUJANGARH</v>
          </cell>
        </row>
        <row r="271">
          <cell r="G271" t="str">
            <v>Active</v>
          </cell>
          <cell r="H271" t="str">
            <v>Branch Credit Manager</v>
          </cell>
          <cell r="N271" t="str">
            <v>SIKAR</v>
          </cell>
        </row>
        <row r="272">
          <cell r="G272" t="str">
            <v>Active</v>
          </cell>
          <cell r="H272" t="str">
            <v>Relationship Manager</v>
          </cell>
          <cell r="N272" t="str">
            <v>SATARA</v>
          </cell>
        </row>
        <row r="273">
          <cell r="G273" t="str">
            <v>Active</v>
          </cell>
          <cell r="H273" t="str">
            <v>Branch Credit Manager</v>
          </cell>
          <cell r="N273" t="str">
            <v>VADODARA</v>
          </cell>
        </row>
        <row r="274">
          <cell r="G274" t="str">
            <v>Active</v>
          </cell>
          <cell r="H274" t="str">
            <v>Relationship Manager</v>
          </cell>
          <cell r="N274" t="str">
            <v>KUCHAMAN</v>
          </cell>
        </row>
        <row r="275">
          <cell r="G275" t="str">
            <v>Active</v>
          </cell>
          <cell r="H275" t="str">
            <v>Credit Operation Executive</v>
          </cell>
          <cell r="N275" t="str">
            <v>BULDHANA</v>
          </cell>
        </row>
        <row r="276">
          <cell r="G276" t="str">
            <v>Active</v>
          </cell>
          <cell r="H276" t="str">
            <v>Relationship Manager</v>
          </cell>
          <cell r="N276" t="str">
            <v>SEHORE</v>
          </cell>
        </row>
        <row r="277">
          <cell r="G277" t="str">
            <v>Active</v>
          </cell>
          <cell r="H277" t="str">
            <v>Relationship Manager</v>
          </cell>
          <cell r="N277" t="str">
            <v>SIKAR</v>
          </cell>
        </row>
        <row r="278">
          <cell r="G278" t="str">
            <v>Active</v>
          </cell>
          <cell r="H278" t="str">
            <v>Relationship Manager</v>
          </cell>
          <cell r="N278" t="str">
            <v>DEWAS</v>
          </cell>
        </row>
        <row r="279">
          <cell r="G279" t="str">
            <v>Active</v>
          </cell>
          <cell r="H279" t="str">
            <v>Relationship Manager</v>
          </cell>
          <cell r="N279" t="str">
            <v>Karad</v>
          </cell>
        </row>
        <row r="280">
          <cell r="G280" t="str">
            <v>Active</v>
          </cell>
          <cell r="H280" t="str">
            <v>Manager</v>
          </cell>
          <cell r="N280" t="str">
            <v>Head Office - Mumbai</v>
          </cell>
        </row>
        <row r="281">
          <cell r="G281" t="str">
            <v>Active</v>
          </cell>
          <cell r="H281" t="str">
            <v>Relationship Manager</v>
          </cell>
          <cell r="N281" t="str">
            <v>NAGPUR</v>
          </cell>
        </row>
        <row r="282">
          <cell r="G282" t="str">
            <v>Active</v>
          </cell>
          <cell r="H282" t="str">
            <v>Branch Manager</v>
          </cell>
          <cell r="N282" t="str">
            <v>SATARA</v>
          </cell>
        </row>
        <row r="283">
          <cell r="G283" t="str">
            <v>Active</v>
          </cell>
          <cell r="H283" t="str">
            <v>Relationship Manager</v>
          </cell>
          <cell r="N283" t="str">
            <v>SATARA</v>
          </cell>
        </row>
        <row r="284">
          <cell r="G284" t="str">
            <v>Active</v>
          </cell>
          <cell r="H284" t="str">
            <v>Branch Credit Manager</v>
          </cell>
          <cell r="N284" t="str">
            <v>Karad</v>
          </cell>
        </row>
        <row r="285">
          <cell r="G285" t="str">
            <v>Active</v>
          </cell>
          <cell r="H285" t="str">
            <v>Branch Manager</v>
          </cell>
          <cell r="N285" t="str">
            <v>SANGLI</v>
          </cell>
        </row>
        <row r="286">
          <cell r="G286" t="str">
            <v>Active</v>
          </cell>
          <cell r="H286" t="str">
            <v>Relationship Manager</v>
          </cell>
          <cell r="N286" t="str">
            <v>NEEM KA THANA</v>
          </cell>
        </row>
        <row r="287">
          <cell r="G287" t="str">
            <v>Active</v>
          </cell>
          <cell r="H287" t="str">
            <v>Relationship Manager</v>
          </cell>
          <cell r="N287" t="str">
            <v>CHOMU</v>
          </cell>
        </row>
        <row r="288">
          <cell r="G288" t="str">
            <v>Active</v>
          </cell>
          <cell r="H288" t="str">
            <v>Relationship Manager</v>
          </cell>
          <cell r="N288" t="str">
            <v>BEAWAR</v>
          </cell>
        </row>
        <row r="289">
          <cell r="G289" t="str">
            <v>Active</v>
          </cell>
          <cell r="H289" t="str">
            <v>Branch Credit Manager</v>
          </cell>
          <cell r="N289" t="str">
            <v>KOLHAPUR</v>
          </cell>
        </row>
        <row r="290">
          <cell r="N290" t="str">
            <v>Head Office - Mumbai</v>
          </cell>
        </row>
        <row r="291">
          <cell r="G291" t="str">
            <v>Active</v>
          </cell>
          <cell r="H291" t="str">
            <v>Manager</v>
          </cell>
          <cell r="N291" t="str">
            <v>Head Office - Mumbai</v>
          </cell>
        </row>
        <row r="292">
          <cell r="G292" t="str">
            <v>Active</v>
          </cell>
          <cell r="H292" t="str">
            <v>Relationship Manager</v>
          </cell>
          <cell r="N292" t="str">
            <v>NAGPUR</v>
          </cell>
        </row>
        <row r="293">
          <cell r="G293" t="str">
            <v>Active</v>
          </cell>
          <cell r="H293" t="str">
            <v>Relationship Manager</v>
          </cell>
          <cell r="N293" t="str">
            <v>INDORE</v>
          </cell>
        </row>
        <row r="294">
          <cell r="G294" t="str">
            <v>Active</v>
          </cell>
          <cell r="H294" t="str">
            <v>AVP</v>
          </cell>
          <cell r="N294" t="str">
            <v>Ops Hub Office Mumbai</v>
          </cell>
        </row>
        <row r="295">
          <cell r="G295" t="str">
            <v>Active</v>
          </cell>
          <cell r="H295" t="str">
            <v>Asst. Manager</v>
          </cell>
          <cell r="N295" t="str">
            <v>Head Office - Mumbai</v>
          </cell>
        </row>
        <row r="296">
          <cell r="G296" t="str">
            <v>Active</v>
          </cell>
          <cell r="H296" t="str">
            <v>Relationship Manager</v>
          </cell>
          <cell r="N296" t="str">
            <v>SANGLI</v>
          </cell>
        </row>
        <row r="297">
          <cell r="G297" t="str">
            <v>Active</v>
          </cell>
          <cell r="H297" t="str">
            <v>Credit Ops - Maker</v>
          </cell>
          <cell r="N297" t="str">
            <v>RAJSAMAND</v>
          </cell>
        </row>
        <row r="298">
          <cell r="G298" t="str">
            <v>Active</v>
          </cell>
          <cell r="H298" t="str">
            <v>Relationship Manager</v>
          </cell>
          <cell r="N298" t="str">
            <v>Karad</v>
          </cell>
        </row>
        <row r="299">
          <cell r="G299" t="str">
            <v>Active</v>
          </cell>
          <cell r="H299" t="str">
            <v>Branch Credit Manager</v>
          </cell>
          <cell r="N299" t="str">
            <v>BARAMATI</v>
          </cell>
        </row>
        <row r="300">
          <cell r="G300" t="str">
            <v>Active</v>
          </cell>
          <cell r="H300" t="str">
            <v>Relationship Manager</v>
          </cell>
          <cell r="N300" t="str">
            <v>JAORA</v>
          </cell>
        </row>
        <row r="301">
          <cell r="G301" t="str">
            <v>Active</v>
          </cell>
          <cell r="H301" t="str">
            <v>Relationship Manager</v>
          </cell>
          <cell r="N301" t="str">
            <v>RAJSAMAND</v>
          </cell>
        </row>
        <row r="302">
          <cell r="G302" t="str">
            <v>Active</v>
          </cell>
          <cell r="H302" t="str">
            <v>Branch Credit Manager</v>
          </cell>
          <cell r="N302" t="str">
            <v>Jalgaon</v>
          </cell>
        </row>
        <row r="303">
          <cell r="G303" t="str">
            <v>Active</v>
          </cell>
          <cell r="H303" t="str">
            <v>Manager</v>
          </cell>
          <cell r="N303" t="str">
            <v>Head Office - Mumbai</v>
          </cell>
        </row>
        <row r="304">
          <cell r="G304" t="str">
            <v>Active</v>
          </cell>
          <cell r="H304" t="str">
            <v>Manager</v>
          </cell>
          <cell r="N304" t="str">
            <v>Head Office - Mumbai</v>
          </cell>
        </row>
        <row r="305">
          <cell r="G305" t="str">
            <v>Active</v>
          </cell>
          <cell r="H305" t="str">
            <v>Relationship Manager</v>
          </cell>
          <cell r="N305" t="str">
            <v>FATEHNAGAR</v>
          </cell>
        </row>
        <row r="306">
          <cell r="G306" t="str">
            <v>Active</v>
          </cell>
          <cell r="H306" t="str">
            <v>Relationship Manager</v>
          </cell>
          <cell r="N306" t="str">
            <v>Jalgaon</v>
          </cell>
        </row>
        <row r="307">
          <cell r="G307" t="str">
            <v>Active</v>
          </cell>
          <cell r="H307" t="str">
            <v>Zonal Credit Head</v>
          </cell>
          <cell r="N307" t="str">
            <v>Chennai</v>
          </cell>
        </row>
        <row r="308">
          <cell r="G308" t="str">
            <v>Active</v>
          </cell>
          <cell r="H308" t="str">
            <v>Relationship Manager</v>
          </cell>
          <cell r="N308" t="str">
            <v>DHAMNOD</v>
          </cell>
        </row>
        <row r="309">
          <cell r="G309" t="str">
            <v>Active</v>
          </cell>
          <cell r="H309" t="str">
            <v>Branch Credit Manager</v>
          </cell>
          <cell r="N309" t="str">
            <v>Phalodi</v>
          </cell>
        </row>
        <row r="310">
          <cell r="G310" t="str">
            <v>Active</v>
          </cell>
          <cell r="H310" t="str">
            <v>Relationship Manager</v>
          </cell>
          <cell r="N310" t="str">
            <v>KHARGONE</v>
          </cell>
        </row>
        <row r="311">
          <cell r="G311" t="str">
            <v>Active</v>
          </cell>
          <cell r="H311" t="str">
            <v>Relationship Manager</v>
          </cell>
          <cell r="N311" t="str">
            <v>Nokha</v>
          </cell>
        </row>
        <row r="312">
          <cell r="G312" t="str">
            <v>Active</v>
          </cell>
          <cell r="H312" t="str">
            <v>Relationship Manager</v>
          </cell>
          <cell r="N312" t="str">
            <v>NAGPUR</v>
          </cell>
        </row>
        <row r="313">
          <cell r="G313" t="str">
            <v>Active</v>
          </cell>
          <cell r="H313" t="str">
            <v>Credit Ops - Maker</v>
          </cell>
          <cell r="N313" t="str">
            <v>BARAMATI</v>
          </cell>
        </row>
        <row r="314">
          <cell r="G314" t="str">
            <v>Active</v>
          </cell>
          <cell r="H314" t="str">
            <v>Branch Manager</v>
          </cell>
          <cell r="N314" t="str">
            <v>SHUJALPUR</v>
          </cell>
        </row>
        <row r="315">
          <cell r="G315" t="str">
            <v>Active</v>
          </cell>
          <cell r="H315" t="str">
            <v>Relationship Manager</v>
          </cell>
          <cell r="N315" t="str">
            <v>Ratangarh</v>
          </cell>
        </row>
        <row r="316">
          <cell r="G316" t="str">
            <v>Active</v>
          </cell>
          <cell r="H316" t="str">
            <v>Cluster Sales Manager</v>
          </cell>
          <cell r="N316" t="str">
            <v>UJJAIN</v>
          </cell>
        </row>
        <row r="317">
          <cell r="G317" t="str">
            <v>Active</v>
          </cell>
          <cell r="H317" t="str">
            <v>AVP</v>
          </cell>
          <cell r="N317" t="str">
            <v>Head Office - Mumbai</v>
          </cell>
        </row>
        <row r="318">
          <cell r="G318" t="str">
            <v>Active</v>
          </cell>
          <cell r="H318" t="str">
            <v>Branch Manager</v>
          </cell>
          <cell r="N318" t="str">
            <v>Shimoga</v>
          </cell>
        </row>
        <row r="319">
          <cell r="G319" t="str">
            <v>Active</v>
          </cell>
          <cell r="H319" t="str">
            <v>Branch Manager</v>
          </cell>
          <cell r="N319" t="str">
            <v>Ratangarh</v>
          </cell>
        </row>
        <row r="320">
          <cell r="G320" t="str">
            <v>Active</v>
          </cell>
          <cell r="H320" t="str">
            <v>Relationship Manager</v>
          </cell>
          <cell r="N320" t="str">
            <v>Phalodi</v>
          </cell>
        </row>
        <row r="321">
          <cell r="G321" t="str">
            <v>Active</v>
          </cell>
          <cell r="H321" t="str">
            <v>Relationship Manager</v>
          </cell>
          <cell r="N321" t="str">
            <v>BARAMATI</v>
          </cell>
        </row>
        <row r="322">
          <cell r="G322" t="str">
            <v>Active</v>
          </cell>
          <cell r="H322" t="str">
            <v>Relationship Manager</v>
          </cell>
          <cell r="N322" t="str">
            <v>Sumerpur</v>
          </cell>
        </row>
        <row r="323">
          <cell r="G323" t="str">
            <v>Active</v>
          </cell>
          <cell r="H323" t="str">
            <v>Relationship Manager</v>
          </cell>
          <cell r="N323" t="str">
            <v>NAGPUR</v>
          </cell>
        </row>
        <row r="324">
          <cell r="G324" t="str">
            <v>Active</v>
          </cell>
          <cell r="H324" t="str">
            <v>Branch Manager</v>
          </cell>
          <cell r="N324" t="str">
            <v>BARAMATI</v>
          </cell>
        </row>
        <row r="325">
          <cell r="G325" t="str">
            <v>Active</v>
          </cell>
          <cell r="H325" t="str">
            <v>Relationship Manager</v>
          </cell>
          <cell r="N325" t="str">
            <v>BARAMATI</v>
          </cell>
        </row>
        <row r="326">
          <cell r="G326" t="str">
            <v>Active</v>
          </cell>
          <cell r="H326" t="str">
            <v>Branch Manager</v>
          </cell>
          <cell r="N326" t="str">
            <v>INDORE</v>
          </cell>
        </row>
        <row r="327">
          <cell r="G327" t="str">
            <v>Active</v>
          </cell>
          <cell r="H327" t="str">
            <v>Relationship Manager</v>
          </cell>
          <cell r="N327" t="str">
            <v>Akola</v>
          </cell>
        </row>
        <row r="328">
          <cell r="G328" t="str">
            <v>Active</v>
          </cell>
          <cell r="H328" t="str">
            <v>Relationship Manager</v>
          </cell>
          <cell r="N328" t="str">
            <v>KOLHAPUR</v>
          </cell>
        </row>
        <row r="329">
          <cell r="G329" t="str">
            <v>Active</v>
          </cell>
          <cell r="H329" t="str">
            <v>Relationship Manager</v>
          </cell>
          <cell r="N329" t="str">
            <v>Kalyan</v>
          </cell>
        </row>
        <row r="330">
          <cell r="G330" t="str">
            <v>Active</v>
          </cell>
          <cell r="H330" t="str">
            <v>Branch Manager</v>
          </cell>
          <cell r="N330" t="str">
            <v>CHITTORGARH</v>
          </cell>
        </row>
        <row r="331">
          <cell r="G331" t="str">
            <v>Active</v>
          </cell>
          <cell r="H331" t="str">
            <v>Relationship Manager</v>
          </cell>
          <cell r="N331" t="str">
            <v>Nokha</v>
          </cell>
        </row>
        <row r="332">
          <cell r="G332" t="str">
            <v>Active</v>
          </cell>
          <cell r="H332" t="str">
            <v>Relationship Manager</v>
          </cell>
          <cell r="N332" t="str">
            <v>Ratangarh</v>
          </cell>
        </row>
        <row r="333">
          <cell r="G333" t="str">
            <v>Active</v>
          </cell>
          <cell r="H333" t="str">
            <v>Relationship Manager</v>
          </cell>
          <cell r="N333" t="str">
            <v>SOJAT</v>
          </cell>
        </row>
        <row r="334">
          <cell r="G334" t="str">
            <v>Active</v>
          </cell>
          <cell r="H334" t="str">
            <v>Relationship Manager</v>
          </cell>
          <cell r="N334" t="str">
            <v>SATARA</v>
          </cell>
        </row>
        <row r="335">
          <cell r="G335" t="str">
            <v>Active</v>
          </cell>
          <cell r="H335" t="str">
            <v>Relationship Manager</v>
          </cell>
          <cell r="N335" t="str">
            <v>SATARA</v>
          </cell>
        </row>
        <row r="336">
          <cell r="G336" t="str">
            <v>Active</v>
          </cell>
          <cell r="H336" t="str">
            <v>Relationship Manager</v>
          </cell>
          <cell r="N336" t="str">
            <v>Nokha</v>
          </cell>
        </row>
        <row r="337">
          <cell r="G337" t="str">
            <v>Active</v>
          </cell>
          <cell r="H337" t="str">
            <v>Branch Manager</v>
          </cell>
          <cell r="N337" t="str">
            <v>SIKAR</v>
          </cell>
        </row>
        <row r="338">
          <cell r="G338" t="str">
            <v>Active</v>
          </cell>
          <cell r="H338" t="str">
            <v>Asst. Manager</v>
          </cell>
          <cell r="N338" t="str">
            <v>Head Office - Mumbai</v>
          </cell>
        </row>
        <row r="339">
          <cell r="G339" t="str">
            <v>Active</v>
          </cell>
          <cell r="H339" t="str">
            <v>Relationship Manager</v>
          </cell>
          <cell r="N339" t="str">
            <v>GULABPURA</v>
          </cell>
        </row>
        <row r="340">
          <cell r="G340" t="str">
            <v>Active</v>
          </cell>
          <cell r="H340" t="str">
            <v>Relationship Manager</v>
          </cell>
          <cell r="N340" t="str">
            <v>Phalodi</v>
          </cell>
        </row>
        <row r="341">
          <cell r="G341" t="str">
            <v>Active</v>
          </cell>
          <cell r="H341" t="str">
            <v>Relationship Manager</v>
          </cell>
          <cell r="N341" t="str">
            <v>Manasa</v>
          </cell>
        </row>
        <row r="342">
          <cell r="G342" t="str">
            <v>Active</v>
          </cell>
          <cell r="H342" t="str">
            <v>Relationship Manager</v>
          </cell>
          <cell r="N342" t="str">
            <v>Manasa</v>
          </cell>
        </row>
        <row r="343">
          <cell r="G343" t="str">
            <v>Active</v>
          </cell>
          <cell r="H343" t="str">
            <v>Relationship Manager</v>
          </cell>
          <cell r="N343" t="str">
            <v>VALSAD</v>
          </cell>
        </row>
        <row r="344">
          <cell r="G344" t="str">
            <v>Active</v>
          </cell>
          <cell r="H344" t="str">
            <v>Credit Ops - Maker</v>
          </cell>
          <cell r="N344" t="str">
            <v>Kekri</v>
          </cell>
        </row>
        <row r="345">
          <cell r="G345" t="str">
            <v>Active</v>
          </cell>
          <cell r="H345" t="str">
            <v>Relationship Manager</v>
          </cell>
          <cell r="N345" t="str">
            <v>Kekri</v>
          </cell>
        </row>
        <row r="346">
          <cell r="G346" t="str">
            <v>Active</v>
          </cell>
          <cell r="H346" t="str">
            <v>Relationship Manager</v>
          </cell>
          <cell r="N346" t="str">
            <v>Manasa</v>
          </cell>
        </row>
        <row r="347">
          <cell r="G347" t="str">
            <v>Active</v>
          </cell>
          <cell r="H347" t="str">
            <v>Relationship Manager</v>
          </cell>
          <cell r="N347" t="str">
            <v>UJJAIN</v>
          </cell>
        </row>
        <row r="348">
          <cell r="G348" t="str">
            <v>Active</v>
          </cell>
          <cell r="H348" t="str">
            <v>Relationship Manager</v>
          </cell>
          <cell r="N348" t="str">
            <v>Ratangarh</v>
          </cell>
        </row>
        <row r="349">
          <cell r="G349" t="str">
            <v>Active</v>
          </cell>
          <cell r="H349" t="str">
            <v>Relationship Manager</v>
          </cell>
          <cell r="N349" t="str">
            <v>Khandwa</v>
          </cell>
        </row>
        <row r="350">
          <cell r="G350" t="str">
            <v>Active</v>
          </cell>
          <cell r="H350" t="str">
            <v>Relationship Manager</v>
          </cell>
          <cell r="N350" t="str">
            <v>Sujalpur</v>
          </cell>
        </row>
        <row r="351">
          <cell r="G351" t="str">
            <v>Active</v>
          </cell>
          <cell r="H351" t="str">
            <v>Branch Credit Manager</v>
          </cell>
          <cell r="N351" t="str">
            <v>Khategaon</v>
          </cell>
        </row>
        <row r="352">
          <cell r="G352" t="str">
            <v>Active</v>
          </cell>
          <cell r="H352" t="str">
            <v>Relationship Manager</v>
          </cell>
          <cell r="N352" t="str">
            <v>Sujalpur</v>
          </cell>
        </row>
        <row r="353">
          <cell r="G353" t="str">
            <v>Active</v>
          </cell>
          <cell r="H353" t="str">
            <v>Branch Manager</v>
          </cell>
          <cell r="N353" t="str">
            <v>Khandwa</v>
          </cell>
        </row>
        <row r="354">
          <cell r="G354" t="str">
            <v>Active</v>
          </cell>
          <cell r="H354" t="str">
            <v>Branch Manager</v>
          </cell>
          <cell r="N354" t="str">
            <v>GULABPURA</v>
          </cell>
        </row>
        <row r="355">
          <cell r="G355" t="str">
            <v>Active</v>
          </cell>
          <cell r="H355" t="str">
            <v>Relationship Manager</v>
          </cell>
          <cell r="N355" t="str">
            <v>JAORA</v>
          </cell>
        </row>
        <row r="356">
          <cell r="G356" t="str">
            <v>Active</v>
          </cell>
          <cell r="H356" t="str">
            <v>Cluster Credit Manager</v>
          </cell>
          <cell r="N356" t="str">
            <v>Ahmedabad</v>
          </cell>
        </row>
        <row r="357">
          <cell r="G357" t="str">
            <v>Active</v>
          </cell>
          <cell r="H357" t="str">
            <v>Relationship Manager</v>
          </cell>
          <cell r="N357" t="str">
            <v>Khandwa</v>
          </cell>
        </row>
        <row r="358">
          <cell r="G358" t="str">
            <v>Active</v>
          </cell>
          <cell r="H358" t="str">
            <v>Branch Manager</v>
          </cell>
          <cell r="N358" t="str">
            <v>Mandsaur</v>
          </cell>
        </row>
        <row r="359">
          <cell r="G359" t="str">
            <v>Active</v>
          </cell>
          <cell r="H359" t="str">
            <v>Relationship Manager</v>
          </cell>
          <cell r="N359" t="str">
            <v>Shamgarh</v>
          </cell>
        </row>
        <row r="360">
          <cell r="G360" t="str">
            <v>Active</v>
          </cell>
          <cell r="H360" t="str">
            <v>Relationship Manager</v>
          </cell>
          <cell r="N360" t="str">
            <v>Shimoga</v>
          </cell>
        </row>
        <row r="361">
          <cell r="G361" t="str">
            <v>Active</v>
          </cell>
          <cell r="H361" t="str">
            <v>Relationship Manager</v>
          </cell>
          <cell r="N361" t="str">
            <v>Mandsaur</v>
          </cell>
        </row>
        <row r="362">
          <cell r="G362" t="str">
            <v>Active</v>
          </cell>
          <cell r="H362" t="str">
            <v>Relationship Manager</v>
          </cell>
          <cell r="N362" t="str">
            <v>CHITTORGARH</v>
          </cell>
        </row>
        <row r="363">
          <cell r="G363" t="str">
            <v>Active</v>
          </cell>
          <cell r="H363" t="str">
            <v>Relationship Manager</v>
          </cell>
          <cell r="N363" t="str">
            <v>Akola</v>
          </cell>
        </row>
        <row r="364">
          <cell r="G364" t="str">
            <v>Active</v>
          </cell>
          <cell r="H364" t="str">
            <v>Relationship Manager</v>
          </cell>
          <cell r="N364" t="str">
            <v>Shimoga</v>
          </cell>
        </row>
        <row r="365">
          <cell r="G365" t="str">
            <v>Active</v>
          </cell>
          <cell r="H365" t="str">
            <v>Relationship Manager</v>
          </cell>
          <cell r="N365" t="str">
            <v>Mandsaur</v>
          </cell>
        </row>
        <row r="366">
          <cell r="G366" t="str">
            <v>Active</v>
          </cell>
          <cell r="H366" t="str">
            <v>Relationship Manager</v>
          </cell>
          <cell r="N366" t="str">
            <v>Mandsaur</v>
          </cell>
        </row>
        <row r="367">
          <cell r="G367" t="str">
            <v>Active</v>
          </cell>
          <cell r="H367" t="str">
            <v>Relationship Manager</v>
          </cell>
          <cell r="N367" t="str">
            <v>Sujalpur</v>
          </cell>
        </row>
        <row r="368">
          <cell r="G368" t="str">
            <v>Active</v>
          </cell>
          <cell r="H368" t="str">
            <v>Deputy Manager</v>
          </cell>
          <cell r="N368" t="str">
            <v>Head Office - Mumbai</v>
          </cell>
        </row>
        <row r="369">
          <cell r="G369" t="str">
            <v>Active</v>
          </cell>
          <cell r="H369" t="str">
            <v>Relationship Manager</v>
          </cell>
          <cell r="N369" t="str">
            <v>Kekri</v>
          </cell>
        </row>
        <row r="370">
          <cell r="G370" t="str">
            <v>Active</v>
          </cell>
          <cell r="H370" t="str">
            <v>Relationship Manager</v>
          </cell>
          <cell r="N370" t="str">
            <v>PUNE</v>
          </cell>
        </row>
        <row r="371">
          <cell r="G371" t="str">
            <v>Active</v>
          </cell>
          <cell r="H371" t="str">
            <v>Branch Credit Manager</v>
          </cell>
          <cell r="N371" t="str">
            <v>Sumerpur</v>
          </cell>
        </row>
        <row r="372">
          <cell r="G372" t="str">
            <v>Active</v>
          </cell>
          <cell r="H372" t="str">
            <v>Relationship Manager</v>
          </cell>
          <cell r="N372" t="str">
            <v>BULDHANA</v>
          </cell>
        </row>
        <row r="373">
          <cell r="G373" t="str">
            <v>Active</v>
          </cell>
          <cell r="H373" t="str">
            <v>Relationship Manager</v>
          </cell>
          <cell r="N373" t="str">
            <v>Shimoga</v>
          </cell>
        </row>
        <row r="374">
          <cell r="G374" t="str">
            <v>Active</v>
          </cell>
          <cell r="H374" t="str">
            <v>Relationship Manager</v>
          </cell>
          <cell r="N374" t="str">
            <v>Shimoga</v>
          </cell>
        </row>
        <row r="375">
          <cell r="G375" t="str">
            <v>Active</v>
          </cell>
          <cell r="H375" t="str">
            <v>Branch Manager</v>
          </cell>
          <cell r="N375" t="str">
            <v>Manasa</v>
          </cell>
        </row>
        <row r="376">
          <cell r="G376" t="str">
            <v>Active</v>
          </cell>
          <cell r="H376" t="str">
            <v>Branch Manager</v>
          </cell>
          <cell r="N376" t="str">
            <v>Udaipur</v>
          </cell>
        </row>
        <row r="377">
          <cell r="G377" t="str">
            <v>Active</v>
          </cell>
          <cell r="H377" t="str">
            <v>Branch Credit Manager</v>
          </cell>
          <cell r="N377" t="str">
            <v>Udaipur</v>
          </cell>
        </row>
        <row r="378">
          <cell r="G378" t="str">
            <v>Active</v>
          </cell>
          <cell r="H378" t="str">
            <v>Relationship Manager</v>
          </cell>
          <cell r="N378" t="str">
            <v>Sumerpur</v>
          </cell>
        </row>
        <row r="379">
          <cell r="G379" t="str">
            <v>Active</v>
          </cell>
          <cell r="H379" t="str">
            <v>Relationship Manager</v>
          </cell>
          <cell r="N379" t="str">
            <v>UJJAIN</v>
          </cell>
        </row>
        <row r="380">
          <cell r="G380" t="str">
            <v>Active</v>
          </cell>
          <cell r="H380" t="str">
            <v>Relationship Manager</v>
          </cell>
          <cell r="N380" t="str">
            <v>FATEHNAGAR</v>
          </cell>
        </row>
        <row r="381">
          <cell r="G381" t="str">
            <v>Active</v>
          </cell>
          <cell r="H381" t="str">
            <v>Relationship Manager</v>
          </cell>
          <cell r="N381" t="str">
            <v>BARAMATI</v>
          </cell>
        </row>
        <row r="382">
          <cell r="N382" t="str">
            <v>Head Office - Mumbai</v>
          </cell>
        </row>
        <row r="383">
          <cell r="N383" t="str">
            <v>Head Office - Mumbai</v>
          </cell>
        </row>
        <row r="384">
          <cell r="G384" t="str">
            <v>Active</v>
          </cell>
          <cell r="H384" t="str">
            <v>Relationship Manager</v>
          </cell>
          <cell r="N384" t="str">
            <v>PUNE</v>
          </cell>
        </row>
        <row r="385">
          <cell r="G385" t="str">
            <v>Active</v>
          </cell>
          <cell r="H385" t="str">
            <v>Relationship Manager</v>
          </cell>
          <cell r="N385" t="str">
            <v>RAJSAMAND</v>
          </cell>
        </row>
        <row r="386">
          <cell r="G386" t="str">
            <v>Active</v>
          </cell>
          <cell r="H386" t="str">
            <v>Relationship Manager</v>
          </cell>
          <cell r="N386" t="str">
            <v>UJJAIN</v>
          </cell>
        </row>
        <row r="387">
          <cell r="G387" t="str">
            <v>Active</v>
          </cell>
          <cell r="H387" t="str">
            <v>Relationship Manager</v>
          </cell>
          <cell r="N387" t="str">
            <v>Sujalpur</v>
          </cell>
        </row>
        <row r="388">
          <cell r="G388" t="str">
            <v>Active</v>
          </cell>
          <cell r="H388" t="str">
            <v>Branch Manager</v>
          </cell>
          <cell r="N388" t="str">
            <v>VILUPPURAM</v>
          </cell>
        </row>
        <row r="389">
          <cell r="G389" t="str">
            <v>Active</v>
          </cell>
          <cell r="H389" t="str">
            <v>Branch Manager</v>
          </cell>
          <cell r="N389" t="str">
            <v>Theni</v>
          </cell>
        </row>
        <row r="390">
          <cell r="G390" t="str">
            <v>Active</v>
          </cell>
          <cell r="H390" t="str">
            <v>Branch Credit Manager</v>
          </cell>
          <cell r="N390" t="str">
            <v>RAJSAMAND</v>
          </cell>
        </row>
        <row r="391">
          <cell r="G391" t="str">
            <v>Active</v>
          </cell>
          <cell r="H391" t="str">
            <v>Branch Credit Ops</v>
          </cell>
          <cell r="N391" t="str">
            <v>CHITRADURGA</v>
          </cell>
        </row>
        <row r="392">
          <cell r="G392" t="str">
            <v>Active</v>
          </cell>
          <cell r="H392" t="str">
            <v>Branch Credit Ops</v>
          </cell>
          <cell r="N392" t="str">
            <v>Haveri</v>
          </cell>
        </row>
        <row r="393">
          <cell r="G393" t="str">
            <v>Active</v>
          </cell>
          <cell r="H393" t="str">
            <v>Branch Credit Ops</v>
          </cell>
          <cell r="N393" t="str">
            <v>Namakkal</v>
          </cell>
        </row>
        <row r="394">
          <cell r="G394" t="str">
            <v>Active</v>
          </cell>
          <cell r="H394" t="str">
            <v>Branch Credit Ops</v>
          </cell>
          <cell r="N394" t="str">
            <v>Shimoga</v>
          </cell>
        </row>
        <row r="395">
          <cell r="G395" t="str">
            <v>Active</v>
          </cell>
          <cell r="H395" t="str">
            <v>Relationship Manager</v>
          </cell>
          <cell r="N395" t="str">
            <v>NEEM KA THANA</v>
          </cell>
        </row>
        <row r="396">
          <cell r="G396" t="str">
            <v>Active</v>
          </cell>
          <cell r="H396" t="str">
            <v>Relationship Manager</v>
          </cell>
          <cell r="N396" t="str">
            <v>Mandsaur</v>
          </cell>
        </row>
        <row r="397">
          <cell r="G397" t="str">
            <v>Active</v>
          </cell>
          <cell r="H397" t="str">
            <v>Cluster Sales Manager</v>
          </cell>
          <cell r="N397" t="str">
            <v>Madurai</v>
          </cell>
        </row>
        <row r="398">
          <cell r="G398" t="str">
            <v>Active</v>
          </cell>
          <cell r="H398" t="str">
            <v>HR Executive</v>
          </cell>
          <cell r="N398" t="str">
            <v>Salem</v>
          </cell>
        </row>
        <row r="399">
          <cell r="G399" t="str">
            <v>Active</v>
          </cell>
          <cell r="H399" t="str">
            <v>Branch Credit Manager</v>
          </cell>
          <cell r="N399" t="str">
            <v>TIRUNELVELI</v>
          </cell>
        </row>
        <row r="400">
          <cell r="G400" t="str">
            <v>Active</v>
          </cell>
          <cell r="H400" t="str">
            <v>Relationship Manager</v>
          </cell>
          <cell r="N400" t="str">
            <v>JAORA</v>
          </cell>
        </row>
        <row r="401">
          <cell r="G401" t="str">
            <v>Active</v>
          </cell>
          <cell r="H401" t="str">
            <v>Relationship Manager</v>
          </cell>
          <cell r="N401" t="str">
            <v>Mandsaur</v>
          </cell>
        </row>
        <row r="402">
          <cell r="G402" t="str">
            <v>Active</v>
          </cell>
          <cell r="H402" t="str">
            <v>Admin</v>
          </cell>
          <cell r="N402" t="str">
            <v>Head Office - Mumbai</v>
          </cell>
        </row>
        <row r="403">
          <cell r="G403" t="str">
            <v>Active</v>
          </cell>
          <cell r="H403" t="str">
            <v>Relationship Manager</v>
          </cell>
          <cell r="N403" t="str">
            <v>Theni</v>
          </cell>
        </row>
        <row r="404">
          <cell r="G404" t="str">
            <v>Active</v>
          </cell>
          <cell r="H404" t="str">
            <v>Relationship Manager</v>
          </cell>
          <cell r="N404" t="str">
            <v>Kamareddy</v>
          </cell>
        </row>
        <row r="405">
          <cell r="G405" t="str">
            <v>Active</v>
          </cell>
          <cell r="H405" t="str">
            <v>Zonal Credit Head</v>
          </cell>
          <cell r="N405" t="str">
            <v>PUNE</v>
          </cell>
        </row>
        <row r="406">
          <cell r="G406" t="str">
            <v>Active</v>
          </cell>
          <cell r="H406" t="str">
            <v>Branch Credit Ops</v>
          </cell>
          <cell r="N406" t="str">
            <v>Manasa</v>
          </cell>
        </row>
        <row r="407">
          <cell r="G407" t="str">
            <v>Active</v>
          </cell>
          <cell r="H407" t="str">
            <v>Relationship Manager</v>
          </cell>
          <cell r="N407" t="str">
            <v>SEHORE</v>
          </cell>
        </row>
        <row r="408">
          <cell r="G408" t="str">
            <v>Active</v>
          </cell>
          <cell r="H408" t="str">
            <v>Relationship Manager</v>
          </cell>
          <cell r="N408" t="str">
            <v>Manasa</v>
          </cell>
        </row>
        <row r="409">
          <cell r="G409" t="str">
            <v>Active</v>
          </cell>
          <cell r="H409" t="str">
            <v>Branch Credit Manager</v>
          </cell>
          <cell r="N409" t="str">
            <v>VILUPPURAM</v>
          </cell>
        </row>
        <row r="410">
          <cell r="G410" t="str">
            <v>Active</v>
          </cell>
          <cell r="H410" t="str">
            <v>Relationship Manager</v>
          </cell>
          <cell r="N410" t="str">
            <v>Theni</v>
          </cell>
        </row>
        <row r="411">
          <cell r="G411" t="str">
            <v>Active</v>
          </cell>
          <cell r="H411" t="str">
            <v>HR Head</v>
          </cell>
          <cell r="N411" t="str">
            <v>Head Office - Mumbai</v>
          </cell>
        </row>
        <row r="412">
          <cell r="G412" t="str">
            <v>Active</v>
          </cell>
          <cell r="H412" t="str">
            <v>Relationship Manager</v>
          </cell>
          <cell r="N412" t="str">
            <v>Sangamner</v>
          </cell>
        </row>
        <row r="413">
          <cell r="G413" t="str">
            <v>Active</v>
          </cell>
          <cell r="H413" t="str">
            <v>Branch Manager</v>
          </cell>
          <cell r="N413" t="str">
            <v>HIMMATNAGAR</v>
          </cell>
        </row>
        <row r="414">
          <cell r="G414" t="str">
            <v>Active</v>
          </cell>
          <cell r="H414" t="str">
            <v>Relationship Manager</v>
          </cell>
          <cell r="N414" t="str">
            <v>Kalyan</v>
          </cell>
        </row>
        <row r="415">
          <cell r="G415" t="str">
            <v>Active</v>
          </cell>
          <cell r="H415" t="str">
            <v>Relationship Manager</v>
          </cell>
          <cell r="N415" t="str">
            <v>Manasa</v>
          </cell>
        </row>
        <row r="416">
          <cell r="G416" t="str">
            <v>Active</v>
          </cell>
          <cell r="H416" t="str">
            <v>Relationship Manager</v>
          </cell>
          <cell r="N416" t="str">
            <v>Phalodi</v>
          </cell>
        </row>
        <row r="417">
          <cell r="G417" t="str">
            <v>Active</v>
          </cell>
          <cell r="H417" t="str">
            <v>Relationship Manager</v>
          </cell>
          <cell r="N417" t="str">
            <v>TIRUNELVELI</v>
          </cell>
        </row>
        <row r="418">
          <cell r="G418" t="str">
            <v>Active</v>
          </cell>
          <cell r="H418" t="str">
            <v>Relationship Manager</v>
          </cell>
          <cell r="N418" t="str">
            <v>Namakkal</v>
          </cell>
        </row>
        <row r="419">
          <cell r="G419" t="str">
            <v>Active</v>
          </cell>
          <cell r="H419" t="str">
            <v>Relationship Manager</v>
          </cell>
          <cell r="N419" t="str">
            <v>Namakkal</v>
          </cell>
        </row>
        <row r="420">
          <cell r="G420" t="str">
            <v>Active</v>
          </cell>
          <cell r="H420" t="str">
            <v>Branch Credit Manager</v>
          </cell>
          <cell r="N420" t="str">
            <v>Ratangarh</v>
          </cell>
        </row>
        <row r="421">
          <cell r="G421" t="str">
            <v>Active</v>
          </cell>
          <cell r="H421" t="str">
            <v>Relationship Manager</v>
          </cell>
          <cell r="N421" t="str">
            <v>Ratangarh</v>
          </cell>
        </row>
        <row r="422">
          <cell r="G422" t="str">
            <v>Active</v>
          </cell>
          <cell r="H422" t="str">
            <v>Relationship Manager</v>
          </cell>
          <cell r="N422" t="str">
            <v>RAJSAMAND</v>
          </cell>
        </row>
        <row r="423">
          <cell r="G423" t="str">
            <v>Active</v>
          </cell>
          <cell r="H423" t="str">
            <v>Relationship Manager</v>
          </cell>
          <cell r="N423" t="str">
            <v>Udaipur</v>
          </cell>
        </row>
        <row r="424">
          <cell r="G424" t="str">
            <v>Active</v>
          </cell>
          <cell r="H424" t="str">
            <v>Relationship Manager</v>
          </cell>
          <cell r="N424" t="str">
            <v>VALSAD</v>
          </cell>
        </row>
        <row r="425">
          <cell r="G425" t="str">
            <v>Active</v>
          </cell>
          <cell r="H425" t="str">
            <v>Relationship Manager</v>
          </cell>
          <cell r="N425" t="str">
            <v>TIRUNELVELI</v>
          </cell>
        </row>
        <row r="426">
          <cell r="G426" t="str">
            <v>Active</v>
          </cell>
          <cell r="H426" t="str">
            <v>Relationship Manager</v>
          </cell>
          <cell r="N426" t="str">
            <v>Siddipet</v>
          </cell>
        </row>
        <row r="427">
          <cell r="G427" t="str">
            <v>Active</v>
          </cell>
          <cell r="H427" t="str">
            <v>Cluster Credit Manager</v>
          </cell>
          <cell r="N427" t="str">
            <v>Madurai</v>
          </cell>
        </row>
        <row r="428">
          <cell r="G428" t="str">
            <v>Active</v>
          </cell>
          <cell r="H428" t="str">
            <v>Relationship Manager</v>
          </cell>
          <cell r="N428" t="str">
            <v>Sangamner</v>
          </cell>
        </row>
        <row r="429">
          <cell r="G429" t="str">
            <v>Active</v>
          </cell>
          <cell r="H429" t="str">
            <v>Relationship Manager</v>
          </cell>
          <cell r="N429" t="str">
            <v>SEHORE</v>
          </cell>
        </row>
        <row r="430">
          <cell r="G430" t="str">
            <v>Active</v>
          </cell>
          <cell r="H430" t="str">
            <v>Relationship Manager</v>
          </cell>
          <cell r="N430" t="str">
            <v>Shivakashi</v>
          </cell>
        </row>
        <row r="431">
          <cell r="G431" t="str">
            <v>Active</v>
          </cell>
          <cell r="H431" t="str">
            <v>Relationship Manager</v>
          </cell>
          <cell r="N431" t="str">
            <v>VILUPPURAM</v>
          </cell>
        </row>
        <row r="432">
          <cell r="G432" t="str">
            <v>Active</v>
          </cell>
          <cell r="H432" t="str">
            <v>Branch Manager</v>
          </cell>
          <cell r="N432" t="str">
            <v>Kamareddy</v>
          </cell>
        </row>
        <row r="433">
          <cell r="G433" t="str">
            <v>Active</v>
          </cell>
          <cell r="H433" t="str">
            <v>Branch Manager</v>
          </cell>
          <cell r="N433" t="str">
            <v>Siddipet</v>
          </cell>
        </row>
        <row r="434">
          <cell r="G434" t="str">
            <v>Active</v>
          </cell>
          <cell r="H434" t="str">
            <v>Branch Manager</v>
          </cell>
          <cell r="N434" t="str">
            <v>Gadag</v>
          </cell>
        </row>
        <row r="435">
          <cell r="G435" t="str">
            <v>Active</v>
          </cell>
          <cell r="H435" t="str">
            <v>Relationship Manager</v>
          </cell>
          <cell r="N435" t="str">
            <v>Karimnagar</v>
          </cell>
        </row>
        <row r="436">
          <cell r="G436" t="str">
            <v>Active</v>
          </cell>
          <cell r="H436" t="str">
            <v>Relationship Manager</v>
          </cell>
          <cell r="N436" t="str">
            <v>Manasa</v>
          </cell>
        </row>
        <row r="437">
          <cell r="G437" t="str">
            <v>Active</v>
          </cell>
          <cell r="H437" t="str">
            <v>Relationship Manager</v>
          </cell>
          <cell r="N437" t="str">
            <v>JAORA</v>
          </cell>
        </row>
        <row r="438">
          <cell r="G438" t="str">
            <v>Active</v>
          </cell>
          <cell r="H438" t="str">
            <v>Relationship Manager</v>
          </cell>
          <cell r="N438" t="str">
            <v>Namakkal</v>
          </cell>
        </row>
        <row r="439">
          <cell r="G439" t="str">
            <v>Active</v>
          </cell>
          <cell r="H439" t="str">
            <v>Relationship Manager</v>
          </cell>
          <cell r="N439" t="str">
            <v>Mandsaur</v>
          </cell>
        </row>
        <row r="440">
          <cell r="G440" t="str">
            <v>Active</v>
          </cell>
          <cell r="H440" t="str">
            <v>Branch Credit Ops</v>
          </cell>
          <cell r="N440" t="str">
            <v>Nokha</v>
          </cell>
        </row>
        <row r="441">
          <cell r="G441" t="str">
            <v>Active</v>
          </cell>
          <cell r="H441" t="str">
            <v>Branch Credit Manager</v>
          </cell>
          <cell r="N441" t="str">
            <v>Kamareddy</v>
          </cell>
        </row>
        <row r="442">
          <cell r="G442" t="str">
            <v>Active</v>
          </cell>
          <cell r="H442" t="str">
            <v>Branch Manager</v>
          </cell>
          <cell r="N442" t="str">
            <v>Namakkal</v>
          </cell>
        </row>
        <row r="443">
          <cell r="G443" t="str">
            <v>Active</v>
          </cell>
          <cell r="H443" t="str">
            <v>Branch Credit Ops</v>
          </cell>
          <cell r="N443" t="str">
            <v>Hospet</v>
          </cell>
        </row>
        <row r="444">
          <cell r="G444" t="str">
            <v>Active</v>
          </cell>
          <cell r="H444" t="str">
            <v>Branch Manager</v>
          </cell>
          <cell r="N444" t="str">
            <v>Shamgarh</v>
          </cell>
        </row>
        <row r="445">
          <cell r="G445" t="str">
            <v>Active</v>
          </cell>
          <cell r="H445" t="str">
            <v>Relationship Manager</v>
          </cell>
          <cell r="N445" t="str">
            <v>Shamgarh</v>
          </cell>
        </row>
        <row r="446">
          <cell r="G446" t="str">
            <v>Active</v>
          </cell>
          <cell r="H446" t="str">
            <v>Branch Credit Ops</v>
          </cell>
          <cell r="N446" t="str">
            <v>DAVANAGERE</v>
          </cell>
        </row>
        <row r="447">
          <cell r="G447" t="str">
            <v>Active</v>
          </cell>
          <cell r="H447" t="str">
            <v>Branch Credit Manager</v>
          </cell>
          <cell r="N447" t="str">
            <v>JANGAON</v>
          </cell>
        </row>
        <row r="448">
          <cell r="G448" t="str">
            <v>Active</v>
          </cell>
          <cell r="H448" t="str">
            <v>Cluster Credit Manager</v>
          </cell>
          <cell r="N448" t="str">
            <v>Karimnagar</v>
          </cell>
        </row>
        <row r="449">
          <cell r="G449" t="str">
            <v>Active</v>
          </cell>
          <cell r="H449" t="str">
            <v>Branch Credit Manager</v>
          </cell>
          <cell r="N449" t="str">
            <v>SHUJALPUR</v>
          </cell>
        </row>
        <row r="450">
          <cell r="G450" t="str">
            <v>Active</v>
          </cell>
          <cell r="H450" t="str">
            <v>Branch Credit Manager</v>
          </cell>
          <cell r="N450" t="str">
            <v>Mandsaur</v>
          </cell>
        </row>
        <row r="451">
          <cell r="G451" t="str">
            <v>Active</v>
          </cell>
          <cell r="H451" t="str">
            <v>Branch Credit Ops</v>
          </cell>
          <cell r="N451" t="str">
            <v>Mandsaur</v>
          </cell>
        </row>
        <row r="452">
          <cell r="G452" t="str">
            <v>Active</v>
          </cell>
          <cell r="H452" t="str">
            <v>Zonal Business Head</v>
          </cell>
          <cell r="N452" t="str">
            <v>Chennai</v>
          </cell>
        </row>
        <row r="453">
          <cell r="G453" t="str">
            <v>Active</v>
          </cell>
          <cell r="H453" t="str">
            <v>Relationship Manager</v>
          </cell>
          <cell r="N453" t="str">
            <v>Kamareddy</v>
          </cell>
        </row>
        <row r="454">
          <cell r="G454" t="str">
            <v>Active</v>
          </cell>
          <cell r="H454" t="str">
            <v>Branch Credit Ops</v>
          </cell>
          <cell r="N454" t="str">
            <v>KARAIKUDI</v>
          </cell>
        </row>
        <row r="455">
          <cell r="G455" t="str">
            <v>Active</v>
          </cell>
          <cell r="H455" t="str">
            <v>Relationship Manager</v>
          </cell>
          <cell r="N455" t="str">
            <v>VADODARA</v>
          </cell>
        </row>
        <row r="456">
          <cell r="G456" t="str">
            <v>Active</v>
          </cell>
          <cell r="H456" t="str">
            <v>Branch Credit Manager</v>
          </cell>
          <cell r="N456" t="str">
            <v>Gadag</v>
          </cell>
        </row>
        <row r="457">
          <cell r="G457" t="str">
            <v>Active</v>
          </cell>
          <cell r="H457" t="str">
            <v>Branch Manager</v>
          </cell>
          <cell r="N457" t="str">
            <v>SUJANGARH</v>
          </cell>
        </row>
        <row r="458">
          <cell r="G458" t="str">
            <v>Active</v>
          </cell>
          <cell r="H458" t="str">
            <v>Branch Manager</v>
          </cell>
          <cell r="N458" t="str">
            <v>DAVANAGERE</v>
          </cell>
        </row>
        <row r="459">
          <cell r="G459" t="str">
            <v>Active</v>
          </cell>
          <cell r="H459" t="str">
            <v>Relationship Manager</v>
          </cell>
          <cell r="N459" t="str">
            <v>HIMMATNAGAR</v>
          </cell>
        </row>
        <row r="460">
          <cell r="G460" t="str">
            <v>Active</v>
          </cell>
          <cell r="H460" t="str">
            <v>Relationship Manager</v>
          </cell>
          <cell r="N460" t="str">
            <v>YAVATMAL</v>
          </cell>
        </row>
        <row r="461">
          <cell r="G461" t="str">
            <v>Active</v>
          </cell>
          <cell r="H461" t="str">
            <v>Relationship Manager</v>
          </cell>
          <cell r="N461" t="str">
            <v>ANAND</v>
          </cell>
        </row>
        <row r="462">
          <cell r="G462" t="str">
            <v>Active</v>
          </cell>
          <cell r="H462" t="str">
            <v>Branch Manager</v>
          </cell>
          <cell r="N462" t="str">
            <v>Hoshangabad</v>
          </cell>
        </row>
        <row r="463">
          <cell r="G463" t="str">
            <v>Active</v>
          </cell>
          <cell r="H463" t="str">
            <v>Relationship Manager</v>
          </cell>
          <cell r="N463" t="str">
            <v>Udaipur</v>
          </cell>
        </row>
        <row r="464">
          <cell r="G464" t="str">
            <v>Active</v>
          </cell>
          <cell r="H464" t="str">
            <v>Credit Ops - Maker</v>
          </cell>
          <cell r="N464" t="str">
            <v>Phalodi</v>
          </cell>
        </row>
        <row r="465">
          <cell r="G465" t="str">
            <v>Active</v>
          </cell>
          <cell r="H465" t="str">
            <v>Branch Credit Ops</v>
          </cell>
          <cell r="N465" t="str">
            <v>Nimbahera</v>
          </cell>
        </row>
        <row r="466">
          <cell r="G466" t="str">
            <v>Active</v>
          </cell>
          <cell r="H466" t="str">
            <v>Relationship Manager</v>
          </cell>
          <cell r="N466" t="str">
            <v>Khandwa</v>
          </cell>
        </row>
        <row r="467">
          <cell r="G467" t="str">
            <v>Active</v>
          </cell>
          <cell r="H467" t="str">
            <v>Cluster Sales Manager</v>
          </cell>
          <cell r="N467" t="str">
            <v>Salem</v>
          </cell>
        </row>
        <row r="468">
          <cell r="G468" t="str">
            <v>Active</v>
          </cell>
          <cell r="H468" t="str">
            <v>Branch Manager</v>
          </cell>
          <cell r="N468" t="str">
            <v>ANAND</v>
          </cell>
        </row>
        <row r="469">
          <cell r="G469" t="str">
            <v>Active</v>
          </cell>
          <cell r="H469" t="str">
            <v>Branch Credit Ops</v>
          </cell>
          <cell r="N469" t="str">
            <v>Hoshangabad</v>
          </cell>
        </row>
        <row r="470">
          <cell r="G470" t="str">
            <v>Active</v>
          </cell>
          <cell r="H470" t="str">
            <v>Relationship Manager</v>
          </cell>
          <cell r="N470" t="str">
            <v>Kotputli</v>
          </cell>
        </row>
        <row r="471">
          <cell r="G471" t="str">
            <v>Active</v>
          </cell>
          <cell r="H471" t="str">
            <v>Branch Credit Ops</v>
          </cell>
          <cell r="N471" t="str">
            <v>DHARMAPURI</v>
          </cell>
        </row>
        <row r="472">
          <cell r="G472" t="str">
            <v>Active</v>
          </cell>
          <cell r="H472" t="str">
            <v>Branch Credit Manager</v>
          </cell>
          <cell r="N472" t="str">
            <v>THOOTHUKUDI</v>
          </cell>
        </row>
        <row r="473">
          <cell r="G473" t="str">
            <v>Active</v>
          </cell>
          <cell r="H473" t="str">
            <v>Relationship Manager</v>
          </cell>
          <cell r="N473" t="str">
            <v>Udaipur</v>
          </cell>
        </row>
        <row r="474">
          <cell r="G474" t="str">
            <v>Active</v>
          </cell>
          <cell r="H474" t="str">
            <v>Relationship Manager</v>
          </cell>
          <cell r="N474" t="str">
            <v>JAORA</v>
          </cell>
        </row>
        <row r="475">
          <cell r="G475" t="str">
            <v>Active</v>
          </cell>
          <cell r="H475" t="str">
            <v>Relationship Manager</v>
          </cell>
          <cell r="N475" t="str">
            <v>SEHORE</v>
          </cell>
        </row>
        <row r="476">
          <cell r="G476" t="str">
            <v>Active</v>
          </cell>
          <cell r="H476" t="str">
            <v>Relationship Manager</v>
          </cell>
          <cell r="N476" t="str">
            <v>Khategaon</v>
          </cell>
        </row>
        <row r="477">
          <cell r="G477" t="str">
            <v>Active</v>
          </cell>
          <cell r="H477" t="str">
            <v>Branch Credit Manager</v>
          </cell>
          <cell r="N477" t="str">
            <v>Nagarcoil</v>
          </cell>
        </row>
        <row r="478">
          <cell r="G478" t="str">
            <v>Active</v>
          </cell>
          <cell r="H478" t="str">
            <v>Relationship Manager</v>
          </cell>
          <cell r="N478" t="str">
            <v>VADODARA</v>
          </cell>
        </row>
        <row r="479">
          <cell r="G479" t="str">
            <v>Active</v>
          </cell>
          <cell r="H479" t="str">
            <v>Relationship Manager</v>
          </cell>
          <cell r="N479" t="str">
            <v>VALSAD</v>
          </cell>
        </row>
        <row r="480">
          <cell r="G480" t="str">
            <v>Active</v>
          </cell>
          <cell r="H480" t="str">
            <v>Branch Manager</v>
          </cell>
          <cell r="N480" t="str">
            <v>Phalodi</v>
          </cell>
        </row>
        <row r="481">
          <cell r="G481" t="str">
            <v>Active</v>
          </cell>
          <cell r="H481" t="str">
            <v>Branch Credit Ops</v>
          </cell>
          <cell r="N481" t="str">
            <v>SEHORE</v>
          </cell>
        </row>
        <row r="482">
          <cell r="G482" t="str">
            <v>Active</v>
          </cell>
          <cell r="H482" t="str">
            <v>Relationship Manager</v>
          </cell>
          <cell r="N482" t="str">
            <v>AJMER</v>
          </cell>
        </row>
        <row r="483">
          <cell r="G483" t="str">
            <v>Active</v>
          </cell>
          <cell r="H483" t="str">
            <v>Relationship Manager</v>
          </cell>
          <cell r="N483" t="str">
            <v>Manasa</v>
          </cell>
        </row>
        <row r="484">
          <cell r="G484" t="str">
            <v>Active</v>
          </cell>
          <cell r="H484" t="str">
            <v>Branch Credit Ops</v>
          </cell>
          <cell r="N484" t="str">
            <v>Sumerpur</v>
          </cell>
        </row>
        <row r="485">
          <cell r="G485" t="str">
            <v>Active</v>
          </cell>
          <cell r="H485" t="str">
            <v>Relationship Manager</v>
          </cell>
          <cell r="N485" t="str">
            <v>Sangamner</v>
          </cell>
        </row>
        <row r="486">
          <cell r="G486" t="str">
            <v>Active</v>
          </cell>
          <cell r="H486" t="str">
            <v>Relationship Manager</v>
          </cell>
          <cell r="N486" t="str">
            <v>Phalodi</v>
          </cell>
        </row>
        <row r="487">
          <cell r="G487" t="str">
            <v>Active</v>
          </cell>
          <cell r="H487" t="str">
            <v>Relationship Manager</v>
          </cell>
          <cell r="N487" t="str">
            <v>Sujalpur</v>
          </cell>
        </row>
        <row r="488">
          <cell r="G488" t="str">
            <v>Active</v>
          </cell>
          <cell r="H488" t="str">
            <v>Cluster Credit Manager</v>
          </cell>
          <cell r="N488" t="str">
            <v>DEWAS</v>
          </cell>
        </row>
        <row r="489">
          <cell r="G489" t="str">
            <v>Active</v>
          </cell>
          <cell r="H489" t="str">
            <v>Relationship Manager</v>
          </cell>
          <cell r="N489" t="str">
            <v>Hoshangabad</v>
          </cell>
        </row>
        <row r="490">
          <cell r="G490" t="str">
            <v>Active</v>
          </cell>
          <cell r="H490" t="str">
            <v>Relationship Manager</v>
          </cell>
          <cell r="N490" t="str">
            <v>Hoshangabad</v>
          </cell>
        </row>
        <row r="491">
          <cell r="G491" t="str">
            <v>Active</v>
          </cell>
          <cell r="H491" t="str">
            <v>Branch Credit Manager</v>
          </cell>
          <cell r="N491" t="str">
            <v>Shamgarh</v>
          </cell>
        </row>
        <row r="492">
          <cell r="G492" t="str">
            <v>Active</v>
          </cell>
          <cell r="H492" t="str">
            <v>Relationship Manager</v>
          </cell>
          <cell r="N492" t="str">
            <v>KHARGONE</v>
          </cell>
        </row>
        <row r="493">
          <cell r="G493" t="str">
            <v>Active</v>
          </cell>
          <cell r="H493" t="str">
            <v>Branch Manager</v>
          </cell>
          <cell r="N493" t="str">
            <v>Hospet</v>
          </cell>
        </row>
        <row r="494">
          <cell r="G494" t="str">
            <v>Active</v>
          </cell>
          <cell r="H494" t="str">
            <v>Relationship Manager</v>
          </cell>
          <cell r="N494" t="str">
            <v>NEEM KA THANA</v>
          </cell>
        </row>
        <row r="495">
          <cell r="G495" t="str">
            <v>Active</v>
          </cell>
          <cell r="H495" t="str">
            <v>Relationship Manager</v>
          </cell>
          <cell r="N495" t="str">
            <v>KHARGONE</v>
          </cell>
        </row>
        <row r="496">
          <cell r="G496" t="str">
            <v>Active</v>
          </cell>
          <cell r="H496" t="str">
            <v>Branch Credit Manager</v>
          </cell>
          <cell r="N496" t="str">
            <v>INDORE</v>
          </cell>
        </row>
        <row r="497">
          <cell r="G497" t="str">
            <v>Active</v>
          </cell>
          <cell r="H497" t="str">
            <v>Relationship Manager</v>
          </cell>
          <cell r="N497" t="str">
            <v>SUJANGARH</v>
          </cell>
        </row>
        <row r="498">
          <cell r="G498" t="str">
            <v>Active</v>
          </cell>
          <cell r="H498" t="str">
            <v>Relationship Manager</v>
          </cell>
          <cell r="N498" t="str">
            <v>JHUNJHUNU</v>
          </cell>
        </row>
        <row r="499">
          <cell r="G499" t="str">
            <v>Active</v>
          </cell>
          <cell r="H499" t="str">
            <v>Relationship Manager</v>
          </cell>
          <cell r="N499" t="str">
            <v>BARAMATI</v>
          </cell>
        </row>
        <row r="500">
          <cell r="G500" t="str">
            <v>Active</v>
          </cell>
          <cell r="H500" t="str">
            <v>Branch Credit Manager</v>
          </cell>
          <cell r="N500" t="str">
            <v>Nimbahera</v>
          </cell>
        </row>
        <row r="501">
          <cell r="G501" t="str">
            <v>Active</v>
          </cell>
          <cell r="H501" t="str">
            <v>Relationship Manager</v>
          </cell>
          <cell r="N501" t="str">
            <v>CHITTORGARH</v>
          </cell>
        </row>
        <row r="502">
          <cell r="G502" t="str">
            <v>Active</v>
          </cell>
          <cell r="H502" t="str">
            <v>Cluster Credit Manager</v>
          </cell>
          <cell r="N502" t="str">
            <v>PUNE</v>
          </cell>
        </row>
        <row r="503">
          <cell r="G503" t="str">
            <v>Active</v>
          </cell>
          <cell r="H503" t="str">
            <v>Relationship Manager</v>
          </cell>
          <cell r="N503" t="str">
            <v>INDORE</v>
          </cell>
        </row>
        <row r="504">
          <cell r="G504" t="str">
            <v>Active</v>
          </cell>
          <cell r="H504" t="str">
            <v>Relationship Manager</v>
          </cell>
          <cell r="N504" t="str">
            <v>Hospet</v>
          </cell>
        </row>
        <row r="505">
          <cell r="G505" t="str">
            <v>Active</v>
          </cell>
          <cell r="H505" t="str">
            <v>Relationship Manager</v>
          </cell>
          <cell r="N505" t="str">
            <v>GULABPURA</v>
          </cell>
        </row>
        <row r="506">
          <cell r="G506" t="str">
            <v>Active</v>
          </cell>
          <cell r="H506" t="str">
            <v>Relationship Manager</v>
          </cell>
          <cell r="N506" t="str">
            <v>BEAWAR</v>
          </cell>
        </row>
        <row r="507">
          <cell r="G507" t="str">
            <v>Active</v>
          </cell>
          <cell r="H507" t="str">
            <v>Relationship Manager</v>
          </cell>
          <cell r="N507" t="str">
            <v>Phalodi</v>
          </cell>
        </row>
        <row r="508">
          <cell r="G508" t="str">
            <v>Active</v>
          </cell>
          <cell r="H508" t="str">
            <v>Branch Credit Ops</v>
          </cell>
          <cell r="N508" t="str">
            <v>Udaipur</v>
          </cell>
        </row>
        <row r="509">
          <cell r="G509" t="str">
            <v>Active</v>
          </cell>
          <cell r="H509" t="str">
            <v>Branch Credit Ops</v>
          </cell>
          <cell r="N509" t="str">
            <v>JANGAON</v>
          </cell>
        </row>
        <row r="510">
          <cell r="G510" t="str">
            <v>Active</v>
          </cell>
          <cell r="H510" t="str">
            <v>Relationship Manager</v>
          </cell>
          <cell r="N510" t="str">
            <v>Sivakasi</v>
          </cell>
        </row>
        <row r="511">
          <cell r="G511" t="str">
            <v>Active</v>
          </cell>
          <cell r="H511" t="str">
            <v>Branch Credit Manager</v>
          </cell>
          <cell r="N511" t="str">
            <v>Sangamner</v>
          </cell>
        </row>
        <row r="512">
          <cell r="G512" t="str">
            <v>Active</v>
          </cell>
          <cell r="H512" t="str">
            <v>Relationship Manager</v>
          </cell>
          <cell r="N512" t="str">
            <v>KOLHAPUR</v>
          </cell>
        </row>
        <row r="513">
          <cell r="G513" t="str">
            <v>Active</v>
          </cell>
          <cell r="H513" t="str">
            <v>Branch Credit Ops</v>
          </cell>
          <cell r="N513" t="str">
            <v>Krishnagiri</v>
          </cell>
        </row>
        <row r="514">
          <cell r="G514" t="str">
            <v>Active</v>
          </cell>
          <cell r="H514" t="str">
            <v>Relationship Manager</v>
          </cell>
          <cell r="N514" t="str">
            <v>THOOTHUKUDI</v>
          </cell>
        </row>
        <row r="515">
          <cell r="G515" t="str">
            <v>Active</v>
          </cell>
          <cell r="H515" t="str">
            <v>Relationship Manager</v>
          </cell>
          <cell r="N515" t="str">
            <v>THOOTHUKUDI</v>
          </cell>
        </row>
        <row r="516">
          <cell r="G516" t="str">
            <v>Active</v>
          </cell>
          <cell r="H516" t="str">
            <v>Credit Ops - Maker</v>
          </cell>
          <cell r="N516" t="str">
            <v>Ops Hub Office Mumbai</v>
          </cell>
        </row>
        <row r="517">
          <cell r="G517" t="str">
            <v>Active</v>
          </cell>
          <cell r="H517" t="str">
            <v>Branch Credit Manager</v>
          </cell>
          <cell r="N517" t="str">
            <v>Karimnagar</v>
          </cell>
        </row>
        <row r="518">
          <cell r="G518" t="str">
            <v>Active</v>
          </cell>
          <cell r="H518" t="str">
            <v>Relationship Manager</v>
          </cell>
          <cell r="N518" t="str">
            <v>Nokha</v>
          </cell>
        </row>
        <row r="519">
          <cell r="G519" t="str">
            <v>Active</v>
          </cell>
          <cell r="H519" t="str">
            <v>Relationship Manager</v>
          </cell>
          <cell r="N519" t="str">
            <v>Nokha</v>
          </cell>
        </row>
        <row r="520">
          <cell r="G520" t="str">
            <v>Active</v>
          </cell>
          <cell r="H520" t="str">
            <v>Relationship Manager</v>
          </cell>
          <cell r="N520" t="str">
            <v>DAVANAGERE</v>
          </cell>
        </row>
        <row r="521">
          <cell r="G521" t="str">
            <v>Active</v>
          </cell>
          <cell r="H521" t="str">
            <v>Branch Manager</v>
          </cell>
          <cell r="N521" t="str">
            <v>Sumerpur</v>
          </cell>
        </row>
        <row r="522">
          <cell r="G522" t="str">
            <v>Active</v>
          </cell>
          <cell r="H522" t="str">
            <v>Relationship Manager</v>
          </cell>
          <cell r="N522" t="str">
            <v>GULABPURA</v>
          </cell>
        </row>
        <row r="523">
          <cell r="G523" t="str">
            <v>Active</v>
          </cell>
          <cell r="H523" t="str">
            <v>Relationship Manager</v>
          </cell>
          <cell r="N523" t="str">
            <v>CHOMU</v>
          </cell>
        </row>
        <row r="524">
          <cell r="G524" t="str">
            <v>Active</v>
          </cell>
          <cell r="H524" t="str">
            <v>Relationship Manager</v>
          </cell>
          <cell r="N524" t="str">
            <v>NEEM KA THANA</v>
          </cell>
        </row>
        <row r="525">
          <cell r="G525" t="str">
            <v>Active</v>
          </cell>
          <cell r="H525" t="str">
            <v>Relationship Manager</v>
          </cell>
          <cell r="N525" t="str">
            <v>Hoshangabad</v>
          </cell>
        </row>
        <row r="526">
          <cell r="G526" t="str">
            <v>Active</v>
          </cell>
          <cell r="H526" t="str">
            <v>Branch Credit Ops</v>
          </cell>
          <cell r="N526" t="str">
            <v>Gadag</v>
          </cell>
        </row>
        <row r="527">
          <cell r="G527" t="str">
            <v>Active</v>
          </cell>
          <cell r="H527" t="str">
            <v>Relationship Manager</v>
          </cell>
          <cell r="N527" t="str">
            <v>VILUPPURAM</v>
          </cell>
        </row>
        <row r="528">
          <cell r="G528" t="str">
            <v>Active</v>
          </cell>
          <cell r="H528" t="str">
            <v>Relationship Manager</v>
          </cell>
          <cell r="N528" t="str">
            <v>TIRUNELVELI</v>
          </cell>
        </row>
        <row r="529">
          <cell r="G529" t="str">
            <v>Active</v>
          </cell>
          <cell r="H529" t="str">
            <v>Relationship Manager</v>
          </cell>
          <cell r="N529" t="str">
            <v>Jagitial</v>
          </cell>
        </row>
        <row r="530">
          <cell r="G530" t="str">
            <v>Active</v>
          </cell>
          <cell r="H530" t="str">
            <v>Credit Ops - Maker</v>
          </cell>
          <cell r="N530" t="str">
            <v>Theni</v>
          </cell>
        </row>
        <row r="531">
          <cell r="G531" t="str">
            <v>Active</v>
          </cell>
          <cell r="H531" t="str">
            <v>Branch Manager</v>
          </cell>
          <cell r="N531" t="str">
            <v>Sivakasi</v>
          </cell>
        </row>
        <row r="532">
          <cell r="G532" t="str">
            <v>Active</v>
          </cell>
          <cell r="H532" t="str">
            <v>Relationship Manager</v>
          </cell>
          <cell r="N532" t="str">
            <v>Krishnagiri</v>
          </cell>
        </row>
        <row r="533">
          <cell r="G533" t="str">
            <v>Active</v>
          </cell>
          <cell r="H533" t="str">
            <v>Branch Manager</v>
          </cell>
          <cell r="N533" t="str">
            <v>TIRUNELVELI</v>
          </cell>
        </row>
        <row r="534">
          <cell r="G534" t="str">
            <v>Active</v>
          </cell>
          <cell r="H534" t="str">
            <v>Branch Credit Ops</v>
          </cell>
          <cell r="N534" t="str">
            <v>Ratangarh</v>
          </cell>
        </row>
        <row r="535">
          <cell r="G535" t="str">
            <v>Active</v>
          </cell>
          <cell r="H535" t="str">
            <v>Branch Credit Ops</v>
          </cell>
          <cell r="N535" t="str">
            <v>Khandwa</v>
          </cell>
        </row>
        <row r="536">
          <cell r="G536" t="str">
            <v>Active</v>
          </cell>
          <cell r="H536" t="str">
            <v>Relationship Manager</v>
          </cell>
          <cell r="N536" t="str">
            <v>Khandwa</v>
          </cell>
        </row>
        <row r="537">
          <cell r="G537" t="str">
            <v>Active</v>
          </cell>
          <cell r="H537" t="str">
            <v>Relationship Manager</v>
          </cell>
          <cell r="N537" t="str">
            <v>SEHORE</v>
          </cell>
        </row>
        <row r="538">
          <cell r="G538" t="str">
            <v>Active</v>
          </cell>
          <cell r="H538" t="str">
            <v>Relationship Manager</v>
          </cell>
          <cell r="N538" t="str">
            <v>YAVATMAL</v>
          </cell>
        </row>
        <row r="539">
          <cell r="G539" t="str">
            <v>Active</v>
          </cell>
          <cell r="H539" t="str">
            <v>Branch Credit Ops</v>
          </cell>
          <cell r="N539" t="str">
            <v>Nagarcoil</v>
          </cell>
        </row>
        <row r="540">
          <cell r="G540" t="str">
            <v>Active</v>
          </cell>
          <cell r="H540" t="str">
            <v>Relationship Manager</v>
          </cell>
          <cell r="N540" t="str">
            <v>KALLAKURICHI</v>
          </cell>
        </row>
        <row r="541">
          <cell r="G541" t="str">
            <v>Active</v>
          </cell>
          <cell r="H541" t="str">
            <v>State Business Head</v>
          </cell>
          <cell r="N541" t="str">
            <v>Gadag</v>
          </cell>
        </row>
        <row r="542">
          <cell r="G542" t="str">
            <v>Active</v>
          </cell>
          <cell r="H542" t="str">
            <v>Relationship Manager</v>
          </cell>
          <cell r="N542" t="str">
            <v>Haveri</v>
          </cell>
        </row>
        <row r="543">
          <cell r="G543" t="str">
            <v>Active</v>
          </cell>
          <cell r="H543" t="str">
            <v>Branch Credit Manager</v>
          </cell>
          <cell r="N543" t="str">
            <v>Jagitial</v>
          </cell>
        </row>
        <row r="544">
          <cell r="G544" t="str">
            <v>Active</v>
          </cell>
          <cell r="H544" t="str">
            <v>Branch Credit Ops</v>
          </cell>
          <cell r="N544" t="str">
            <v>Khategaon</v>
          </cell>
        </row>
        <row r="545">
          <cell r="G545" t="str">
            <v>Active</v>
          </cell>
          <cell r="H545" t="str">
            <v>Relationship Manager</v>
          </cell>
          <cell r="N545" t="str">
            <v>Kamareddy</v>
          </cell>
        </row>
        <row r="546">
          <cell r="G546" t="str">
            <v>Active</v>
          </cell>
          <cell r="H546" t="str">
            <v>Relationship Manager</v>
          </cell>
          <cell r="N546" t="str">
            <v>Jagitial</v>
          </cell>
        </row>
        <row r="547">
          <cell r="G547" t="str">
            <v>Active</v>
          </cell>
          <cell r="H547" t="str">
            <v>Relationship Manager</v>
          </cell>
          <cell r="N547" t="str">
            <v>Udaipur</v>
          </cell>
        </row>
        <row r="548">
          <cell r="G548" t="str">
            <v>Active</v>
          </cell>
          <cell r="H548" t="str">
            <v>Relationship Manager</v>
          </cell>
          <cell r="N548" t="str">
            <v>Kotputli</v>
          </cell>
        </row>
        <row r="549">
          <cell r="G549" t="str">
            <v>Active</v>
          </cell>
          <cell r="H549" t="str">
            <v>Branch Manager</v>
          </cell>
          <cell r="N549" t="str">
            <v>Sangamner</v>
          </cell>
        </row>
        <row r="550">
          <cell r="G550" t="str">
            <v>Active</v>
          </cell>
          <cell r="H550" t="str">
            <v>Relationship Manager</v>
          </cell>
          <cell r="N550" t="str">
            <v>Haveri</v>
          </cell>
        </row>
        <row r="551">
          <cell r="G551" t="str">
            <v>Active</v>
          </cell>
          <cell r="H551" t="str">
            <v>Branch Credit Manager</v>
          </cell>
          <cell r="N551" t="str">
            <v>KALLAKURICHI</v>
          </cell>
        </row>
        <row r="552">
          <cell r="G552" t="str">
            <v>Active</v>
          </cell>
          <cell r="H552" t="str">
            <v>Relationship Manager</v>
          </cell>
          <cell r="N552" t="str">
            <v>SATARA</v>
          </cell>
        </row>
        <row r="553">
          <cell r="G553" t="str">
            <v>Active</v>
          </cell>
          <cell r="H553" t="str">
            <v>Relationship Manager</v>
          </cell>
          <cell r="N553" t="str">
            <v>Gadag</v>
          </cell>
        </row>
        <row r="554">
          <cell r="G554" t="str">
            <v>Active</v>
          </cell>
          <cell r="H554" t="str">
            <v>Branch Manager</v>
          </cell>
          <cell r="N554" t="str">
            <v>Haveri</v>
          </cell>
        </row>
        <row r="555">
          <cell r="G555" t="str">
            <v>Active</v>
          </cell>
          <cell r="H555" t="str">
            <v>Relationship Manager</v>
          </cell>
          <cell r="N555" t="str">
            <v>Gadag</v>
          </cell>
        </row>
        <row r="556">
          <cell r="G556" t="str">
            <v>Active</v>
          </cell>
          <cell r="H556" t="str">
            <v>Relationship Manager</v>
          </cell>
          <cell r="N556" t="str">
            <v>Hospet</v>
          </cell>
        </row>
        <row r="557">
          <cell r="G557" t="str">
            <v>Active</v>
          </cell>
          <cell r="H557" t="str">
            <v>Relationship Manager</v>
          </cell>
          <cell r="N557" t="str">
            <v>Hospet</v>
          </cell>
        </row>
        <row r="558">
          <cell r="G558" t="str">
            <v>Active</v>
          </cell>
          <cell r="H558" t="str">
            <v>Relationship Manager</v>
          </cell>
          <cell r="N558" t="str">
            <v>CHOMU</v>
          </cell>
        </row>
        <row r="559">
          <cell r="G559" t="str">
            <v>Active</v>
          </cell>
          <cell r="H559" t="str">
            <v>Relationship Manager</v>
          </cell>
          <cell r="N559" t="str">
            <v>DAVANAGERE</v>
          </cell>
        </row>
        <row r="560">
          <cell r="G560" t="str">
            <v>Active</v>
          </cell>
          <cell r="H560" t="str">
            <v>Relationship Manager</v>
          </cell>
          <cell r="N560" t="str">
            <v>Nimbahera</v>
          </cell>
        </row>
        <row r="561">
          <cell r="G561" t="str">
            <v>Active</v>
          </cell>
          <cell r="H561" t="str">
            <v>Ops</v>
          </cell>
          <cell r="N561" t="str">
            <v>Ops Hub Office Mumbai</v>
          </cell>
        </row>
        <row r="562">
          <cell r="G562" t="str">
            <v>Active</v>
          </cell>
          <cell r="H562" t="str">
            <v>Relationship Manager</v>
          </cell>
          <cell r="N562" t="str">
            <v>CHITTORGARH</v>
          </cell>
        </row>
        <row r="563">
          <cell r="G563" t="str">
            <v>Active</v>
          </cell>
          <cell r="H563" t="str">
            <v>Relationship Manager</v>
          </cell>
          <cell r="N563" t="str">
            <v>DHARMAPURI</v>
          </cell>
        </row>
        <row r="564">
          <cell r="G564" t="str">
            <v>Active</v>
          </cell>
          <cell r="H564" t="str">
            <v>Branch Credit Ops</v>
          </cell>
          <cell r="N564" t="str">
            <v>Shamgarh</v>
          </cell>
        </row>
        <row r="565">
          <cell r="G565" t="str">
            <v>Active</v>
          </cell>
          <cell r="H565" t="str">
            <v>Relationship Manager</v>
          </cell>
          <cell r="N565" t="str">
            <v>Hospet</v>
          </cell>
        </row>
        <row r="566">
          <cell r="G566" t="str">
            <v>Active</v>
          </cell>
          <cell r="H566" t="str">
            <v>Branch Credit Ops</v>
          </cell>
          <cell r="N566" t="str">
            <v>THOOTHUKUDI</v>
          </cell>
        </row>
        <row r="567">
          <cell r="G567" t="str">
            <v>Active</v>
          </cell>
          <cell r="H567" t="str">
            <v>Relationship Manager</v>
          </cell>
          <cell r="N567" t="str">
            <v>Krishnagiri</v>
          </cell>
        </row>
        <row r="568">
          <cell r="G568" t="str">
            <v>Active</v>
          </cell>
          <cell r="H568" t="str">
            <v>Branch Credit Manager</v>
          </cell>
          <cell r="N568" t="str">
            <v>Sivakasi</v>
          </cell>
        </row>
        <row r="569">
          <cell r="G569" t="str">
            <v>Active</v>
          </cell>
          <cell r="H569" t="str">
            <v>Relationship Manager</v>
          </cell>
          <cell r="N569" t="str">
            <v>JANGAON</v>
          </cell>
        </row>
        <row r="570">
          <cell r="G570" t="str">
            <v>Active</v>
          </cell>
          <cell r="H570" t="str">
            <v>Relationship Manager</v>
          </cell>
          <cell r="N570" t="str">
            <v>Khategaon</v>
          </cell>
        </row>
        <row r="571">
          <cell r="G571" t="str">
            <v>Active</v>
          </cell>
          <cell r="H571" t="str">
            <v>Branch Credit Manager</v>
          </cell>
          <cell r="N571" t="str">
            <v>Manasa</v>
          </cell>
        </row>
        <row r="572">
          <cell r="G572" t="str">
            <v>Active</v>
          </cell>
          <cell r="H572" t="str">
            <v>Relationship Manager</v>
          </cell>
          <cell r="N572" t="str">
            <v>Shamgarh</v>
          </cell>
        </row>
        <row r="573">
          <cell r="G573" t="str">
            <v>Active</v>
          </cell>
          <cell r="H573" t="str">
            <v>Central Credit Ops</v>
          </cell>
          <cell r="N573" t="str">
            <v>Ops Hub Office Mumbai</v>
          </cell>
        </row>
        <row r="574">
          <cell r="G574" t="str">
            <v>Active</v>
          </cell>
          <cell r="H574" t="str">
            <v>Relationship Manager</v>
          </cell>
          <cell r="N574" t="str">
            <v>Sumerpur</v>
          </cell>
        </row>
        <row r="575">
          <cell r="G575" t="str">
            <v>Active</v>
          </cell>
          <cell r="H575" t="str">
            <v>Relationship Manager</v>
          </cell>
          <cell r="N575" t="str">
            <v>DAVANAGERE</v>
          </cell>
        </row>
        <row r="576">
          <cell r="G576" t="str">
            <v>Active</v>
          </cell>
          <cell r="H576" t="str">
            <v>Relationship Manager</v>
          </cell>
          <cell r="N576" t="str">
            <v>KUCHAMAN</v>
          </cell>
        </row>
        <row r="577">
          <cell r="G577" t="str">
            <v>Active</v>
          </cell>
          <cell r="H577" t="str">
            <v>Relationship Manager</v>
          </cell>
          <cell r="N577" t="str">
            <v>Ratangarh</v>
          </cell>
        </row>
        <row r="578">
          <cell r="G578" t="str">
            <v>Active</v>
          </cell>
          <cell r="H578" t="str">
            <v>Relationship Manager</v>
          </cell>
          <cell r="N578" t="str">
            <v>Ratangarh</v>
          </cell>
        </row>
        <row r="579">
          <cell r="G579" t="str">
            <v>Active</v>
          </cell>
          <cell r="H579" t="str">
            <v>Relationship Manager</v>
          </cell>
          <cell r="N579" t="str">
            <v>DEWAS</v>
          </cell>
        </row>
        <row r="580">
          <cell r="G580" t="str">
            <v>Active</v>
          </cell>
          <cell r="H580" t="str">
            <v>Relationship Manager</v>
          </cell>
          <cell r="N580" t="str">
            <v>Ratangarh</v>
          </cell>
        </row>
        <row r="581">
          <cell r="G581" t="str">
            <v>Active</v>
          </cell>
          <cell r="H581" t="str">
            <v>Relationship Manager</v>
          </cell>
          <cell r="N581" t="str">
            <v>DEWAS</v>
          </cell>
        </row>
        <row r="582">
          <cell r="G582" t="str">
            <v>Active</v>
          </cell>
          <cell r="H582" t="str">
            <v>Relationship Manager</v>
          </cell>
          <cell r="N582" t="str">
            <v>Theni</v>
          </cell>
        </row>
        <row r="583">
          <cell r="G583" t="str">
            <v>Active</v>
          </cell>
          <cell r="H583" t="str">
            <v>Relationship Manager</v>
          </cell>
          <cell r="N583" t="str">
            <v>SANGLI</v>
          </cell>
        </row>
        <row r="584">
          <cell r="G584" t="str">
            <v>Active</v>
          </cell>
          <cell r="H584" t="str">
            <v>Relationship Manager</v>
          </cell>
          <cell r="N584" t="str">
            <v>BULDHANA</v>
          </cell>
        </row>
        <row r="585">
          <cell r="G585" t="str">
            <v>Active</v>
          </cell>
          <cell r="H585" t="str">
            <v>Branch Manager</v>
          </cell>
          <cell r="N585" t="str">
            <v>Khategaon</v>
          </cell>
        </row>
        <row r="586">
          <cell r="G586" t="str">
            <v>Active</v>
          </cell>
          <cell r="H586" t="str">
            <v>Relationship Manager</v>
          </cell>
          <cell r="N586" t="str">
            <v>DEWAS</v>
          </cell>
        </row>
        <row r="587">
          <cell r="G587" t="str">
            <v>Active</v>
          </cell>
          <cell r="H587" t="str">
            <v>Relationship Manager</v>
          </cell>
          <cell r="N587" t="str">
            <v>Nimbahera</v>
          </cell>
        </row>
        <row r="588">
          <cell r="G588" t="str">
            <v>Active</v>
          </cell>
          <cell r="H588" t="str">
            <v>Relationship Manager</v>
          </cell>
          <cell r="N588" t="str">
            <v>Sumerpur</v>
          </cell>
        </row>
        <row r="589">
          <cell r="G589" t="str">
            <v>Active</v>
          </cell>
          <cell r="H589" t="str">
            <v>Relationship Manager</v>
          </cell>
          <cell r="N589" t="str">
            <v>Udaipur</v>
          </cell>
        </row>
        <row r="590">
          <cell r="G590" t="str">
            <v>Active</v>
          </cell>
          <cell r="H590" t="str">
            <v>Relationship Manager</v>
          </cell>
          <cell r="N590" t="str">
            <v>Karimnagar</v>
          </cell>
        </row>
        <row r="591">
          <cell r="G591" t="str">
            <v>Active</v>
          </cell>
          <cell r="H591" t="str">
            <v>Relationship Manager</v>
          </cell>
          <cell r="N591" t="str">
            <v>Siddipet</v>
          </cell>
        </row>
        <row r="592">
          <cell r="G592" t="str">
            <v>Active</v>
          </cell>
          <cell r="H592" t="str">
            <v>Relationship Manager</v>
          </cell>
          <cell r="N592" t="str">
            <v>Namakkal</v>
          </cell>
        </row>
        <row r="593">
          <cell r="G593" t="str">
            <v>Active</v>
          </cell>
          <cell r="H593" t="str">
            <v>Relationship Manager</v>
          </cell>
          <cell r="N593" t="str">
            <v>NAGPUR</v>
          </cell>
        </row>
        <row r="594">
          <cell r="G594" t="str">
            <v>Active</v>
          </cell>
          <cell r="H594" t="str">
            <v>Branch Manager</v>
          </cell>
          <cell r="N594" t="str">
            <v>KARAIKUDI</v>
          </cell>
        </row>
        <row r="595">
          <cell r="G595" t="str">
            <v>Active</v>
          </cell>
          <cell r="H595" t="str">
            <v>Relationship Manager</v>
          </cell>
          <cell r="N595" t="str">
            <v>Mandsaur</v>
          </cell>
        </row>
        <row r="596">
          <cell r="G596" t="str">
            <v>Active</v>
          </cell>
          <cell r="H596" t="str">
            <v>Branch Credit Ops</v>
          </cell>
          <cell r="N596" t="str">
            <v>Belgaum</v>
          </cell>
        </row>
        <row r="597">
          <cell r="G597" t="str">
            <v>Active</v>
          </cell>
          <cell r="H597" t="str">
            <v>Relationship Manager</v>
          </cell>
          <cell r="N597" t="str">
            <v>Haveri</v>
          </cell>
        </row>
        <row r="598">
          <cell r="G598" t="str">
            <v>Active</v>
          </cell>
          <cell r="H598" t="str">
            <v>Relationship Manager</v>
          </cell>
          <cell r="N598" t="str">
            <v>UJJAIN</v>
          </cell>
        </row>
        <row r="599">
          <cell r="G599" t="str">
            <v>Active</v>
          </cell>
          <cell r="H599" t="str">
            <v>Branch Manager</v>
          </cell>
          <cell r="N599" t="str">
            <v>Salem</v>
          </cell>
        </row>
        <row r="600">
          <cell r="G600" t="str">
            <v>Active</v>
          </cell>
          <cell r="H600" t="str">
            <v>Relationship Manager</v>
          </cell>
          <cell r="N600" t="str">
            <v>KOLHAPUR</v>
          </cell>
        </row>
        <row r="601">
          <cell r="G601" t="str">
            <v>Active</v>
          </cell>
          <cell r="H601" t="str">
            <v>Branch Credit Ops</v>
          </cell>
          <cell r="N601" t="str">
            <v>Kamareddy</v>
          </cell>
        </row>
        <row r="602">
          <cell r="G602" t="str">
            <v>Active</v>
          </cell>
          <cell r="H602" t="str">
            <v>Relationship Manager</v>
          </cell>
          <cell r="N602" t="str">
            <v>Gadag</v>
          </cell>
        </row>
        <row r="603">
          <cell r="G603" t="str">
            <v>Active</v>
          </cell>
          <cell r="H603" t="str">
            <v>Relationship Manager</v>
          </cell>
          <cell r="N603" t="str">
            <v>Gadag</v>
          </cell>
        </row>
        <row r="604">
          <cell r="G604" t="str">
            <v>Active</v>
          </cell>
          <cell r="H604" t="str">
            <v>Branch Manager</v>
          </cell>
          <cell r="N604" t="str">
            <v>KUCHAMAN</v>
          </cell>
        </row>
        <row r="605">
          <cell r="G605" t="str">
            <v>Active</v>
          </cell>
          <cell r="H605" t="str">
            <v>Relationship Manager</v>
          </cell>
          <cell r="N605" t="str">
            <v>Theni</v>
          </cell>
        </row>
        <row r="606">
          <cell r="G606" t="str">
            <v>Active</v>
          </cell>
          <cell r="H606" t="str">
            <v>Relationship Manager</v>
          </cell>
          <cell r="N606" t="str">
            <v>Haveri</v>
          </cell>
        </row>
        <row r="607">
          <cell r="G607" t="str">
            <v>Active</v>
          </cell>
          <cell r="H607" t="str">
            <v>Relationship Manager</v>
          </cell>
          <cell r="N607" t="str">
            <v>BULDHANA</v>
          </cell>
        </row>
        <row r="608">
          <cell r="G608" t="str">
            <v>Active</v>
          </cell>
          <cell r="H608" t="str">
            <v>Relationship Manager</v>
          </cell>
          <cell r="N608" t="str">
            <v>BARAMATI</v>
          </cell>
        </row>
        <row r="609">
          <cell r="G609" t="str">
            <v>Active</v>
          </cell>
          <cell r="H609" t="str">
            <v>Relationship Manager</v>
          </cell>
          <cell r="N609" t="str">
            <v>Nimbahera</v>
          </cell>
        </row>
        <row r="610">
          <cell r="G610" t="str">
            <v>Active</v>
          </cell>
          <cell r="H610" t="str">
            <v>Relationship Manager</v>
          </cell>
          <cell r="N610" t="str">
            <v>FATEHNAGAR</v>
          </cell>
        </row>
        <row r="611">
          <cell r="G611" t="str">
            <v>Active</v>
          </cell>
          <cell r="H611" t="str">
            <v>Relationship Manager</v>
          </cell>
          <cell r="N611" t="str">
            <v>DHAMNOD</v>
          </cell>
        </row>
        <row r="612">
          <cell r="G612" t="str">
            <v>Active</v>
          </cell>
          <cell r="H612" t="str">
            <v>Relationship Manager</v>
          </cell>
          <cell r="N612" t="str">
            <v>BULDHANA</v>
          </cell>
        </row>
        <row r="613">
          <cell r="G613" t="str">
            <v>Active</v>
          </cell>
          <cell r="H613" t="str">
            <v>Branch Credit Ops</v>
          </cell>
          <cell r="N613" t="str">
            <v>TIRUNELVELI</v>
          </cell>
        </row>
        <row r="614">
          <cell r="G614" t="str">
            <v>Active</v>
          </cell>
          <cell r="H614" t="str">
            <v>Branch Credit Ops</v>
          </cell>
          <cell r="N614" t="str">
            <v>Jagitial</v>
          </cell>
        </row>
        <row r="615">
          <cell r="G615" t="str">
            <v>Active</v>
          </cell>
          <cell r="H615" t="str">
            <v>Branch Credit Manager</v>
          </cell>
          <cell r="N615" t="str">
            <v>Krishnagiri</v>
          </cell>
        </row>
        <row r="616">
          <cell r="G616" t="str">
            <v>Active</v>
          </cell>
          <cell r="H616" t="str">
            <v>Relationship Manager</v>
          </cell>
          <cell r="N616" t="str">
            <v>Kekri</v>
          </cell>
        </row>
        <row r="617">
          <cell r="G617" t="str">
            <v>Active</v>
          </cell>
          <cell r="H617" t="str">
            <v>Relationship Manager</v>
          </cell>
          <cell r="N617" t="str">
            <v>FATEHNAGAR</v>
          </cell>
        </row>
        <row r="618">
          <cell r="G618" t="str">
            <v>Active</v>
          </cell>
          <cell r="H618" t="str">
            <v>Relationship Manager</v>
          </cell>
          <cell r="N618" t="str">
            <v>Kalyan</v>
          </cell>
        </row>
        <row r="619">
          <cell r="G619" t="str">
            <v>Active</v>
          </cell>
          <cell r="H619" t="str">
            <v>State Credit Head</v>
          </cell>
          <cell r="N619" t="str">
            <v>Belgaum</v>
          </cell>
        </row>
        <row r="620">
          <cell r="G620" t="str">
            <v>Active</v>
          </cell>
          <cell r="H620" t="str">
            <v>Relationship Manager</v>
          </cell>
          <cell r="N620" t="str">
            <v>SIKAR</v>
          </cell>
        </row>
        <row r="621">
          <cell r="G621" t="str">
            <v>Active</v>
          </cell>
          <cell r="H621" t="str">
            <v>Relationship Manager</v>
          </cell>
          <cell r="N621" t="str">
            <v>UJJAIN</v>
          </cell>
        </row>
        <row r="622">
          <cell r="G622" t="str">
            <v>Active</v>
          </cell>
          <cell r="H622" t="str">
            <v>Relationship Manager</v>
          </cell>
          <cell r="N622" t="str">
            <v>Erode</v>
          </cell>
        </row>
        <row r="623">
          <cell r="G623" t="str">
            <v>Active</v>
          </cell>
          <cell r="H623" t="str">
            <v>Relationship Manager</v>
          </cell>
          <cell r="N623" t="str">
            <v>Nagarcoil</v>
          </cell>
        </row>
        <row r="624">
          <cell r="G624" t="str">
            <v>Active</v>
          </cell>
          <cell r="H624" t="str">
            <v>Relationship Manager</v>
          </cell>
          <cell r="N624" t="str">
            <v>Karad</v>
          </cell>
        </row>
        <row r="625">
          <cell r="G625" t="str">
            <v>Active</v>
          </cell>
          <cell r="H625" t="str">
            <v>Branch Manager</v>
          </cell>
          <cell r="N625" t="str">
            <v>Karimnagar</v>
          </cell>
        </row>
        <row r="626">
          <cell r="G626" t="str">
            <v>Active</v>
          </cell>
          <cell r="H626" t="str">
            <v>Relationship Manager</v>
          </cell>
          <cell r="N626" t="str">
            <v>CHOMU</v>
          </cell>
        </row>
        <row r="627">
          <cell r="G627" t="str">
            <v>Active</v>
          </cell>
          <cell r="H627" t="str">
            <v>Relationship Manager</v>
          </cell>
          <cell r="N627" t="str">
            <v>Karad</v>
          </cell>
        </row>
        <row r="628">
          <cell r="G628" t="str">
            <v>Active</v>
          </cell>
          <cell r="H628" t="str">
            <v>Ops</v>
          </cell>
          <cell r="N628" t="str">
            <v>Salem</v>
          </cell>
        </row>
        <row r="629">
          <cell r="G629" t="str">
            <v>Active</v>
          </cell>
          <cell r="H629" t="str">
            <v>Branch Credit Manager</v>
          </cell>
          <cell r="N629" t="str">
            <v>DHARMAPURI</v>
          </cell>
        </row>
        <row r="630">
          <cell r="G630" t="str">
            <v>Active</v>
          </cell>
          <cell r="H630" t="str">
            <v>Branch Manager</v>
          </cell>
          <cell r="N630" t="str">
            <v>Nokha</v>
          </cell>
        </row>
        <row r="631">
          <cell r="G631" t="str">
            <v>Active</v>
          </cell>
          <cell r="H631" t="str">
            <v>Relationship Manager</v>
          </cell>
          <cell r="N631" t="str">
            <v>Salem</v>
          </cell>
        </row>
        <row r="632">
          <cell r="G632" t="str">
            <v>Active</v>
          </cell>
          <cell r="H632" t="str">
            <v>Branch Credit Ops</v>
          </cell>
          <cell r="N632" t="str">
            <v>Madurai</v>
          </cell>
        </row>
        <row r="633">
          <cell r="G633" t="str">
            <v>Active</v>
          </cell>
          <cell r="H633" t="str">
            <v>Branch Credit Ops</v>
          </cell>
          <cell r="N633" t="str">
            <v>Medchal</v>
          </cell>
        </row>
        <row r="634">
          <cell r="G634" t="str">
            <v>Active</v>
          </cell>
          <cell r="H634" t="str">
            <v>Branch Manager</v>
          </cell>
          <cell r="N634" t="str">
            <v>Nagarcoil</v>
          </cell>
        </row>
        <row r="635">
          <cell r="G635" t="str">
            <v>Active</v>
          </cell>
          <cell r="H635" t="str">
            <v>Relationship Manager</v>
          </cell>
          <cell r="N635" t="str">
            <v>Dhule</v>
          </cell>
        </row>
        <row r="636">
          <cell r="G636" t="str">
            <v>Active</v>
          </cell>
          <cell r="H636" t="str">
            <v>Cluster Credit Manager</v>
          </cell>
          <cell r="N636" t="str">
            <v>Salem</v>
          </cell>
        </row>
        <row r="637">
          <cell r="G637" t="str">
            <v>Active</v>
          </cell>
          <cell r="H637" t="str">
            <v>Branch Manager</v>
          </cell>
          <cell r="N637" t="str">
            <v>KALLAKURICHI</v>
          </cell>
        </row>
        <row r="638">
          <cell r="G638" t="str">
            <v>Active</v>
          </cell>
          <cell r="H638" t="str">
            <v>Relationship Manager</v>
          </cell>
          <cell r="N638" t="str">
            <v>Kamareddy</v>
          </cell>
        </row>
        <row r="639">
          <cell r="G639" t="str">
            <v>Active</v>
          </cell>
          <cell r="H639" t="str">
            <v>Branch Manager</v>
          </cell>
          <cell r="N639" t="str">
            <v>Krishnagiri</v>
          </cell>
        </row>
        <row r="640">
          <cell r="G640" t="str">
            <v>Active</v>
          </cell>
          <cell r="H640" t="str">
            <v>Relationship Manager</v>
          </cell>
          <cell r="N640" t="str">
            <v>Dhule</v>
          </cell>
        </row>
        <row r="641">
          <cell r="G641" t="str">
            <v>Active</v>
          </cell>
          <cell r="H641" t="str">
            <v>Relationship Manager</v>
          </cell>
          <cell r="N641" t="str">
            <v>Sangamner</v>
          </cell>
        </row>
        <row r="642">
          <cell r="G642" t="str">
            <v>Active</v>
          </cell>
          <cell r="H642" t="str">
            <v>Branch Credit Ops</v>
          </cell>
          <cell r="N642" t="str">
            <v>Sangamner</v>
          </cell>
        </row>
        <row r="643">
          <cell r="G643" t="str">
            <v>Active</v>
          </cell>
          <cell r="H643" t="str">
            <v>Relationship Manager</v>
          </cell>
          <cell r="N643" t="str">
            <v>Dhule</v>
          </cell>
        </row>
        <row r="644">
          <cell r="G644" t="str">
            <v>Active</v>
          </cell>
          <cell r="H644" t="str">
            <v>Relationship Manager</v>
          </cell>
          <cell r="N644" t="str">
            <v>GULABPURA</v>
          </cell>
        </row>
        <row r="645">
          <cell r="G645" t="str">
            <v>Active</v>
          </cell>
          <cell r="H645" t="str">
            <v>Relationship Manager</v>
          </cell>
          <cell r="N645" t="str">
            <v>Sivakasi</v>
          </cell>
        </row>
        <row r="646">
          <cell r="G646" t="str">
            <v>Active</v>
          </cell>
          <cell r="H646" t="str">
            <v>Relationship Manager</v>
          </cell>
          <cell r="N646" t="str">
            <v>SOJAT</v>
          </cell>
        </row>
        <row r="647">
          <cell r="G647" t="str">
            <v>Active</v>
          </cell>
          <cell r="H647" t="str">
            <v>Relationship Manager</v>
          </cell>
          <cell r="N647" t="str">
            <v>Sivakasi</v>
          </cell>
        </row>
        <row r="648">
          <cell r="G648" t="str">
            <v>Active</v>
          </cell>
          <cell r="H648" t="str">
            <v>Relationship Manager</v>
          </cell>
          <cell r="N648" t="str">
            <v>Shamgarh</v>
          </cell>
        </row>
        <row r="649">
          <cell r="G649" t="str">
            <v>Active</v>
          </cell>
          <cell r="H649" t="str">
            <v>Relationship Manager</v>
          </cell>
          <cell r="N649" t="str">
            <v>Sangamner</v>
          </cell>
        </row>
        <row r="650">
          <cell r="G650" t="str">
            <v>Active</v>
          </cell>
          <cell r="H650" t="str">
            <v>Branch Manager</v>
          </cell>
          <cell r="N650" t="str">
            <v>Jagitial</v>
          </cell>
        </row>
        <row r="651">
          <cell r="G651" t="str">
            <v>Active</v>
          </cell>
          <cell r="H651" t="str">
            <v>Branch Manager</v>
          </cell>
          <cell r="N651" t="str">
            <v>JANGAON</v>
          </cell>
        </row>
        <row r="652">
          <cell r="G652" t="str">
            <v>Active</v>
          </cell>
          <cell r="H652" t="str">
            <v>Relationship Manager</v>
          </cell>
          <cell r="N652" t="str">
            <v>Karimnagar</v>
          </cell>
        </row>
        <row r="653">
          <cell r="G653" t="str">
            <v>Active</v>
          </cell>
          <cell r="H653" t="str">
            <v>Relationship Manager</v>
          </cell>
          <cell r="N653" t="str">
            <v>Salem</v>
          </cell>
        </row>
        <row r="654">
          <cell r="G654" t="str">
            <v>Active</v>
          </cell>
          <cell r="H654" t="str">
            <v>Relationship Manager</v>
          </cell>
          <cell r="N654" t="str">
            <v>DHARMAPURI</v>
          </cell>
        </row>
        <row r="655">
          <cell r="G655" t="str">
            <v>Active</v>
          </cell>
          <cell r="H655" t="str">
            <v>Relationship Manager</v>
          </cell>
          <cell r="N655" t="str">
            <v>TIRUNELVELI</v>
          </cell>
        </row>
        <row r="656">
          <cell r="G656" t="str">
            <v>Active</v>
          </cell>
          <cell r="H656" t="str">
            <v>Relationship Manager</v>
          </cell>
          <cell r="N656" t="str">
            <v>Erode</v>
          </cell>
        </row>
        <row r="657">
          <cell r="G657" t="str">
            <v>Active</v>
          </cell>
          <cell r="H657" t="str">
            <v>Relationship Manager</v>
          </cell>
          <cell r="N657" t="str">
            <v>TIRUNELVELI</v>
          </cell>
        </row>
        <row r="658">
          <cell r="G658" t="str">
            <v>Active</v>
          </cell>
          <cell r="H658" t="str">
            <v>Relationship Manager</v>
          </cell>
          <cell r="N658" t="str">
            <v>KALLAKURICHI</v>
          </cell>
        </row>
        <row r="659">
          <cell r="G659" t="str">
            <v>Active</v>
          </cell>
          <cell r="H659" t="str">
            <v>Ops</v>
          </cell>
          <cell r="N659" t="str">
            <v>Ops Hub Office Mumbai</v>
          </cell>
        </row>
        <row r="660">
          <cell r="G660" t="str">
            <v>Active</v>
          </cell>
          <cell r="H660" t="str">
            <v>Cluster Credit Manager</v>
          </cell>
          <cell r="N660" t="str">
            <v>SIKAR</v>
          </cell>
        </row>
        <row r="661">
          <cell r="G661" t="str">
            <v>Active</v>
          </cell>
          <cell r="H661" t="str">
            <v>Branch Credit Manager</v>
          </cell>
          <cell r="N661" t="str">
            <v>Kotputli</v>
          </cell>
        </row>
        <row r="662">
          <cell r="G662" t="str">
            <v>Active</v>
          </cell>
          <cell r="H662" t="str">
            <v>Relationship Manager</v>
          </cell>
          <cell r="N662" t="str">
            <v>KUCHAMAN</v>
          </cell>
        </row>
        <row r="663">
          <cell r="G663" t="str">
            <v>Active</v>
          </cell>
          <cell r="H663" t="str">
            <v>Relationship Manager</v>
          </cell>
          <cell r="N663" t="str">
            <v>SUJANGARH</v>
          </cell>
        </row>
        <row r="664">
          <cell r="G664" t="str">
            <v>Active</v>
          </cell>
          <cell r="H664" t="str">
            <v>Relationship Manager</v>
          </cell>
          <cell r="N664" t="str">
            <v>JHUNJHUNU</v>
          </cell>
        </row>
        <row r="665">
          <cell r="G665" t="str">
            <v>Active</v>
          </cell>
          <cell r="H665" t="str">
            <v>Relationship Manager</v>
          </cell>
          <cell r="N665" t="str">
            <v>Khategaon</v>
          </cell>
        </row>
        <row r="666">
          <cell r="G666" t="str">
            <v>Active</v>
          </cell>
          <cell r="H666" t="str">
            <v>Branch Manager</v>
          </cell>
          <cell r="N666" t="str">
            <v>THOOTHUKUDI</v>
          </cell>
        </row>
        <row r="667">
          <cell r="G667" t="str">
            <v>Active</v>
          </cell>
          <cell r="H667" t="str">
            <v>Relationship Manager</v>
          </cell>
          <cell r="N667" t="str">
            <v>BULDHANA</v>
          </cell>
        </row>
        <row r="668">
          <cell r="G668" t="str">
            <v>Active</v>
          </cell>
          <cell r="H668" t="str">
            <v>Relationship Manager</v>
          </cell>
          <cell r="N668" t="str">
            <v>SANGLI</v>
          </cell>
        </row>
        <row r="669">
          <cell r="G669" t="str">
            <v>Active</v>
          </cell>
          <cell r="H669" t="str">
            <v>MIS Executive</v>
          </cell>
          <cell r="N669" t="str">
            <v>Head Office - Mumbai</v>
          </cell>
        </row>
        <row r="670">
          <cell r="G670" t="str">
            <v>Active</v>
          </cell>
          <cell r="H670" t="str">
            <v>Relationship Manager</v>
          </cell>
          <cell r="N670" t="str">
            <v>Haveri</v>
          </cell>
        </row>
        <row r="671">
          <cell r="G671" t="str">
            <v>Active</v>
          </cell>
          <cell r="H671" t="str">
            <v>Relationship Manager</v>
          </cell>
          <cell r="N671" t="str">
            <v>Jalgaon</v>
          </cell>
        </row>
        <row r="672">
          <cell r="G672" t="str">
            <v>Active</v>
          </cell>
          <cell r="H672" t="str">
            <v>Relationship Manager</v>
          </cell>
          <cell r="N672" t="str">
            <v>Haveri</v>
          </cell>
        </row>
        <row r="673">
          <cell r="G673" t="str">
            <v>Active</v>
          </cell>
          <cell r="H673" t="str">
            <v>Relationship Manager</v>
          </cell>
          <cell r="N673" t="str">
            <v>Nimbahera</v>
          </cell>
        </row>
        <row r="674">
          <cell r="G674" t="str">
            <v>Active</v>
          </cell>
          <cell r="H674" t="str">
            <v>Relationship Manager</v>
          </cell>
          <cell r="N674" t="str">
            <v>Gadag</v>
          </cell>
        </row>
        <row r="675">
          <cell r="G675" t="str">
            <v>Active</v>
          </cell>
          <cell r="H675" t="str">
            <v>Relationship Manager</v>
          </cell>
          <cell r="N675" t="str">
            <v>Nagarcoil</v>
          </cell>
        </row>
        <row r="676">
          <cell r="G676" t="str">
            <v>Active</v>
          </cell>
          <cell r="H676" t="str">
            <v>Branch Credit Manager</v>
          </cell>
          <cell r="N676" t="str">
            <v>Erode</v>
          </cell>
        </row>
        <row r="677">
          <cell r="N677" t="str">
            <v>AJMER</v>
          </cell>
        </row>
        <row r="678">
          <cell r="G678" t="str">
            <v>Active</v>
          </cell>
          <cell r="H678" t="str">
            <v>Branch Credit Manager</v>
          </cell>
          <cell r="N678" t="str">
            <v>Nokha</v>
          </cell>
        </row>
        <row r="679">
          <cell r="G679" t="str">
            <v>Active</v>
          </cell>
          <cell r="H679" t="str">
            <v>Relationship Manager</v>
          </cell>
          <cell r="N679" t="str">
            <v>Sujalpur</v>
          </cell>
        </row>
        <row r="680">
          <cell r="G680" t="str">
            <v>Active</v>
          </cell>
          <cell r="H680" t="str">
            <v>Relationship Manager</v>
          </cell>
          <cell r="N680" t="str">
            <v>BEAWAR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1">
          <cell r="B1" t="str">
            <v>Invoice Date</v>
          </cell>
          <cell r="F1" t="str">
            <v>SerialNo</v>
          </cell>
          <cell r="G1" t="str">
            <v>Make &amp; Model</v>
          </cell>
          <cell r="J1" t="str">
            <v>Asset Tag</v>
          </cell>
          <cell r="P1" t="str">
            <v>User</v>
          </cell>
          <cell r="V1" t="str">
            <v>Uniq</v>
          </cell>
        </row>
        <row r="2">
          <cell r="F2" t="str">
            <v>PF5CCXFC</v>
          </cell>
          <cell r="G2" t="str">
            <v>Lenovo TP</v>
          </cell>
          <cell r="J2" t="str">
            <v>WCA/FIN/COMP/LAP/290</v>
          </cell>
          <cell r="P2" t="str">
            <v>GOURAV DHAVAN</v>
          </cell>
          <cell r="V2" t="str">
            <v>Head Office - MumbaiSoftware Devoloper</v>
          </cell>
        </row>
        <row r="3">
          <cell r="F3" t="str">
            <v>PF5CD2MW</v>
          </cell>
          <cell r="G3" t="str">
            <v>Lenovo TP</v>
          </cell>
          <cell r="J3" t="str">
            <v>WCA/FIN/COMP/LAP/291</v>
          </cell>
          <cell r="P3" t="str">
            <v>Prashant dere</v>
          </cell>
          <cell r="V3" t="str">
            <v>Head Office - MumbaiAVP</v>
          </cell>
        </row>
        <row r="4">
          <cell r="F4" t="str">
            <v>5CG5082Z50</v>
          </cell>
          <cell r="G4" t="str">
            <v>HP 240 G10</v>
          </cell>
          <cell r="J4" t="str">
            <v>WCA/FIN/COMP/LAP/292</v>
          </cell>
          <cell r="P4" t="str">
            <v>Jitendra Salitra</v>
          </cell>
          <cell r="V4" t="str">
            <v>JAORABCM</v>
          </cell>
        </row>
        <row r="5">
          <cell r="F5" t="str">
            <v>5CG5082YV4</v>
          </cell>
          <cell r="G5" t="str">
            <v>HP 240 G10</v>
          </cell>
          <cell r="J5" t="str">
            <v>WCA/FIN/COMP/LAP/293</v>
          </cell>
          <cell r="P5" t="str">
            <v>Dattaram Tawade</v>
          </cell>
          <cell r="V5" t="str">
            <v>Head Office - MumbaiIT</v>
          </cell>
        </row>
        <row r="6">
          <cell r="F6" t="str">
            <v>5CG5082ZKN</v>
          </cell>
          <cell r="G6" t="str">
            <v>HP 240 G10</v>
          </cell>
          <cell r="J6" t="str">
            <v>WCA/FIN/COMP/LAP/294</v>
          </cell>
          <cell r="P6" t="str">
            <v>Manish Vaishnav</v>
          </cell>
          <cell r="V6" t="str">
            <v>PHALODIBCM</v>
          </cell>
        </row>
        <row r="7">
          <cell r="F7" t="str">
            <v>PG04H57F</v>
          </cell>
          <cell r="G7" t="str">
            <v>V14(DXIH)</v>
          </cell>
          <cell r="J7" t="str">
            <v>WCA/FIN/COMP/LAP/295</v>
          </cell>
          <cell r="P7" t="str">
            <v>Lalit Solanki</v>
          </cell>
          <cell r="V7" t="str">
            <v>NOKHACOE</v>
          </cell>
        </row>
        <row r="8">
          <cell r="F8" t="str">
            <v>PG04H15H</v>
          </cell>
          <cell r="G8" t="str">
            <v>V14(DXIH)</v>
          </cell>
          <cell r="J8" t="str">
            <v>WCA/FIN/COMP/LAP/296</v>
          </cell>
          <cell r="P8" t="str">
            <v>Vijay Bawaliya</v>
          </cell>
          <cell r="V8" t="str">
            <v>RATANGARHBM</v>
          </cell>
        </row>
        <row r="9">
          <cell r="F9" t="str">
            <v>PG04H9WB</v>
          </cell>
          <cell r="G9" t="str">
            <v>V14(DXIH)</v>
          </cell>
          <cell r="J9" t="str">
            <v>WCA/FIN/COMP/LAP/297</v>
          </cell>
          <cell r="P9" t="str">
            <v>RM</v>
          </cell>
          <cell r="V9" t="str">
            <v>UjjainRM</v>
          </cell>
        </row>
        <row r="10">
          <cell r="F10" t="str">
            <v>PG04H1CL</v>
          </cell>
          <cell r="G10" t="str">
            <v>V14(DXIH)</v>
          </cell>
          <cell r="J10" t="str">
            <v>WCA/FIN/COMP/LAP/298</v>
          </cell>
          <cell r="P10" t="str">
            <v>Jugal Kishor Verma</v>
          </cell>
          <cell r="V10" t="str">
            <v>SHUJALPURBM</v>
          </cell>
        </row>
        <row r="11">
          <cell r="F11" t="str">
            <v>PG04H0Z2</v>
          </cell>
          <cell r="G11" t="str">
            <v>V14(DXIH)</v>
          </cell>
          <cell r="J11" t="str">
            <v>WCA/FIN/COMP/LAP/299</v>
          </cell>
          <cell r="P11" t="str">
            <v>Prakash Chandra</v>
          </cell>
          <cell r="V11" t="str">
            <v>SUMERPURBM</v>
          </cell>
        </row>
        <row r="12">
          <cell r="F12" t="str">
            <v>PG04H14S</v>
          </cell>
          <cell r="G12" t="str">
            <v>V14(DXIH)</v>
          </cell>
          <cell r="J12" t="str">
            <v>WCA/FIN/COMP/LAP/300</v>
          </cell>
          <cell r="P12" t="str">
            <v>RM</v>
          </cell>
          <cell r="V12" t="str">
            <v>SehoreRM</v>
          </cell>
        </row>
        <row r="13">
          <cell r="F13" t="str">
            <v>PG04S5LE</v>
          </cell>
          <cell r="G13" t="str">
            <v>V14(DXIH)</v>
          </cell>
          <cell r="J13" t="str">
            <v>WCA/FIN/COMP/LAP/301</v>
          </cell>
          <cell r="P13" t="str">
            <v>Deepak Salvi</v>
          </cell>
          <cell r="V13" t="str">
            <v>ChittorgarhBM</v>
          </cell>
        </row>
        <row r="14">
          <cell r="F14" t="str">
            <v>PF5CGLX8</v>
          </cell>
          <cell r="G14" t="str">
            <v>E14(5B00)</v>
          </cell>
          <cell r="J14" t="str">
            <v>WCA/FIN/COMP/LAP/302</v>
          </cell>
          <cell r="P14" t="str">
            <v>Vishal Gupta</v>
          </cell>
          <cell r="V14" t="str">
            <v>Head Office - MumbaiIT</v>
          </cell>
        </row>
        <row r="15">
          <cell r="F15" t="str">
            <v>PG04R6XY</v>
          </cell>
          <cell r="G15" t="str">
            <v>V14(DXIH)</v>
          </cell>
          <cell r="J15" t="str">
            <v>WCA/FIN/COMP/LAP/303</v>
          </cell>
          <cell r="P15" t="str">
            <v>Totaram Sharma</v>
          </cell>
          <cell r="V15" t="str">
            <v>SikarBM</v>
          </cell>
        </row>
        <row r="16">
          <cell r="F16" t="str">
            <v>PG04S5L2</v>
          </cell>
          <cell r="G16" t="str">
            <v>V14(DXIH)</v>
          </cell>
          <cell r="J16" t="str">
            <v>WCA/FIN/COMP/LAP/304</v>
          </cell>
          <cell r="P16" t="str">
            <v>Vijay Prajapati</v>
          </cell>
          <cell r="V16" t="str">
            <v>KHANDWABM</v>
          </cell>
        </row>
        <row r="17">
          <cell r="F17" t="str">
            <v>PG04R6ZL</v>
          </cell>
          <cell r="G17" t="str">
            <v>V14(DXIH)</v>
          </cell>
          <cell r="J17" t="str">
            <v>WCA/FIN/COMP/LAP/305</v>
          </cell>
          <cell r="P17" t="str">
            <v>Gourav Sharma</v>
          </cell>
          <cell r="V17" t="str">
            <v>KEKRICOE</v>
          </cell>
        </row>
        <row r="18">
          <cell r="F18" t="str">
            <v>PG04R6FV</v>
          </cell>
          <cell r="G18" t="str">
            <v>V14(DXIH)</v>
          </cell>
          <cell r="J18" t="str">
            <v>WCA/FIN/COMP/LAP/306</v>
          </cell>
          <cell r="P18" t="str">
            <v>Kuldeep Singh 2</v>
          </cell>
          <cell r="V18" t="str">
            <v>MANDSAURBM</v>
          </cell>
        </row>
        <row r="19">
          <cell r="F19" t="str">
            <v>PG04R49G</v>
          </cell>
          <cell r="G19" t="str">
            <v>V14(DXIH)</v>
          </cell>
          <cell r="J19" t="str">
            <v>WCA/FIN/COMP/LAP/307</v>
          </cell>
          <cell r="P19" t="str">
            <v>vishnupriyan</v>
          </cell>
          <cell r="V19" t="str">
            <v>VILUPPURAMCOE</v>
          </cell>
        </row>
        <row r="20">
          <cell r="F20" t="str">
            <v>PG04S5QE</v>
          </cell>
          <cell r="G20" t="str">
            <v>V14(DXIH)</v>
          </cell>
          <cell r="J20" t="str">
            <v>WCA/FIN/COMP/LAP/308</v>
          </cell>
          <cell r="P20" t="str">
            <v>Sriramkumar A</v>
          </cell>
          <cell r="V20" t="str">
            <v>TheniBM</v>
          </cell>
        </row>
        <row r="21">
          <cell r="F21" t="str">
            <v>PG04R6CF</v>
          </cell>
          <cell r="G21" t="str">
            <v>V14(DXIH)</v>
          </cell>
          <cell r="J21" t="str">
            <v>WCA/FIN/COMP/LAP/309</v>
          </cell>
          <cell r="P21" t="str">
            <v>Eeshvar Goswami</v>
          </cell>
          <cell r="V21" t="str">
            <v>UDAIPURBM</v>
          </cell>
        </row>
        <row r="22">
          <cell r="F22" t="str">
            <v>PG04S5PT</v>
          </cell>
          <cell r="G22" t="str">
            <v>V14(DXIH)</v>
          </cell>
          <cell r="J22" t="str">
            <v>WCA/FIN/COMP/LAP/310</v>
          </cell>
          <cell r="P22" t="str">
            <v>RM</v>
          </cell>
          <cell r="V22" t="str">
            <v>FatenagarRM</v>
          </cell>
        </row>
        <row r="23">
          <cell r="F23" t="str">
            <v>PG04R4HW</v>
          </cell>
          <cell r="G23" t="str">
            <v>V14(DXIH)</v>
          </cell>
          <cell r="J23" t="str">
            <v>WCA/FIN/COMP/LAP/311</v>
          </cell>
          <cell r="P23" t="str">
            <v>RM</v>
          </cell>
          <cell r="V23" t="str">
            <v>RAJSAMANDRM</v>
          </cell>
        </row>
        <row r="24">
          <cell r="F24" t="str">
            <v>PG04S4GF</v>
          </cell>
          <cell r="G24" t="str">
            <v>V14(DXIH)</v>
          </cell>
          <cell r="J24" t="str">
            <v>WCA/FIN/COMP/LAP/312</v>
          </cell>
          <cell r="P24" t="str">
            <v>Ujjwal Lad</v>
          </cell>
          <cell r="V24" t="str">
            <v>IndoreBM</v>
          </cell>
        </row>
        <row r="25">
          <cell r="F25" t="str">
            <v>PG04R8CA</v>
          </cell>
          <cell r="G25" t="str">
            <v>V14(DXIH)</v>
          </cell>
          <cell r="J25" t="str">
            <v>WCA/FIN/COMP/LAP/313</v>
          </cell>
          <cell r="P25" t="str">
            <v>Shokin Gaur</v>
          </cell>
          <cell r="V25" t="str">
            <v>MANASABM</v>
          </cell>
        </row>
        <row r="26">
          <cell r="F26" t="str">
            <v>PG04R6CH</v>
          </cell>
          <cell r="G26" t="str">
            <v>V14(DXIH)</v>
          </cell>
          <cell r="J26" t="str">
            <v>WCA/FIN/COMP/LAP/314</v>
          </cell>
          <cell r="P26" t="str">
            <v>RM</v>
          </cell>
          <cell r="V26" t="str">
            <v>RATANGARHRM</v>
          </cell>
        </row>
        <row r="27">
          <cell r="F27" t="str">
            <v>PG04R757</v>
          </cell>
          <cell r="G27" t="str">
            <v>V14(DXIH)</v>
          </cell>
          <cell r="J27" t="str">
            <v>WCA/FIN/COMP/LAP/315</v>
          </cell>
          <cell r="P27" t="str">
            <v>Manish Purohit</v>
          </cell>
          <cell r="V27" t="str">
            <v>PHALODIBM</v>
          </cell>
        </row>
        <row r="28">
          <cell r="F28" t="str">
            <v>PG04S5QZ</v>
          </cell>
          <cell r="G28" t="str">
            <v>V14(DXIH)</v>
          </cell>
          <cell r="J28" t="str">
            <v>WCA/FIN/COMP/LAP/316</v>
          </cell>
          <cell r="P28" t="str">
            <v>RM</v>
          </cell>
          <cell r="V28" t="str">
            <v xml:space="preserve"> NimbaheraRM</v>
          </cell>
        </row>
        <row r="29">
          <cell r="F29" t="str">
            <v>PG04R8DD</v>
          </cell>
          <cell r="G29" t="str">
            <v>V14(DXIH)</v>
          </cell>
          <cell r="J29" t="str">
            <v>WCA/FIN/COMP/LAP/317</v>
          </cell>
          <cell r="P29" t="str">
            <v>RM</v>
          </cell>
          <cell r="V29" t="str">
            <v>ManasaRM</v>
          </cell>
        </row>
        <row r="30">
          <cell r="F30" t="str">
            <v>PG04R4CZ</v>
          </cell>
          <cell r="G30" t="str">
            <v>V14(DXIH)</v>
          </cell>
          <cell r="J30" t="str">
            <v>WCA/FIN/COMP/LAP/318</v>
          </cell>
          <cell r="P30" t="str">
            <v>RM</v>
          </cell>
          <cell r="V30" t="str">
            <v>MandsaurRM</v>
          </cell>
        </row>
        <row r="31">
          <cell r="F31" t="str">
            <v>PG04R75D</v>
          </cell>
          <cell r="G31" t="str">
            <v>V14(DXIH)</v>
          </cell>
          <cell r="J31" t="str">
            <v>WCA/FIN/COMP/LAP/319</v>
          </cell>
          <cell r="P31" t="str">
            <v>Vishvaraj singh rathore</v>
          </cell>
          <cell r="V31" t="str">
            <v>GULABPURABM</v>
          </cell>
        </row>
        <row r="32">
          <cell r="F32" t="str">
            <v>PG04R8KC</v>
          </cell>
          <cell r="G32" t="str">
            <v>V14(DXIH)</v>
          </cell>
          <cell r="J32" t="str">
            <v>WCA/FIN/COMP/LAP/320</v>
          </cell>
          <cell r="P32" t="str">
            <v>Lokendra Singh Rathor</v>
          </cell>
          <cell r="V32" t="str">
            <v>ManasaCOE</v>
          </cell>
        </row>
        <row r="33">
          <cell r="F33" t="str">
            <v>PG04R8HZ</v>
          </cell>
          <cell r="G33" t="str">
            <v>V14(DXIH)</v>
          </cell>
          <cell r="J33" t="str">
            <v>WCA/FIN/COMP/LAP/321</v>
          </cell>
          <cell r="P33" t="str">
            <v>Srinivas Kathi</v>
          </cell>
          <cell r="V33" t="str">
            <v>SIDDIPETBM</v>
          </cell>
        </row>
        <row r="34">
          <cell r="F34" t="str">
            <v>PG04S4H8</v>
          </cell>
          <cell r="G34" t="str">
            <v>V14(DXIH)</v>
          </cell>
          <cell r="J34" t="str">
            <v>WCA/FIN/COMP/LAP/322</v>
          </cell>
          <cell r="P34" t="str">
            <v>Mahesh Eke</v>
          </cell>
          <cell r="V34" t="str">
            <v>KamareddyBM</v>
          </cell>
        </row>
        <row r="35">
          <cell r="F35" t="str">
            <v>PG04R8R8</v>
          </cell>
          <cell r="G35" t="str">
            <v>V14(DXIH)</v>
          </cell>
          <cell r="J35" t="str">
            <v>WCA/FIN/COMP/LAP/323</v>
          </cell>
          <cell r="P35" t="str">
            <v>Rahul Malviya</v>
          </cell>
          <cell r="V35" t="str">
            <v>HoshangabadCOE</v>
          </cell>
        </row>
        <row r="36">
          <cell r="F36" t="str">
            <v>PG04R6K7</v>
          </cell>
          <cell r="G36" t="str">
            <v>V14(DXIH)</v>
          </cell>
          <cell r="J36" t="str">
            <v>WCA/FIN/COMP/LAP/324</v>
          </cell>
          <cell r="P36" t="str">
            <v>Nakul sharma</v>
          </cell>
          <cell r="V36" t="str">
            <v>ShamgarhBM</v>
          </cell>
        </row>
        <row r="37">
          <cell r="F37" t="str">
            <v>PG04S4M5</v>
          </cell>
          <cell r="G37" t="str">
            <v>V14(DXIH)</v>
          </cell>
          <cell r="J37" t="str">
            <v>WCA/FIN/COMP/LAP/325</v>
          </cell>
          <cell r="P37" t="str">
            <v>RM</v>
          </cell>
          <cell r="V37" t="str">
            <v>JAORARM</v>
          </cell>
        </row>
        <row r="38">
          <cell r="F38" t="str">
            <v>PG04R71Q</v>
          </cell>
          <cell r="G38" t="str">
            <v>V14(DXIH)</v>
          </cell>
          <cell r="J38" t="str">
            <v>WCA/FIN/COMP/LAP/326</v>
          </cell>
          <cell r="P38" t="str">
            <v>CHANDRAPAL SINGH</v>
          </cell>
          <cell r="V38" t="str">
            <v>MANDSAURCOE</v>
          </cell>
        </row>
        <row r="39">
          <cell r="F39" t="str">
            <v>PG04R71G</v>
          </cell>
          <cell r="G39" t="str">
            <v>V14(DXIH)</v>
          </cell>
          <cell r="J39" t="str">
            <v>WCA/FIN/COMP/LAP/327</v>
          </cell>
          <cell r="P39" t="str">
            <v>Narendra Chourey</v>
          </cell>
          <cell r="V39" t="str">
            <v>HOSHANGABADBM</v>
          </cell>
        </row>
        <row r="40">
          <cell r="F40" t="str">
            <v>PG04B8MR</v>
          </cell>
          <cell r="G40" t="str">
            <v>E14(2V00)</v>
          </cell>
          <cell r="J40" t="str">
            <v>WCA/FIN/COMP/LAP/328</v>
          </cell>
          <cell r="P40" t="str">
            <v>Gaurav Mishra</v>
          </cell>
          <cell r="V40" t="str">
            <v>PuneZCM</v>
          </cell>
        </row>
        <row r="41">
          <cell r="F41" t="str">
            <v>PG04J5CF</v>
          </cell>
          <cell r="G41" t="str">
            <v>E14(2V00)</v>
          </cell>
          <cell r="J41" t="str">
            <v>WCA/FIN/COMP/LAP/329</v>
          </cell>
          <cell r="P41" t="str">
            <v>Paras Dubey</v>
          </cell>
          <cell r="V41" t="str">
            <v>Head Office - MumbaiHR - head</v>
          </cell>
        </row>
        <row r="42">
          <cell r="F42" t="str">
            <v>PG0496SS</v>
          </cell>
          <cell r="G42" t="str">
            <v>E14(2V00)</v>
          </cell>
          <cell r="J42" t="str">
            <v>WCA/FIN/COMP/LAP/330</v>
          </cell>
          <cell r="P42" t="str">
            <v>Chandramouli Lakkarsu</v>
          </cell>
          <cell r="V42" t="str">
            <v>KARIMNAGARCCM</v>
          </cell>
        </row>
        <row r="43">
          <cell r="F43" t="str">
            <v>PG04AQTP</v>
          </cell>
          <cell r="G43" t="str">
            <v>E14(2V00)</v>
          </cell>
          <cell r="J43" t="str">
            <v>WCA/FIN/COMP/LAP/331</v>
          </cell>
          <cell r="P43" t="str">
            <v>Kishorkumar S</v>
          </cell>
          <cell r="V43" t="str">
            <v>KALLAKURICHIBCM</v>
          </cell>
        </row>
        <row r="44">
          <cell r="F44" t="str">
            <v>PG04DSQP</v>
          </cell>
          <cell r="G44" t="str">
            <v>E14(2V00)</v>
          </cell>
          <cell r="J44" t="str">
            <v>WCA/FIN/COMP/LAP/332</v>
          </cell>
          <cell r="P44" t="str">
            <v>Govindha Rajaa</v>
          </cell>
          <cell r="V44" t="str">
            <v>TIRUNELVELIBCM</v>
          </cell>
        </row>
        <row r="45">
          <cell r="F45" t="str">
            <v>PG04DWNQ</v>
          </cell>
          <cell r="G45" t="str">
            <v>E14(2V00)</v>
          </cell>
          <cell r="J45" t="str">
            <v>WCA/FIN/COMP/LAP/333</v>
          </cell>
          <cell r="P45" t="str">
            <v>Sajin Dharmaraj</v>
          </cell>
          <cell r="V45" t="str">
            <v>MADURAICCM</v>
          </cell>
        </row>
        <row r="46">
          <cell r="F46" t="str">
            <v>PG04DB9L</v>
          </cell>
          <cell r="G46" t="str">
            <v>E14(2V00)</v>
          </cell>
          <cell r="J46" t="str">
            <v>WCA/FIN/COMP/LAP/334</v>
          </cell>
          <cell r="P46" t="str">
            <v>Mukesh Kannan</v>
          </cell>
          <cell r="V46" t="str">
            <v>VILUPPURAMBCM</v>
          </cell>
        </row>
        <row r="47">
          <cell r="F47" t="str">
            <v>PG04DWSQ</v>
          </cell>
          <cell r="G47" t="str">
            <v>E14(2V00)</v>
          </cell>
          <cell r="J47" t="str">
            <v>WCA/FIN/COMP/LAP/335</v>
          </cell>
          <cell r="P47" t="str">
            <v>Santosh Patil</v>
          </cell>
          <cell r="V47" t="str">
            <v>GadagSBH</v>
          </cell>
        </row>
        <row r="48">
          <cell r="F48" t="str">
            <v>PG04DX11</v>
          </cell>
          <cell r="G48" t="str">
            <v>E14(2V00)</v>
          </cell>
          <cell r="J48" t="str">
            <v>WCA/FIN/COMP/LAP/336</v>
          </cell>
          <cell r="P48" t="str">
            <v>Hemanth MV</v>
          </cell>
          <cell r="V48" t="str">
            <v>CHENNAIZBH</v>
          </cell>
        </row>
        <row r="49">
          <cell r="F49" t="str">
            <v>PG04DV74</v>
          </cell>
          <cell r="G49" t="str">
            <v>E14(2V00)</v>
          </cell>
          <cell r="J49" t="str">
            <v>WCA/FIN/COMP/LAP/337</v>
          </cell>
          <cell r="P49" t="str">
            <v>Ashwin Sen</v>
          </cell>
          <cell r="V49" t="str">
            <v>MandsaurBCM</v>
          </cell>
        </row>
        <row r="50">
          <cell r="F50" t="str">
            <v>PG04DAW7</v>
          </cell>
          <cell r="G50" t="str">
            <v>E14(2V00)</v>
          </cell>
          <cell r="J50" t="str">
            <v>WCA/FIN/COMP/LAP/338</v>
          </cell>
          <cell r="P50" t="str">
            <v xml:space="preserve">Jegatheesh F </v>
          </cell>
          <cell r="V50" t="str">
            <v>NAGARCOILBCM</v>
          </cell>
        </row>
        <row r="51">
          <cell r="F51" t="str">
            <v>PG04DAWD</v>
          </cell>
          <cell r="G51" t="str">
            <v>E14(2V00)</v>
          </cell>
          <cell r="J51" t="str">
            <v>WCA/FIN/COMP/LAP/339</v>
          </cell>
          <cell r="P51" t="str">
            <v>Ramachandran</v>
          </cell>
          <cell r="V51" t="str">
            <v>THOOTHUKUDIBCM</v>
          </cell>
        </row>
        <row r="52">
          <cell r="F52" t="str">
            <v>PG04DTHM</v>
          </cell>
          <cell r="G52" t="str">
            <v>E14(2V00)</v>
          </cell>
          <cell r="J52" t="str">
            <v>WCA/FIN/COMP/LAP/340</v>
          </cell>
          <cell r="P52" t="str">
            <v>Govindraj</v>
          </cell>
          <cell r="V52" t="str">
            <v>SalemCSM</v>
          </cell>
        </row>
        <row r="53">
          <cell r="F53" t="str">
            <v>PG04DVC6</v>
          </cell>
          <cell r="G53" t="str">
            <v>E14(2V00)</v>
          </cell>
          <cell r="J53" t="str">
            <v>WCA/FIN/COMP/LAP/341</v>
          </cell>
          <cell r="P53" t="str">
            <v>Vikas Singh</v>
          </cell>
          <cell r="V53" t="str">
            <v>DEWASCCM</v>
          </cell>
        </row>
        <row r="54">
          <cell r="F54" t="str">
            <v>PG04SHTR</v>
          </cell>
          <cell r="G54" t="str">
            <v>V14(DXIH)</v>
          </cell>
          <cell r="J54" t="str">
            <v>WCA/FIN/COMP/LAP/362</v>
          </cell>
          <cell r="P54" t="str">
            <v>Sathish M</v>
          </cell>
          <cell r="V54" t="str">
            <v>KARAIKUDICOE</v>
          </cell>
        </row>
        <row r="55">
          <cell r="F55" t="str">
            <v>PG04SHVH</v>
          </cell>
          <cell r="G55" t="str">
            <v>V14(DXIH)</v>
          </cell>
          <cell r="J55" t="str">
            <v>WCA/FIN/COMP/LAP/363</v>
          </cell>
          <cell r="P55" t="str">
            <v>Barath Prabhu A</v>
          </cell>
          <cell r="V55" t="str">
            <v>NAMAKKALCOE</v>
          </cell>
        </row>
        <row r="56">
          <cell r="F56" t="str">
            <v>PG04SELH</v>
          </cell>
          <cell r="G56" t="str">
            <v>V14(DXIH)</v>
          </cell>
          <cell r="J56" t="str">
            <v>WCA/FIN/COMP/LAP/364</v>
          </cell>
          <cell r="P56" t="str">
            <v>Lakshmiganthan Ramarajan</v>
          </cell>
          <cell r="V56" t="str">
            <v>NAMAKKALBM</v>
          </cell>
        </row>
        <row r="57">
          <cell r="F57" t="str">
            <v>PG04SFGV</v>
          </cell>
          <cell r="G57" t="str">
            <v>V14(DXIH)</v>
          </cell>
          <cell r="J57" t="str">
            <v>WCA/FIN/COMP/LAP/365</v>
          </cell>
          <cell r="P57" t="str">
            <v>RM</v>
          </cell>
          <cell r="V57" t="str">
            <v>KekriRM</v>
          </cell>
        </row>
        <row r="58">
          <cell r="F58" t="str">
            <v>PG04SHHP</v>
          </cell>
          <cell r="G58" t="str">
            <v>V14(DXIH)</v>
          </cell>
          <cell r="J58" t="str">
            <v>WCA/FIN/COMP/LAP/366</v>
          </cell>
          <cell r="P58" t="str">
            <v>RM</v>
          </cell>
          <cell r="V58" t="str">
            <v>ShujalpurRM</v>
          </cell>
        </row>
        <row r="59">
          <cell r="F59" t="str">
            <v>PG04SFN7</v>
          </cell>
          <cell r="G59" t="str">
            <v>V14(DXIH)</v>
          </cell>
          <cell r="J59" t="str">
            <v>WCA/FIN/COMP/LAP/367</v>
          </cell>
          <cell r="P59" t="str">
            <v>RM</v>
          </cell>
          <cell r="V59" t="str">
            <v>KhandwaRM</v>
          </cell>
        </row>
        <row r="60">
          <cell r="F60" t="str">
            <v>PG04SK03</v>
          </cell>
          <cell r="G60" t="str">
            <v>V14(DXIH)</v>
          </cell>
          <cell r="J60" t="str">
            <v>WCA/FIN/COMP/LAP/368</v>
          </cell>
          <cell r="P60" t="str">
            <v>RM</v>
          </cell>
          <cell r="V60" t="str">
            <v>SUMERPURRM</v>
          </cell>
        </row>
        <row r="61">
          <cell r="F61" t="str">
            <v>PG04SFRX</v>
          </cell>
          <cell r="G61" t="str">
            <v>V14(DXIH)</v>
          </cell>
          <cell r="J61" t="str">
            <v>WCA/FIN/COMP/LAP/369</v>
          </cell>
          <cell r="P61" t="str">
            <v>RM</v>
          </cell>
          <cell r="V61" t="str">
            <v>NokhaRM</v>
          </cell>
        </row>
        <row r="62">
          <cell r="F62" t="str">
            <v>PG04SKAJ</v>
          </cell>
          <cell r="G62" t="str">
            <v>V14(DXIH)</v>
          </cell>
          <cell r="J62" t="str">
            <v>WCA/FIN/COMP/LAP/370</v>
          </cell>
          <cell r="P62" t="str">
            <v>Sahabu Khan</v>
          </cell>
          <cell r="V62" t="str">
            <v>NokhaBM</v>
          </cell>
        </row>
        <row r="63">
          <cell r="F63" t="str">
            <v>PG04SFV6</v>
          </cell>
          <cell r="G63" t="str">
            <v>V14(DXIH)</v>
          </cell>
          <cell r="J63" t="str">
            <v>WCA/FIN/COMP/LAP/371</v>
          </cell>
          <cell r="P63" t="str">
            <v>RM</v>
          </cell>
          <cell r="V63" t="str">
            <v>JhunjhunuRM</v>
          </cell>
        </row>
        <row r="64">
          <cell r="F64" t="str">
            <v>PG04967C</v>
          </cell>
          <cell r="G64" t="str">
            <v>E14(2V00)</v>
          </cell>
          <cell r="J64" t="str">
            <v>WCA/FIN/COMP/LAP/360</v>
          </cell>
          <cell r="P64" t="str">
            <v>Ravijteja P</v>
          </cell>
          <cell r="V64" t="str">
            <v>KAMAREDDYBCM</v>
          </cell>
        </row>
        <row r="65">
          <cell r="F65" t="str">
            <v>PG04PQXE</v>
          </cell>
          <cell r="G65" t="str">
            <v>E14(2V00)</v>
          </cell>
          <cell r="J65" t="str">
            <v>WCA/FIN/COMP/LAP/361</v>
          </cell>
          <cell r="P65" t="str">
            <v xml:space="preserve"> Shanmukharaju</v>
          </cell>
          <cell r="V65" t="str">
            <v>JangaonBCM</v>
          </cell>
        </row>
        <row r="66">
          <cell r="F66" t="str">
            <v>PG04SEM9</v>
          </cell>
          <cell r="G66" t="str">
            <v>V14(DXIH)</v>
          </cell>
          <cell r="J66" t="str">
            <v>WCA/FIN/COMP/LAP/372</v>
          </cell>
          <cell r="P66" t="str">
            <v>Heena Kumhar</v>
          </cell>
          <cell r="V66" t="str">
            <v>NimbaheraCOE</v>
          </cell>
        </row>
        <row r="67">
          <cell r="F67" t="str">
            <v>PG04SJZE</v>
          </cell>
          <cell r="G67" t="str">
            <v>V14(DXIH)</v>
          </cell>
          <cell r="J67" t="str">
            <v>WCA/FIN/COMP/LAP/373</v>
          </cell>
          <cell r="P67" t="str">
            <v>Neeraj Kumar Sharma</v>
          </cell>
          <cell r="V67" t="str">
            <v>SUMERPURCOE</v>
          </cell>
        </row>
        <row r="68">
          <cell r="F68" t="str">
            <v>PG04SEPQ</v>
          </cell>
          <cell r="G68" t="str">
            <v>V14(DXIH)</v>
          </cell>
          <cell r="J68" t="str">
            <v>WCA/FIN/COMP/LAP/374</v>
          </cell>
          <cell r="P68" t="str">
            <v>Devi Lal Suthar</v>
          </cell>
          <cell r="V68" t="str">
            <v>PHALODICOE</v>
          </cell>
        </row>
        <row r="69">
          <cell r="F69" t="str">
            <v>PG04DWM2</v>
          </cell>
          <cell r="G69" t="str">
            <v>E14(2V00)</v>
          </cell>
          <cell r="J69" t="str">
            <v>WCA/FIN/COMP/LAP/375</v>
          </cell>
          <cell r="P69" t="str">
            <v xml:space="preserve">Jitendra Kharate </v>
          </cell>
          <cell r="V69" t="str">
            <v>PuneCCM</v>
          </cell>
        </row>
        <row r="70">
          <cell r="F70" t="str">
            <v>PG04DW5L</v>
          </cell>
          <cell r="G70" t="str">
            <v>E14(2V00)</v>
          </cell>
          <cell r="J70" t="str">
            <v>WCA/FIN/COMP/LAP/376</v>
          </cell>
          <cell r="P70" t="str">
            <v>Prakasham P</v>
          </cell>
          <cell r="V70" t="str">
            <v>DharmapuriCOE</v>
          </cell>
        </row>
        <row r="71">
          <cell r="F71" t="str">
            <v>PG04DW48</v>
          </cell>
          <cell r="G71" t="str">
            <v>E14(2V00)</v>
          </cell>
          <cell r="J71" t="str">
            <v>WCA/FIN/COMP/LAP/377</v>
          </cell>
          <cell r="P71" t="str">
            <v>Stock</v>
          </cell>
          <cell r="V71" t="str">
            <v>Head Office - Mumbai</v>
          </cell>
        </row>
        <row r="72">
          <cell r="F72" t="str">
            <v>PG0497ZW</v>
          </cell>
          <cell r="G72" t="str">
            <v>E14(2V00)</v>
          </cell>
          <cell r="J72" t="str">
            <v>WCA/FIN/COMP/LAP/378</v>
          </cell>
          <cell r="P72" t="str">
            <v>Sathish Gajarla</v>
          </cell>
          <cell r="V72" t="str">
            <v>KARIMNAGARBCM</v>
          </cell>
        </row>
        <row r="73">
          <cell r="F73" t="str">
            <v>PG04DVGS</v>
          </cell>
          <cell r="G73" t="str">
            <v>E14(2V00)</v>
          </cell>
          <cell r="J73" t="str">
            <v>WCA/FIN/COMP/LAP/383</v>
          </cell>
          <cell r="P73" t="str">
            <v xml:space="preserve"> Manojkumar P</v>
          </cell>
          <cell r="V73" t="str">
            <v>SivakasiBCM</v>
          </cell>
        </row>
        <row r="74">
          <cell r="F74" t="str">
            <v>PG04SHH2</v>
          </cell>
          <cell r="G74" t="str">
            <v>V14(DXIH)</v>
          </cell>
          <cell r="J74" t="str">
            <v>WCA/FIN/COMP/LAP/342</v>
          </cell>
          <cell r="P74" t="str">
            <v>Kumaresan Govindasamy</v>
          </cell>
          <cell r="V74" t="str">
            <v>SalemBCM</v>
          </cell>
        </row>
        <row r="75">
          <cell r="F75" t="str">
            <v>PG04SELE</v>
          </cell>
          <cell r="G75" t="str">
            <v>V14(DXIH)</v>
          </cell>
          <cell r="J75" t="str">
            <v>WCA/FIN/COMP/LAP/343</v>
          </cell>
          <cell r="P75" t="str">
            <v>RM</v>
          </cell>
          <cell r="V75" t="str">
            <v>UDAIPURRM</v>
          </cell>
        </row>
        <row r="76">
          <cell r="F76" t="str">
            <v>PG04SFPT</v>
          </cell>
          <cell r="G76" t="str">
            <v>V14(DXIH)</v>
          </cell>
          <cell r="J76" t="str">
            <v>WCA/FIN/COMP/LAP/344</v>
          </cell>
          <cell r="P76" t="str">
            <v>Fatah Nai</v>
          </cell>
          <cell r="V76" t="str">
            <v>UDAIPURCOE</v>
          </cell>
        </row>
        <row r="77">
          <cell r="F77" t="str">
            <v>PG04SHV7</v>
          </cell>
          <cell r="G77" t="str">
            <v>V14(DXIH)</v>
          </cell>
          <cell r="J77" t="str">
            <v>WCA/FIN/COMP/LAP/345</v>
          </cell>
          <cell r="P77" t="str">
            <v>RM</v>
          </cell>
          <cell r="V77" t="str">
            <v>PHALODIRM</v>
          </cell>
        </row>
        <row r="78">
          <cell r="F78" t="str">
            <v>PG04SEK4</v>
          </cell>
          <cell r="G78" t="str">
            <v>V14(DXIH)</v>
          </cell>
          <cell r="J78" t="str">
            <v>WCA/FIN/COMP/LAP/346</v>
          </cell>
          <cell r="P78" t="str">
            <v>Chetan Patil</v>
          </cell>
          <cell r="V78" t="str">
            <v>GadagBM</v>
          </cell>
        </row>
        <row r="79">
          <cell r="F79" t="str">
            <v>PG04SHHF</v>
          </cell>
          <cell r="G79" t="str">
            <v>V14(DXIH)</v>
          </cell>
          <cell r="J79" t="str">
            <v>WCA/FIN/COMP/LAP/347</v>
          </cell>
          <cell r="P79" t="str">
            <v>Sridhara T R</v>
          </cell>
          <cell r="V79" t="str">
            <v>DavanagereBM</v>
          </cell>
        </row>
        <row r="80">
          <cell r="F80" t="str">
            <v>PG04SEM4</v>
          </cell>
          <cell r="G80" t="str">
            <v>V14(DXIH)</v>
          </cell>
          <cell r="J80" t="str">
            <v>WCA/FIN/COMP/LAP/348</v>
          </cell>
          <cell r="P80" t="str">
            <v xml:space="preserve">Ambresh </v>
          </cell>
          <cell r="V80" t="str">
            <v>HospetBM</v>
          </cell>
        </row>
        <row r="81">
          <cell r="F81" t="str">
            <v>PG04SJWK</v>
          </cell>
          <cell r="G81" t="str">
            <v>V14(DXIH)</v>
          </cell>
          <cell r="J81" t="str">
            <v>WCA/FIN/COMP/LAP/349</v>
          </cell>
          <cell r="P81" t="str">
            <v>Abhishek lohar</v>
          </cell>
          <cell r="V81" t="str">
            <v>SHAMGARHCOE</v>
          </cell>
        </row>
        <row r="82">
          <cell r="F82" t="str">
            <v>PG04SFMS</v>
          </cell>
          <cell r="G82" t="str">
            <v>V14(DXIH)</v>
          </cell>
          <cell r="J82" t="str">
            <v>WCA/FIN/COMP/LAP/350</v>
          </cell>
          <cell r="P82" t="str">
            <v>RM</v>
          </cell>
          <cell r="V82" t="str">
            <v>SHAMGARHRM</v>
          </cell>
        </row>
        <row r="83">
          <cell r="F83" t="str">
            <v>PG04SENZ</v>
          </cell>
          <cell r="G83" t="str">
            <v>V14(DXIH)</v>
          </cell>
          <cell r="J83" t="str">
            <v>WCA/FIN/COMP/LAP/351</v>
          </cell>
          <cell r="P83" t="str">
            <v>RM</v>
          </cell>
          <cell r="V83" t="str">
            <v>HOSHANGABADRM</v>
          </cell>
        </row>
        <row r="84">
          <cell r="F84" t="str">
            <v>PG04PQSE</v>
          </cell>
          <cell r="G84" t="str">
            <v>E14(2V00)</v>
          </cell>
          <cell r="J84" t="str">
            <v>WCA/FIN/COMP/LAP/352</v>
          </cell>
          <cell r="P84" t="str">
            <v>BCM</v>
          </cell>
          <cell r="V84" t="str">
            <v>THENIBCM</v>
          </cell>
        </row>
        <row r="85">
          <cell r="F85" t="str">
            <v>PG04PSD2</v>
          </cell>
          <cell r="G85" t="str">
            <v>E14(2V00)</v>
          </cell>
          <cell r="J85" t="str">
            <v>WCA/FIN/COMP/LAP/353</v>
          </cell>
          <cell r="P85" t="str">
            <v>Karthick Raja Saravanan</v>
          </cell>
          <cell r="V85" t="str">
            <v>DharmapuriBCM</v>
          </cell>
        </row>
        <row r="86">
          <cell r="F86" t="str">
            <v>PG04PSHQ</v>
          </cell>
          <cell r="G86" t="str">
            <v>E14(2V00)</v>
          </cell>
          <cell r="J86" t="str">
            <v>WCA/FIN/COMP/LAP/354</v>
          </cell>
          <cell r="P86" t="str">
            <v xml:space="preserve">Harshavardhana HC </v>
          </cell>
          <cell r="V86" t="str">
            <v>SHIMOGABCM</v>
          </cell>
        </row>
        <row r="87">
          <cell r="F87" t="str">
            <v>PG04PQTC</v>
          </cell>
          <cell r="G87" t="str">
            <v>E14(2V00)</v>
          </cell>
          <cell r="J87" t="str">
            <v>WCA/FIN/COMP/LAP/355</v>
          </cell>
          <cell r="P87" t="str">
            <v>Naresh Lekkala</v>
          </cell>
          <cell r="V87" t="str">
            <v>JAGITIALBCM</v>
          </cell>
        </row>
        <row r="88">
          <cell r="F88" t="str">
            <v>PG04PQXY</v>
          </cell>
          <cell r="G88" t="str">
            <v>E14(2V00)</v>
          </cell>
          <cell r="J88" t="str">
            <v>WCA/FIN/COMP/LAP/356</v>
          </cell>
          <cell r="P88" t="str">
            <v>Kannan P R</v>
          </cell>
          <cell r="V88" t="str">
            <v>SalemStae Ops Head</v>
          </cell>
        </row>
        <row r="89">
          <cell r="F89" t="str">
            <v>PG04PQRA</v>
          </cell>
          <cell r="G89" t="str">
            <v>E14(2V00)</v>
          </cell>
          <cell r="J89" t="str">
            <v>WCA/FIN/COMP/LAP/357</v>
          </cell>
          <cell r="P89" t="str">
            <v>Mohanraj Sivaraj</v>
          </cell>
          <cell r="V89" t="str">
            <v>SalemCCM</v>
          </cell>
        </row>
        <row r="90">
          <cell r="F90" t="str">
            <v>PG04J5CT</v>
          </cell>
          <cell r="G90" t="str">
            <v>E14(2V00)</v>
          </cell>
          <cell r="J90" t="str">
            <v>WCA/FIN/COMP/LAP/358</v>
          </cell>
          <cell r="P90" t="str">
            <v>Stock</v>
          </cell>
          <cell r="V90" t="str">
            <v>Head Office - Mumbai</v>
          </cell>
        </row>
        <row r="91">
          <cell r="F91" t="str">
            <v>PG04B8KS</v>
          </cell>
          <cell r="G91" t="str">
            <v>E14(2V00)</v>
          </cell>
          <cell r="J91" t="str">
            <v>WCA/FIN/COMP/LAP/359</v>
          </cell>
          <cell r="P91" t="str">
            <v>Stock</v>
          </cell>
          <cell r="V91" t="str">
            <v>Head Office - Mumbai</v>
          </cell>
        </row>
        <row r="92">
          <cell r="F92" t="str">
            <v>PG04R6QG</v>
          </cell>
          <cell r="G92" t="str">
            <v>V14(DXIH)</v>
          </cell>
          <cell r="J92" t="str">
            <v>WCA/FIN/COMP/LAP/391</v>
          </cell>
          <cell r="P92" t="str">
            <v>Chethan B K</v>
          </cell>
          <cell r="V92" t="str">
            <v>DAVANAGERECOE</v>
          </cell>
        </row>
        <row r="93">
          <cell r="F93" t="str">
            <v>PG04R6S0  </v>
          </cell>
          <cell r="G93" t="str">
            <v>V14(DXIH)</v>
          </cell>
          <cell r="J93" t="str">
            <v>WCA/FIN/COMP/LAP/390</v>
          </cell>
          <cell r="P93" t="str">
            <v>Gireesha Mevundi</v>
          </cell>
          <cell r="V93" t="str">
            <v>HospetCOE</v>
          </cell>
        </row>
        <row r="94">
          <cell r="F94" t="str">
            <v>PG04TNLJ</v>
          </cell>
          <cell r="G94" t="str">
            <v>V14(DXIH)</v>
          </cell>
          <cell r="J94" t="str">
            <v>WCA/FIN/COMP/LAP/394</v>
          </cell>
          <cell r="P94" t="str">
            <v>Mohammed Ayaz</v>
          </cell>
          <cell r="V94" t="str">
            <v>SHIMOGACOE</v>
          </cell>
        </row>
        <row r="95">
          <cell r="F95" t="str">
            <v>PG04TNXJ</v>
          </cell>
          <cell r="G95" t="str">
            <v>V14(DXIH)</v>
          </cell>
          <cell r="J95" t="str">
            <v>WCA/FIN/COMP/LAP/395</v>
          </cell>
          <cell r="P95" t="str">
            <v xml:space="preserve"> AbdulKhadar Tilavalli</v>
          </cell>
          <cell r="V95" t="str">
            <v>HaveriCOE</v>
          </cell>
        </row>
        <row r="96">
          <cell r="F96" t="str">
            <v>PG04TN8E</v>
          </cell>
          <cell r="G96" t="str">
            <v>V14(DXIH)</v>
          </cell>
          <cell r="J96" t="str">
            <v>WCA/FIN/COMP/LAP/396</v>
          </cell>
          <cell r="P96" t="str">
            <v>Pavana A B</v>
          </cell>
          <cell r="V96" t="str">
            <v>CHITRADURGACOE</v>
          </cell>
        </row>
        <row r="97">
          <cell r="F97" t="str">
            <v>PG04TN2N</v>
          </cell>
          <cell r="G97" t="str">
            <v>V14(DXIH)</v>
          </cell>
          <cell r="J97" t="str">
            <v>WCA/FIN/COMP/LAP/397</v>
          </cell>
          <cell r="P97" t="str">
            <v>Rohan Mathad</v>
          </cell>
          <cell r="V97" t="str">
            <v>GadagCOE</v>
          </cell>
        </row>
        <row r="98">
          <cell r="F98" t="str">
            <v>PG04TNC8</v>
          </cell>
          <cell r="G98" t="str">
            <v>V14(DXIH)</v>
          </cell>
          <cell r="J98" t="str">
            <v>WCA/FIN/COMP/LAP/398</v>
          </cell>
          <cell r="P98" t="str">
            <v>Aravindhan S</v>
          </cell>
          <cell r="V98" t="str">
            <v>KRISHNAGIRICOE</v>
          </cell>
        </row>
        <row r="99">
          <cell r="F99" t="str">
            <v>PG04TMSK</v>
          </cell>
          <cell r="G99" t="str">
            <v>V14(DXIH)</v>
          </cell>
          <cell r="J99" t="str">
            <v>WCA/FIN/COMP/LAP/399</v>
          </cell>
          <cell r="P99" t="str">
            <v>G Mareeswaran</v>
          </cell>
          <cell r="V99" t="str">
            <v>SIVAKASIBM</v>
          </cell>
        </row>
        <row r="100">
          <cell r="F100" t="str">
            <v>PG04TMXK</v>
          </cell>
          <cell r="G100" t="str">
            <v>V14(DXIH)</v>
          </cell>
          <cell r="J100" t="str">
            <v>WCA/FIN/COMP/LAP/400</v>
          </cell>
          <cell r="P100" t="str">
            <v>Dinesh K</v>
          </cell>
          <cell r="V100" t="str">
            <v>THENICOE</v>
          </cell>
        </row>
        <row r="101">
          <cell r="F101" t="str">
            <v>PG04TNDJ</v>
          </cell>
          <cell r="G101" t="str">
            <v>V14(DXIH)</v>
          </cell>
          <cell r="J101" t="str">
            <v>WCA/FIN/COMP/LAP/401</v>
          </cell>
          <cell r="P101" t="str">
            <v>Mariappan D</v>
          </cell>
          <cell r="V101" t="str">
            <v>TIRUNELVELIBM</v>
          </cell>
        </row>
        <row r="102">
          <cell r="F102" t="str">
            <v>PG04TMSM</v>
          </cell>
          <cell r="G102" t="str">
            <v>V14(DXIH)</v>
          </cell>
          <cell r="J102" t="str">
            <v>WCA/FIN/COMP/LAP/402</v>
          </cell>
          <cell r="P102" t="str">
            <v>Abishek S</v>
          </cell>
          <cell r="V102" t="str">
            <v>NAGARCOILCOE</v>
          </cell>
        </row>
        <row r="103">
          <cell r="F103" t="str">
            <v>PG04TM3N</v>
          </cell>
          <cell r="G103" t="str">
            <v>V14(DXIH)</v>
          </cell>
          <cell r="J103" t="str">
            <v>WCA/FIN/COMP/LAP/403</v>
          </cell>
          <cell r="P103" t="str">
            <v>Satish Babu Thudi</v>
          </cell>
          <cell r="V103" t="str">
            <v>JANGAONCOE</v>
          </cell>
        </row>
        <row r="104">
          <cell r="F104" t="str">
            <v>PG04TN9C</v>
          </cell>
          <cell r="G104" t="str">
            <v>V14(DXIH)</v>
          </cell>
          <cell r="J104" t="str">
            <v>WCA/FIN/COMP/LAP/404</v>
          </cell>
          <cell r="P104" t="str">
            <v>Deepak Prajapati</v>
          </cell>
          <cell r="V104" t="str">
            <v>KhandwaCOE</v>
          </cell>
        </row>
        <row r="105">
          <cell r="F105" t="str">
            <v>PG04TM50</v>
          </cell>
          <cell r="G105" t="str">
            <v>V14(DXIH)</v>
          </cell>
          <cell r="J105" t="str">
            <v>WCA/FIN/COMP/LAP/405</v>
          </cell>
          <cell r="P105" t="str">
            <v>Surendra Yadav</v>
          </cell>
          <cell r="V105" t="str">
            <v>RatangarhCOE</v>
          </cell>
        </row>
        <row r="106">
          <cell r="F106" t="str">
            <v>PG04TMY7</v>
          </cell>
          <cell r="G106" t="str">
            <v>V14(DXIH)</v>
          </cell>
          <cell r="J106" t="str">
            <v>WCA/FIN/COMP/LAP/392</v>
          </cell>
          <cell r="P106" t="str">
            <v>RM</v>
          </cell>
          <cell r="V106" t="str">
            <v>THENIRM</v>
          </cell>
        </row>
        <row r="107">
          <cell r="F107" t="str">
            <v>PG04TMWG</v>
          </cell>
          <cell r="G107" t="str">
            <v>V14(K7IN)</v>
          </cell>
          <cell r="J107" t="str">
            <v>WCA/FIN/COMP/LAP/393</v>
          </cell>
          <cell r="P107" t="str">
            <v>Esakkipandi A</v>
          </cell>
          <cell r="V107" t="str">
            <v>TIRUNELVELICOE</v>
          </cell>
        </row>
        <row r="108">
          <cell r="F108" t="str">
            <v>PG04TN64</v>
          </cell>
          <cell r="G108" t="str">
            <v>V14(K7IN)</v>
          </cell>
          <cell r="J108" t="str">
            <v>WCA/FIN/COMP/LAP/407</v>
          </cell>
          <cell r="P108" t="str">
            <v>Bhartha Sarathi Sriram K</v>
          </cell>
          <cell r="V108" t="str">
            <v>THOOTHUKUDICOE</v>
          </cell>
        </row>
        <row r="109">
          <cell r="F109" t="str">
            <v>PG04TMZX</v>
          </cell>
          <cell r="G109" t="str">
            <v>V14(K7IN)</v>
          </cell>
          <cell r="J109" t="str">
            <v>WCA/FIN/COMP/LAP/408</v>
          </cell>
          <cell r="P109" t="str">
            <v>Dineshwaran R</v>
          </cell>
          <cell r="V109" t="str">
            <v>ERODEBM</v>
          </cell>
        </row>
        <row r="110">
          <cell r="F110" t="str">
            <v>PG04TM7E</v>
          </cell>
          <cell r="G110" t="str">
            <v>V14(K7IN)</v>
          </cell>
          <cell r="J110" t="str">
            <v>WCA/FIN/COMP/LAP/409</v>
          </cell>
          <cell r="P110" t="str">
            <v>RM</v>
          </cell>
          <cell r="V110" t="str">
            <v>DHARMAPURIRM</v>
          </cell>
        </row>
        <row r="111">
          <cell r="F111" t="str">
            <v>PG04TNNG</v>
          </cell>
          <cell r="G111" t="str">
            <v>V14(K7IN)</v>
          </cell>
          <cell r="J111" t="str">
            <v>WCA/FIN/COMP/LAP/410</v>
          </cell>
          <cell r="P111" t="str">
            <v>Ramarajan Selvaraj</v>
          </cell>
          <cell r="V111" t="str">
            <v>KALLAKURICHIBM</v>
          </cell>
        </row>
        <row r="112">
          <cell r="F112" t="str">
            <v>PG04TNPP</v>
          </cell>
          <cell r="G112" t="str">
            <v>V14(K7IN)</v>
          </cell>
          <cell r="J112" t="str">
            <v>WCA/FIN/COMP/LAP/411</v>
          </cell>
          <cell r="P112" t="str">
            <v>Gogulraj S</v>
          </cell>
          <cell r="V112" t="str">
            <v>KALLAKURICHICOE</v>
          </cell>
        </row>
        <row r="113">
          <cell r="F113" t="str">
            <v>PG04TNLE</v>
          </cell>
          <cell r="G113" t="str">
            <v>V14(K7IN)</v>
          </cell>
          <cell r="J113" t="str">
            <v>WCA/FIN/COMP/LAP/412</v>
          </cell>
          <cell r="P113" t="str">
            <v>RM</v>
          </cell>
          <cell r="V113" t="str">
            <v>KALLAKURICHIRM</v>
          </cell>
        </row>
        <row r="114">
          <cell r="F114" t="str">
            <v>PG04TM46</v>
          </cell>
          <cell r="G114" t="str">
            <v>V14(K7IN)</v>
          </cell>
          <cell r="J114" t="str">
            <v>WCA/FIN/COMP/LAP/413</v>
          </cell>
          <cell r="P114" t="str">
            <v>Sanjeev Koti</v>
          </cell>
          <cell r="V114" t="str">
            <v>HaveriBM</v>
          </cell>
        </row>
        <row r="115">
          <cell r="F115" t="str">
            <v>PG04TP76</v>
          </cell>
          <cell r="G115" t="str">
            <v>V14(K7IN)</v>
          </cell>
          <cell r="J115" t="str">
            <v>WCA/FIN/COMP/LAP/414</v>
          </cell>
          <cell r="P115" t="str">
            <v xml:space="preserve">Shanmugam Vadivelu </v>
          </cell>
          <cell r="V115" t="str">
            <v>SALEMBM</v>
          </cell>
        </row>
        <row r="116">
          <cell r="F116" t="str">
            <v>PG04TMZA</v>
          </cell>
          <cell r="G116" t="str">
            <v>V14(K7IN)</v>
          </cell>
          <cell r="J116" t="str">
            <v>WCA/FIN/COMP/LAP/415</v>
          </cell>
          <cell r="P116" t="str">
            <v>Mohanraj Thirugnanasambantham</v>
          </cell>
          <cell r="V116" t="str">
            <v>SALEMAudit-Legal &amp; Compliance</v>
          </cell>
        </row>
        <row r="117">
          <cell r="F117" t="str">
            <v>PG04TMTL</v>
          </cell>
          <cell r="G117" t="str">
            <v>V14(K7IN)</v>
          </cell>
          <cell r="J117" t="str">
            <v>WCA/FIN/COMP/LAP/416</v>
          </cell>
          <cell r="P117" t="str">
            <v>Pawan Vishnoi</v>
          </cell>
          <cell r="V117" t="str">
            <v>KhategaonBM</v>
          </cell>
        </row>
        <row r="118">
          <cell r="F118" t="str">
            <v>PG04TMZ3</v>
          </cell>
          <cell r="G118" t="str">
            <v>V14(K7IN)</v>
          </cell>
          <cell r="J118" t="str">
            <v>WCA/FIN/COMP/LAP/417</v>
          </cell>
          <cell r="P118" t="str">
            <v>RM</v>
          </cell>
          <cell r="V118" t="str">
            <v>KhategaonRM</v>
          </cell>
        </row>
        <row r="119">
          <cell r="F119" t="str">
            <v>PG04TNNQ</v>
          </cell>
          <cell r="G119" t="str">
            <v>V14(K7IN)</v>
          </cell>
          <cell r="J119" t="str">
            <v>WCA/FIN/COMP/LAP/418</v>
          </cell>
          <cell r="P119" t="str">
            <v>Vigensh Govindaraj</v>
          </cell>
          <cell r="V119" t="str">
            <v>KARAIKUDIBM</v>
          </cell>
        </row>
        <row r="120">
          <cell r="F120" t="str">
            <v>PG04TM40</v>
          </cell>
          <cell r="G120" t="str">
            <v>V14(K7IN)</v>
          </cell>
          <cell r="J120" t="str">
            <v>WCA/FIN/COMP/LAP/419</v>
          </cell>
          <cell r="P120" t="str">
            <v xml:space="preserve"> Thumma Vidya sagar</v>
          </cell>
          <cell r="V120" t="str">
            <v>KamareddyCOE</v>
          </cell>
        </row>
        <row r="121">
          <cell r="F121" t="str">
            <v>PG04TNMD</v>
          </cell>
          <cell r="G121" t="str">
            <v>V14(K7IN)</v>
          </cell>
          <cell r="J121" t="str">
            <v>WCA/FIN/COMP/LAP/420</v>
          </cell>
          <cell r="P121" t="str">
            <v>RM</v>
          </cell>
          <cell r="V121" t="str">
            <v>KamareddyRM</v>
          </cell>
        </row>
        <row r="122">
          <cell r="F122" t="str">
            <v>PG04TMVS</v>
          </cell>
          <cell r="G122" t="str">
            <v>V14(K7IN)</v>
          </cell>
          <cell r="J122" t="str">
            <v>WCA/FIN/COMP/LAP/406</v>
          </cell>
          <cell r="P122" t="str">
            <v>Manish Birla</v>
          </cell>
          <cell r="V122" t="str">
            <v>KhategaonCOE</v>
          </cell>
        </row>
        <row r="123">
          <cell r="F123" t="str">
            <v>PG04SCL1</v>
          </cell>
          <cell r="G123" t="str">
            <v>V14(K7IN)</v>
          </cell>
          <cell r="J123" t="str">
            <v>WCA/FIN/COMP/LAP/424</v>
          </cell>
          <cell r="P123" t="str">
            <v>Jitendra Kumar</v>
          </cell>
          <cell r="V123" t="str">
            <v>KUCHAMANBM</v>
          </cell>
        </row>
        <row r="124">
          <cell r="F124" t="str">
            <v>PG04SBV3</v>
          </cell>
          <cell r="G124" t="str">
            <v>V15(98IH)</v>
          </cell>
          <cell r="J124" t="str">
            <v>WCA/FIN/COMP/LAP/421</v>
          </cell>
          <cell r="P124" t="str">
            <v>RM</v>
          </cell>
          <cell r="V124" t="str">
            <v>THOOTHUKUDIRM</v>
          </cell>
        </row>
        <row r="125">
          <cell r="F125" t="str">
            <v>PG04SCL8</v>
          </cell>
          <cell r="G125" t="str">
            <v>V15(98IH)</v>
          </cell>
          <cell r="J125" t="str">
            <v>WCA/FIN/COMP/LAP/422</v>
          </cell>
          <cell r="P125" t="str">
            <v>RM</v>
          </cell>
          <cell r="V125" t="str">
            <v>TIRUNELVELLIRM</v>
          </cell>
        </row>
        <row r="126">
          <cell r="F126" t="str">
            <v>PG04SBHJ</v>
          </cell>
          <cell r="G126" t="str">
            <v>V15(98IH)</v>
          </cell>
          <cell r="J126" t="str">
            <v>WCA/FIN/COMP/LAP/423</v>
          </cell>
          <cell r="P126"/>
          <cell r="V126" t="str">
            <v/>
          </cell>
        </row>
        <row r="127">
          <cell r="F127" t="str">
            <v>PG04SBS8</v>
          </cell>
          <cell r="G127" t="str">
            <v>V15(98IH)</v>
          </cell>
          <cell r="J127" t="str">
            <v>WCA/FIN/COMP/LAP/425</v>
          </cell>
          <cell r="P127" t="str">
            <v>RM</v>
          </cell>
          <cell r="V127" t="str">
            <v>KARIMNAGARRM</v>
          </cell>
        </row>
        <row r="128">
          <cell r="F128" t="str">
            <v>PG04SCFB</v>
          </cell>
          <cell r="G128" t="str">
            <v>V15(98IH)</v>
          </cell>
          <cell r="J128" t="str">
            <v>WCA/FIN/COMP/LAP/426</v>
          </cell>
          <cell r="P128" t="str">
            <v>Srinivas Nallapu</v>
          </cell>
          <cell r="V128" t="str">
            <v>KARIMNAGARBM</v>
          </cell>
        </row>
        <row r="129">
          <cell r="F129" t="str">
            <v>PG04SCBD</v>
          </cell>
          <cell r="G129" t="str">
            <v>V15(98IH)</v>
          </cell>
          <cell r="J129" t="str">
            <v>WCA/FIN/COMP/LAP/427</v>
          </cell>
          <cell r="P129" t="str">
            <v>Veerabathini Raghunath</v>
          </cell>
          <cell r="V129" t="str">
            <v>JAGITIALCOE</v>
          </cell>
        </row>
        <row r="130">
          <cell r="F130" t="str">
            <v>PG04SCKL</v>
          </cell>
          <cell r="G130" t="str">
            <v>V15(98IH)</v>
          </cell>
          <cell r="J130" t="str">
            <v>WCA/FIN/COMP/LAP/428</v>
          </cell>
          <cell r="P130" t="str">
            <v xml:space="preserve">Sudhakar </v>
          </cell>
          <cell r="V130" t="str">
            <v>JANGAONBM</v>
          </cell>
        </row>
        <row r="131">
          <cell r="F131" t="str">
            <v>PG04SC9A</v>
          </cell>
          <cell r="G131" t="str">
            <v>V15(98IH)</v>
          </cell>
          <cell r="J131" t="str">
            <v>WCA/FIN/COMP/LAP/429</v>
          </cell>
          <cell r="P131" t="str">
            <v>Parthipan Shanmugam</v>
          </cell>
          <cell r="V131" t="str">
            <v>ERODECOE</v>
          </cell>
        </row>
        <row r="132">
          <cell r="F132" t="str">
            <v>PG04SBQW</v>
          </cell>
          <cell r="G132" t="str">
            <v>V15(98IH)</v>
          </cell>
          <cell r="J132" t="str">
            <v>WCA/FIN/COMP/LAP/430</v>
          </cell>
          <cell r="P132" t="str">
            <v>Sree kumar N</v>
          </cell>
          <cell r="V132" t="str">
            <v>NAGARCOILBM</v>
          </cell>
        </row>
        <row r="133">
          <cell r="F133" t="str">
            <v>PG04SCBA</v>
          </cell>
          <cell r="G133" t="str">
            <v>V15(98IH)</v>
          </cell>
          <cell r="J133" t="str">
            <v>WCA/FIN/COMP/LAP/434</v>
          </cell>
          <cell r="V133" t="str">
            <v/>
          </cell>
        </row>
        <row r="134">
          <cell r="F134" t="str">
            <v>PG04SCCE</v>
          </cell>
          <cell r="G134" t="str">
            <v>V15(98IH)</v>
          </cell>
          <cell r="J134" t="str">
            <v>WCA/FIN/COMP/LAP/431</v>
          </cell>
          <cell r="P134" t="str">
            <v>Palle Bhaghavan Reddy</v>
          </cell>
          <cell r="V134" t="str">
            <v>MEDCHALCOE</v>
          </cell>
        </row>
        <row r="135">
          <cell r="F135" t="str">
            <v>PG04SBWT</v>
          </cell>
          <cell r="G135" t="str">
            <v>V15(98IH)</v>
          </cell>
          <cell r="J135" t="str">
            <v>WCA/FIN/COMP/LAP/432</v>
          </cell>
          <cell r="P135" t="str">
            <v>SAthish Sama</v>
          </cell>
          <cell r="V135" t="str">
            <v>JAGITIALBM</v>
          </cell>
        </row>
        <row r="136">
          <cell r="F136" t="str">
            <v>PG04SC8G</v>
          </cell>
          <cell r="G136" t="str">
            <v>V15(98IH)</v>
          </cell>
          <cell r="J136" t="str">
            <v>WCA/FIN/COMP/LAP/433</v>
          </cell>
          <cell r="P136" t="str">
            <v>Vasanthakumar T</v>
          </cell>
          <cell r="V136" t="str">
            <v>THOOTHUKUDIBM</v>
          </cell>
        </row>
        <row r="137">
          <cell r="F137" t="str">
            <v>PG04SCGL</v>
          </cell>
          <cell r="G137" t="str">
            <v>V15(98IH)</v>
          </cell>
          <cell r="J137" t="str">
            <v>WCA/FIN/COMP/LAP/435</v>
          </cell>
          <cell r="P137" t="str">
            <v>RM</v>
          </cell>
          <cell r="V137" t="str">
            <v>SIDDIPETRM</v>
          </cell>
        </row>
        <row r="138">
          <cell r="F138" t="str">
            <v>PG04SCAK</v>
          </cell>
          <cell r="G138" t="str">
            <v>V15(98IH)</v>
          </cell>
          <cell r="J138"/>
          <cell r="P138" t="str">
            <v>RM</v>
          </cell>
          <cell r="V138" t="str">
            <v>NokhaRM</v>
          </cell>
        </row>
        <row r="139">
          <cell r="F139" t="str">
            <v>PG04SBHE</v>
          </cell>
          <cell r="G139" t="str">
            <v>V15(98IH)</v>
          </cell>
          <cell r="J139"/>
          <cell r="P139" t="str">
            <v>RM</v>
          </cell>
          <cell r="V139" t="str">
            <v>DHAMNODRM</v>
          </cell>
        </row>
        <row r="140">
          <cell r="F140" t="str">
            <v>PG04SCH0</v>
          </cell>
          <cell r="G140" t="str">
            <v>V15(98IH)</v>
          </cell>
          <cell r="J140" t="str">
            <v>WCA/FIN/COMP/LAP/451</v>
          </cell>
          <cell r="P140" t="str">
            <v>COE</v>
          </cell>
          <cell r="V140" t="str">
            <v>SIVAKASICOE</v>
          </cell>
        </row>
        <row r="141">
          <cell r="F141" t="str">
            <v>PG04SC7L</v>
          </cell>
          <cell r="G141" t="str">
            <v>V15(98IH)</v>
          </cell>
          <cell r="J141" t="str">
            <v>WCA/FIN/COMP/LAP/450</v>
          </cell>
          <cell r="P141" t="str">
            <v>RM</v>
          </cell>
          <cell r="V141" t="str">
            <v>CHITTORGARHRM</v>
          </cell>
        </row>
        <row r="142">
          <cell r="F142" t="str">
            <v>PG04SCHH</v>
          </cell>
          <cell r="G142" t="str">
            <v>V15(98IH)</v>
          </cell>
          <cell r="J142" t="str">
            <v>WCA/FIN/COMP/LAP/449</v>
          </cell>
          <cell r="P142" t="str">
            <v>RM</v>
          </cell>
          <cell r="V142" t="str">
            <v>DHAMNODRM</v>
          </cell>
        </row>
        <row r="143">
          <cell r="F143" t="str">
            <v>PG04SCJM</v>
          </cell>
          <cell r="G143" t="str">
            <v>V15(98IH)</v>
          </cell>
          <cell r="J143" t="str">
            <v>WCA/FIN/COMP/LAP/452</v>
          </cell>
          <cell r="P143" t="str">
            <v>RM</v>
          </cell>
          <cell r="V143" t="str">
            <v>DEWASRM</v>
          </cell>
        </row>
        <row r="144">
          <cell r="F144" t="str">
            <v>PG04SCKR</v>
          </cell>
          <cell r="G144" t="str">
            <v>V15(98IH)</v>
          </cell>
          <cell r="J144" t="str">
            <v>WCA/FIN/COMP/LAP/453</v>
          </cell>
          <cell r="P144" t="str">
            <v>RM</v>
          </cell>
          <cell r="V144" t="str">
            <v>SIVAKASIRM</v>
          </cell>
        </row>
        <row r="145">
          <cell r="F145" t="str">
            <v>PG04SEWB</v>
          </cell>
          <cell r="G145" t="str">
            <v>V15(98IH)</v>
          </cell>
          <cell r="J145" t="str">
            <v>WCA/FIN/COMP/LAP/446</v>
          </cell>
          <cell r="P145" t="str">
            <v>RM</v>
          </cell>
          <cell r="V145" t="str">
            <v>GADAGRM</v>
          </cell>
        </row>
        <row r="146">
          <cell r="F146" t="str">
            <v>PG04SCGW</v>
          </cell>
          <cell r="G146" t="str">
            <v>V15(98IH)</v>
          </cell>
          <cell r="J146" t="str">
            <v>WCA/FIN/COMP/LAP/447</v>
          </cell>
          <cell r="P146" t="str">
            <v>RM</v>
          </cell>
          <cell r="V146" t="str">
            <v>HOSPETRM</v>
          </cell>
        </row>
        <row r="147">
          <cell r="F147" t="str">
            <v>PG04SCEF</v>
          </cell>
          <cell r="G147" t="str">
            <v>V15(98IH)</v>
          </cell>
          <cell r="J147" t="str">
            <v>WCA/FIN/COMP/LAP/448</v>
          </cell>
          <cell r="P147" t="str">
            <v>RM</v>
          </cell>
          <cell r="V147" t="str">
            <v>SHIMOGARM</v>
          </cell>
        </row>
        <row r="148">
          <cell r="F148" t="str">
            <v>PG04SCKH</v>
          </cell>
          <cell r="G148" t="str">
            <v>V15(98IH)</v>
          </cell>
          <cell r="J148" t="str">
            <v>WCA/FIN/COMP/LAP/438</v>
          </cell>
          <cell r="P148" t="str">
            <v>RM</v>
          </cell>
          <cell r="V148" t="str">
            <v>DAVANAGERERM</v>
          </cell>
        </row>
        <row r="149">
          <cell r="F149" t="str">
            <v>PG04SBT9</v>
          </cell>
          <cell r="G149" t="str">
            <v>V15(98IH)</v>
          </cell>
          <cell r="J149" t="str">
            <v>WCA/FIN/COMP/LAP/439</v>
          </cell>
          <cell r="P149" t="str">
            <v>RM</v>
          </cell>
          <cell r="V149" t="str">
            <v>HAVERIRM</v>
          </cell>
        </row>
        <row r="150">
          <cell r="F150" t="str">
            <v>PG04SBZ2</v>
          </cell>
          <cell r="G150" t="str">
            <v>V15(98IH)</v>
          </cell>
          <cell r="J150" t="str">
            <v>WCA/FIN/COMP/LAP/440</v>
          </cell>
          <cell r="P150" t="str">
            <v>RM</v>
          </cell>
          <cell r="V150" t="str">
            <v>KARAIKUDIRM</v>
          </cell>
        </row>
        <row r="151">
          <cell r="F151" t="str">
            <v>PG04SCLP</v>
          </cell>
          <cell r="G151" t="str">
            <v>V15(98IH)</v>
          </cell>
          <cell r="J151" t="str">
            <v>WCA/FIN/COMP/LAP/441</v>
          </cell>
          <cell r="P151" t="str">
            <v>COE</v>
          </cell>
          <cell r="V151" t="str">
            <v>KARIMNAGARCOE</v>
          </cell>
        </row>
        <row r="152">
          <cell r="F152" t="str">
            <v>PG04SCEM</v>
          </cell>
          <cell r="G152" t="str">
            <v>V15(98IH)</v>
          </cell>
          <cell r="J152" t="str">
            <v>WCA/FIN/COMP/LAP/442</v>
          </cell>
          <cell r="V152" t="str">
            <v/>
          </cell>
        </row>
        <row r="153">
          <cell r="F153" t="str">
            <v>PG04SCKM</v>
          </cell>
          <cell r="G153" t="str">
            <v>V15(98IH)</v>
          </cell>
          <cell r="J153" t="str">
            <v>WCA/FIN/COMP/LAP/443</v>
          </cell>
          <cell r="P153" t="str">
            <v>BM</v>
          </cell>
          <cell r="V153" t="str">
            <v>VILUPPURAMBM</v>
          </cell>
        </row>
        <row r="154">
          <cell r="F154" t="str">
            <v>PG04SCEQ</v>
          </cell>
          <cell r="G154" t="str">
            <v>V15(98IH)</v>
          </cell>
          <cell r="J154" t="str">
            <v>WCA/FIN/COMP/LAP/445</v>
          </cell>
          <cell r="P154" t="str">
            <v>RM</v>
          </cell>
          <cell r="V154" t="str">
            <v>VILUPPURAMRM</v>
          </cell>
        </row>
        <row r="155">
          <cell r="F155" t="str">
            <v>PG04SEXC</v>
          </cell>
          <cell r="G155" t="str">
            <v>V15(98IH)</v>
          </cell>
          <cell r="J155" t="str">
            <v>WCA/FIN/COMP/LAP/444</v>
          </cell>
          <cell r="P155" t="str">
            <v>RM</v>
          </cell>
          <cell r="V155" t="str">
            <v>NamakkalRM</v>
          </cell>
        </row>
        <row r="156">
          <cell r="F156" t="str">
            <v>PG04X4RP</v>
          </cell>
          <cell r="G156" t="str">
            <v>V15(98IH)</v>
          </cell>
          <cell r="J156" t="str">
            <v>WCA/FIN/COMP/LAP/474</v>
          </cell>
          <cell r="P156" t="str">
            <v>Stock Working</v>
          </cell>
          <cell r="V156" t="str">
            <v>Stock WorkingStock Working</v>
          </cell>
        </row>
        <row r="157">
          <cell r="F157" t="str">
            <v>PG04V8KR</v>
          </cell>
          <cell r="G157" t="str">
            <v>V15(98IH)</v>
          </cell>
          <cell r="J157" t="str">
            <v>WCA/FIN/COMP/LAP/475</v>
          </cell>
          <cell r="P157" t="str">
            <v>Stock Working</v>
          </cell>
          <cell r="V157" t="str">
            <v>Stock WorkingStock Working</v>
          </cell>
        </row>
        <row r="158">
          <cell r="F158" t="str">
            <v>PG04XAAY</v>
          </cell>
          <cell r="G158" t="str">
            <v>V15(98IH)</v>
          </cell>
          <cell r="J158" t="str">
            <v>WCA/FIN/COMP/LAP/476</v>
          </cell>
          <cell r="P158" t="str">
            <v>Stock Working</v>
          </cell>
          <cell r="V158" t="str">
            <v>Stock WorkingStock Working</v>
          </cell>
        </row>
        <row r="159">
          <cell r="F159" t="str">
            <v>PG04X4MT</v>
          </cell>
          <cell r="G159" t="str">
            <v>V15(98IH)</v>
          </cell>
          <cell r="J159" t="str">
            <v>WCA/FIN/COMP/LAP/477</v>
          </cell>
          <cell r="P159" t="str">
            <v>Stock Working</v>
          </cell>
          <cell r="V159" t="str">
            <v>Stock WorkingStock Working</v>
          </cell>
        </row>
        <row r="160">
          <cell r="F160" t="str">
            <v>PG04X4A9</v>
          </cell>
          <cell r="G160" t="str">
            <v>V15(98IH)</v>
          </cell>
          <cell r="J160" t="str">
            <v>WCA/FIN/COMP/LAP/478</v>
          </cell>
          <cell r="P160" t="str">
            <v>Stock Working</v>
          </cell>
          <cell r="V160" t="str">
            <v>Stock WorkingStock Working</v>
          </cell>
        </row>
        <row r="161">
          <cell r="F161" t="str">
            <v>PG04V93D</v>
          </cell>
          <cell r="G161" t="str">
            <v>V15(98IH)</v>
          </cell>
          <cell r="J161" t="str">
            <v>WCA/FIN/COMP/LAP/479</v>
          </cell>
          <cell r="P161" t="str">
            <v>Stock Working</v>
          </cell>
          <cell r="V161" t="str">
            <v>Stock WorkingStock Working</v>
          </cell>
        </row>
        <row r="162">
          <cell r="F162" t="str">
            <v>PG04JKNJ</v>
          </cell>
          <cell r="G162" t="str">
            <v>V15(98IH)</v>
          </cell>
          <cell r="J162" t="str">
            <v>WCA/FIN/COMP/LAP/480</v>
          </cell>
          <cell r="P162" t="str">
            <v>Stock Working</v>
          </cell>
          <cell r="V162" t="str">
            <v>Stock WorkingStock Working</v>
          </cell>
        </row>
        <row r="163">
          <cell r="F163" t="str">
            <v>PG04X4T9</v>
          </cell>
          <cell r="G163" t="str">
            <v>V15(98IH)</v>
          </cell>
          <cell r="J163" t="str">
            <v>WCA/FIN/COMP/LAP/481</v>
          </cell>
          <cell r="P163" t="str">
            <v>Stock Working</v>
          </cell>
          <cell r="V163" t="str">
            <v>Stock WorkingStock Working</v>
          </cell>
        </row>
        <row r="164">
          <cell r="F164" t="str">
            <v>PG04X9GM</v>
          </cell>
          <cell r="G164" t="str">
            <v>V15(98IH)</v>
          </cell>
          <cell r="J164" t="str">
            <v>WCA/FIN/COMP/LAP/482</v>
          </cell>
          <cell r="P164" t="str">
            <v>Stock Working</v>
          </cell>
          <cell r="V164" t="str">
            <v>Stock WorkingStock Working</v>
          </cell>
        </row>
        <row r="165">
          <cell r="F165" t="str">
            <v>PG04X45D</v>
          </cell>
          <cell r="G165" t="str">
            <v>V15(98IH)</v>
          </cell>
          <cell r="J165" t="str">
            <v>WCA/FIN/COMP/LAP/483</v>
          </cell>
          <cell r="P165" t="str">
            <v>Stock Working</v>
          </cell>
          <cell r="V165" t="str">
            <v>Stock WorkingStock Working</v>
          </cell>
        </row>
        <row r="166">
          <cell r="F166" t="str">
            <v>5CG5214TRF</v>
          </cell>
          <cell r="G166" t="str">
            <v>HP 240 G9R</v>
          </cell>
          <cell r="J166" t="str">
            <v>WCA/FIN/COMP/LAP/465</v>
          </cell>
          <cell r="P166" t="str">
            <v>Stock Working</v>
          </cell>
          <cell r="V166" t="str">
            <v>Stock WorkingStock Working</v>
          </cell>
        </row>
        <row r="167">
          <cell r="F167" t="str">
            <v>5CG449565J</v>
          </cell>
          <cell r="G167" t="str">
            <v>HP 240 G9R</v>
          </cell>
          <cell r="J167" t="str">
            <v>WCA/FIN/COMP/LAP/466</v>
          </cell>
          <cell r="P167" t="str">
            <v>Stock Working</v>
          </cell>
          <cell r="V167" t="str">
            <v>Stock WorkingStock Working</v>
          </cell>
        </row>
        <row r="168">
          <cell r="F168" t="str">
            <v>5CG5214TSH</v>
          </cell>
          <cell r="G168" t="str">
            <v>HP 240 G9R</v>
          </cell>
          <cell r="J168" t="str">
            <v>WCA/FIN/COMP/LAP/467</v>
          </cell>
          <cell r="P168" t="str">
            <v>Stock Working</v>
          </cell>
          <cell r="V168" t="str">
            <v>Stock WorkingStock Working</v>
          </cell>
        </row>
        <row r="169">
          <cell r="F169" t="str">
            <v>5CG51148BY</v>
          </cell>
          <cell r="G169" t="str">
            <v>HP 240 G9R</v>
          </cell>
          <cell r="J169" t="str">
            <v>WCA/FIN/COMP/LAP/468</v>
          </cell>
          <cell r="P169" t="str">
            <v>Stock Working</v>
          </cell>
          <cell r="V169" t="str">
            <v>Stock WorkingStock Working</v>
          </cell>
        </row>
        <row r="170">
          <cell r="F170" t="str">
            <v>5CG5214TYY</v>
          </cell>
          <cell r="G170" t="str">
            <v>HP 240 G9R</v>
          </cell>
          <cell r="J170" t="str">
            <v>WCA/FIN/COMP/LAP/469</v>
          </cell>
          <cell r="P170" t="str">
            <v>Stock Working</v>
          </cell>
          <cell r="V170" t="str">
            <v>Stock WorkingStock Working</v>
          </cell>
        </row>
        <row r="171">
          <cell r="F171" t="str">
            <v>5CG5111ZZ7</v>
          </cell>
          <cell r="G171" t="str">
            <v>HP 240 G9R</v>
          </cell>
          <cell r="J171" t="str">
            <v>WCA/FIN/COMP/LAP/470</v>
          </cell>
          <cell r="P171" t="str">
            <v>Stock Working</v>
          </cell>
          <cell r="V171" t="str">
            <v>Stock WorkingStock Working</v>
          </cell>
        </row>
        <row r="172">
          <cell r="F172" t="str">
            <v>5CG5214TTZ</v>
          </cell>
          <cell r="G172" t="str">
            <v>HP 240 G9R</v>
          </cell>
          <cell r="J172" t="str">
            <v>WCA/FIN/COMP/LAP/471</v>
          </cell>
          <cell r="P172" t="str">
            <v>Stock Working</v>
          </cell>
          <cell r="V172" t="str">
            <v>Stock WorkingStock Working</v>
          </cell>
        </row>
        <row r="173">
          <cell r="F173" t="str">
            <v>5CG5214TYL</v>
          </cell>
          <cell r="G173" t="str">
            <v>HP 240 G9R</v>
          </cell>
          <cell r="J173" t="str">
            <v>WCA/FIN/COMP/LAP/472</v>
          </cell>
          <cell r="P173" t="str">
            <v>Stock Working</v>
          </cell>
          <cell r="V173" t="str">
            <v>Stock WorkingStock Working</v>
          </cell>
        </row>
        <row r="174">
          <cell r="F174" t="str">
            <v>5CG51148CN</v>
          </cell>
          <cell r="G174" t="str">
            <v>HP 240 G9R</v>
          </cell>
          <cell r="J174" t="str">
            <v>WCA/FIN/COMP/LAP/473</v>
          </cell>
          <cell r="P174" t="str">
            <v>Stock Working</v>
          </cell>
          <cell r="V174" t="str">
            <v>Stock WorkingStock Working</v>
          </cell>
        </row>
        <row r="175">
          <cell r="F175" t="str">
            <v>5CG51402K7</v>
          </cell>
          <cell r="G175" t="str">
            <v>HP 240 G9R</v>
          </cell>
          <cell r="J175" t="str">
            <v>WCA/FIN/COMP/LAP/456</v>
          </cell>
          <cell r="P175" t="str">
            <v>Stock Working</v>
          </cell>
          <cell r="V175" t="str">
            <v>DAVANAGEREBCM</v>
          </cell>
        </row>
        <row r="176">
          <cell r="F176" t="str">
            <v>5CG5214TWL</v>
          </cell>
          <cell r="G176" t="str">
            <v>HP 240 G9R</v>
          </cell>
          <cell r="J176" t="str">
            <v>WCA/FIN/COMP/LAP/459</v>
          </cell>
          <cell r="P176" t="str">
            <v>Stock Working</v>
          </cell>
          <cell r="V176" t="str">
            <v>DAVANAGEREBCM</v>
          </cell>
        </row>
        <row r="177">
          <cell r="F177" t="str">
            <v>5CG521452N</v>
          </cell>
          <cell r="G177" t="str">
            <v>HP 240 G9R</v>
          </cell>
          <cell r="J177" t="str">
            <v>WCA/FIN/COMP/LAP/457</v>
          </cell>
          <cell r="P177" t="str">
            <v>Poornanand Talawar</v>
          </cell>
          <cell r="V177" t="str">
            <v>HOSPETBCM</v>
          </cell>
        </row>
        <row r="178">
          <cell r="F178" t="str">
            <v>5CG5214526</v>
          </cell>
          <cell r="G178" t="str">
            <v>HP 240 G9R</v>
          </cell>
          <cell r="J178" t="str">
            <v>WCA/FIN/COMP/LAP/460</v>
          </cell>
          <cell r="P178" t="str">
            <v>S Gowtham</v>
          </cell>
          <cell r="V178" t="str">
            <v>MADURAIBCM</v>
          </cell>
        </row>
        <row r="179">
          <cell r="F179" t="str">
            <v>5CG52144TT</v>
          </cell>
          <cell r="G179" t="str">
            <v>HP 240 G9R</v>
          </cell>
          <cell r="J179" t="str">
            <v>WCA/FIN/COMP/LAP/454</v>
          </cell>
          <cell r="P179" t="str">
            <v>Kancham Naveenkumar</v>
          </cell>
          <cell r="V179" t="str">
            <v>SIDDIPETBCM</v>
          </cell>
        </row>
        <row r="180">
          <cell r="F180" t="str">
            <v>5CG521452W</v>
          </cell>
          <cell r="G180" t="str">
            <v>HP 240 G9R</v>
          </cell>
          <cell r="J180" t="str">
            <v>WCA/FIN/COMP/LAP/462</v>
          </cell>
          <cell r="P180" t="str">
            <v>Stock Working</v>
          </cell>
          <cell r="V180" t="str">
            <v>HAVERIBCM</v>
          </cell>
        </row>
        <row r="181">
          <cell r="F181" t="str">
            <v>5CG51147ZC</v>
          </cell>
          <cell r="G181" t="str">
            <v>HP 240 G9R</v>
          </cell>
          <cell r="J181" t="str">
            <v>WCA/FIN/COMP/LAP/461</v>
          </cell>
          <cell r="P181" t="str">
            <v>Stock Working</v>
          </cell>
          <cell r="V181" t="str">
            <v>KARAIKUDIBCM</v>
          </cell>
        </row>
        <row r="182">
          <cell r="F182" t="str">
            <v>5CG52144V2</v>
          </cell>
          <cell r="G182" t="str">
            <v>HP 240 G9R</v>
          </cell>
          <cell r="J182" t="str">
            <v>WCA/FIN/COMP/LAP/464</v>
          </cell>
          <cell r="P182" t="str">
            <v>Mohanraj Thirugnanasambantham</v>
          </cell>
          <cell r="V182" t="str">
            <v>SalemAudit Manager</v>
          </cell>
        </row>
        <row r="183">
          <cell r="F183" t="str">
            <v>5CG51147PB</v>
          </cell>
          <cell r="G183" t="str">
            <v>HP 240 G9R</v>
          </cell>
          <cell r="J183" t="str">
            <v>WCA/FIN/COMP/LAP/463</v>
          </cell>
          <cell r="P183" t="str">
            <v>Vasanth Kumar</v>
          </cell>
          <cell r="V183" t="str">
            <v>KrishnagiriBCM</v>
          </cell>
        </row>
        <row r="184">
          <cell r="F184" t="str">
            <v>5CG449565B</v>
          </cell>
          <cell r="G184" t="str">
            <v>HP 240 G9R</v>
          </cell>
          <cell r="J184" t="str">
            <v>WCA/FIN/COMP/LAP/455</v>
          </cell>
          <cell r="P184" t="str">
            <v>Kumaresan Govindasamy</v>
          </cell>
          <cell r="V184" t="str">
            <v>SalemBCM</v>
          </cell>
        </row>
        <row r="185">
          <cell r="F185" t="str">
            <v>5CG52144T6</v>
          </cell>
          <cell r="G185" t="str">
            <v>HP 240 G9R</v>
          </cell>
          <cell r="J185" t="str">
            <v>WCA/FIN/COMP/LAP/458</v>
          </cell>
          <cell r="P185" t="str">
            <v>Krishnan S</v>
          </cell>
          <cell r="V185" t="str">
            <v>ErodeBCM</v>
          </cell>
        </row>
        <row r="186">
          <cell r="F186"/>
          <cell r="V186" t="str">
            <v/>
          </cell>
        </row>
        <row r="187">
          <cell r="F187"/>
          <cell r="V187" t="str">
            <v/>
          </cell>
        </row>
        <row r="188">
          <cell r="F188"/>
          <cell r="V188" t="str">
            <v/>
          </cell>
        </row>
        <row r="189">
          <cell r="F189"/>
          <cell r="V189" t="str">
            <v/>
          </cell>
        </row>
        <row r="190">
          <cell r="F190"/>
          <cell r="V190" t="str">
            <v/>
          </cell>
        </row>
        <row r="191">
          <cell r="F191"/>
          <cell r="V191" t="str">
            <v/>
          </cell>
        </row>
        <row r="192">
          <cell r="F192"/>
          <cell r="V192" t="str">
            <v/>
          </cell>
        </row>
        <row r="193">
          <cell r="F193"/>
          <cell r="V193" t="str">
            <v/>
          </cell>
        </row>
        <row r="194">
          <cell r="F194"/>
          <cell r="V194" t="str">
            <v/>
          </cell>
        </row>
        <row r="195">
          <cell r="F195"/>
          <cell r="V195" t="str">
            <v/>
          </cell>
        </row>
        <row r="196">
          <cell r="F196"/>
          <cell r="V196" t="str">
            <v/>
          </cell>
        </row>
        <row r="197">
          <cell r="F197"/>
          <cell r="V197" t="str">
            <v/>
          </cell>
        </row>
        <row r="198">
          <cell r="F198"/>
          <cell r="V198" t="str">
            <v/>
          </cell>
        </row>
        <row r="199">
          <cell r="F199"/>
          <cell r="V199" t="str">
            <v/>
          </cell>
        </row>
        <row r="200">
          <cell r="F200"/>
          <cell r="V200" t="str">
            <v/>
          </cell>
        </row>
        <row r="201">
          <cell r="F201"/>
          <cell r="V201" t="str">
            <v/>
          </cell>
        </row>
        <row r="202">
          <cell r="F202"/>
          <cell r="V202" t="str">
            <v/>
          </cell>
        </row>
        <row r="203">
          <cell r="F203"/>
          <cell r="V203" t="str">
            <v/>
          </cell>
        </row>
        <row r="204">
          <cell r="F204"/>
          <cell r="V204" t="str">
            <v/>
          </cell>
        </row>
        <row r="205">
          <cell r="F205"/>
          <cell r="V205" t="str">
            <v/>
          </cell>
        </row>
        <row r="206">
          <cell r="F206"/>
          <cell r="V206" t="str">
            <v/>
          </cell>
        </row>
        <row r="207">
          <cell r="F207"/>
          <cell r="V207" t="str">
            <v/>
          </cell>
        </row>
        <row r="208">
          <cell r="F208"/>
          <cell r="V208" t="str">
            <v/>
          </cell>
        </row>
        <row r="209">
          <cell r="F209"/>
          <cell r="V209" t="str">
            <v/>
          </cell>
        </row>
        <row r="210">
          <cell r="F210"/>
          <cell r="V210" t="str">
            <v/>
          </cell>
        </row>
        <row r="211">
          <cell r="F211"/>
          <cell r="V211" t="str">
            <v/>
          </cell>
        </row>
        <row r="212">
          <cell r="F212"/>
          <cell r="V212" t="str">
            <v/>
          </cell>
        </row>
        <row r="213">
          <cell r="F213"/>
          <cell r="V213" t="str">
            <v/>
          </cell>
        </row>
        <row r="214">
          <cell r="F214"/>
          <cell r="V214" t="str">
            <v/>
          </cell>
        </row>
        <row r="215">
          <cell r="F215"/>
          <cell r="V215" t="str">
            <v/>
          </cell>
        </row>
        <row r="216">
          <cell r="F216"/>
          <cell r="V216" t="str">
            <v/>
          </cell>
        </row>
        <row r="217">
          <cell r="F217"/>
          <cell r="V217" t="str">
            <v/>
          </cell>
        </row>
        <row r="218">
          <cell r="F218"/>
          <cell r="V218" t="str">
            <v/>
          </cell>
        </row>
        <row r="219">
          <cell r="F219"/>
          <cell r="V219" t="str">
            <v/>
          </cell>
        </row>
        <row r="220">
          <cell r="F220"/>
          <cell r="V220" t="str">
            <v/>
          </cell>
        </row>
        <row r="221">
          <cell r="F221"/>
          <cell r="V221" t="str">
            <v/>
          </cell>
        </row>
        <row r="222">
          <cell r="F222"/>
          <cell r="V222" t="str">
            <v/>
          </cell>
        </row>
        <row r="223">
          <cell r="F223"/>
          <cell r="V223" t="str">
            <v/>
          </cell>
        </row>
        <row r="224">
          <cell r="F224"/>
          <cell r="V224" t="str">
            <v/>
          </cell>
        </row>
        <row r="225">
          <cell r="F225"/>
          <cell r="V225" t="str">
            <v/>
          </cell>
        </row>
        <row r="226">
          <cell r="F226"/>
          <cell r="V226" t="str">
            <v/>
          </cell>
        </row>
        <row r="227">
          <cell r="F227"/>
          <cell r="V227" t="str">
            <v/>
          </cell>
        </row>
        <row r="228">
          <cell r="F228"/>
          <cell r="V228" t="str">
            <v/>
          </cell>
        </row>
        <row r="229">
          <cell r="V229" t="str">
            <v/>
          </cell>
        </row>
        <row r="230">
          <cell r="V230" t="str">
            <v/>
          </cell>
        </row>
        <row r="231">
          <cell r="V231" t="str">
            <v/>
          </cell>
        </row>
        <row r="232">
          <cell r="V232" t="str">
            <v/>
          </cell>
        </row>
        <row r="233">
          <cell r="V233" t="str">
            <v/>
          </cell>
        </row>
        <row r="234">
          <cell r="V234" t="str">
            <v/>
          </cell>
        </row>
        <row r="235">
          <cell r="V235" t="str">
            <v/>
          </cell>
        </row>
        <row r="236">
          <cell r="V236" t="str">
            <v/>
          </cell>
        </row>
        <row r="237">
          <cell r="V237" t="str">
            <v/>
          </cell>
        </row>
        <row r="238">
          <cell r="V238" t="str">
            <v/>
          </cell>
        </row>
        <row r="239">
          <cell r="V239" t="str">
            <v/>
          </cell>
        </row>
        <row r="240">
          <cell r="V240" t="str">
            <v/>
          </cell>
        </row>
        <row r="241">
          <cell r="V241" t="str">
            <v/>
          </cell>
        </row>
        <row r="242">
          <cell r="V242" t="str">
            <v/>
          </cell>
        </row>
        <row r="243">
          <cell r="V243" t="str">
            <v/>
          </cell>
        </row>
        <row r="244">
          <cell r="V244" t="str">
            <v/>
          </cell>
        </row>
        <row r="245">
          <cell r="V245" t="str">
            <v/>
          </cell>
        </row>
        <row r="246">
          <cell r="V246" t="str">
            <v/>
          </cell>
        </row>
        <row r="247">
          <cell r="V247" t="str">
            <v/>
          </cell>
        </row>
        <row r="248">
          <cell r="V248" t="str">
            <v/>
          </cell>
        </row>
        <row r="249">
          <cell r="V249" t="str">
            <v/>
          </cell>
        </row>
        <row r="250">
          <cell r="V250" t="str">
            <v/>
          </cell>
        </row>
        <row r="251">
          <cell r="V251" t="str">
            <v/>
          </cell>
        </row>
        <row r="252">
          <cell r="V252" t="str">
            <v/>
          </cell>
        </row>
        <row r="253">
          <cell r="V253" t="str">
            <v/>
          </cell>
        </row>
        <row r="254">
          <cell r="V254" t="str">
            <v/>
          </cell>
        </row>
        <row r="255">
          <cell r="V255" t="str">
            <v/>
          </cell>
        </row>
        <row r="256">
          <cell r="V256" t="str">
            <v/>
          </cell>
        </row>
        <row r="257">
          <cell r="V257" t="str">
            <v/>
          </cell>
        </row>
        <row r="258">
          <cell r="V258" t="str">
            <v/>
          </cell>
        </row>
        <row r="259">
          <cell r="V259" t="str">
            <v/>
          </cell>
        </row>
        <row r="260">
          <cell r="V260" t="str">
            <v/>
          </cell>
        </row>
        <row r="261">
          <cell r="V261" t="str">
            <v/>
          </cell>
        </row>
        <row r="262">
          <cell r="V262" t="str">
            <v/>
          </cell>
        </row>
        <row r="263">
          <cell r="V263" t="str">
            <v/>
          </cell>
        </row>
        <row r="264">
          <cell r="V264" t="str">
            <v/>
          </cell>
        </row>
        <row r="265">
          <cell r="V265" t="str">
            <v/>
          </cell>
        </row>
        <row r="266">
          <cell r="V266" t="str">
            <v/>
          </cell>
        </row>
        <row r="267">
          <cell r="V267" t="str">
            <v/>
          </cell>
        </row>
        <row r="268">
          <cell r="V268" t="str">
            <v/>
          </cell>
        </row>
        <row r="269">
          <cell r="V269" t="str">
            <v/>
          </cell>
        </row>
        <row r="270">
          <cell r="V270" t="str">
            <v/>
          </cell>
        </row>
        <row r="271">
          <cell r="V271" t="str">
            <v/>
          </cell>
        </row>
        <row r="272">
          <cell r="V272" t="str">
            <v/>
          </cell>
        </row>
        <row r="273">
          <cell r="V273" t="str">
            <v/>
          </cell>
        </row>
        <row r="274">
          <cell r="V274" t="str">
            <v/>
          </cell>
        </row>
        <row r="275">
          <cell r="V275" t="str">
            <v/>
          </cell>
        </row>
        <row r="276">
          <cell r="V276" t="str">
            <v/>
          </cell>
        </row>
        <row r="277">
          <cell r="V277" t="str">
            <v/>
          </cell>
        </row>
        <row r="278">
          <cell r="V278" t="str">
            <v/>
          </cell>
        </row>
        <row r="279">
          <cell r="V279" t="str">
            <v/>
          </cell>
        </row>
        <row r="280">
          <cell r="V280" t="str">
            <v/>
          </cell>
        </row>
        <row r="281">
          <cell r="V281" t="str">
            <v/>
          </cell>
        </row>
        <row r="282">
          <cell r="V282" t="str">
            <v/>
          </cell>
        </row>
        <row r="283">
          <cell r="V283" t="str">
            <v/>
          </cell>
        </row>
        <row r="284">
          <cell r="V284" t="str">
            <v/>
          </cell>
        </row>
        <row r="285">
          <cell r="V285" t="str">
            <v/>
          </cell>
        </row>
        <row r="286">
          <cell r="V286" t="str">
            <v/>
          </cell>
        </row>
        <row r="287">
          <cell r="V287" t="str">
            <v/>
          </cell>
        </row>
        <row r="288">
          <cell r="V288" t="str">
            <v/>
          </cell>
        </row>
        <row r="289">
          <cell r="V289" t="str">
            <v/>
          </cell>
        </row>
        <row r="290">
          <cell r="V290" t="str">
            <v/>
          </cell>
        </row>
        <row r="291">
          <cell r="V291" t="str">
            <v/>
          </cell>
        </row>
        <row r="292">
          <cell r="V292" t="str">
            <v/>
          </cell>
        </row>
        <row r="293">
          <cell r="V293" t="str">
            <v/>
          </cell>
        </row>
        <row r="294">
          <cell r="V294" t="str">
            <v/>
          </cell>
        </row>
        <row r="295">
          <cell r="V295" t="str">
            <v/>
          </cell>
        </row>
        <row r="296">
          <cell r="V296" t="str">
            <v/>
          </cell>
        </row>
        <row r="297">
          <cell r="V297" t="str">
            <v/>
          </cell>
        </row>
        <row r="298">
          <cell r="V298" t="str">
            <v/>
          </cell>
        </row>
        <row r="299">
          <cell r="V299" t="str">
            <v/>
          </cell>
        </row>
        <row r="300">
          <cell r="V300" t="str">
            <v/>
          </cell>
        </row>
        <row r="301">
          <cell r="V301" t="str">
            <v/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  <sheetName val="Lock"/>
    </sheetNames>
    <sheetDataSet>
      <sheetData sheetId="0">
        <row r="1">
          <cell r="F1" t="str">
            <v>SerialNo</v>
          </cell>
          <cell r="G1" t="str">
            <v>Make &amp; Model</v>
          </cell>
          <cell r="J1" t="str">
            <v>Asset Tag</v>
          </cell>
          <cell r="P1" t="str">
            <v>User</v>
          </cell>
          <cell r="V1" t="str">
            <v>Uniq</v>
          </cell>
        </row>
        <row r="2">
          <cell r="F2" t="str">
            <v>PG04SBHE</v>
          </cell>
          <cell r="G2" t="str">
            <v>V15(98IH)</v>
          </cell>
          <cell r="J2" t="str">
            <v>WCA/FIN/COMP/LAP/437</v>
          </cell>
          <cell r="P2" t="str">
            <v>RM</v>
          </cell>
          <cell r="V2" t="str">
            <v>NAGARCOILRM</v>
          </cell>
        </row>
        <row r="3">
          <cell r="F3" t="str">
            <v>PG04SCHH</v>
          </cell>
          <cell r="G3" t="str">
            <v>V15(98IH)</v>
          </cell>
          <cell r="J3" t="str">
            <v>WCA/FIN/COMP/LAP/449</v>
          </cell>
          <cell r="P3" t="str">
            <v>RM</v>
          </cell>
          <cell r="V3" t="str">
            <v>DHAMNODRM</v>
          </cell>
        </row>
        <row r="4">
          <cell r="F4" t="str">
            <v>5CG51402K7</v>
          </cell>
          <cell r="G4" t="str">
            <v>HP 240 G9R</v>
          </cell>
          <cell r="J4" t="str">
            <v>WCA/FIN/COMP/LAP/456</v>
          </cell>
          <cell r="P4" t="str">
            <v>Santhosh belludi</v>
          </cell>
          <cell r="V4" t="str">
            <v>DAVANAGEREBCM</v>
          </cell>
        </row>
        <row r="5">
          <cell r="F5" t="str">
            <v>5CG5214TWL</v>
          </cell>
          <cell r="G5" t="str">
            <v>HP 240 G9R</v>
          </cell>
          <cell r="J5" t="str">
            <v>WCA/FIN/COMP/LAP/459</v>
          </cell>
          <cell r="P5" t="str">
            <v>Pratap Budanur</v>
          </cell>
          <cell r="V5" t="str">
            <v>CHITRDURGABCM</v>
          </cell>
        </row>
        <row r="6">
          <cell r="F6" t="str">
            <v>PF5CCXFC</v>
          </cell>
          <cell r="G6" t="str">
            <v>Lenovo TP</v>
          </cell>
          <cell r="J6" t="str">
            <v>WCA/FIN/COMP/LAP/290</v>
          </cell>
          <cell r="P6" t="str">
            <v>GOURAV DHAVAN</v>
          </cell>
          <cell r="V6" t="str">
            <v>Head Office - MumbaiSoftware Devoloper</v>
          </cell>
        </row>
        <row r="7">
          <cell r="F7" t="str">
            <v>PF5CD2MW</v>
          </cell>
          <cell r="G7" t="str">
            <v>Lenovo TP</v>
          </cell>
          <cell r="J7" t="str">
            <v>WCA/FIN/COMP/LAP/291</v>
          </cell>
          <cell r="P7" t="str">
            <v>Prashant dere</v>
          </cell>
          <cell r="V7" t="str">
            <v>Head Office - MumbaiAVP</v>
          </cell>
        </row>
        <row r="8">
          <cell r="F8" t="str">
            <v>5CG5082Z50</v>
          </cell>
          <cell r="G8" t="str">
            <v>HP 240 G10</v>
          </cell>
          <cell r="J8" t="str">
            <v>WCA/FIN/COMP/LAP/292</v>
          </cell>
          <cell r="P8" t="str">
            <v>Jitendra Salitra</v>
          </cell>
          <cell r="V8" t="str">
            <v>JAORABCM</v>
          </cell>
        </row>
        <row r="9">
          <cell r="F9" t="str">
            <v>5CG5082YV4</v>
          </cell>
          <cell r="G9" t="str">
            <v>HP 240 G10</v>
          </cell>
          <cell r="J9" t="str">
            <v>WCA/FIN/COMP/LAP/293</v>
          </cell>
          <cell r="P9" t="str">
            <v>Dattaram Tawade</v>
          </cell>
          <cell r="V9" t="str">
            <v>Head Office - MumbaiIT</v>
          </cell>
        </row>
        <row r="10">
          <cell r="F10" t="str">
            <v>5CG5082ZKN</v>
          </cell>
          <cell r="G10" t="str">
            <v>HP 240 G10</v>
          </cell>
          <cell r="J10" t="str">
            <v>WCA/FIN/COMP/LAP/294</v>
          </cell>
          <cell r="P10" t="str">
            <v>Manish Vaishnav</v>
          </cell>
          <cell r="V10" t="str">
            <v>PHALODIBCM</v>
          </cell>
        </row>
        <row r="11">
          <cell r="F11" t="str">
            <v>PG04H57F</v>
          </cell>
          <cell r="G11" t="str">
            <v>V14(DXIH)</v>
          </cell>
          <cell r="J11" t="str">
            <v>WCA/FIN/COMP/LAP/295</v>
          </cell>
          <cell r="P11" t="str">
            <v>Lalit Solanki</v>
          </cell>
          <cell r="V11" t="str">
            <v>NOKHACOE</v>
          </cell>
        </row>
        <row r="12">
          <cell r="F12" t="str">
            <v>PG04H15H</v>
          </cell>
          <cell r="G12" t="str">
            <v>V14(DXIH)</v>
          </cell>
          <cell r="J12" t="str">
            <v>WCA/FIN/COMP/LAP/296</v>
          </cell>
          <cell r="P12" t="str">
            <v>Vijay Bawaliya</v>
          </cell>
          <cell r="V12" t="str">
            <v>RATANGARHBM</v>
          </cell>
        </row>
        <row r="13">
          <cell r="F13" t="str">
            <v>PG04H9WB</v>
          </cell>
          <cell r="G13" t="str">
            <v>V14(DXIH)</v>
          </cell>
          <cell r="J13" t="str">
            <v>WCA/FIN/COMP/LAP/297</v>
          </cell>
          <cell r="P13" t="str">
            <v>RM</v>
          </cell>
          <cell r="V13" t="str">
            <v>UjjainRM</v>
          </cell>
        </row>
        <row r="14">
          <cell r="F14" t="str">
            <v>PG04H1CL</v>
          </cell>
          <cell r="G14" t="str">
            <v>V14(DXIH)</v>
          </cell>
          <cell r="J14" t="str">
            <v>WCA/FIN/COMP/LAP/298</v>
          </cell>
          <cell r="P14" t="str">
            <v>Jugal Kishor Verma</v>
          </cell>
          <cell r="V14" t="str">
            <v>SHUJALPURBM</v>
          </cell>
        </row>
        <row r="15">
          <cell r="F15" t="str">
            <v>PG04H0Z2</v>
          </cell>
          <cell r="G15" t="str">
            <v>V14(DXIH)</v>
          </cell>
          <cell r="J15" t="str">
            <v>WCA/FIN/COMP/LAP/299</v>
          </cell>
          <cell r="P15" t="str">
            <v>Prakash Chandra</v>
          </cell>
          <cell r="V15" t="str">
            <v>SUMERPURBM</v>
          </cell>
        </row>
        <row r="16">
          <cell r="F16" t="str">
            <v>PG04H14S</v>
          </cell>
          <cell r="G16" t="str">
            <v>V14(DXIH)</v>
          </cell>
          <cell r="J16" t="str">
            <v>WCA/FIN/COMP/LAP/300</v>
          </cell>
          <cell r="P16" t="str">
            <v>RM</v>
          </cell>
          <cell r="V16" t="str">
            <v>SehoreRM</v>
          </cell>
        </row>
        <row r="17">
          <cell r="F17" t="str">
            <v>PG04S5LE</v>
          </cell>
          <cell r="G17" t="str">
            <v>V14(DXIH)</v>
          </cell>
          <cell r="J17" t="str">
            <v>WCA/FIN/COMP/LAP/301</v>
          </cell>
          <cell r="P17" t="str">
            <v>Deepak Salvi</v>
          </cell>
          <cell r="V17" t="str">
            <v>ChittorgarhBM</v>
          </cell>
        </row>
        <row r="18">
          <cell r="F18" t="str">
            <v>PF5CGLX8</v>
          </cell>
          <cell r="G18" t="str">
            <v>E14(5B00)</v>
          </cell>
          <cell r="J18" t="str">
            <v>WCA/FIN/COMP/LAP/302</v>
          </cell>
          <cell r="P18" t="str">
            <v>Vishal Gupta</v>
          </cell>
          <cell r="V18" t="str">
            <v>Head Office - MumbaiIT</v>
          </cell>
        </row>
        <row r="19">
          <cell r="F19" t="str">
            <v>PG04R6XY</v>
          </cell>
          <cell r="G19" t="str">
            <v>V14(DXIH)</v>
          </cell>
          <cell r="J19" t="str">
            <v>WCA/FIN/COMP/LAP/303</v>
          </cell>
          <cell r="P19" t="str">
            <v>Totaram Sharma</v>
          </cell>
          <cell r="V19" t="str">
            <v>SikarBM</v>
          </cell>
        </row>
        <row r="20">
          <cell r="F20" t="str">
            <v>PG04S5L2</v>
          </cell>
          <cell r="G20" t="str">
            <v>V14(DXIH)</v>
          </cell>
          <cell r="J20" t="str">
            <v>WCA/FIN/COMP/LAP/304</v>
          </cell>
          <cell r="P20" t="str">
            <v>Vijay Prajapati</v>
          </cell>
          <cell r="V20" t="str">
            <v>KHANDWABM</v>
          </cell>
        </row>
        <row r="21">
          <cell r="F21" t="str">
            <v>PG04R6ZL</v>
          </cell>
          <cell r="G21" t="str">
            <v>V14(DXIH)</v>
          </cell>
          <cell r="J21" t="str">
            <v>WCA/FIN/COMP/LAP/305</v>
          </cell>
          <cell r="P21" t="str">
            <v>Gourav Sharma</v>
          </cell>
          <cell r="V21" t="str">
            <v>KEKRICOE</v>
          </cell>
        </row>
        <row r="22">
          <cell r="F22" t="str">
            <v>PG04R6FV</v>
          </cell>
          <cell r="G22" t="str">
            <v>V14(DXIH)</v>
          </cell>
          <cell r="J22" t="str">
            <v>WCA/FIN/COMP/LAP/306</v>
          </cell>
          <cell r="P22" t="str">
            <v>Kuldeep Singh 2</v>
          </cell>
          <cell r="V22" t="str">
            <v>MANDSAURBM</v>
          </cell>
        </row>
        <row r="23">
          <cell r="F23" t="str">
            <v>PG04R49G</v>
          </cell>
          <cell r="G23" t="str">
            <v>V14(DXIH)</v>
          </cell>
          <cell r="J23" t="str">
            <v>WCA/FIN/COMP/LAP/307</v>
          </cell>
          <cell r="P23" t="str">
            <v>vishnupriyan</v>
          </cell>
          <cell r="V23" t="str">
            <v>VILUPPURAMCOE</v>
          </cell>
        </row>
        <row r="24">
          <cell r="F24" t="str">
            <v>PG04S5QE</v>
          </cell>
          <cell r="G24" t="str">
            <v>V14(DXIH)</v>
          </cell>
          <cell r="J24" t="str">
            <v>WCA/FIN/COMP/LAP/308</v>
          </cell>
          <cell r="P24" t="str">
            <v>Sriramkumar A</v>
          </cell>
          <cell r="V24" t="str">
            <v>TheniBM</v>
          </cell>
        </row>
        <row r="25">
          <cell r="F25" t="str">
            <v>PG04R6CF</v>
          </cell>
          <cell r="G25" t="str">
            <v>V14(DXIH)</v>
          </cell>
          <cell r="J25" t="str">
            <v>WCA/FIN/COMP/LAP/309</v>
          </cell>
          <cell r="P25" t="str">
            <v>Eeshvar Goswami</v>
          </cell>
          <cell r="V25" t="str">
            <v>UDAIPURBM</v>
          </cell>
        </row>
        <row r="26">
          <cell r="F26" t="str">
            <v>PG04S5PT</v>
          </cell>
          <cell r="G26" t="str">
            <v>V14(DXIH)</v>
          </cell>
          <cell r="J26" t="str">
            <v>WCA/FIN/COMP/LAP/310</v>
          </cell>
          <cell r="P26" t="str">
            <v>RM</v>
          </cell>
          <cell r="V26" t="str">
            <v>FatenagarRM</v>
          </cell>
        </row>
        <row r="27">
          <cell r="F27" t="str">
            <v>PG04R4HW</v>
          </cell>
          <cell r="G27" t="str">
            <v>V14(DXIH)</v>
          </cell>
          <cell r="J27" t="str">
            <v>WCA/FIN/COMP/LAP/311</v>
          </cell>
          <cell r="P27" t="str">
            <v>RM</v>
          </cell>
          <cell r="V27" t="str">
            <v>RAJSAMANDRM</v>
          </cell>
        </row>
        <row r="28">
          <cell r="F28" t="str">
            <v>PG04S4GF</v>
          </cell>
          <cell r="G28" t="str">
            <v>V14(DXIH)</v>
          </cell>
          <cell r="J28" t="str">
            <v>WCA/FIN/COMP/LAP/312</v>
          </cell>
          <cell r="P28" t="str">
            <v>Ujjwal Lad</v>
          </cell>
          <cell r="V28" t="str">
            <v>IndoreBM</v>
          </cell>
        </row>
        <row r="29">
          <cell r="F29" t="str">
            <v>PG04R8CA</v>
          </cell>
          <cell r="G29" t="str">
            <v>V14(DXIH)</v>
          </cell>
          <cell r="J29" t="str">
            <v>WCA/FIN/COMP/LAP/313</v>
          </cell>
          <cell r="P29" t="str">
            <v>Shokin Gaur</v>
          </cell>
          <cell r="V29" t="str">
            <v>MANASABM</v>
          </cell>
        </row>
        <row r="30">
          <cell r="F30" t="str">
            <v>PG04R6CH</v>
          </cell>
          <cell r="G30" t="str">
            <v>V14(DXIH)</v>
          </cell>
          <cell r="J30" t="str">
            <v>WCA/FIN/COMP/LAP/314</v>
          </cell>
          <cell r="P30" t="str">
            <v>RM</v>
          </cell>
          <cell r="V30" t="str">
            <v>RATANGARHRM</v>
          </cell>
        </row>
        <row r="31">
          <cell r="F31" t="str">
            <v>PG04R757</v>
          </cell>
          <cell r="G31" t="str">
            <v>V14(DXIH)</v>
          </cell>
          <cell r="J31" t="str">
            <v>WCA/FIN/COMP/LAP/315</v>
          </cell>
          <cell r="P31" t="str">
            <v>Manish Purohit</v>
          </cell>
          <cell r="V31" t="str">
            <v>PHALODIBM</v>
          </cell>
        </row>
        <row r="32">
          <cell r="F32" t="str">
            <v>PG04S5QZ</v>
          </cell>
          <cell r="G32" t="str">
            <v>V14(DXIH)</v>
          </cell>
          <cell r="J32" t="str">
            <v>WCA/FIN/COMP/LAP/316</v>
          </cell>
          <cell r="P32" t="str">
            <v>RM</v>
          </cell>
          <cell r="V32" t="str">
            <v xml:space="preserve"> NimbaheraRM</v>
          </cell>
        </row>
        <row r="33">
          <cell r="F33" t="str">
            <v>PG04R8DD</v>
          </cell>
          <cell r="G33" t="str">
            <v>V14(DXIH)</v>
          </cell>
          <cell r="J33" t="str">
            <v>WCA/FIN/COMP/LAP/317</v>
          </cell>
          <cell r="P33" t="str">
            <v>RM</v>
          </cell>
          <cell r="V33" t="str">
            <v>ManasaRM</v>
          </cell>
        </row>
        <row r="34">
          <cell r="F34" t="str">
            <v>PG04R4CZ</v>
          </cell>
          <cell r="G34" t="str">
            <v>V14(DXIH)</v>
          </cell>
          <cell r="J34" t="str">
            <v>WCA/FIN/COMP/LAP/318</v>
          </cell>
          <cell r="P34" t="str">
            <v>RM</v>
          </cell>
          <cell r="V34" t="str">
            <v>MandsaurRM</v>
          </cell>
        </row>
        <row r="35">
          <cell r="F35" t="str">
            <v>PG04R75D</v>
          </cell>
          <cell r="G35" t="str">
            <v>V14(DXIH)</v>
          </cell>
          <cell r="J35" t="str">
            <v>WCA/FIN/COMP/LAP/319</v>
          </cell>
          <cell r="P35" t="str">
            <v>Vishvaraj singh rathore</v>
          </cell>
          <cell r="V35" t="str">
            <v>GULABPURABM</v>
          </cell>
        </row>
        <row r="36">
          <cell r="F36" t="str">
            <v>PG04R8KC</v>
          </cell>
          <cell r="G36" t="str">
            <v>V14(DXIH)</v>
          </cell>
          <cell r="J36" t="str">
            <v>WCA/FIN/COMP/LAP/320</v>
          </cell>
          <cell r="P36" t="str">
            <v>Lokendra Singh Rathor</v>
          </cell>
          <cell r="V36" t="str">
            <v>ManasaCOE</v>
          </cell>
        </row>
        <row r="37">
          <cell r="F37" t="str">
            <v>PG04R8HZ</v>
          </cell>
          <cell r="G37" t="str">
            <v>V14(DXIH)</v>
          </cell>
          <cell r="J37" t="str">
            <v>WCA/FIN/COMP/LAP/321</v>
          </cell>
          <cell r="P37" t="str">
            <v>Srinivas Kathi</v>
          </cell>
          <cell r="V37" t="str">
            <v>SIDDIPETBM</v>
          </cell>
        </row>
        <row r="38">
          <cell r="F38" t="str">
            <v>PG04S4H8</v>
          </cell>
          <cell r="G38" t="str">
            <v>V14(DXIH)</v>
          </cell>
          <cell r="J38" t="str">
            <v>WCA/FIN/COMP/LAP/322</v>
          </cell>
          <cell r="P38" t="str">
            <v>Mahesh Eke</v>
          </cell>
          <cell r="V38" t="str">
            <v>KamareddyBM</v>
          </cell>
        </row>
        <row r="39">
          <cell r="F39" t="str">
            <v>PG04R8R8</v>
          </cell>
          <cell r="G39" t="str">
            <v>V14(DXIH)</v>
          </cell>
          <cell r="J39" t="str">
            <v>WCA/FIN/COMP/LAP/323</v>
          </cell>
          <cell r="P39" t="str">
            <v>Rahul Malviya</v>
          </cell>
          <cell r="V39" t="str">
            <v>HoshangabadCOE</v>
          </cell>
        </row>
        <row r="40">
          <cell r="F40" t="str">
            <v>PG04R6K7</v>
          </cell>
          <cell r="G40" t="str">
            <v>V14(DXIH)</v>
          </cell>
          <cell r="J40" t="str">
            <v>WCA/FIN/COMP/LAP/324</v>
          </cell>
          <cell r="P40" t="str">
            <v>Nakul sharma</v>
          </cell>
          <cell r="V40" t="str">
            <v>ShamgarhBM</v>
          </cell>
        </row>
        <row r="41">
          <cell r="F41" t="str">
            <v>PG04S4M5</v>
          </cell>
          <cell r="G41" t="str">
            <v>V14(DXIH)</v>
          </cell>
          <cell r="J41" t="str">
            <v>WCA/FIN/COMP/LAP/325</v>
          </cell>
          <cell r="P41" t="str">
            <v>RM</v>
          </cell>
          <cell r="V41" t="str">
            <v>JAORARM</v>
          </cell>
        </row>
        <row r="42">
          <cell r="F42" t="str">
            <v>PG04R71Q</v>
          </cell>
          <cell r="G42" t="str">
            <v>V14(DXIH)</v>
          </cell>
          <cell r="J42" t="str">
            <v>WCA/FIN/COMP/LAP/326</v>
          </cell>
          <cell r="P42" t="str">
            <v>CHANDRAPAL SINGH</v>
          </cell>
          <cell r="V42" t="str">
            <v>MANDSAURCOE</v>
          </cell>
        </row>
        <row r="43">
          <cell r="F43" t="str">
            <v>PG04R71G</v>
          </cell>
          <cell r="G43" t="str">
            <v>V14(DXIH)</v>
          </cell>
          <cell r="J43" t="str">
            <v>WCA/FIN/COMP/LAP/327</v>
          </cell>
          <cell r="P43" t="str">
            <v>Narendra Chourey</v>
          </cell>
          <cell r="V43" t="str">
            <v>HOSHANGABADBM</v>
          </cell>
        </row>
        <row r="44">
          <cell r="F44" t="str">
            <v>PG04B8MR</v>
          </cell>
          <cell r="G44" t="str">
            <v>E14(2V00)</v>
          </cell>
          <cell r="J44" t="str">
            <v>WCA/FIN/COMP/LAP/328</v>
          </cell>
          <cell r="P44" t="str">
            <v>Gaurav Mishra</v>
          </cell>
          <cell r="V44" t="str">
            <v>PuneZCM</v>
          </cell>
        </row>
        <row r="45">
          <cell r="F45" t="str">
            <v>PG04J5CF</v>
          </cell>
          <cell r="G45" t="str">
            <v>E14(2V00)</v>
          </cell>
          <cell r="J45" t="str">
            <v>WCA/FIN/COMP/LAP/329</v>
          </cell>
          <cell r="P45" t="str">
            <v>Paras Dubey</v>
          </cell>
          <cell r="V45" t="str">
            <v>Head Office - MumbaiHR - head</v>
          </cell>
        </row>
        <row r="46">
          <cell r="F46" t="str">
            <v>PG0496SS</v>
          </cell>
          <cell r="G46" t="str">
            <v>E14(2V00)</v>
          </cell>
          <cell r="J46" t="str">
            <v>WCA/FIN/COMP/LAP/330</v>
          </cell>
          <cell r="P46" t="str">
            <v>Chandramouli Lakkarsu</v>
          </cell>
          <cell r="V46" t="str">
            <v>KARIMNAGARCCM</v>
          </cell>
        </row>
        <row r="47">
          <cell r="F47" t="str">
            <v>PG04AQTP</v>
          </cell>
          <cell r="G47" t="str">
            <v>E14(2V00)</v>
          </cell>
          <cell r="J47" t="str">
            <v>WCA/FIN/COMP/LAP/331</v>
          </cell>
          <cell r="P47" t="str">
            <v>Kishorkumar S</v>
          </cell>
          <cell r="V47" t="str">
            <v>KALLAKURICHIBCM</v>
          </cell>
        </row>
        <row r="48">
          <cell r="F48" t="str">
            <v>PG04DSQP</v>
          </cell>
          <cell r="G48" t="str">
            <v>E14(2V00)</v>
          </cell>
          <cell r="J48" t="str">
            <v>WCA/FIN/COMP/LAP/332</v>
          </cell>
          <cell r="P48" t="str">
            <v>Govindha Rajaa</v>
          </cell>
          <cell r="V48" t="str">
            <v>TIRUNELVELIBCM</v>
          </cell>
        </row>
        <row r="49">
          <cell r="F49" t="str">
            <v>PG04DWNQ</v>
          </cell>
          <cell r="G49" t="str">
            <v>E14(2V00)</v>
          </cell>
          <cell r="J49" t="str">
            <v>WCA/FIN/COMP/LAP/333</v>
          </cell>
          <cell r="P49" t="str">
            <v>Sajin Dharmaraj</v>
          </cell>
          <cell r="V49" t="str">
            <v>MADURAICCM</v>
          </cell>
        </row>
        <row r="50">
          <cell r="F50" t="str">
            <v>PG04DB9L</v>
          </cell>
          <cell r="G50" t="str">
            <v>E14(2V00)</v>
          </cell>
          <cell r="J50" t="str">
            <v>WCA/FIN/COMP/LAP/334</v>
          </cell>
          <cell r="P50" t="str">
            <v>Mukesh Kannan</v>
          </cell>
          <cell r="V50" t="str">
            <v>VILUPPURAMBCM</v>
          </cell>
        </row>
        <row r="51">
          <cell r="F51" t="str">
            <v>PG04DWSQ</v>
          </cell>
          <cell r="G51" t="str">
            <v>E14(2V00)</v>
          </cell>
          <cell r="J51" t="str">
            <v>WCA/FIN/COMP/LAP/335</v>
          </cell>
          <cell r="P51" t="str">
            <v>Santosh Patil</v>
          </cell>
          <cell r="V51" t="str">
            <v>GadagSBH</v>
          </cell>
        </row>
        <row r="52">
          <cell r="F52" t="str">
            <v>PG04DX11</v>
          </cell>
          <cell r="G52" t="str">
            <v>E14(2V00)</v>
          </cell>
          <cell r="J52" t="str">
            <v>WCA/FIN/COMP/LAP/336</v>
          </cell>
          <cell r="P52" t="str">
            <v>Hemanth MV</v>
          </cell>
          <cell r="V52" t="str">
            <v>CHENNAIZBH</v>
          </cell>
        </row>
        <row r="53">
          <cell r="F53" t="str">
            <v>PG04DV74</v>
          </cell>
          <cell r="G53" t="str">
            <v>E14(2V00)</v>
          </cell>
          <cell r="J53" t="str">
            <v>WCA/FIN/COMP/LAP/337</v>
          </cell>
          <cell r="P53" t="str">
            <v>Ashwin Sen</v>
          </cell>
          <cell r="V53" t="str">
            <v>MandsaurBCM</v>
          </cell>
        </row>
        <row r="54">
          <cell r="F54" t="str">
            <v>PG04DAW7</v>
          </cell>
          <cell r="G54" t="str">
            <v>E14(2V00)</v>
          </cell>
          <cell r="J54" t="str">
            <v>WCA/FIN/COMP/LAP/338</v>
          </cell>
          <cell r="P54" t="str">
            <v xml:space="preserve">Jegatheesh F </v>
          </cell>
          <cell r="V54" t="str">
            <v>NAGARCOILBCM</v>
          </cell>
        </row>
        <row r="55">
          <cell r="F55" t="str">
            <v>PG04DAWD</v>
          </cell>
          <cell r="G55" t="str">
            <v>E14(2V00)</v>
          </cell>
          <cell r="J55" t="str">
            <v>WCA/FIN/COMP/LAP/339</v>
          </cell>
          <cell r="P55" t="str">
            <v>Ramachandran</v>
          </cell>
          <cell r="V55" t="str">
            <v>THOOTHUKUDIBCM</v>
          </cell>
        </row>
        <row r="56">
          <cell r="F56" t="str">
            <v>PG04DTHM</v>
          </cell>
          <cell r="G56" t="str">
            <v>E14(2V00)</v>
          </cell>
          <cell r="J56" t="str">
            <v>WCA/FIN/COMP/LAP/340</v>
          </cell>
          <cell r="P56" t="str">
            <v>Govindraj</v>
          </cell>
          <cell r="V56" t="str">
            <v>SalemCSM</v>
          </cell>
        </row>
        <row r="57">
          <cell r="F57" t="str">
            <v>PG04DVC6</v>
          </cell>
          <cell r="G57" t="str">
            <v>E14(2V00)</v>
          </cell>
          <cell r="J57" t="str">
            <v>WCA/FIN/COMP/LAP/341</v>
          </cell>
          <cell r="P57" t="str">
            <v>Vikas Singh</v>
          </cell>
          <cell r="V57" t="str">
            <v>DEWASCCM</v>
          </cell>
        </row>
        <row r="58">
          <cell r="F58" t="str">
            <v>PG04SHTR</v>
          </cell>
          <cell r="G58" t="str">
            <v>V14(DXIH)</v>
          </cell>
          <cell r="J58" t="str">
            <v>WCA/FIN/COMP/LAP/362</v>
          </cell>
          <cell r="P58" t="str">
            <v>Sathish M</v>
          </cell>
          <cell r="V58" t="str">
            <v>KARAIKUDICOE</v>
          </cell>
        </row>
        <row r="59">
          <cell r="F59" t="str">
            <v>PG04SHVH</v>
          </cell>
          <cell r="G59" t="str">
            <v>V14(DXIH)</v>
          </cell>
          <cell r="J59" t="str">
            <v>WCA/FIN/COMP/LAP/363</v>
          </cell>
          <cell r="P59" t="str">
            <v>Barath Prabhu A</v>
          </cell>
          <cell r="V59" t="str">
            <v>NAMAKKALCOE</v>
          </cell>
        </row>
        <row r="60">
          <cell r="F60" t="str">
            <v>PG04SELH</v>
          </cell>
          <cell r="G60" t="str">
            <v>V14(DXIH)</v>
          </cell>
          <cell r="J60" t="str">
            <v>WCA/FIN/COMP/LAP/364</v>
          </cell>
          <cell r="P60" t="str">
            <v>Lakshmiganthan Ramarajan</v>
          </cell>
          <cell r="V60" t="str">
            <v>NAMAKKALBM</v>
          </cell>
        </row>
        <row r="61">
          <cell r="F61" t="str">
            <v>PG04SFGV</v>
          </cell>
          <cell r="G61" t="str">
            <v>V14(DXIH)</v>
          </cell>
          <cell r="J61" t="str">
            <v>WCA/FIN/COMP/LAP/365</v>
          </cell>
          <cell r="P61" t="str">
            <v>RM</v>
          </cell>
          <cell r="V61" t="str">
            <v>KekriRM</v>
          </cell>
        </row>
        <row r="62">
          <cell r="F62" t="str">
            <v>PG04SHHP</v>
          </cell>
          <cell r="G62" t="str">
            <v>V14(DXIH)</v>
          </cell>
          <cell r="J62" t="str">
            <v>WCA/FIN/COMP/LAP/366</v>
          </cell>
          <cell r="P62" t="str">
            <v>RM</v>
          </cell>
          <cell r="V62" t="str">
            <v>ShujalpurRM</v>
          </cell>
        </row>
        <row r="63">
          <cell r="F63" t="str">
            <v>PG04SFN7</v>
          </cell>
          <cell r="G63" t="str">
            <v>V14(DXIH)</v>
          </cell>
          <cell r="J63" t="str">
            <v>WCA/FIN/COMP/LAP/367</v>
          </cell>
          <cell r="P63" t="str">
            <v>RM</v>
          </cell>
          <cell r="V63" t="str">
            <v>KhandwaRM</v>
          </cell>
        </row>
        <row r="64">
          <cell r="F64" t="str">
            <v>PG04SK03</v>
          </cell>
          <cell r="G64" t="str">
            <v>V14(DXIH)</v>
          </cell>
          <cell r="J64" t="str">
            <v>WCA/FIN/COMP/LAP/368</v>
          </cell>
          <cell r="P64" t="str">
            <v>RM</v>
          </cell>
          <cell r="V64" t="str">
            <v>SUMERPURRM</v>
          </cell>
        </row>
        <row r="65">
          <cell r="F65" t="str">
            <v>PG04SFRX</v>
          </cell>
          <cell r="G65" t="str">
            <v>V14(DXIH)</v>
          </cell>
          <cell r="J65" t="str">
            <v>WCA/FIN/COMP/LAP/369</v>
          </cell>
          <cell r="P65" t="str">
            <v>RM</v>
          </cell>
          <cell r="V65" t="str">
            <v>NokhaRM</v>
          </cell>
        </row>
        <row r="66">
          <cell r="F66" t="str">
            <v>PG04SKAJ</v>
          </cell>
          <cell r="G66" t="str">
            <v>V14(DXIH)</v>
          </cell>
          <cell r="J66" t="str">
            <v>WCA/FIN/COMP/LAP/370</v>
          </cell>
          <cell r="P66" t="str">
            <v>Sahabu Khan</v>
          </cell>
          <cell r="V66" t="str">
            <v>NokhaBM</v>
          </cell>
        </row>
        <row r="67">
          <cell r="F67" t="str">
            <v>PG04SFV6</v>
          </cell>
          <cell r="G67" t="str">
            <v>V14(DXIH)</v>
          </cell>
          <cell r="J67" t="str">
            <v>WCA/FIN/COMP/LAP/371</v>
          </cell>
          <cell r="P67" t="str">
            <v>RM</v>
          </cell>
          <cell r="V67" t="str">
            <v>JhunjhunuRM</v>
          </cell>
        </row>
        <row r="68">
          <cell r="F68" t="str">
            <v>PG04967C</v>
          </cell>
          <cell r="G68" t="str">
            <v>E14(2V00)</v>
          </cell>
          <cell r="J68" t="str">
            <v>WCA/FIN/COMP/LAP/360</v>
          </cell>
          <cell r="P68" t="str">
            <v>Ravijteja P</v>
          </cell>
          <cell r="V68" t="str">
            <v>KAMAREDDYBCM</v>
          </cell>
        </row>
        <row r="69">
          <cell r="F69" t="str">
            <v>PG04PQXE</v>
          </cell>
          <cell r="G69" t="str">
            <v>E14(2V00)</v>
          </cell>
          <cell r="J69" t="str">
            <v>WCA/FIN/COMP/LAP/361</v>
          </cell>
          <cell r="P69" t="str">
            <v xml:space="preserve"> Shanmukharaju</v>
          </cell>
          <cell r="V69" t="str">
            <v>JangaonBCM</v>
          </cell>
        </row>
        <row r="70">
          <cell r="F70" t="str">
            <v>PG04SEM9</v>
          </cell>
          <cell r="G70" t="str">
            <v>V14(DXIH)</v>
          </cell>
          <cell r="J70" t="str">
            <v>WCA/FIN/COMP/LAP/372</v>
          </cell>
          <cell r="P70" t="str">
            <v>Heena Kumhar</v>
          </cell>
          <cell r="V70" t="str">
            <v>NimbaheraCOE</v>
          </cell>
        </row>
        <row r="71">
          <cell r="F71" t="str">
            <v>PG04SJZE</v>
          </cell>
          <cell r="G71" t="str">
            <v>V14(DXIH)</v>
          </cell>
          <cell r="J71" t="str">
            <v>WCA/FIN/COMP/LAP/373</v>
          </cell>
          <cell r="P71" t="str">
            <v>Neeraj Kumar Sharma</v>
          </cell>
          <cell r="V71" t="str">
            <v>SUMERPURCOE</v>
          </cell>
        </row>
        <row r="72">
          <cell r="F72" t="str">
            <v>PG04SEPQ</v>
          </cell>
          <cell r="G72" t="str">
            <v>V14(DXIH)</v>
          </cell>
          <cell r="J72" t="str">
            <v>WCA/FIN/COMP/LAP/374</v>
          </cell>
          <cell r="P72" t="str">
            <v>Devi Lal Suthar</v>
          </cell>
          <cell r="V72" t="str">
            <v>PHALODICOE</v>
          </cell>
        </row>
        <row r="73">
          <cell r="F73" t="str">
            <v>PG04DWM2</v>
          </cell>
          <cell r="G73" t="str">
            <v>E14(2V00)</v>
          </cell>
          <cell r="J73" t="str">
            <v>WCA/FIN/COMP/LAP/375</v>
          </cell>
          <cell r="P73" t="str">
            <v xml:space="preserve">Jitendra Kharate </v>
          </cell>
          <cell r="V73" t="str">
            <v>PuneCCM</v>
          </cell>
        </row>
        <row r="74">
          <cell r="F74" t="str">
            <v>PG04DW5L</v>
          </cell>
          <cell r="G74" t="str">
            <v>E14(2V00)</v>
          </cell>
          <cell r="J74" t="str">
            <v>WCA/FIN/COMP/LAP/376</v>
          </cell>
          <cell r="P74" t="str">
            <v>Prakasham P</v>
          </cell>
          <cell r="V74" t="str">
            <v>DharmapuriCOE</v>
          </cell>
        </row>
        <row r="75">
          <cell r="F75" t="str">
            <v>PG04DW48</v>
          </cell>
          <cell r="G75" t="str">
            <v>E14(2V00)</v>
          </cell>
          <cell r="J75" t="str">
            <v>WCA/FIN/COMP/LAP/377</v>
          </cell>
          <cell r="P75" t="str">
            <v>Stock</v>
          </cell>
          <cell r="V75" t="str">
            <v>Head Office - Mumbai</v>
          </cell>
        </row>
        <row r="76">
          <cell r="F76" t="str">
            <v>PG0497ZW</v>
          </cell>
          <cell r="G76" t="str">
            <v>E14(2V00)</v>
          </cell>
          <cell r="J76" t="str">
            <v>WCA/FIN/COMP/LAP/378</v>
          </cell>
          <cell r="P76" t="str">
            <v>Sathish Gajarla</v>
          </cell>
          <cell r="V76" t="str">
            <v>KARIMNAGARBCM</v>
          </cell>
        </row>
        <row r="77">
          <cell r="F77" t="str">
            <v>PG04DVGS</v>
          </cell>
          <cell r="G77" t="str">
            <v>E14(2V00)</v>
          </cell>
          <cell r="J77" t="str">
            <v>WCA/FIN/COMP/LAP/383</v>
          </cell>
          <cell r="P77" t="str">
            <v xml:space="preserve"> Manojkumar P</v>
          </cell>
          <cell r="V77" t="str">
            <v>SivakasiBCM</v>
          </cell>
        </row>
        <row r="78">
          <cell r="F78" t="str">
            <v>PG04SHH2</v>
          </cell>
          <cell r="G78" t="str">
            <v>V14(DXIH)</v>
          </cell>
          <cell r="J78" t="str">
            <v>WCA/FIN/COMP/LAP/342</v>
          </cell>
          <cell r="P78" t="str">
            <v>V.C Survesh</v>
          </cell>
          <cell r="V78" t="str">
            <v>SalemCOE</v>
          </cell>
        </row>
        <row r="79">
          <cell r="F79" t="str">
            <v>PG04SELE</v>
          </cell>
          <cell r="G79" t="str">
            <v>V14(DXIH)</v>
          </cell>
          <cell r="J79" t="str">
            <v>WCA/FIN/COMP/LAP/343</v>
          </cell>
          <cell r="P79" t="str">
            <v>RM</v>
          </cell>
          <cell r="V79" t="str">
            <v>UDAIPURRM</v>
          </cell>
        </row>
        <row r="80">
          <cell r="F80" t="str">
            <v>PG04SFPT</v>
          </cell>
          <cell r="G80" t="str">
            <v>V14(DXIH)</v>
          </cell>
          <cell r="J80" t="str">
            <v>WCA/FIN/COMP/LAP/344</v>
          </cell>
          <cell r="P80" t="str">
            <v>Fatah Nai</v>
          </cell>
          <cell r="V80" t="str">
            <v>UDAIPURCOE</v>
          </cell>
        </row>
        <row r="81">
          <cell r="F81" t="str">
            <v>PG04SHV7</v>
          </cell>
          <cell r="G81" t="str">
            <v>V14(DXIH)</v>
          </cell>
          <cell r="J81" t="str">
            <v>WCA/FIN/COMP/LAP/345</v>
          </cell>
          <cell r="P81" t="str">
            <v>RM</v>
          </cell>
          <cell r="V81" t="str">
            <v>PHALODIRM</v>
          </cell>
        </row>
        <row r="82">
          <cell r="F82" t="str">
            <v>PG04SEK4</v>
          </cell>
          <cell r="G82" t="str">
            <v>V14(DXIH)</v>
          </cell>
          <cell r="J82" t="str">
            <v>WCA/FIN/COMP/LAP/346</v>
          </cell>
          <cell r="P82" t="str">
            <v>Chetan Patil</v>
          </cell>
          <cell r="V82" t="str">
            <v>GadagBM</v>
          </cell>
        </row>
        <row r="83">
          <cell r="F83" t="str">
            <v>PG04SHHF</v>
          </cell>
          <cell r="G83" t="str">
            <v>V14(DXIH)</v>
          </cell>
          <cell r="J83" t="str">
            <v>WCA/FIN/COMP/LAP/347</v>
          </cell>
          <cell r="P83" t="str">
            <v>Sridhara T R</v>
          </cell>
          <cell r="V83" t="str">
            <v>DavanagereBM</v>
          </cell>
        </row>
        <row r="84">
          <cell r="F84" t="str">
            <v>PG04SEM4</v>
          </cell>
          <cell r="G84" t="str">
            <v>V14(DXIH)</v>
          </cell>
          <cell r="J84" t="str">
            <v>WCA/FIN/COMP/LAP/348</v>
          </cell>
          <cell r="P84" t="str">
            <v xml:space="preserve">Ambresh </v>
          </cell>
          <cell r="V84" t="str">
            <v>HospetBM</v>
          </cell>
        </row>
        <row r="85">
          <cell r="F85" t="str">
            <v>PG04SJWK</v>
          </cell>
          <cell r="G85" t="str">
            <v>V14(DXIH)</v>
          </cell>
          <cell r="J85" t="str">
            <v>WCA/FIN/COMP/LAP/349</v>
          </cell>
          <cell r="P85" t="str">
            <v>Abhishek lohar</v>
          </cell>
          <cell r="V85" t="str">
            <v>SHAMGARHCOE</v>
          </cell>
        </row>
        <row r="86">
          <cell r="F86" t="str">
            <v>PG04SFMS</v>
          </cell>
          <cell r="G86" t="str">
            <v>V14(DXIH)</v>
          </cell>
          <cell r="J86" t="str">
            <v>WCA/FIN/COMP/LAP/350</v>
          </cell>
          <cell r="P86" t="str">
            <v>RM</v>
          </cell>
          <cell r="V86" t="str">
            <v>SHAMGARHRM</v>
          </cell>
        </row>
        <row r="87">
          <cell r="F87" t="str">
            <v>PG04SENZ</v>
          </cell>
          <cell r="G87" t="str">
            <v>V14(DXIH)</v>
          </cell>
          <cell r="J87" t="str">
            <v>WCA/FIN/COMP/LAP/351</v>
          </cell>
          <cell r="P87" t="str">
            <v>RM</v>
          </cell>
          <cell r="V87" t="str">
            <v>HOSHANGABADRM</v>
          </cell>
        </row>
        <row r="88">
          <cell r="F88" t="str">
            <v>PG04PQSE</v>
          </cell>
          <cell r="G88" t="str">
            <v>E14(2V00)</v>
          </cell>
          <cell r="J88" t="str">
            <v>WCA/FIN/COMP/LAP/352</v>
          </cell>
          <cell r="P88" t="str">
            <v>Ramar V</v>
          </cell>
          <cell r="V88" t="str">
            <v>THENIBCM</v>
          </cell>
        </row>
        <row r="89">
          <cell r="F89" t="str">
            <v>PG04PSD2</v>
          </cell>
          <cell r="G89" t="str">
            <v>E14(2V00)</v>
          </cell>
          <cell r="J89" t="str">
            <v>WCA/FIN/COMP/LAP/353</v>
          </cell>
          <cell r="P89" t="str">
            <v>Karthick Raja Saravanan</v>
          </cell>
          <cell r="V89" t="str">
            <v>DharmapuriBCM</v>
          </cell>
        </row>
        <row r="90">
          <cell r="F90" t="str">
            <v>PG04PSHQ</v>
          </cell>
          <cell r="G90" t="str">
            <v>E14(2V00)</v>
          </cell>
          <cell r="J90" t="str">
            <v>WCA/FIN/COMP/LAP/354</v>
          </cell>
          <cell r="P90" t="str">
            <v xml:space="preserve">Harshavardhana HC </v>
          </cell>
          <cell r="V90" t="str">
            <v>SHIMOGABCM</v>
          </cell>
        </row>
        <row r="91">
          <cell r="F91" t="str">
            <v>PG04PQTC</v>
          </cell>
          <cell r="G91" t="str">
            <v>E14(2V00)</v>
          </cell>
          <cell r="J91" t="str">
            <v>WCA/FIN/COMP/LAP/355</v>
          </cell>
          <cell r="P91" t="str">
            <v>Naresh Lekkala</v>
          </cell>
          <cell r="V91" t="str">
            <v>JAGITIALBCM</v>
          </cell>
        </row>
        <row r="92">
          <cell r="F92" t="str">
            <v>PG04PQXY</v>
          </cell>
          <cell r="G92" t="str">
            <v>E14(2V00)</v>
          </cell>
          <cell r="J92" t="str">
            <v>WCA/FIN/COMP/LAP/356</v>
          </cell>
          <cell r="P92" t="str">
            <v>Kannan P R</v>
          </cell>
          <cell r="V92" t="str">
            <v>SalemStae Ops Head</v>
          </cell>
        </row>
        <row r="93">
          <cell r="F93" t="str">
            <v>PG04PQRA</v>
          </cell>
          <cell r="G93" t="str">
            <v>E14(2V00)</v>
          </cell>
          <cell r="J93" t="str">
            <v>WCA/FIN/COMP/LAP/357</v>
          </cell>
          <cell r="P93" t="str">
            <v>Mohanraj Sivaraj</v>
          </cell>
          <cell r="V93" t="str">
            <v>SalemCCM</v>
          </cell>
        </row>
        <row r="94">
          <cell r="F94" t="str">
            <v>PG04J5CT</v>
          </cell>
          <cell r="G94" t="str">
            <v>E14(2V00)</v>
          </cell>
          <cell r="J94" t="str">
            <v>WCA/FIN/COMP/LAP/358</v>
          </cell>
          <cell r="P94" t="str">
            <v>Stock</v>
          </cell>
          <cell r="V94" t="str">
            <v>Head Office - Mumbai</v>
          </cell>
        </row>
        <row r="95">
          <cell r="F95" t="str">
            <v>PG04B8KS</v>
          </cell>
          <cell r="G95" t="str">
            <v>E14(2V00)</v>
          </cell>
          <cell r="J95" t="str">
            <v>WCA/FIN/COMP/LAP/359</v>
          </cell>
          <cell r="P95" t="str">
            <v>Dhwani Thakar</v>
          </cell>
          <cell r="V95" t="str">
            <v>Head Office - MumbaiHead – Wholesale Operations</v>
          </cell>
        </row>
        <row r="96">
          <cell r="F96" t="str">
            <v>PG04R6QG</v>
          </cell>
          <cell r="G96" t="str">
            <v>V14(DXIH)</v>
          </cell>
          <cell r="J96" t="str">
            <v>WCA/FIN/COMP/LAP/391</v>
          </cell>
          <cell r="P96" t="str">
            <v>Chethan B K</v>
          </cell>
          <cell r="V96" t="str">
            <v>DAVANAGERECOE</v>
          </cell>
        </row>
        <row r="97">
          <cell r="F97" t="str">
            <v>PG04R6S0  </v>
          </cell>
          <cell r="G97" t="str">
            <v>V14(DXIH)</v>
          </cell>
          <cell r="J97" t="str">
            <v>WCA/FIN/COMP/LAP/390</v>
          </cell>
          <cell r="P97" t="str">
            <v>Gireesha Mevundi</v>
          </cell>
          <cell r="V97" t="str">
            <v>HospetCOE</v>
          </cell>
        </row>
        <row r="98">
          <cell r="F98" t="str">
            <v>PG04TNLJ</v>
          </cell>
          <cell r="G98" t="str">
            <v>V14(DXIH)</v>
          </cell>
          <cell r="J98" t="str">
            <v>WCA/FIN/COMP/LAP/394</v>
          </cell>
          <cell r="P98" t="str">
            <v>Mohammed Ayaz</v>
          </cell>
          <cell r="V98" t="str">
            <v>SHIMOGACOE</v>
          </cell>
        </row>
        <row r="99">
          <cell r="F99" t="str">
            <v>PG04TNXJ</v>
          </cell>
          <cell r="G99" t="str">
            <v>V14(DXIH)</v>
          </cell>
          <cell r="J99" t="str">
            <v>WCA/FIN/COMP/LAP/395</v>
          </cell>
          <cell r="P99" t="str">
            <v xml:space="preserve"> AbdulKhadar Tilavalli</v>
          </cell>
          <cell r="V99" t="str">
            <v>HaveriCOE</v>
          </cell>
        </row>
        <row r="100">
          <cell r="F100" t="str">
            <v>PG04TN8E</v>
          </cell>
          <cell r="G100" t="str">
            <v>V14(DXIH)</v>
          </cell>
          <cell r="J100" t="str">
            <v>WCA/FIN/COMP/LAP/396</v>
          </cell>
          <cell r="P100" t="str">
            <v>Pavana A B</v>
          </cell>
          <cell r="V100" t="str">
            <v>CHITRADURGACOE</v>
          </cell>
        </row>
        <row r="101">
          <cell r="F101" t="str">
            <v>PG04TN2N</v>
          </cell>
          <cell r="G101" t="str">
            <v>V14(DXIH)</v>
          </cell>
          <cell r="J101" t="str">
            <v>WCA/FIN/COMP/LAP/397</v>
          </cell>
          <cell r="P101" t="str">
            <v>Rohan Mathad</v>
          </cell>
          <cell r="V101" t="str">
            <v>GadagCOE</v>
          </cell>
        </row>
        <row r="102">
          <cell r="F102" t="str">
            <v>PG04TNC8</v>
          </cell>
          <cell r="G102" t="str">
            <v>V14(DXIH)</v>
          </cell>
          <cell r="J102" t="str">
            <v>WCA/FIN/COMP/LAP/398</v>
          </cell>
          <cell r="P102" t="str">
            <v>Aravindhan S</v>
          </cell>
          <cell r="V102" t="str">
            <v>KRISHNAGIRICOE</v>
          </cell>
        </row>
        <row r="103">
          <cell r="F103" t="str">
            <v>PG04TMSK</v>
          </cell>
          <cell r="G103" t="str">
            <v>V14(DXIH)</v>
          </cell>
          <cell r="J103" t="str">
            <v>WCA/FIN/COMP/LAP/399</v>
          </cell>
          <cell r="P103" t="str">
            <v>G Mareeswaran</v>
          </cell>
          <cell r="V103" t="str">
            <v>SIVAKASIBM</v>
          </cell>
        </row>
        <row r="104">
          <cell r="F104" t="str">
            <v>PG04TMXK</v>
          </cell>
          <cell r="G104" t="str">
            <v>V14(DXIH)</v>
          </cell>
          <cell r="J104" t="str">
            <v>WCA/FIN/COMP/LAP/400</v>
          </cell>
          <cell r="P104" t="str">
            <v>Dinesh K</v>
          </cell>
          <cell r="V104" t="str">
            <v>THENICOE</v>
          </cell>
        </row>
        <row r="105">
          <cell r="F105" t="str">
            <v>PG04TNDJ</v>
          </cell>
          <cell r="G105" t="str">
            <v>V14(DXIH)</v>
          </cell>
          <cell r="J105" t="str">
            <v>WCA/FIN/COMP/LAP/401</v>
          </cell>
          <cell r="P105" t="str">
            <v>Mariappan D</v>
          </cell>
          <cell r="V105" t="str">
            <v>TIRUNELVELIBM</v>
          </cell>
        </row>
        <row r="106">
          <cell r="F106" t="str">
            <v>PG04TMSM</v>
          </cell>
          <cell r="G106" t="str">
            <v>V14(DXIH)</v>
          </cell>
          <cell r="J106" t="str">
            <v>WCA/FIN/COMP/LAP/402</v>
          </cell>
          <cell r="P106" t="str">
            <v>Abishek S</v>
          </cell>
          <cell r="V106" t="str">
            <v>NAGARCOILCOE</v>
          </cell>
        </row>
        <row r="107">
          <cell r="F107" t="str">
            <v>PG04TM3N</v>
          </cell>
          <cell r="G107" t="str">
            <v>V14(DXIH)</v>
          </cell>
          <cell r="J107" t="str">
            <v>WCA/FIN/COMP/LAP/403</v>
          </cell>
          <cell r="P107" t="str">
            <v>Satish Babu Thudi</v>
          </cell>
          <cell r="V107" t="str">
            <v>JANGAONCOE</v>
          </cell>
        </row>
        <row r="108">
          <cell r="F108" t="str">
            <v>PG04TN9C</v>
          </cell>
          <cell r="G108" t="str">
            <v>V14(DXIH)</v>
          </cell>
          <cell r="J108" t="str">
            <v>WCA/FIN/COMP/LAP/404</v>
          </cell>
          <cell r="P108" t="str">
            <v>Deepak Prajapati</v>
          </cell>
          <cell r="V108" t="str">
            <v>KhandwaCOE</v>
          </cell>
        </row>
        <row r="109">
          <cell r="F109" t="str">
            <v>PG04TM50</v>
          </cell>
          <cell r="G109" t="str">
            <v>V14(DXIH)</v>
          </cell>
          <cell r="J109" t="str">
            <v>WCA/FIN/COMP/LAP/405</v>
          </cell>
          <cell r="P109" t="str">
            <v>Surendra Yadav</v>
          </cell>
          <cell r="V109" t="str">
            <v>RatangarhCOE</v>
          </cell>
        </row>
        <row r="110">
          <cell r="F110" t="str">
            <v>PG04TMY7</v>
          </cell>
          <cell r="G110" t="str">
            <v>V14(DXIH)</v>
          </cell>
          <cell r="J110" t="str">
            <v>WCA/FIN/COMP/LAP/392</v>
          </cell>
          <cell r="P110" t="str">
            <v>RM</v>
          </cell>
          <cell r="V110" t="str">
            <v>THENIRM</v>
          </cell>
        </row>
        <row r="111">
          <cell r="F111" t="str">
            <v>PG04TMWG</v>
          </cell>
          <cell r="G111" t="str">
            <v>V14(K7IN)</v>
          </cell>
          <cell r="J111" t="str">
            <v>WCA/FIN/COMP/LAP/393</v>
          </cell>
          <cell r="P111" t="str">
            <v>Esakkipandi A</v>
          </cell>
          <cell r="V111" t="str">
            <v>TIRUNELVELICOE</v>
          </cell>
        </row>
        <row r="112">
          <cell r="F112" t="str">
            <v>PG04TN64</v>
          </cell>
          <cell r="G112" t="str">
            <v>V14(K7IN)</v>
          </cell>
          <cell r="J112" t="str">
            <v>WCA/FIN/COMP/LAP/407</v>
          </cell>
          <cell r="P112" t="str">
            <v>Bhartha Sarathi Sriram K</v>
          </cell>
          <cell r="V112" t="str">
            <v>THOOTHUKUDICOE</v>
          </cell>
        </row>
        <row r="113">
          <cell r="F113" t="str">
            <v>PG04TMZX</v>
          </cell>
          <cell r="G113" t="str">
            <v>V14(K7IN)</v>
          </cell>
          <cell r="J113" t="str">
            <v>WCA/FIN/COMP/LAP/408</v>
          </cell>
          <cell r="P113" t="str">
            <v>BM</v>
          </cell>
          <cell r="V113" t="str">
            <v>DharmapuriBM</v>
          </cell>
        </row>
        <row r="114">
          <cell r="F114" t="str">
            <v>PG04TM7E</v>
          </cell>
          <cell r="G114" t="str">
            <v>V14(K7IN)</v>
          </cell>
          <cell r="J114" t="str">
            <v>WCA/FIN/COMP/LAP/409</v>
          </cell>
          <cell r="P114" t="str">
            <v>RM</v>
          </cell>
          <cell r="V114" t="str">
            <v>DharmapuriRM</v>
          </cell>
        </row>
        <row r="115">
          <cell r="F115" t="str">
            <v>PG04TNNG</v>
          </cell>
          <cell r="G115" t="str">
            <v>V14(K7IN)</v>
          </cell>
          <cell r="J115" t="str">
            <v>WCA/FIN/COMP/LAP/410</v>
          </cell>
          <cell r="P115" t="str">
            <v>Ramarajan Selvaraj</v>
          </cell>
          <cell r="V115" t="str">
            <v>KALLAKURICHIBM</v>
          </cell>
        </row>
        <row r="116">
          <cell r="F116" t="str">
            <v>PG04TNPP</v>
          </cell>
          <cell r="G116" t="str">
            <v>V14(K7IN)</v>
          </cell>
          <cell r="J116" t="str">
            <v>WCA/FIN/COMP/LAP/411</v>
          </cell>
          <cell r="P116" t="str">
            <v>Gogulraj S</v>
          </cell>
          <cell r="V116" t="str">
            <v>KALLAKURICHICOE</v>
          </cell>
        </row>
        <row r="117">
          <cell r="F117" t="str">
            <v>PG04TNLE</v>
          </cell>
          <cell r="G117" t="str">
            <v>V14(K7IN)</v>
          </cell>
          <cell r="J117" t="str">
            <v>WCA/FIN/COMP/LAP/412</v>
          </cell>
          <cell r="P117" t="str">
            <v>RM</v>
          </cell>
          <cell r="V117" t="str">
            <v>KALLAKURICHIRM</v>
          </cell>
        </row>
        <row r="118">
          <cell r="F118" t="str">
            <v>PG04TM46</v>
          </cell>
          <cell r="G118" t="str">
            <v>V14(K7IN)</v>
          </cell>
          <cell r="J118" t="str">
            <v>WCA/FIN/COMP/LAP/413</v>
          </cell>
          <cell r="P118" t="str">
            <v>Sanjeev Koti</v>
          </cell>
          <cell r="V118" t="str">
            <v>HaveriBM</v>
          </cell>
        </row>
        <row r="119">
          <cell r="F119" t="str">
            <v>PG04TP76</v>
          </cell>
          <cell r="G119" t="str">
            <v>V14(K7IN)</v>
          </cell>
          <cell r="J119" t="str">
            <v>WCA/FIN/COMP/LAP/414</v>
          </cell>
          <cell r="P119" t="str">
            <v xml:space="preserve">Shanmugam Vadivelu </v>
          </cell>
          <cell r="V119" t="str">
            <v>SALEMBM</v>
          </cell>
        </row>
        <row r="120">
          <cell r="F120" t="str">
            <v>PG04TMZA</v>
          </cell>
          <cell r="G120" t="str">
            <v>V14(K7IN)</v>
          </cell>
          <cell r="J120" t="str">
            <v>WCA/FIN/COMP/LAP/415</v>
          </cell>
          <cell r="P120" t="str">
            <v>Mohanraj Thirugnanasambantham</v>
          </cell>
          <cell r="V120" t="str">
            <v>SALEMAudit-Legal &amp; Compliance</v>
          </cell>
        </row>
        <row r="121">
          <cell r="F121" t="str">
            <v>PG04TMTL</v>
          </cell>
          <cell r="G121" t="str">
            <v>V14(K7IN)</v>
          </cell>
          <cell r="J121" t="str">
            <v>WCA/FIN/COMP/LAP/416</v>
          </cell>
          <cell r="P121" t="str">
            <v>Pawan Vishnoi</v>
          </cell>
          <cell r="V121" t="str">
            <v>KhategaonBM</v>
          </cell>
        </row>
        <row r="122">
          <cell r="F122" t="str">
            <v>PG04TMZ3</v>
          </cell>
          <cell r="G122" t="str">
            <v>V14(K7IN)</v>
          </cell>
          <cell r="J122" t="str">
            <v>WCA/FIN/COMP/LAP/417</v>
          </cell>
          <cell r="P122" t="str">
            <v>RM</v>
          </cell>
          <cell r="V122" t="str">
            <v>KhategaonRM</v>
          </cell>
        </row>
        <row r="123">
          <cell r="F123" t="str">
            <v>PG04TNNQ</v>
          </cell>
          <cell r="G123" t="str">
            <v>V14(K7IN)</v>
          </cell>
          <cell r="J123" t="str">
            <v>WCA/FIN/COMP/LAP/418</v>
          </cell>
          <cell r="P123" t="str">
            <v>Vigensh Govindaraj</v>
          </cell>
          <cell r="V123" t="str">
            <v>KARAIKUDIBM</v>
          </cell>
        </row>
        <row r="124">
          <cell r="F124" t="str">
            <v>PG04TM40</v>
          </cell>
          <cell r="G124" t="str">
            <v>V14(K7IN)</v>
          </cell>
          <cell r="J124" t="str">
            <v>WCA/FIN/COMP/LAP/419</v>
          </cell>
          <cell r="P124" t="str">
            <v xml:space="preserve"> Thumma Vidya sagar</v>
          </cell>
          <cell r="V124" t="str">
            <v>KamareddyCOE</v>
          </cell>
        </row>
        <row r="125">
          <cell r="F125" t="str">
            <v>PG04TNMD</v>
          </cell>
          <cell r="G125" t="str">
            <v>V14(K7IN)</v>
          </cell>
          <cell r="J125" t="str">
            <v>WCA/FIN/COMP/LAP/420</v>
          </cell>
          <cell r="P125" t="str">
            <v>RM</v>
          </cell>
          <cell r="V125" t="str">
            <v>KamareddyRM</v>
          </cell>
        </row>
        <row r="126">
          <cell r="F126" t="str">
            <v>PG04TMVS</v>
          </cell>
          <cell r="G126" t="str">
            <v>V14(K7IN)</v>
          </cell>
          <cell r="J126" t="str">
            <v>WCA/FIN/COMP/LAP/406</v>
          </cell>
          <cell r="P126" t="str">
            <v>Manish Birla</v>
          </cell>
          <cell r="V126" t="str">
            <v>KhategaonCOE</v>
          </cell>
        </row>
        <row r="127">
          <cell r="F127" t="str">
            <v>PG04SCL1</v>
          </cell>
          <cell r="G127" t="str">
            <v>V14(K7IN)</v>
          </cell>
          <cell r="J127" t="str">
            <v>WCA/FIN/COMP/LAP/424</v>
          </cell>
          <cell r="P127" t="str">
            <v>Jitendra Kumar</v>
          </cell>
          <cell r="V127" t="str">
            <v>KUCHAMANBM</v>
          </cell>
        </row>
        <row r="128">
          <cell r="F128" t="str">
            <v>PG04SBV3</v>
          </cell>
          <cell r="G128" t="str">
            <v>V15(98IH)</v>
          </cell>
          <cell r="J128" t="str">
            <v>WCA/FIN/COMP/LAP/421</v>
          </cell>
          <cell r="P128" t="str">
            <v>RM</v>
          </cell>
          <cell r="V128" t="str">
            <v>THOOTHUKUDIRM</v>
          </cell>
        </row>
        <row r="129">
          <cell r="F129" t="str">
            <v>PG04SCL8</v>
          </cell>
          <cell r="G129" t="str">
            <v>V15(98IH)</v>
          </cell>
          <cell r="J129" t="str">
            <v>WCA/FIN/COMP/LAP/422</v>
          </cell>
          <cell r="P129" t="str">
            <v>RM</v>
          </cell>
          <cell r="V129" t="str">
            <v>TIRUNELVELIRM</v>
          </cell>
        </row>
        <row r="130">
          <cell r="F130" t="str">
            <v>PG04SBHJ</v>
          </cell>
          <cell r="G130" t="str">
            <v>V15(98IH)</v>
          </cell>
          <cell r="J130" t="str">
            <v>WCA/FIN/COMP/LAP/423</v>
          </cell>
          <cell r="P130" t="str">
            <v>RM</v>
          </cell>
          <cell r="V130" t="str">
            <v>KRISHNAGIRIRM</v>
          </cell>
        </row>
        <row r="131">
          <cell r="F131" t="str">
            <v>PG04SBS8</v>
          </cell>
          <cell r="G131" t="str">
            <v>V15(98IH)</v>
          </cell>
          <cell r="J131" t="str">
            <v>WCA/FIN/COMP/LAP/425</v>
          </cell>
          <cell r="P131" t="str">
            <v>RM</v>
          </cell>
          <cell r="V131" t="str">
            <v>KARIMNAGARRM</v>
          </cell>
        </row>
        <row r="132">
          <cell r="F132" t="str">
            <v>PG04SCFB</v>
          </cell>
          <cell r="G132" t="str">
            <v>V15(98IH)</v>
          </cell>
          <cell r="J132" t="str">
            <v>WCA/FIN/COMP/LAP/426</v>
          </cell>
          <cell r="P132" t="str">
            <v>Srinivas Nallapu</v>
          </cell>
          <cell r="V132" t="str">
            <v>KARIMNAGARBM</v>
          </cell>
        </row>
        <row r="133">
          <cell r="F133" t="str">
            <v>PG04SCBD</v>
          </cell>
          <cell r="G133" t="str">
            <v>V15(98IH)</v>
          </cell>
          <cell r="J133" t="str">
            <v>WCA/FIN/COMP/LAP/427</v>
          </cell>
          <cell r="P133" t="str">
            <v>Veerabathini Raghunath</v>
          </cell>
          <cell r="V133" t="str">
            <v>JAGITIALCOE</v>
          </cell>
        </row>
        <row r="134">
          <cell r="F134" t="str">
            <v>PG04SCKL</v>
          </cell>
          <cell r="G134" t="str">
            <v>V15(98IH)</v>
          </cell>
          <cell r="J134" t="str">
            <v>WCA/FIN/COMP/LAP/428</v>
          </cell>
          <cell r="P134" t="str">
            <v xml:space="preserve">Sudhakar </v>
          </cell>
          <cell r="V134" t="str">
            <v>JANGAONBM</v>
          </cell>
        </row>
        <row r="135">
          <cell r="F135" t="str">
            <v>PG04SC9A</v>
          </cell>
          <cell r="G135" t="str">
            <v>V15(98IH)</v>
          </cell>
          <cell r="J135" t="str">
            <v>WCA/FIN/COMP/LAP/429</v>
          </cell>
          <cell r="P135" t="str">
            <v>Parthipan Shanmugam</v>
          </cell>
          <cell r="V135" t="str">
            <v>ERODECOE</v>
          </cell>
        </row>
        <row r="136">
          <cell r="F136" t="str">
            <v>PG04SBQW</v>
          </cell>
          <cell r="G136" t="str">
            <v>V15(98IH)</v>
          </cell>
          <cell r="J136" t="str">
            <v>WCA/FIN/COMP/LAP/430</v>
          </cell>
          <cell r="P136" t="str">
            <v>Sree kumar N</v>
          </cell>
          <cell r="V136" t="str">
            <v>NAGARCOILBM</v>
          </cell>
        </row>
        <row r="137">
          <cell r="F137" t="str">
            <v>PG04SCBA</v>
          </cell>
          <cell r="G137" t="str">
            <v>V15(98IH)</v>
          </cell>
          <cell r="J137" t="str">
            <v>WCA/FIN/COMP/LAP/434</v>
          </cell>
          <cell r="P137" t="str">
            <v>Veerachamy Pazhaniyandi</v>
          </cell>
          <cell r="V137" t="str">
            <v>MaduraiCOE</v>
          </cell>
        </row>
        <row r="138">
          <cell r="F138" t="str">
            <v>PG04SCCE</v>
          </cell>
          <cell r="G138" t="str">
            <v>V15(98IH)</v>
          </cell>
          <cell r="J138" t="str">
            <v>WCA/FIN/COMP/LAP/431</v>
          </cell>
          <cell r="P138" t="str">
            <v>Palle Bhaghavan Reddy</v>
          </cell>
          <cell r="V138" t="str">
            <v>MEDCHALCOE</v>
          </cell>
        </row>
        <row r="139">
          <cell r="F139" t="str">
            <v>PG04SBWT</v>
          </cell>
          <cell r="G139" t="str">
            <v>V15(98IH)</v>
          </cell>
          <cell r="J139" t="str">
            <v>WCA/FIN/COMP/LAP/432</v>
          </cell>
          <cell r="P139" t="str">
            <v>SAthish Sama</v>
          </cell>
          <cell r="V139" t="str">
            <v>JAGITIALBM</v>
          </cell>
        </row>
        <row r="140">
          <cell r="F140" t="str">
            <v>PG04SC8G</v>
          </cell>
          <cell r="G140" t="str">
            <v>V15(98IH)</v>
          </cell>
          <cell r="J140" t="str">
            <v>WCA/FIN/COMP/LAP/433</v>
          </cell>
          <cell r="P140" t="str">
            <v>Vasanthakumar T</v>
          </cell>
          <cell r="V140" t="str">
            <v>THOOTHUKUDIBM</v>
          </cell>
        </row>
        <row r="141">
          <cell r="F141" t="str">
            <v>PG04SCGL</v>
          </cell>
          <cell r="G141" t="str">
            <v>V15(98IH)</v>
          </cell>
          <cell r="J141" t="str">
            <v>WCA/FIN/COMP/LAP/435</v>
          </cell>
          <cell r="P141" t="str">
            <v>RM</v>
          </cell>
          <cell r="V141" t="str">
            <v>SIDDIPETRM</v>
          </cell>
        </row>
        <row r="142">
          <cell r="F142" t="str">
            <v>PG04SCAK</v>
          </cell>
          <cell r="G142" t="str">
            <v>V15(98IH)</v>
          </cell>
          <cell r="J142" t="str">
            <v>WCA/FIN/COMP/LAP/436</v>
          </cell>
          <cell r="P142" t="str">
            <v>Thangarasu Chennakrishnan</v>
          </cell>
          <cell r="V142" t="str">
            <v>KRISHNAGIRIRM</v>
          </cell>
        </row>
        <row r="143">
          <cell r="F143" t="str">
            <v>PG04SCH0</v>
          </cell>
          <cell r="G143" t="str">
            <v>V15(98IH)</v>
          </cell>
          <cell r="J143" t="str">
            <v>WCA/FIN/COMP/LAP/451</v>
          </cell>
          <cell r="P143" t="str">
            <v>Sethuraj K</v>
          </cell>
          <cell r="V143" t="str">
            <v>SIVAKASICOE</v>
          </cell>
        </row>
        <row r="144">
          <cell r="F144" t="str">
            <v>PG04SC7L</v>
          </cell>
          <cell r="G144" t="str">
            <v>V15(98IH)</v>
          </cell>
          <cell r="J144" t="str">
            <v>WCA/FIN/COMP/LAP/450</v>
          </cell>
          <cell r="P144" t="str">
            <v>RM</v>
          </cell>
          <cell r="V144" t="str">
            <v>CHITTORGARHRM</v>
          </cell>
        </row>
        <row r="145">
          <cell r="F145" t="str">
            <v>PG04SCJM</v>
          </cell>
          <cell r="G145" t="str">
            <v>V15(98IH)</v>
          </cell>
          <cell r="J145" t="str">
            <v>WCA/FIN/COMP/LAP/452</v>
          </cell>
          <cell r="P145" t="str">
            <v>RM</v>
          </cell>
          <cell r="V145" t="str">
            <v>DEWASRM</v>
          </cell>
        </row>
        <row r="146">
          <cell r="F146" t="str">
            <v>PG04SCKR</v>
          </cell>
          <cell r="G146" t="str">
            <v>V15(98IH)</v>
          </cell>
          <cell r="J146" t="str">
            <v>WCA/FIN/COMP/LAP/453</v>
          </cell>
          <cell r="P146" t="str">
            <v>RM</v>
          </cell>
          <cell r="V146" t="str">
            <v>SIVAKASIRM</v>
          </cell>
        </row>
        <row r="147">
          <cell r="F147" t="str">
            <v>PG04SEWB</v>
          </cell>
          <cell r="G147" t="str">
            <v>V15(98IH)</v>
          </cell>
          <cell r="J147" t="str">
            <v>WCA/FIN/COMP/LAP/446</v>
          </cell>
          <cell r="P147" t="str">
            <v>RM</v>
          </cell>
          <cell r="V147" t="str">
            <v>GADAGRM</v>
          </cell>
        </row>
        <row r="148">
          <cell r="F148" t="str">
            <v>PG04SCGW</v>
          </cell>
          <cell r="G148" t="str">
            <v>V15(98IH)</v>
          </cell>
          <cell r="J148" t="str">
            <v>WCA/FIN/COMP/LAP/447</v>
          </cell>
          <cell r="P148" t="str">
            <v>RM</v>
          </cell>
          <cell r="V148" t="str">
            <v>HOSPETRM</v>
          </cell>
        </row>
        <row r="149">
          <cell r="F149" t="str">
            <v>PG04SCEF</v>
          </cell>
          <cell r="G149" t="str">
            <v>V15(98IH)</v>
          </cell>
          <cell r="J149" t="str">
            <v>WCA/FIN/COMP/LAP/448</v>
          </cell>
          <cell r="P149" t="str">
            <v>RM</v>
          </cell>
          <cell r="V149" t="str">
            <v>SHIMOGARM</v>
          </cell>
        </row>
        <row r="150">
          <cell r="F150" t="str">
            <v>PG04SCKH</v>
          </cell>
          <cell r="G150" t="str">
            <v>V15(98IH)</v>
          </cell>
          <cell r="J150" t="str">
            <v>WCA/FIN/COMP/LAP/438</v>
          </cell>
          <cell r="P150" t="str">
            <v>RM</v>
          </cell>
          <cell r="V150" t="str">
            <v>DAVANAGERERM</v>
          </cell>
        </row>
        <row r="151">
          <cell r="F151" t="str">
            <v>PG04SBT9</v>
          </cell>
          <cell r="G151" t="str">
            <v>V15(98IH)</v>
          </cell>
          <cell r="J151" t="str">
            <v>WCA/FIN/COMP/LAP/439</v>
          </cell>
          <cell r="P151" t="str">
            <v>RM</v>
          </cell>
          <cell r="V151" t="str">
            <v>HAVERIRM</v>
          </cell>
        </row>
        <row r="152">
          <cell r="F152" t="str">
            <v>PG04SBZ2</v>
          </cell>
          <cell r="G152" t="str">
            <v>V15(98IH)</v>
          </cell>
          <cell r="J152" t="str">
            <v>WCA/FIN/COMP/LAP/440</v>
          </cell>
          <cell r="P152" t="str">
            <v>RM</v>
          </cell>
          <cell r="V152" t="str">
            <v>INDORERM</v>
          </cell>
        </row>
        <row r="153">
          <cell r="F153" t="str">
            <v>PG04SCLP</v>
          </cell>
          <cell r="G153" t="str">
            <v>V15(98IH)</v>
          </cell>
          <cell r="J153" t="str">
            <v>WCA/FIN/COMP/LAP/441</v>
          </cell>
          <cell r="P153" t="str">
            <v>Venganti Sagar</v>
          </cell>
          <cell r="V153" t="str">
            <v>KARIMNAGARCOE</v>
          </cell>
        </row>
        <row r="154">
          <cell r="F154" t="str">
            <v>PG04SCEM</v>
          </cell>
          <cell r="G154" t="str">
            <v>V15(98IH)</v>
          </cell>
          <cell r="J154" t="str">
            <v>WCA/FIN/COMP/LAP/442</v>
          </cell>
          <cell r="P154" t="str">
            <v>Bhuvnesh Dave</v>
          </cell>
          <cell r="V154" t="str">
            <v>Head Office - MumbaiManager</v>
          </cell>
        </row>
        <row r="155">
          <cell r="F155" t="str">
            <v>PG04SCKM</v>
          </cell>
          <cell r="G155" t="str">
            <v>V15(98IH)</v>
          </cell>
          <cell r="J155" t="str">
            <v>WCA/FIN/COMP/LAP/443</v>
          </cell>
          <cell r="P155" t="str">
            <v>RM</v>
          </cell>
          <cell r="V155" t="str">
            <v>KARAIKUDIRM</v>
          </cell>
        </row>
        <row r="156">
          <cell r="F156" t="str">
            <v>PG04SCEQ</v>
          </cell>
          <cell r="G156" t="str">
            <v>V15(98IH)</v>
          </cell>
          <cell r="J156" t="str">
            <v>WCA/FIN/COMP/LAP/445</v>
          </cell>
          <cell r="P156" t="str">
            <v>RM</v>
          </cell>
          <cell r="V156" t="str">
            <v>VILUPPURAMRM</v>
          </cell>
        </row>
        <row r="157">
          <cell r="F157" t="str">
            <v>PG04SEXC</v>
          </cell>
          <cell r="G157" t="str">
            <v>V15(98IH)</v>
          </cell>
          <cell r="J157" t="str">
            <v>WCA/FIN/COMP/LAP/444</v>
          </cell>
          <cell r="P157" t="str">
            <v>RM</v>
          </cell>
          <cell r="V157" t="str">
            <v>NamakkalRM</v>
          </cell>
        </row>
        <row r="158">
          <cell r="F158" t="str">
            <v>PG04X4RP</v>
          </cell>
          <cell r="G158" t="str">
            <v>V15(98IH)</v>
          </cell>
          <cell r="J158" t="str">
            <v>WCA/FIN/COMP/LAP/474</v>
          </cell>
          <cell r="P158" t="str">
            <v>Chathri Srinivas</v>
          </cell>
          <cell r="V158" t="str">
            <v>SiddipetCOE</v>
          </cell>
        </row>
        <row r="159">
          <cell r="F159" t="str">
            <v>PG04V8KR</v>
          </cell>
          <cell r="G159" t="str">
            <v>V15(98IH)</v>
          </cell>
          <cell r="J159" t="str">
            <v>WCA/FIN/COMP/LAP/475</v>
          </cell>
          <cell r="P159" t="str">
            <v>BM</v>
          </cell>
          <cell r="V159" t="str">
            <v>VILUPPURAMBM</v>
          </cell>
        </row>
        <row r="160">
          <cell r="F160" t="str">
            <v>PG04XAAY</v>
          </cell>
          <cell r="G160" t="str">
            <v>V15(98IH)</v>
          </cell>
          <cell r="J160" t="str">
            <v>WCA/FIN/COMP/LAP/476</v>
          </cell>
          <cell r="P160" t="str">
            <v>Tousif Maniyar</v>
          </cell>
          <cell r="V160" t="str">
            <v>KalyanCOE</v>
          </cell>
        </row>
        <row r="161">
          <cell r="F161" t="str">
            <v>PG04X4MT</v>
          </cell>
          <cell r="G161" t="str">
            <v>V15(98IH)</v>
          </cell>
          <cell r="J161" t="str">
            <v>WCA/FIN/COMP/LAP/477</v>
          </cell>
          <cell r="P161" t="str">
            <v>Akash Shirkar</v>
          </cell>
          <cell r="V161" t="str">
            <v>Ops Hub Office MumbaiAsst .Manager</v>
          </cell>
        </row>
        <row r="162">
          <cell r="F162" t="str">
            <v>PG04X4A9</v>
          </cell>
          <cell r="G162" t="str">
            <v>V15(98IH)</v>
          </cell>
          <cell r="J162" t="str">
            <v>WCA/FIN/COMP/LAP/478</v>
          </cell>
          <cell r="P162" t="str">
            <v>Shivaranjini S</v>
          </cell>
          <cell r="V162" t="str">
            <v>Head Office - MumbaiTelesales Executive</v>
          </cell>
        </row>
        <row r="163">
          <cell r="F163" t="str">
            <v>PG04V93D</v>
          </cell>
          <cell r="G163" t="str">
            <v>V15(98IH)</v>
          </cell>
          <cell r="J163" t="str">
            <v>WCA/FIN/COMP/LAP/479</v>
          </cell>
          <cell r="P163" t="str">
            <v>Mahesh A Yadagude</v>
          </cell>
          <cell r="V163" t="str">
            <v>BELGAUMBM</v>
          </cell>
        </row>
        <row r="164">
          <cell r="F164" t="str">
            <v>PG04JKNJ</v>
          </cell>
          <cell r="G164" t="str">
            <v>V15(98IH)</v>
          </cell>
          <cell r="J164" t="str">
            <v>WCA/FIN/COMP/LAP/480</v>
          </cell>
          <cell r="P164" t="str">
            <v>RM</v>
          </cell>
          <cell r="V164" t="str">
            <v>SOJATRM</v>
          </cell>
        </row>
        <row r="165">
          <cell r="F165" t="str">
            <v>PG04X4T9</v>
          </cell>
          <cell r="G165" t="str">
            <v>V15(98IH)</v>
          </cell>
          <cell r="J165" t="str">
            <v>WCA/FIN/COMP/LAP/481</v>
          </cell>
          <cell r="P165" t="str">
            <v>RM</v>
          </cell>
          <cell r="V165" t="str">
            <v>MaduraiRM</v>
          </cell>
        </row>
        <row r="166">
          <cell r="F166" t="str">
            <v>PG04X9GM</v>
          </cell>
          <cell r="G166" t="str">
            <v>V15(98IH)</v>
          </cell>
          <cell r="J166" t="str">
            <v>WCA/FIN/COMP/LAP/482</v>
          </cell>
          <cell r="P166" t="str">
            <v>P Durai Pandi</v>
          </cell>
          <cell r="V166" t="str">
            <v>MaduraiBM</v>
          </cell>
        </row>
        <row r="167">
          <cell r="F167" t="str">
            <v>PG04X45D</v>
          </cell>
          <cell r="G167" t="str">
            <v>V15(98IH)</v>
          </cell>
          <cell r="J167" t="str">
            <v>WCA/FIN/COMP/LAP/483</v>
          </cell>
          <cell r="P167" t="str">
            <v>Soniya Khedkar</v>
          </cell>
          <cell r="V167" t="str">
            <v>Head Office - MumbaiAsst .Manager</v>
          </cell>
        </row>
        <row r="168">
          <cell r="F168" t="str">
            <v>5CG5214TRF</v>
          </cell>
          <cell r="G168" t="str">
            <v>HP 240 G9R</v>
          </cell>
          <cell r="J168" t="str">
            <v>WCA/FIN/COMP/LAP/465</v>
          </cell>
          <cell r="P168" t="str">
            <v>Sappa Suresh</v>
          </cell>
          <cell r="V168" t="str">
            <v>MedchalBCM</v>
          </cell>
        </row>
        <row r="169">
          <cell r="F169" t="str">
            <v>5CG449565J</v>
          </cell>
          <cell r="G169" t="str">
            <v>HP 240 G9R</v>
          </cell>
          <cell r="J169" t="str">
            <v>WCA/FIN/COMP/LAP/466</v>
          </cell>
          <cell r="P169" t="str">
            <v>Sudhakar</v>
          </cell>
          <cell r="V169" t="str">
            <v>KarimnagarCSM</v>
          </cell>
        </row>
        <row r="170">
          <cell r="F170" t="str">
            <v>5CG5214TSH</v>
          </cell>
          <cell r="G170" t="str">
            <v>HP 240 G9R</v>
          </cell>
          <cell r="J170" t="str">
            <v>WCA/FIN/COMP/LAP/467</v>
          </cell>
          <cell r="P170" t="str">
            <v>Shrikant Jevoor</v>
          </cell>
          <cell r="V170" t="str">
            <v xml:space="preserve">GADAGCluster Head Operations </v>
          </cell>
        </row>
        <row r="171">
          <cell r="F171" t="str">
            <v>5CG51148BY</v>
          </cell>
          <cell r="G171" t="str">
            <v>HP 240 G9R</v>
          </cell>
          <cell r="J171" t="str">
            <v>WCA/FIN/COMP/LAP/468</v>
          </cell>
          <cell r="P171" t="str">
            <v>Sappa Suresh</v>
          </cell>
          <cell r="V171" t="str">
            <v>MedchalBCM</v>
          </cell>
        </row>
        <row r="172">
          <cell r="F172" t="str">
            <v>5CG5214TYY</v>
          </cell>
          <cell r="G172" t="str">
            <v>HP 240 G9R</v>
          </cell>
          <cell r="J172" t="str">
            <v>WCA/FIN/COMP/LAP/469</v>
          </cell>
          <cell r="P172" t="str">
            <v>Devendra Kumar Tiwari</v>
          </cell>
          <cell r="V172" t="str">
            <v>JaipurInternal Audit Manager</v>
          </cell>
        </row>
        <row r="173">
          <cell r="F173" t="str">
            <v>5CG5111ZZ7</v>
          </cell>
          <cell r="G173" t="str">
            <v>HP 240 G9R</v>
          </cell>
          <cell r="J173" t="str">
            <v>WCA/FIN/COMP/LAP/470</v>
          </cell>
          <cell r="P173" t="str">
            <v>Stock Working</v>
          </cell>
          <cell r="V173" t="str">
            <v>Stock WorkingStock Working</v>
          </cell>
        </row>
        <row r="174">
          <cell r="F174" t="str">
            <v>5CG5214TTZ</v>
          </cell>
          <cell r="G174" t="str">
            <v>HP 240 G9R</v>
          </cell>
          <cell r="J174" t="str">
            <v>WCA/FIN/COMP/LAP/471</v>
          </cell>
          <cell r="P174" t="str">
            <v>Stock Working</v>
          </cell>
          <cell r="V174" t="str">
            <v>Stock WorkingStock Working</v>
          </cell>
        </row>
        <row r="175">
          <cell r="F175" t="str">
            <v>5CG5214TYL</v>
          </cell>
          <cell r="G175" t="str">
            <v>HP 240 G9R</v>
          </cell>
          <cell r="J175" t="str">
            <v>WCA/FIN/COMP/LAP/472</v>
          </cell>
          <cell r="P175" t="str">
            <v>Stock Working</v>
          </cell>
          <cell r="V175" t="str">
            <v>Stock WorkingStock Working</v>
          </cell>
        </row>
        <row r="176">
          <cell r="F176" t="str">
            <v>5CG51148CN</v>
          </cell>
          <cell r="G176" t="str">
            <v>HP 240 G9R</v>
          </cell>
          <cell r="J176" t="str">
            <v>WCA/FIN/COMP/LAP/473</v>
          </cell>
          <cell r="P176" t="str">
            <v>Stock Working</v>
          </cell>
          <cell r="V176" t="str">
            <v>Stock WorkingStock Working</v>
          </cell>
        </row>
        <row r="177">
          <cell r="F177" t="str">
            <v>5CG521452N</v>
          </cell>
          <cell r="G177" t="str">
            <v>HP 240 G9R</v>
          </cell>
          <cell r="J177" t="str">
            <v>WCA/FIN/COMP/LAP/457</v>
          </cell>
          <cell r="P177" t="str">
            <v>Poornanand Talawar</v>
          </cell>
          <cell r="V177" t="str">
            <v>HOSPETBCM</v>
          </cell>
        </row>
        <row r="178">
          <cell r="F178" t="str">
            <v>5CG5214526</v>
          </cell>
          <cell r="G178" t="str">
            <v>HP 240 G9R</v>
          </cell>
          <cell r="J178" t="str">
            <v>WCA/FIN/COMP/LAP/460</v>
          </cell>
          <cell r="P178" t="str">
            <v>S Gowtham</v>
          </cell>
          <cell r="V178" t="str">
            <v>MADURAIBCM</v>
          </cell>
        </row>
        <row r="179">
          <cell r="F179" t="str">
            <v>5CG52144TT</v>
          </cell>
          <cell r="G179" t="str">
            <v>HP 240 G9R</v>
          </cell>
          <cell r="J179" t="str">
            <v>WCA/FIN/COMP/LAP/454</v>
          </cell>
          <cell r="P179" t="str">
            <v>Kancham Naveenkumar</v>
          </cell>
          <cell r="V179" t="str">
            <v>SIDDIPETBCM</v>
          </cell>
        </row>
        <row r="180">
          <cell r="F180" t="str">
            <v>5CG521452W</v>
          </cell>
          <cell r="G180" t="str">
            <v>HP 240 G9R</v>
          </cell>
          <cell r="J180" t="str">
            <v>WCA/FIN/COMP/LAP/462</v>
          </cell>
          <cell r="P180" t="str">
            <v>Stock Working</v>
          </cell>
          <cell r="V180" t="str">
            <v>HAVERIBCM</v>
          </cell>
        </row>
        <row r="181">
          <cell r="F181" t="str">
            <v>5CG51147ZC</v>
          </cell>
          <cell r="G181" t="str">
            <v>HP 240 G9R</v>
          </cell>
          <cell r="J181" t="str">
            <v>WCA/FIN/COMP/LAP/461</v>
          </cell>
          <cell r="P181" t="str">
            <v>Sivakumar Marimuthu</v>
          </cell>
          <cell r="V181" t="str">
            <v>KARAIKUDIBCM</v>
          </cell>
        </row>
        <row r="182">
          <cell r="F182" t="str">
            <v>5CG52144V2</v>
          </cell>
          <cell r="G182" t="str">
            <v>HP 240 G9R</v>
          </cell>
          <cell r="J182" t="str">
            <v>WCA/FIN/COMP/LAP/464</v>
          </cell>
          <cell r="P182" t="str">
            <v>Mohanraj Thirugnanasambantham</v>
          </cell>
          <cell r="V182" t="str">
            <v>SalemAudit Manager</v>
          </cell>
        </row>
        <row r="183">
          <cell r="F183" t="str">
            <v>5CG51147PB</v>
          </cell>
          <cell r="G183" t="str">
            <v>HP 240 G9R</v>
          </cell>
          <cell r="J183" t="str">
            <v>WCA/FIN/COMP/LAP/463</v>
          </cell>
          <cell r="P183" t="str">
            <v>Vasanth Kumar</v>
          </cell>
          <cell r="V183" t="str">
            <v>KRISHNAGIRIBCM</v>
          </cell>
        </row>
        <row r="184">
          <cell r="F184" t="str">
            <v>5CG449565B</v>
          </cell>
          <cell r="G184" t="str">
            <v>HP 240 G9R</v>
          </cell>
          <cell r="J184" t="str">
            <v>WCA/FIN/COMP/LAP/455</v>
          </cell>
          <cell r="P184" t="str">
            <v>Kumaresan Govindasamy</v>
          </cell>
          <cell r="V184" t="str">
            <v>SalemBCM</v>
          </cell>
        </row>
        <row r="185">
          <cell r="F185" t="str">
            <v>5CG52144T6</v>
          </cell>
          <cell r="G185" t="str">
            <v>HP 240 G9R</v>
          </cell>
          <cell r="J185" t="str">
            <v>WCA/FIN/COMP/LAP/458</v>
          </cell>
          <cell r="P185" t="str">
            <v>Krishnan S</v>
          </cell>
          <cell r="V185" t="str">
            <v>ErodeBCM</v>
          </cell>
        </row>
        <row r="186">
          <cell r="F186" t="str">
            <v>PG04X9B5</v>
          </cell>
          <cell r="G186" t="str">
            <v>V15(98IH)</v>
          </cell>
          <cell r="J186" t="str">
            <v>WCA/FIN/COMP/LAP/484</v>
          </cell>
          <cell r="P186" t="str">
            <v>Rohidas Dhembre</v>
          </cell>
          <cell r="V186" t="str">
            <v>Ops Hub Office MumbaiManager</v>
          </cell>
        </row>
        <row r="187">
          <cell r="F187" t="str">
            <v>PG04V8FW</v>
          </cell>
          <cell r="G187" t="str">
            <v>V15(98IH)</v>
          </cell>
          <cell r="J187" t="str">
            <v>WCA/FIN/COMP/LAP/485</v>
          </cell>
          <cell r="P187" t="str">
            <v>Bhavesh Khadpe</v>
          </cell>
          <cell r="V187" t="str">
            <v>Ops Hub Office MumbaiManager</v>
          </cell>
        </row>
        <row r="188">
          <cell r="F188" t="str">
            <v>PG04X9KM</v>
          </cell>
          <cell r="G188" t="str">
            <v>V15(98IH)</v>
          </cell>
          <cell r="J188" t="str">
            <v>WCA/FIN/COMP/LAP/486</v>
          </cell>
          <cell r="P188" t="str">
            <v>RM</v>
          </cell>
          <cell r="V188" t="str">
            <v>ErodeRM</v>
          </cell>
        </row>
        <row r="189">
          <cell r="F189" t="str">
            <v>PG04X9H1</v>
          </cell>
          <cell r="G189" t="str">
            <v>V15(98IH)</v>
          </cell>
          <cell r="J189" t="str">
            <v>WCA/FIN/COMP/LAP/487</v>
          </cell>
          <cell r="P189" t="str">
            <v>BM</v>
          </cell>
          <cell r="V189" t="str">
            <v>ErodeBM</v>
          </cell>
        </row>
        <row r="190">
          <cell r="F190" t="str">
            <v>PG04XBB0</v>
          </cell>
          <cell r="G190" t="str">
            <v>V15(98IH)</v>
          </cell>
          <cell r="J190" t="str">
            <v>WCA/FIN/COMP/LAP/488</v>
          </cell>
          <cell r="P190" t="str">
            <v>Stock Working</v>
          </cell>
          <cell r="V190" t="str">
            <v>Stock Working</v>
          </cell>
        </row>
        <row r="191">
          <cell r="F191" t="str">
            <v>PG04X4D5</v>
          </cell>
          <cell r="G191" t="str">
            <v>V15(98IH)</v>
          </cell>
          <cell r="J191" t="str">
            <v>WCA/FIN/COMP/LAP/489</v>
          </cell>
          <cell r="P191" t="str">
            <v>Stock Working</v>
          </cell>
          <cell r="V191" t="str">
            <v>Stock Working</v>
          </cell>
        </row>
        <row r="192">
          <cell r="F192" t="str">
            <v>PG04X9J2</v>
          </cell>
          <cell r="G192" t="str">
            <v>V15(98IH)</v>
          </cell>
          <cell r="J192" t="str">
            <v>WCA/FIN/COMP/LAP/490</v>
          </cell>
          <cell r="P192" t="str">
            <v>Stock Working</v>
          </cell>
          <cell r="V192" t="str">
            <v>Stock Working</v>
          </cell>
        </row>
        <row r="193">
          <cell r="F193" t="str">
            <v>PG04X49X</v>
          </cell>
          <cell r="G193" t="str">
            <v>V15(98IH)</v>
          </cell>
          <cell r="J193" t="str">
            <v>WCA/FIN/COMP/LAP/491</v>
          </cell>
          <cell r="P193" t="str">
            <v>Stock Working</v>
          </cell>
          <cell r="V193" t="str">
            <v>Stock Working</v>
          </cell>
        </row>
        <row r="194">
          <cell r="F194" t="str">
            <v>PG04X4C8</v>
          </cell>
          <cell r="G194" t="str">
            <v>V15(98IH)</v>
          </cell>
          <cell r="J194" t="str">
            <v>WCA/FIN/COMP/LAP/492</v>
          </cell>
          <cell r="P194" t="str">
            <v>Stock Working</v>
          </cell>
          <cell r="V194" t="str">
            <v>Stock Working</v>
          </cell>
        </row>
        <row r="195">
          <cell r="F195" t="str">
            <v>PG04X6SP</v>
          </cell>
          <cell r="G195" t="str">
            <v>V15(98IH)</v>
          </cell>
          <cell r="J195" t="str">
            <v>WCA/FIN/COMP/LAP/493</v>
          </cell>
          <cell r="P195" t="str">
            <v>Stock Working</v>
          </cell>
          <cell r="V195" t="str">
            <v>Stock Working</v>
          </cell>
        </row>
        <row r="196">
          <cell r="F196" t="str">
            <v>PG04V94Y</v>
          </cell>
          <cell r="G196" t="str">
            <v>V15(98IH)</v>
          </cell>
          <cell r="J196" t="str">
            <v>WCA/FIN/COMP/LAP/494</v>
          </cell>
          <cell r="P196" t="str">
            <v>Stock Working</v>
          </cell>
          <cell r="V196" t="str">
            <v>Stock Working</v>
          </cell>
        </row>
        <row r="197">
          <cell r="F197" t="str">
            <v>PG04X4A4</v>
          </cell>
          <cell r="G197" t="str">
            <v>V15(98IH)</v>
          </cell>
          <cell r="J197" t="str">
            <v>WCA/FIN/COMP/LAP/495</v>
          </cell>
          <cell r="P197" t="str">
            <v>Stock Working</v>
          </cell>
          <cell r="V197" t="str">
            <v>Stock Working</v>
          </cell>
        </row>
        <row r="198">
          <cell r="F198" t="str">
            <v>PG04X57Y</v>
          </cell>
          <cell r="G198" t="str">
            <v>V15(98IH)</v>
          </cell>
          <cell r="J198" t="str">
            <v>WCA/FIN/COMP/LAP/496</v>
          </cell>
          <cell r="P198" t="str">
            <v>Stock Working</v>
          </cell>
          <cell r="V198" t="str">
            <v>Stock Working</v>
          </cell>
        </row>
        <row r="199">
          <cell r="F199" t="str">
            <v>PG04V8P7</v>
          </cell>
          <cell r="G199" t="str">
            <v>V15(98IH)</v>
          </cell>
          <cell r="J199" t="str">
            <v>WCA/FIN/COMP/LAP/497</v>
          </cell>
          <cell r="P199" t="str">
            <v>Stock Working</v>
          </cell>
          <cell r="V199" t="str">
            <v>Stock Working</v>
          </cell>
        </row>
        <row r="200">
          <cell r="F200" t="str">
            <v>5CG51151W9</v>
          </cell>
          <cell r="G200" t="str">
            <v>HP 240 G9R</v>
          </cell>
          <cell r="J200" t="str">
            <v>WCA/FIN/COMP/LAP/498</v>
          </cell>
          <cell r="P200" t="str">
            <v>Stock Working</v>
          </cell>
          <cell r="V200" t="str">
            <v>Head Office - Mumbai</v>
          </cell>
        </row>
        <row r="201">
          <cell r="F201" t="str">
            <v>PG04DAWS</v>
          </cell>
          <cell r="G201" t="str">
            <v>E14(2V00)</v>
          </cell>
          <cell r="J201" t="str">
            <v>WCA/FIN/COMP/LAP/384</v>
          </cell>
          <cell r="P201" t="str">
            <v>Stock Working</v>
          </cell>
          <cell r="V201" t="str">
            <v>Head Office - Mumbai</v>
          </cell>
        </row>
        <row r="202">
          <cell r="F202" t="str">
            <v>PG04DWEQ</v>
          </cell>
          <cell r="G202" t="str">
            <v>E14(2V00)</v>
          </cell>
          <cell r="J202" t="str">
            <v>WCA/FIN/COMP/LAP/379</v>
          </cell>
          <cell r="P202" t="str">
            <v>Stock Working</v>
          </cell>
          <cell r="V202" t="str">
            <v>Head Office - Mumbai</v>
          </cell>
        </row>
        <row r="203">
          <cell r="J203"/>
          <cell r="P203"/>
          <cell r="V203" t="str">
            <v/>
          </cell>
        </row>
        <row r="204">
          <cell r="J204"/>
          <cell r="P204"/>
          <cell r="V204" t="str">
            <v/>
          </cell>
        </row>
        <row r="205">
          <cell r="F205"/>
          <cell r="G205"/>
          <cell r="J205"/>
          <cell r="P205"/>
          <cell r="V205" t="str">
            <v/>
          </cell>
        </row>
        <row r="206">
          <cell r="F206"/>
          <cell r="G206"/>
          <cell r="J206"/>
          <cell r="P206"/>
          <cell r="V206" t="str">
            <v/>
          </cell>
        </row>
        <row r="207">
          <cell r="F207"/>
          <cell r="G207"/>
          <cell r="J207"/>
          <cell r="P207"/>
          <cell r="V207" t="str">
            <v/>
          </cell>
        </row>
        <row r="208">
          <cell r="F208"/>
          <cell r="G208"/>
          <cell r="J208"/>
          <cell r="P208"/>
          <cell r="V208" t="str">
            <v/>
          </cell>
        </row>
        <row r="209">
          <cell r="F209"/>
          <cell r="G209"/>
          <cell r="J209"/>
          <cell r="P209"/>
          <cell r="V209" t="str">
            <v/>
          </cell>
        </row>
        <row r="210">
          <cell r="F210"/>
          <cell r="G210"/>
          <cell r="J210"/>
          <cell r="P210"/>
          <cell r="V210" t="str">
            <v/>
          </cell>
        </row>
        <row r="211">
          <cell r="F211"/>
          <cell r="G211"/>
          <cell r="J211"/>
          <cell r="P211"/>
          <cell r="V211" t="str">
            <v/>
          </cell>
        </row>
        <row r="212">
          <cell r="F212"/>
          <cell r="G212"/>
          <cell r="J212"/>
          <cell r="P212"/>
          <cell r="V212" t="str">
            <v/>
          </cell>
        </row>
        <row r="213">
          <cell r="F213"/>
          <cell r="G213"/>
          <cell r="J213"/>
          <cell r="P213"/>
          <cell r="V213" t="str">
            <v/>
          </cell>
        </row>
        <row r="214">
          <cell r="F214"/>
          <cell r="G214"/>
          <cell r="J214"/>
          <cell r="P214"/>
          <cell r="V214" t="str">
            <v/>
          </cell>
        </row>
        <row r="215">
          <cell r="F215"/>
          <cell r="G215"/>
          <cell r="J215"/>
          <cell r="P215"/>
          <cell r="V215" t="str">
            <v/>
          </cell>
        </row>
        <row r="216">
          <cell r="F216"/>
          <cell r="G216"/>
          <cell r="J216"/>
          <cell r="P216"/>
          <cell r="V216" t="str">
            <v/>
          </cell>
        </row>
        <row r="217">
          <cell r="F217"/>
          <cell r="G217"/>
          <cell r="J217"/>
          <cell r="P217"/>
          <cell r="V217" t="str">
            <v/>
          </cell>
        </row>
        <row r="218">
          <cell r="F218"/>
          <cell r="G218"/>
          <cell r="J218"/>
          <cell r="P218"/>
          <cell r="V218" t="str">
            <v/>
          </cell>
        </row>
        <row r="219">
          <cell r="F219"/>
          <cell r="G219"/>
          <cell r="J219"/>
          <cell r="P219"/>
          <cell r="V219" t="str">
            <v/>
          </cell>
        </row>
        <row r="220">
          <cell r="F220"/>
          <cell r="G220"/>
          <cell r="J220"/>
          <cell r="P220"/>
          <cell r="V220" t="str">
            <v/>
          </cell>
        </row>
        <row r="221">
          <cell r="F221"/>
          <cell r="G221"/>
          <cell r="J221"/>
          <cell r="P221"/>
          <cell r="V221" t="str">
            <v/>
          </cell>
        </row>
        <row r="222">
          <cell r="F222"/>
          <cell r="V222" t="str">
            <v/>
          </cell>
        </row>
        <row r="223">
          <cell r="F223"/>
          <cell r="V223" t="str">
            <v/>
          </cell>
        </row>
        <row r="224">
          <cell r="F224"/>
          <cell r="V224" t="str">
            <v/>
          </cell>
        </row>
        <row r="225">
          <cell r="F225"/>
          <cell r="V225" t="str">
            <v/>
          </cell>
        </row>
        <row r="226">
          <cell r="F226"/>
          <cell r="V226" t="str">
            <v/>
          </cell>
        </row>
        <row r="227">
          <cell r="F227"/>
          <cell r="V227" t="str">
            <v/>
          </cell>
        </row>
        <row r="228">
          <cell r="F228"/>
          <cell r="V228" t="str">
            <v/>
          </cell>
        </row>
        <row r="229">
          <cell r="V229" t="str">
            <v/>
          </cell>
        </row>
        <row r="230">
          <cell r="V230" t="str">
            <v/>
          </cell>
        </row>
        <row r="231">
          <cell r="V231" t="str">
            <v/>
          </cell>
        </row>
        <row r="232">
          <cell r="V232" t="str">
            <v/>
          </cell>
        </row>
        <row r="233">
          <cell r="V233" t="str">
            <v/>
          </cell>
        </row>
        <row r="234">
          <cell r="V234" t="str">
            <v/>
          </cell>
        </row>
        <row r="235">
          <cell r="V235" t="str">
            <v/>
          </cell>
        </row>
        <row r="236">
          <cell r="V236" t="str">
            <v/>
          </cell>
        </row>
        <row r="237">
          <cell r="V237" t="str">
            <v/>
          </cell>
        </row>
        <row r="238">
          <cell r="V238" t="str">
            <v/>
          </cell>
        </row>
        <row r="239">
          <cell r="V239" t="str">
            <v/>
          </cell>
        </row>
        <row r="240">
          <cell r="V240" t="str">
            <v/>
          </cell>
        </row>
        <row r="241">
          <cell r="V241" t="str">
            <v/>
          </cell>
        </row>
        <row r="242">
          <cell r="V242" t="str">
            <v/>
          </cell>
        </row>
        <row r="243">
          <cell r="V243" t="str">
            <v/>
          </cell>
        </row>
        <row r="244">
          <cell r="V244" t="str">
            <v/>
          </cell>
        </row>
        <row r="245">
          <cell r="V245" t="str">
            <v/>
          </cell>
        </row>
        <row r="246">
          <cell r="V246" t="str">
            <v/>
          </cell>
        </row>
        <row r="247">
          <cell r="V247" t="str">
            <v/>
          </cell>
        </row>
        <row r="248">
          <cell r="V248" t="str">
            <v/>
          </cell>
        </row>
        <row r="249">
          <cell r="V249" t="str">
            <v/>
          </cell>
        </row>
        <row r="250">
          <cell r="V250" t="str">
            <v/>
          </cell>
        </row>
        <row r="251">
          <cell r="V251" t="str">
            <v/>
          </cell>
        </row>
        <row r="252">
          <cell r="V252" t="str">
            <v/>
          </cell>
        </row>
        <row r="253">
          <cell r="V253" t="str">
            <v/>
          </cell>
        </row>
        <row r="254">
          <cell r="V254" t="str">
            <v/>
          </cell>
        </row>
        <row r="255">
          <cell r="V255" t="str">
            <v/>
          </cell>
        </row>
        <row r="256">
          <cell r="V256" t="str">
            <v/>
          </cell>
        </row>
        <row r="257">
          <cell r="V257" t="str">
            <v/>
          </cell>
        </row>
        <row r="258">
          <cell r="V258" t="str">
            <v/>
          </cell>
        </row>
        <row r="259">
          <cell r="V259" t="str">
            <v/>
          </cell>
        </row>
        <row r="260">
          <cell r="V260" t="str">
            <v/>
          </cell>
        </row>
        <row r="261">
          <cell r="V261" t="str">
            <v/>
          </cell>
        </row>
        <row r="262">
          <cell r="V262" t="str">
            <v/>
          </cell>
        </row>
        <row r="263">
          <cell r="V263" t="str">
            <v/>
          </cell>
        </row>
        <row r="264">
          <cell r="V264" t="str">
            <v/>
          </cell>
        </row>
        <row r="265">
          <cell r="V265" t="str">
            <v/>
          </cell>
        </row>
        <row r="266">
          <cell r="V266" t="str">
            <v/>
          </cell>
        </row>
        <row r="267">
          <cell r="V267" t="str">
            <v/>
          </cell>
        </row>
        <row r="268">
          <cell r="V268" t="str">
            <v/>
          </cell>
        </row>
        <row r="269">
          <cell r="V269" t="str">
            <v/>
          </cell>
        </row>
        <row r="270">
          <cell r="V270" t="str">
            <v/>
          </cell>
        </row>
        <row r="271">
          <cell r="V271" t="str">
            <v/>
          </cell>
        </row>
        <row r="272">
          <cell r="V272" t="str">
            <v/>
          </cell>
        </row>
        <row r="273">
          <cell r="V273" t="str">
            <v/>
          </cell>
        </row>
        <row r="274">
          <cell r="V274" t="str">
            <v/>
          </cell>
        </row>
        <row r="275">
          <cell r="V275" t="str">
            <v/>
          </cell>
        </row>
        <row r="276">
          <cell r="V276" t="str">
            <v/>
          </cell>
        </row>
        <row r="277">
          <cell r="V277" t="str">
            <v/>
          </cell>
        </row>
        <row r="278">
          <cell r="V278" t="str">
            <v/>
          </cell>
        </row>
        <row r="279">
          <cell r="V279" t="str">
            <v/>
          </cell>
        </row>
        <row r="280">
          <cell r="V280" t="str">
            <v/>
          </cell>
        </row>
        <row r="281">
          <cell r="V281" t="str">
            <v/>
          </cell>
        </row>
        <row r="282">
          <cell r="V282" t="str">
            <v/>
          </cell>
        </row>
        <row r="283">
          <cell r="V283" t="str">
            <v/>
          </cell>
        </row>
        <row r="284">
          <cell r="V284" t="str">
            <v/>
          </cell>
        </row>
        <row r="285">
          <cell r="V285" t="str">
            <v/>
          </cell>
        </row>
        <row r="286">
          <cell r="V286" t="str">
            <v/>
          </cell>
        </row>
        <row r="287">
          <cell r="V287" t="str">
            <v/>
          </cell>
        </row>
        <row r="288">
          <cell r="V288" t="str">
            <v/>
          </cell>
        </row>
        <row r="289">
          <cell r="V289" t="str">
            <v/>
          </cell>
        </row>
        <row r="290">
          <cell r="V290" t="str">
            <v/>
          </cell>
        </row>
        <row r="291">
          <cell r="V291" t="str">
            <v/>
          </cell>
        </row>
        <row r="292">
          <cell r="V292" t="str">
            <v/>
          </cell>
        </row>
        <row r="293">
          <cell r="V293" t="str">
            <v/>
          </cell>
        </row>
        <row r="294">
          <cell r="V294" t="str">
            <v/>
          </cell>
        </row>
        <row r="295">
          <cell r="V295" t="str">
            <v/>
          </cell>
        </row>
        <row r="296">
          <cell r="V296" t="str">
            <v/>
          </cell>
        </row>
        <row r="297">
          <cell r="V297" t="str">
            <v/>
          </cell>
        </row>
        <row r="298">
          <cell r="V298" t="str">
            <v/>
          </cell>
        </row>
        <row r="299">
          <cell r="V299" t="str">
            <v/>
          </cell>
        </row>
        <row r="300">
          <cell r="V300" t="str">
            <v/>
          </cell>
        </row>
        <row r="301">
          <cell r="V301" t="str">
            <v/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aptop Tracking"/>
    </sheetNames>
    <sheetDataSet>
      <sheetData sheetId="0"/>
      <sheetData sheetId="1">
        <row r="1">
          <cell r="F1" t="str">
            <v>Make &amp; Model</v>
          </cell>
          <cell r="G1" t="str">
            <v>SerialNo</v>
          </cell>
        </row>
        <row r="2">
          <cell r="F2"/>
          <cell r="G2"/>
        </row>
        <row r="3">
          <cell r="F3"/>
          <cell r="G3" t="str">
            <v>9C32YR3</v>
          </cell>
        </row>
        <row r="4">
          <cell r="F4"/>
          <cell r="G4"/>
        </row>
        <row r="5">
          <cell r="F5"/>
          <cell r="G5"/>
        </row>
        <row r="6">
          <cell r="F6"/>
          <cell r="G6"/>
        </row>
        <row r="7">
          <cell r="F7"/>
          <cell r="G7"/>
        </row>
        <row r="8">
          <cell r="F8"/>
          <cell r="G8"/>
        </row>
        <row r="9">
          <cell r="F9"/>
          <cell r="G9"/>
        </row>
        <row r="10">
          <cell r="F10"/>
          <cell r="G10"/>
        </row>
        <row r="11">
          <cell r="F11"/>
          <cell r="G11"/>
        </row>
        <row r="12">
          <cell r="F12" t="str">
            <v>HP 240 G9</v>
          </cell>
          <cell r="G12" t="str">
            <v>5CG42319XH</v>
          </cell>
        </row>
        <row r="13">
          <cell r="F13" t="str">
            <v>HP 240 G9</v>
          </cell>
          <cell r="G13" t="str">
            <v>5CG4231CCH</v>
          </cell>
        </row>
        <row r="14">
          <cell r="F14" t="str">
            <v>HP 240 G9</v>
          </cell>
          <cell r="G14" t="str">
            <v>5CG4234D3B</v>
          </cell>
        </row>
        <row r="15">
          <cell r="F15" t="str">
            <v>HP 240 G9</v>
          </cell>
          <cell r="G15" t="str">
            <v>5CG4234FHM</v>
          </cell>
        </row>
        <row r="16">
          <cell r="F16" t="str">
            <v>HP 240 G9</v>
          </cell>
          <cell r="G16" t="str">
            <v>5CG4234FF9</v>
          </cell>
        </row>
        <row r="17">
          <cell r="F17" t="str">
            <v>HP 240 G9</v>
          </cell>
          <cell r="G17" t="str">
            <v>5CG4234FGN</v>
          </cell>
        </row>
        <row r="18">
          <cell r="F18" t="str">
            <v>HP 240 G9</v>
          </cell>
          <cell r="G18" t="str">
            <v>5CG4231CC3</v>
          </cell>
        </row>
        <row r="19">
          <cell r="F19" t="str">
            <v>HP 240 G9</v>
          </cell>
          <cell r="G19" t="str">
            <v>5CG4234GMP</v>
          </cell>
        </row>
        <row r="20">
          <cell r="F20" t="str">
            <v>HP 240 G9</v>
          </cell>
          <cell r="G20" t="str">
            <v>5CG42326NX</v>
          </cell>
        </row>
        <row r="21">
          <cell r="F21" t="str">
            <v>HP 240 G9</v>
          </cell>
          <cell r="G21" t="str">
            <v>5CG4234GM8</v>
          </cell>
        </row>
        <row r="22">
          <cell r="F22" t="str">
            <v>HP 240 G9</v>
          </cell>
          <cell r="G22" t="str">
            <v>5CG4234FB7</v>
          </cell>
        </row>
        <row r="23">
          <cell r="F23" t="str">
            <v>HP 240 G9</v>
          </cell>
          <cell r="G23" t="str">
            <v>5CG4234GM1</v>
          </cell>
        </row>
        <row r="24">
          <cell r="F24" t="str">
            <v>HP 240 G9</v>
          </cell>
          <cell r="G24" t="str">
            <v>5CG4234F5Z</v>
          </cell>
        </row>
        <row r="25">
          <cell r="F25" t="str">
            <v>HP 240 G9</v>
          </cell>
          <cell r="G25" t="str">
            <v>5CG4234FDZ</v>
          </cell>
        </row>
        <row r="26">
          <cell r="F26" t="str">
            <v>HP 240 G9</v>
          </cell>
          <cell r="G26" t="str">
            <v>5CG4234D3N</v>
          </cell>
        </row>
        <row r="27">
          <cell r="F27" t="str">
            <v>HP 240 G9</v>
          </cell>
          <cell r="G27" t="str">
            <v>5CG4234GMK</v>
          </cell>
        </row>
        <row r="28">
          <cell r="F28" t="str">
            <v>HP 240 G9</v>
          </cell>
          <cell r="G28" t="str">
            <v>5CG4234GM6</v>
          </cell>
        </row>
        <row r="29">
          <cell r="F29" t="str">
            <v>HP 240 G9</v>
          </cell>
          <cell r="G29" t="str">
            <v>5CG4234GLY</v>
          </cell>
        </row>
        <row r="30">
          <cell r="F30" t="str">
            <v>HP 240 G9</v>
          </cell>
          <cell r="G30" t="str">
            <v>5CG4234GMN</v>
          </cell>
        </row>
        <row r="31">
          <cell r="F31" t="str">
            <v>HP 240 G9</v>
          </cell>
          <cell r="G31" t="str">
            <v>5CG4234FGS</v>
          </cell>
        </row>
        <row r="32">
          <cell r="F32" t="str">
            <v>HP 240 G9</v>
          </cell>
          <cell r="G32" t="str">
            <v>5CG4234GKX</v>
          </cell>
        </row>
        <row r="33">
          <cell r="F33" t="str">
            <v>HP 240 G9</v>
          </cell>
          <cell r="G33" t="str">
            <v>5CG4234GM0</v>
          </cell>
        </row>
        <row r="34">
          <cell r="F34" t="str">
            <v>HP 240 G9</v>
          </cell>
          <cell r="G34" t="str">
            <v>5CG4234F4S</v>
          </cell>
        </row>
        <row r="35">
          <cell r="F35" t="str">
            <v>HP 240 G9</v>
          </cell>
          <cell r="G35" t="str">
            <v>5CG4234GCY</v>
          </cell>
        </row>
        <row r="36">
          <cell r="F36" t="str">
            <v>HP 240 G9</v>
          </cell>
          <cell r="G36" t="str">
            <v>5CG4234D5D</v>
          </cell>
        </row>
        <row r="37">
          <cell r="F37" t="str">
            <v>HP 240 G9</v>
          </cell>
          <cell r="G37" t="str">
            <v>5CG4234GCZ</v>
          </cell>
        </row>
        <row r="38">
          <cell r="F38" t="str">
            <v>HP 240 G9</v>
          </cell>
          <cell r="G38" t="str">
            <v>5CG4234G2V</v>
          </cell>
        </row>
        <row r="39">
          <cell r="F39" t="str">
            <v>HP 240 G9</v>
          </cell>
          <cell r="G39" t="str">
            <v>5CG4234GDQ</v>
          </cell>
        </row>
        <row r="40">
          <cell r="F40" t="str">
            <v>HP 240 G9</v>
          </cell>
          <cell r="G40" t="str">
            <v>5CG4234GLS</v>
          </cell>
        </row>
        <row r="41">
          <cell r="F41" t="str">
            <v>HP 240 G9</v>
          </cell>
          <cell r="G41" t="str">
            <v>5CG4234GM9</v>
          </cell>
        </row>
        <row r="42">
          <cell r="F42" t="str">
            <v>HP 240 G9</v>
          </cell>
          <cell r="G42" t="str">
            <v>5CG4234GMD</v>
          </cell>
        </row>
        <row r="43">
          <cell r="F43" t="str">
            <v>HP 240 G9</v>
          </cell>
          <cell r="G43" t="str">
            <v>5CG4234FGR</v>
          </cell>
        </row>
        <row r="44">
          <cell r="F44" t="str">
            <v>HP 240 G9</v>
          </cell>
          <cell r="G44" t="str">
            <v>5CG4234D41</v>
          </cell>
        </row>
        <row r="45">
          <cell r="F45" t="str">
            <v>HP 240 G9</v>
          </cell>
          <cell r="G45" t="str">
            <v>5CG4234DXN</v>
          </cell>
        </row>
        <row r="46">
          <cell r="F46" t="str">
            <v>HP 240 G9</v>
          </cell>
          <cell r="G46" t="str">
            <v>5CG4234FZK</v>
          </cell>
        </row>
        <row r="47">
          <cell r="F47" t="str">
            <v>HP 240 G9</v>
          </cell>
          <cell r="G47" t="str">
            <v>5CG423432R</v>
          </cell>
        </row>
        <row r="48">
          <cell r="F48" t="str">
            <v>HP 240 G9</v>
          </cell>
          <cell r="G48" t="str">
            <v>5CG4234GM5</v>
          </cell>
        </row>
        <row r="49">
          <cell r="F49" t="str">
            <v>HP 240 G9</v>
          </cell>
          <cell r="G49" t="str">
            <v>5CG4234F5L</v>
          </cell>
        </row>
        <row r="50">
          <cell r="F50" t="str">
            <v>HP 240 G9</v>
          </cell>
          <cell r="G50" t="str">
            <v>5CG4234FH2</v>
          </cell>
        </row>
        <row r="51">
          <cell r="F51" t="str">
            <v>HP 240 G9</v>
          </cell>
          <cell r="G51" t="str">
            <v>5CG4234F4M</v>
          </cell>
        </row>
        <row r="52">
          <cell r="F52" t="str">
            <v>HP 240 G9</v>
          </cell>
          <cell r="G52" t="str">
            <v>5CG4234GMB</v>
          </cell>
        </row>
        <row r="53">
          <cell r="F53" t="str">
            <v>HP 240 G9</v>
          </cell>
          <cell r="G53" t="str">
            <v>5CG4234DYK</v>
          </cell>
        </row>
        <row r="54">
          <cell r="F54" t="str">
            <v>HP 240 G9</v>
          </cell>
          <cell r="G54" t="str">
            <v>5CG4234FZ4</v>
          </cell>
        </row>
        <row r="55">
          <cell r="F55" t="str">
            <v>HP 240 G9</v>
          </cell>
          <cell r="G55" t="str">
            <v>5CG4234GMH</v>
          </cell>
        </row>
        <row r="56">
          <cell r="F56" t="str">
            <v>HP 240 G9</v>
          </cell>
          <cell r="G56" t="str">
            <v>5CG4234G3G</v>
          </cell>
        </row>
        <row r="57">
          <cell r="F57" t="str">
            <v>HP 240 G9</v>
          </cell>
          <cell r="G57" t="str">
            <v>5CG4234F5R</v>
          </cell>
        </row>
        <row r="58">
          <cell r="F58" t="str">
            <v>HP 240 G9</v>
          </cell>
          <cell r="G58" t="str">
            <v>5CG4234GD5</v>
          </cell>
        </row>
        <row r="59">
          <cell r="F59" t="str">
            <v>HP 240 G9</v>
          </cell>
          <cell r="G59" t="str">
            <v>5CG4234G2L</v>
          </cell>
        </row>
        <row r="60">
          <cell r="F60" t="str">
            <v>HP 240 G9</v>
          </cell>
          <cell r="G60" t="str">
            <v>5CG4234F5Q</v>
          </cell>
        </row>
        <row r="61">
          <cell r="F61" t="str">
            <v>HP 240 G9</v>
          </cell>
          <cell r="G61" t="str">
            <v>5CG4234F9M</v>
          </cell>
        </row>
        <row r="62">
          <cell r="F62" t="str">
            <v>HP 240 G9</v>
          </cell>
          <cell r="G62" t="str">
            <v>5CG4234GMG</v>
          </cell>
        </row>
        <row r="63">
          <cell r="F63" t="str">
            <v>HP 240 G9</v>
          </cell>
          <cell r="G63" t="str">
            <v>5CG4234F5M</v>
          </cell>
        </row>
        <row r="64">
          <cell r="F64" t="str">
            <v>HP 240 G9</v>
          </cell>
          <cell r="G64" t="str">
            <v>5CG4234GDX</v>
          </cell>
        </row>
        <row r="65">
          <cell r="F65" t="str">
            <v>HP 240 G9</v>
          </cell>
          <cell r="G65" t="str">
            <v>5CG4234F9R</v>
          </cell>
        </row>
        <row r="66">
          <cell r="F66" t="str">
            <v>HP 240 G9</v>
          </cell>
          <cell r="G66" t="str">
            <v>5CG4234GM2</v>
          </cell>
        </row>
        <row r="67">
          <cell r="F67" t="str">
            <v>HP 240 G9</v>
          </cell>
          <cell r="G67" t="str">
            <v>5CG4234DXG</v>
          </cell>
        </row>
        <row r="68">
          <cell r="F68" t="str">
            <v>HP 240 G9</v>
          </cell>
          <cell r="G68" t="str">
            <v>5CG4234G8B</v>
          </cell>
        </row>
        <row r="69">
          <cell r="F69" t="str">
            <v>HP 240 G9</v>
          </cell>
          <cell r="G69" t="str">
            <v>5CG4234D2F</v>
          </cell>
        </row>
        <row r="70">
          <cell r="F70" t="str">
            <v>HP 240 G9</v>
          </cell>
          <cell r="G70" t="str">
            <v>5CG4234G3X</v>
          </cell>
        </row>
        <row r="71">
          <cell r="F71" t="str">
            <v>HP 240 G9</v>
          </cell>
          <cell r="G71" t="str">
            <v>5CG4234D6V</v>
          </cell>
        </row>
        <row r="72">
          <cell r="F72" t="str">
            <v>HP 240 G9</v>
          </cell>
          <cell r="G72" t="str">
            <v>5CG4234F5N</v>
          </cell>
        </row>
        <row r="73">
          <cell r="F73" t="str">
            <v>HP 240 G9</v>
          </cell>
          <cell r="G73" t="str">
            <v>5CG4234GD8</v>
          </cell>
        </row>
        <row r="74">
          <cell r="F74" t="str">
            <v>HP 240 G9</v>
          </cell>
          <cell r="G74" t="str">
            <v>5CG4234GCQ</v>
          </cell>
        </row>
        <row r="75">
          <cell r="F75" t="str">
            <v>HP 240 G9</v>
          </cell>
          <cell r="G75" t="str">
            <v>5CG4234D4T</v>
          </cell>
        </row>
        <row r="76">
          <cell r="F76" t="str">
            <v>HP 240 G9</v>
          </cell>
          <cell r="G76" t="str">
            <v>5CG4234FB2</v>
          </cell>
        </row>
        <row r="77">
          <cell r="F77" t="str">
            <v>HP 240 G9</v>
          </cell>
          <cell r="G77" t="str">
            <v>5CG4234G3H</v>
          </cell>
        </row>
        <row r="78">
          <cell r="F78" t="str">
            <v>HP 240 G9</v>
          </cell>
          <cell r="G78" t="str">
            <v>5CG4234G83</v>
          </cell>
        </row>
        <row r="79">
          <cell r="F79" t="str">
            <v>HP 240 G9</v>
          </cell>
          <cell r="G79" t="str">
            <v>5CG4234GML</v>
          </cell>
        </row>
        <row r="80">
          <cell r="F80" t="str">
            <v>HP 240 G9</v>
          </cell>
          <cell r="G80" t="str">
            <v>5CG4234F9Z</v>
          </cell>
        </row>
        <row r="81">
          <cell r="F81" t="str">
            <v>HP 240 G9</v>
          </cell>
          <cell r="G81" t="str">
            <v>5CG4234G7Q</v>
          </cell>
        </row>
        <row r="82">
          <cell r="F82" t="str">
            <v>HP 240 G9</v>
          </cell>
          <cell r="G82" t="str">
            <v>5CG4234FF8</v>
          </cell>
        </row>
        <row r="83">
          <cell r="F83" t="str">
            <v>HP 240 G9</v>
          </cell>
          <cell r="G83" t="str">
            <v>5CG4234G8X</v>
          </cell>
        </row>
        <row r="84">
          <cell r="F84" t="str">
            <v>HP 240 G9</v>
          </cell>
          <cell r="G84" t="str">
            <v>5CG4234G2Y</v>
          </cell>
        </row>
        <row r="85">
          <cell r="F85" t="str">
            <v>HP 240 G9</v>
          </cell>
          <cell r="G85" t="str">
            <v>5CG4234FBT</v>
          </cell>
        </row>
        <row r="86">
          <cell r="F86" t="str">
            <v>HP 240 G9</v>
          </cell>
          <cell r="G86" t="str">
            <v>5CG4234G2Z</v>
          </cell>
        </row>
        <row r="87">
          <cell r="F87" t="str">
            <v>HP 240 G9</v>
          </cell>
          <cell r="G87" t="str">
            <v>5CG4234GMQ</v>
          </cell>
        </row>
        <row r="88">
          <cell r="F88" t="str">
            <v>HP 240 G9</v>
          </cell>
          <cell r="G88" t="str">
            <v>5CG4234GDT</v>
          </cell>
        </row>
        <row r="89">
          <cell r="F89" t="str">
            <v>HP 240 G9</v>
          </cell>
          <cell r="G89" t="str">
            <v>5CG4234F5W</v>
          </cell>
        </row>
        <row r="90">
          <cell r="F90" t="str">
            <v>HP 240 G9</v>
          </cell>
          <cell r="G90" t="str">
            <v>5CG4234GD3</v>
          </cell>
        </row>
        <row r="91">
          <cell r="F91" t="str">
            <v>HP 240 G9</v>
          </cell>
          <cell r="G91" t="str">
            <v>5CG4234GDS</v>
          </cell>
        </row>
        <row r="92">
          <cell r="F92" t="str">
            <v>HP 240 G9</v>
          </cell>
          <cell r="G92" t="str">
            <v>5CG4234G39</v>
          </cell>
        </row>
        <row r="93">
          <cell r="F93" t="str">
            <v>HP 240 G9</v>
          </cell>
          <cell r="G93" t="str">
            <v>5CG4234GDZ</v>
          </cell>
        </row>
        <row r="94">
          <cell r="F94" t="str">
            <v>HP 240 G9</v>
          </cell>
          <cell r="G94" t="str">
            <v>5CG4234G7L</v>
          </cell>
        </row>
        <row r="95">
          <cell r="F95" t="str">
            <v>HP 240 G9</v>
          </cell>
          <cell r="G95" t="str">
            <v>5CG4234D6T</v>
          </cell>
        </row>
        <row r="96">
          <cell r="F96" t="str">
            <v>HP 240 G9</v>
          </cell>
          <cell r="G96" t="str">
            <v>5CG4234GKT</v>
          </cell>
        </row>
        <row r="97">
          <cell r="F97" t="str">
            <v>HP 240 G9</v>
          </cell>
          <cell r="G97" t="str">
            <v>5CG4234F9G</v>
          </cell>
        </row>
        <row r="98">
          <cell r="F98" t="str">
            <v>HP 240 G9</v>
          </cell>
          <cell r="G98" t="str">
            <v>5CG4193WK4</v>
          </cell>
        </row>
        <row r="99">
          <cell r="F99" t="str">
            <v>HP 240 G9</v>
          </cell>
          <cell r="G99" t="str">
            <v>5CG4193X0V</v>
          </cell>
        </row>
        <row r="100">
          <cell r="F100" t="str">
            <v>HP 240 G9</v>
          </cell>
          <cell r="G100" t="str">
            <v>5CG4193X15</v>
          </cell>
        </row>
        <row r="101">
          <cell r="F101" t="str">
            <v>HP 240 G9</v>
          </cell>
          <cell r="G101" t="str">
            <v>5CG4193W3B</v>
          </cell>
        </row>
        <row r="102">
          <cell r="F102" t="str">
            <v>HP 240 G9</v>
          </cell>
          <cell r="G102" t="str">
            <v>5CG4193X0K</v>
          </cell>
        </row>
        <row r="103">
          <cell r="F103" t="str">
            <v>HP 240 G9</v>
          </cell>
          <cell r="G103" t="str">
            <v>5CG4193X1Q</v>
          </cell>
        </row>
        <row r="104">
          <cell r="F104" t="str">
            <v>HP 240 G9</v>
          </cell>
          <cell r="G104" t="str">
            <v>5CG4193X3Q</v>
          </cell>
        </row>
        <row r="105">
          <cell r="F105" t="str">
            <v>HP 240 G9</v>
          </cell>
          <cell r="G105" t="str">
            <v>5CG4193WGM</v>
          </cell>
        </row>
        <row r="106">
          <cell r="F106" t="str">
            <v>HP 240 G9</v>
          </cell>
          <cell r="G106" t="str">
            <v>5CG4193X4P</v>
          </cell>
        </row>
        <row r="107">
          <cell r="F107" t="str">
            <v>HP 240 G9</v>
          </cell>
          <cell r="G107" t="str">
            <v>5CG4193WGQ</v>
          </cell>
        </row>
        <row r="108">
          <cell r="F108" t="str">
            <v>HP 240 G9</v>
          </cell>
          <cell r="G108" t="str">
            <v>5CG4193WFR</v>
          </cell>
        </row>
        <row r="109">
          <cell r="F109" t="str">
            <v>HP 240 G9</v>
          </cell>
          <cell r="G109" t="str">
            <v>5CG4193X0W</v>
          </cell>
        </row>
        <row r="110">
          <cell r="F110" t="str">
            <v>HP 240 G9</v>
          </cell>
          <cell r="G110" t="str">
            <v>5CG4193WKH</v>
          </cell>
        </row>
        <row r="111">
          <cell r="F111" t="str">
            <v>HP 240 G9</v>
          </cell>
          <cell r="G111" t="str">
            <v>5CG4193W94</v>
          </cell>
        </row>
        <row r="112">
          <cell r="F112" t="str">
            <v>HP 240 G9</v>
          </cell>
          <cell r="G112" t="str">
            <v>5CG4193W3C</v>
          </cell>
        </row>
        <row r="113">
          <cell r="F113" t="str">
            <v>HP 240 G9</v>
          </cell>
          <cell r="G113" t="str">
            <v>5CG4193WF7</v>
          </cell>
        </row>
        <row r="114">
          <cell r="F114" t="str">
            <v>HP 240 G9</v>
          </cell>
          <cell r="G114" t="str">
            <v>5CG4193WK0</v>
          </cell>
        </row>
        <row r="115">
          <cell r="F115" t="str">
            <v>HP 240 G9</v>
          </cell>
          <cell r="G115" t="str">
            <v>5CG4193W8V</v>
          </cell>
        </row>
        <row r="116">
          <cell r="F116" t="str">
            <v>HP 240 G9</v>
          </cell>
          <cell r="G116" t="str">
            <v>5CG4193WFK</v>
          </cell>
        </row>
        <row r="117">
          <cell r="F117" t="str">
            <v>HP 240 G9</v>
          </cell>
          <cell r="G117" t="str">
            <v>5CG4193X3V</v>
          </cell>
        </row>
        <row r="118">
          <cell r="F118" t="str">
            <v>HP 240 G9</v>
          </cell>
          <cell r="G118" t="str">
            <v>5CG42326ZD</v>
          </cell>
        </row>
        <row r="119">
          <cell r="F119" t="str">
            <v>HP 240 G9</v>
          </cell>
          <cell r="G119" t="str">
            <v>5CG42326ML</v>
          </cell>
        </row>
        <row r="120">
          <cell r="F120" t="str">
            <v>HP 240 G9</v>
          </cell>
          <cell r="G120" t="str">
            <v>5CG42325T7</v>
          </cell>
        </row>
        <row r="121">
          <cell r="F121" t="str">
            <v>HP 240 G9</v>
          </cell>
          <cell r="G121" t="str">
            <v>5CG42325LZ</v>
          </cell>
        </row>
        <row r="122">
          <cell r="F122" t="str">
            <v>HP 240 G9</v>
          </cell>
          <cell r="G122" t="str">
            <v>5CG42325SS</v>
          </cell>
        </row>
        <row r="123">
          <cell r="F123" t="str">
            <v>HP 240 G9</v>
          </cell>
          <cell r="G123" t="str">
            <v>5CG42328DQ</v>
          </cell>
        </row>
        <row r="124">
          <cell r="F124" t="str">
            <v>HP 240 G9</v>
          </cell>
          <cell r="G124" t="str">
            <v>5CG42325SG</v>
          </cell>
        </row>
        <row r="125">
          <cell r="F125" t="str">
            <v>HP 240 G9</v>
          </cell>
          <cell r="G125" t="str">
            <v>5CG42328DP</v>
          </cell>
        </row>
        <row r="126">
          <cell r="F126" t="str">
            <v>HP 240 G9</v>
          </cell>
          <cell r="G126" t="str">
            <v>5CG42325MP</v>
          </cell>
        </row>
        <row r="127">
          <cell r="F127" t="str">
            <v>HP 240 G9</v>
          </cell>
          <cell r="G127" t="str">
            <v>5CG42326N1</v>
          </cell>
        </row>
        <row r="128">
          <cell r="F128" t="str">
            <v>HP 240 G9</v>
          </cell>
          <cell r="G128" t="str">
            <v>5CG42325SH</v>
          </cell>
        </row>
        <row r="129">
          <cell r="F129" t="str">
            <v>HP 240 G9</v>
          </cell>
          <cell r="G129" t="str">
            <v>5CG42325MF</v>
          </cell>
        </row>
        <row r="130">
          <cell r="F130" t="str">
            <v>HP 240 G9</v>
          </cell>
          <cell r="G130" t="str">
            <v>5CG42328XK</v>
          </cell>
        </row>
        <row r="131">
          <cell r="F131" t="str">
            <v>HP 240 G9</v>
          </cell>
          <cell r="G131" t="str">
            <v>5CG42325N8</v>
          </cell>
        </row>
        <row r="132">
          <cell r="F132" t="str">
            <v>HP 240 G9</v>
          </cell>
          <cell r="G132" t="str">
            <v>5CG42325SQ</v>
          </cell>
        </row>
        <row r="133">
          <cell r="F133" t="str">
            <v>HP 240 G9</v>
          </cell>
          <cell r="G133" t="str">
            <v>5CG42326MR</v>
          </cell>
        </row>
        <row r="134">
          <cell r="F134" t="str">
            <v>HP 240 G9</v>
          </cell>
          <cell r="G134" t="str">
            <v>5CG42325S9</v>
          </cell>
        </row>
        <row r="135">
          <cell r="F135" t="str">
            <v>HP 240 G9</v>
          </cell>
          <cell r="G135" t="str">
            <v>5CG42328BZ</v>
          </cell>
        </row>
        <row r="136">
          <cell r="F136" t="str">
            <v>HP 240 G9</v>
          </cell>
          <cell r="G136" t="str">
            <v>5CG42328DD</v>
          </cell>
        </row>
        <row r="137">
          <cell r="F137" t="str">
            <v>HP 240 G9</v>
          </cell>
          <cell r="G137" t="str">
            <v>5CG42328DX</v>
          </cell>
        </row>
        <row r="138">
          <cell r="F138" t="str">
            <v>HP 240 G9</v>
          </cell>
          <cell r="G138" t="str">
            <v>5CG423283X</v>
          </cell>
        </row>
        <row r="139">
          <cell r="F139" t="str">
            <v>HP 240 G9</v>
          </cell>
          <cell r="G139" t="str">
            <v>5CG42325T4</v>
          </cell>
        </row>
        <row r="140">
          <cell r="F140" t="str">
            <v>HP 240 G9</v>
          </cell>
          <cell r="G140" t="str">
            <v>5CG4232873</v>
          </cell>
        </row>
        <row r="141">
          <cell r="F141" t="str">
            <v>HP 240 G9</v>
          </cell>
          <cell r="G141" t="str">
            <v>5CG423284H</v>
          </cell>
        </row>
        <row r="142">
          <cell r="F142" t="str">
            <v>HP 240 G9</v>
          </cell>
          <cell r="G142" t="str">
            <v>5CG42325SK</v>
          </cell>
        </row>
        <row r="143">
          <cell r="F143" t="str">
            <v>HP 240 G9</v>
          </cell>
          <cell r="G143" t="str">
            <v>5CG42328C5</v>
          </cell>
        </row>
        <row r="144">
          <cell r="F144" t="str">
            <v>HP 240 G9</v>
          </cell>
          <cell r="G144" t="str">
            <v>5CG42328DS</v>
          </cell>
        </row>
        <row r="145">
          <cell r="F145" t="str">
            <v>HP 240 G9</v>
          </cell>
          <cell r="G145" t="str">
            <v>5CG42326TT</v>
          </cell>
        </row>
        <row r="146">
          <cell r="F146" t="str">
            <v>HP 240 G9</v>
          </cell>
          <cell r="G146" t="str">
            <v>5CG42325SY</v>
          </cell>
        </row>
        <row r="147">
          <cell r="F147" t="str">
            <v>HP 240 G9</v>
          </cell>
          <cell r="G147" t="str">
            <v>5CG42326VH</v>
          </cell>
        </row>
        <row r="148">
          <cell r="F148" t="str">
            <v>HP 240 G9</v>
          </cell>
          <cell r="G148" t="str">
            <v>5CG42325N4</v>
          </cell>
        </row>
        <row r="149">
          <cell r="F149" t="str">
            <v>HP 240 G9</v>
          </cell>
          <cell r="G149" t="str">
            <v>5CG4245GMN</v>
          </cell>
        </row>
        <row r="150">
          <cell r="F150" t="str">
            <v>HP 240 G9</v>
          </cell>
          <cell r="G150" t="str">
            <v>5CG42502SX</v>
          </cell>
        </row>
        <row r="151">
          <cell r="F151" t="str">
            <v>HP 240 G9</v>
          </cell>
          <cell r="G151" t="str">
            <v>5CG4245GG6</v>
          </cell>
        </row>
        <row r="152">
          <cell r="F152" t="str">
            <v>HP 240 G9</v>
          </cell>
          <cell r="G152" t="str">
            <v>5CG4245GML</v>
          </cell>
        </row>
        <row r="153">
          <cell r="F153" t="str">
            <v>HP 240 G9</v>
          </cell>
          <cell r="G153" t="str">
            <v>5CG4245GM7</v>
          </cell>
        </row>
        <row r="154">
          <cell r="F154" t="str">
            <v>HP 240 G9</v>
          </cell>
          <cell r="G154" t="str">
            <v>5CG4245GM8</v>
          </cell>
        </row>
        <row r="155">
          <cell r="F155" t="str">
            <v>HP 240 G9</v>
          </cell>
          <cell r="G155" t="str">
            <v>5CG4245GM9</v>
          </cell>
        </row>
        <row r="156">
          <cell r="F156" t="str">
            <v>HP 240 G9</v>
          </cell>
          <cell r="G156" t="str">
            <v>5CG4245GLR</v>
          </cell>
        </row>
        <row r="157">
          <cell r="F157" t="str">
            <v>HP 240 G9</v>
          </cell>
          <cell r="G157" t="str">
            <v>5CG4245GMF</v>
          </cell>
        </row>
        <row r="158">
          <cell r="F158" t="str">
            <v>HP 240 G9</v>
          </cell>
          <cell r="G158" t="str">
            <v>5CG4245GG3</v>
          </cell>
        </row>
        <row r="159">
          <cell r="F159" t="str">
            <v>HP 240 G9</v>
          </cell>
          <cell r="G159" t="str">
            <v>5CG42502SN</v>
          </cell>
        </row>
        <row r="160">
          <cell r="F160" t="str">
            <v>HP 240 G9</v>
          </cell>
          <cell r="G160" t="str">
            <v>5CG4245GFT</v>
          </cell>
        </row>
        <row r="161">
          <cell r="F161" t="str">
            <v>HP 240 G9</v>
          </cell>
          <cell r="G161" t="str">
            <v>5CG42502SQ</v>
          </cell>
        </row>
        <row r="162">
          <cell r="F162" t="str">
            <v>HP 240 G9</v>
          </cell>
          <cell r="G162" t="str">
            <v>5CG4245GMB</v>
          </cell>
        </row>
        <row r="163">
          <cell r="F163" t="str">
            <v>HP 240 G9</v>
          </cell>
          <cell r="G163" t="str">
            <v>5CG4245GMQ</v>
          </cell>
        </row>
        <row r="164">
          <cell r="F164" t="str">
            <v>HP 240 G9</v>
          </cell>
          <cell r="G164" t="str">
            <v>5CG4245GFR</v>
          </cell>
        </row>
        <row r="165">
          <cell r="F165" t="str">
            <v>HP 240 G9</v>
          </cell>
          <cell r="G165" t="str">
            <v>5CG4245GLN</v>
          </cell>
        </row>
        <row r="166">
          <cell r="F166" t="str">
            <v>HP 240 G9</v>
          </cell>
          <cell r="G166" t="str">
            <v>5CG4243R68</v>
          </cell>
        </row>
        <row r="167">
          <cell r="F167" t="str">
            <v>HP 240 G9</v>
          </cell>
          <cell r="G167" t="str">
            <v>5CG4232MDW</v>
          </cell>
        </row>
        <row r="168">
          <cell r="F168" t="str">
            <v>HP 240 G9</v>
          </cell>
          <cell r="G168" t="str">
            <v>5CG42502S4</v>
          </cell>
        </row>
        <row r="169">
          <cell r="F169" t="str">
            <v>HP 240 G9</v>
          </cell>
          <cell r="G169" t="str">
            <v>5CG4245BLB</v>
          </cell>
        </row>
        <row r="170">
          <cell r="F170" t="str">
            <v>HP 240 G9</v>
          </cell>
          <cell r="G170" t="str">
            <v>5CG4245BKZ</v>
          </cell>
        </row>
        <row r="171">
          <cell r="F171" t="str">
            <v>HP 240 G9</v>
          </cell>
          <cell r="G171" t="str">
            <v>5CG4232938</v>
          </cell>
        </row>
        <row r="172">
          <cell r="F172" t="str">
            <v>HP 240 G9</v>
          </cell>
          <cell r="G172" t="str">
            <v>5CG4245BRQ</v>
          </cell>
        </row>
        <row r="173">
          <cell r="F173" t="str">
            <v>HP 240 G9</v>
          </cell>
          <cell r="G173" t="str">
            <v xml:space="preserve">5CG4245GGB </v>
          </cell>
        </row>
        <row r="174">
          <cell r="F174" t="str">
            <v>HP 240 G9</v>
          </cell>
          <cell r="G174" t="str">
            <v xml:space="preserve">5CG4245GG4 </v>
          </cell>
        </row>
        <row r="175">
          <cell r="F175" t="str">
            <v>HP 240 G9</v>
          </cell>
          <cell r="G175" t="str">
            <v xml:space="preserve">5CG4245GFF </v>
          </cell>
        </row>
        <row r="176">
          <cell r="F176" t="str">
            <v>HP 240 G9</v>
          </cell>
          <cell r="G176" t="str">
            <v xml:space="preserve">5CG42325M0 </v>
          </cell>
        </row>
        <row r="177">
          <cell r="F177" t="str">
            <v>HP 240 G9</v>
          </cell>
          <cell r="G177" t="str">
            <v xml:space="preserve"> 5CG42328F3 </v>
          </cell>
        </row>
        <row r="178">
          <cell r="F178" t="str">
            <v>HP 240 G9</v>
          </cell>
          <cell r="G178" t="str">
            <v xml:space="preserve">5CG42325S8 </v>
          </cell>
        </row>
        <row r="179">
          <cell r="F179" t="str">
            <v>HP 240 G9</v>
          </cell>
          <cell r="G179" t="str">
            <v>5CG42328MG</v>
          </cell>
        </row>
        <row r="180">
          <cell r="F180" t="str">
            <v xml:space="preserve"> </v>
          </cell>
          <cell r="G180"/>
        </row>
        <row r="182">
          <cell r="F182" t="str">
            <v>Asset Tag</v>
          </cell>
        </row>
        <row r="183">
          <cell r="F183" t="str">
            <v>WCA/FIN/COMP/LAP/265</v>
          </cell>
        </row>
        <row r="184">
          <cell r="F184" t="str">
            <v>WCA/FIN/COMP/LAP/266</v>
          </cell>
        </row>
        <row r="185">
          <cell r="F185" t="str">
            <v>WCA/FIN/COMP/LAP/267</v>
          </cell>
        </row>
        <row r="186">
          <cell r="F186" t="str">
            <v>WCA/FIN/COMP/LAP/268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vicesWithInventory_ef016592-4"/>
    </sheetNames>
    <sheetDataSet>
      <sheetData sheetId="0" refreshError="1">
        <row r="1">
          <cell r="D1" t="str">
            <v>Last check-in</v>
          </cell>
          <cell r="I1" t="str">
            <v>Serial number</v>
          </cell>
        </row>
        <row r="2">
          <cell r="D2">
            <v>45811.204783425928</v>
          </cell>
          <cell r="I2" t="str">
            <v>PF3PMSGJ</v>
          </cell>
        </row>
        <row r="3">
          <cell r="D3">
            <v>45810.357824074075</v>
          </cell>
          <cell r="I3" t="str">
            <v>5CG4193X3V</v>
          </cell>
        </row>
        <row r="4">
          <cell r="D4">
            <v>45811.512423055552</v>
          </cell>
          <cell r="I4" t="str">
            <v>5CG4234GM0</v>
          </cell>
        </row>
        <row r="5">
          <cell r="D5">
            <v>45810.239976851852</v>
          </cell>
          <cell r="I5" t="str">
            <v>PG04SHVH</v>
          </cell>
        </row>
        <row r="6">
          <cell r="D6">
            <v>45808.335532407407</v>
          </cell>
          <cell r="I6" t="str">
            <v>5CG4245GLR</v>
          </cell>
        </row>
        <row r="7">
          <cell r="D7">
            <v>45811.190926759256</v>
          </cell>
          <cell r="I7" t="str">
            <v>5CG4234FGS</v>
          </cell>
        </row>
        <row r="8">
          <cell r="D8">
            <v>45786.244027777779</v>
          </cell>
          <cell r="I8" t="str">
            <v>PF30VEF4</v>
          </cell>
        </row>
        <row r="9">
          <cell r="D9">
            <v>45811.497850648149</v>
          </cell>
          <cell r="I9" t="str">
            <v>PG04R8CA</v>
          </cell>
        </row>
        <row r="10">
          <cell r="D10">
            <v>45800.200925925928</v>
          </cell>
          <cell r="I10" t="str">
            <v>5CG4234D6T</v>
          </cell>
        </row>
        <row r="11">
          <cell r="D11">
            <v>45728.476203703707</v>
          </cell>
          <cell r="I11" t="str">
            <v>CND85063GT</v>
          </cell>
        </row>
        <row r="12">
          <cell r="D12">
            <v>45811.408685486109</v>
          </cell>
          <cell r="I12" t="str">
            <v>5CG42325S8</v>
          </cell>
        </row>
        <row r="13">
          <cell r="D13">
            <v>45811.440247129627</v>
          </cell>
          <cell r="I13" t="str">
            <v>5CG4234F4S</v>
          </cell>
        </row>
        <row r="14">
          <cell r="D14">
            <v>45811.379739791664</v>
          </cell>
          <cell r="I14" t="str">
            <v>5CG4234GDX</v>
          </cell>
        </row>
        <row r="15">
          <cell r="D15">
            <v>45797.191053240742</v>
          </cell>
          <cell r="I15" t="str">
            <v>5CG42502S4</v>
          </cell>
        </row>
        <row r="16">
          <cell r="D16">
            <v>45811.501979618057</v>
          </cell>
          <cell r="I16" t="str">
            <v>PG04H0Z2</v>
          </cell>
        </row>
        <row r="17">
          <cell r="D17">
            <v>45764.210023148145</v>
          </cell>
          <cell r="I17" t="str">
            <v>5CG42328DD</v>
          </cell>
        </row>
        <row r="18">
          <cell r="D18">
            <v>45811.28091228009</v>
          </cell>
          <cell r="I18" t="str">
            <v>NXADDSI00V21605EA63400</v>
          </cell>
        </row>
        <row r="19">
          <cell r="D19">
            <v>45811.46897454861</v>
          </cell>
          <cell r="I19" t="str">
            <v>5CG4324GLQ</v>
          </cell>
        </row>
        <row r="20">
          <cell r="D20">
            <v>45811.469122627313</v>
          </cell>
          <cell r="I20" t="str">
            <v>5CG4124BMF</v>
          </cell>
        </row>
        <row r="21">
          <cell r="D21">
            <v>45801.290405092594</v>
          </cell>
          <cell r="I21" t="str">
            <v>PG04SHV7</v>
          </cell>
        </row>
        <row r="22">
          <cell r="D22">
            <v>45811.405689942127</v>
          </cell>
          <cell r="I22" t="str">
            <v>NXADDSI00V216089643400</v>
          </cell>
        </row>
        <row r="23">
          <cell r="D23">
            <v>45810.213136574072</v>
          </cell>
          <cell r="I23" t="str">
            <v>PG04PQXY</v>
          </cell>
        </row>
        <row r="24">
          <cell r="D24">
            <v>45808.19840277778</v>
          </cell>
          <cell r="I24" t="str">
            <v>5CG4193W8V</v>
          </cell>
        </row>
        <row r="25">
          <cell r="D25">
            <v>45799.476793981485</v>
          </cell>
          <cell r="I25" t="str">
            <v>PG04DV74</v>
          </cell>
        </row>
        <row r="26">
          <cell r="D26">
            <v>45811.171444479165</v>
          </cell>
          <cell r="I26" t="str">
            <v>5CG4124BLK</v>
          </cell>
        </row>
        <row r="27">
          <cell r="D27">
            <v>45811.386850289353</v>
          </cell>
          <cell r="I27" t="str">
            <v>5CG4324FGZ</v>
          </cell>
        </row>
        <row r="28">
          <cell r="D28">
            <v>45810.192210648151</v>
          </cell>
          <cell r="I28" t="str">
            <v>5CG4234GD5</v>
          </cell>
        </row>
        <row r="29">
          <cell r="D29">
            <v>45799.435671296298</v>
          </cell>
          <cell r="I29" t="str">
            <v>PG04DX11</v>
          </cell>
        </row>
        <row r="30">
          <cell r="D30">
            <v>45811.310626770835</v>
          </cell>
          <cell r="I30" t="str">
            <v>5CG4234G8X</v>
          </cell>
        </row>
        <row r="31">
          <cell r="D31">
            <v>45811.406420902778</v>
          </cell>
          <cell r="I31" t="str">
            <v>5CG42325SG</v>
          </cell>
        </row>
        <row r="32">
          <cell r="D32">
            <v>45811.404418923608</v>
          </cell>
          <cell r="I32" t="str">
            <v>5CG4234GM9</v>
          </cell>
        </row>
        <row r="33">
          <cell r="D33">
            <v>45811.384938657407</v>
          </cell>
          <cell r="I33" t="str">
            <v>1NBLYR3</v>
          </cell>
        </row>
        <row r="34">
          <cell r="D34">
            <v>45811.172335393516</v>
          </cell>
          <cell r="I34" t="str">
            <v>5CG4324H9L</v>
          </cell>
        </row>
        <row r="35">
          <cell r="D35">
            <v>45811.449255104169</v>
          </cell>
          <cell r="I35" t="str">
            <v>5CG4234GMK</v>
          </cell>
        </row>
        <row r="36">
          <cell r="D36">
            <v>45811.410292395834</v>
          </cell>
          <cell r="I36" t="str">
            <v>5CG4193W3B</v>
          </cell>
        </row>
        <row r="37">
          <cell r="D37">
            <v>45811.439555474535</v>
          </cell>
          <cell r="I37" t="str">
            <v>R3700625</v>
          </cell>
        </row>
        <row r="38">
          <cell r="D38">
            <v>45775.278622685182</v>
          </cell>
          <cell r="I38" t="str">
            <v>5CG42502SQ</v>
          </cell>
        </row>
        <row r="39">
          <cell r="D39">
            <v>45740.274305555555</v>
          </cell>
          <cell r="I39" t="str">
            <v>PF2MSVEH</v>
          </cell>
        </row>
        <row r="40">
          <cell r="D40">
            <v>45794.525011574071</v>
          </cell>
          <cell r="I40" t="str">
            <v>PG04S4H8</v>
          </cell>
        </row>
        <row r="41">
          <cell r="D41">
            <v>45810.169976851852</v>
          </cell>
          <cell r="I41" t="str">
            <v>5CG4234D3N</v>
          </cell>
        </row>
        <row r="42">
          <cell r="D42">
            <v>45811.506924780093</v>
          </cell>
          <cell r="I42" t="str">
            <v>5CG4193X4P</v>
          </cell>
        </row>
        <row r="43">
          <cell r="D43">
            <v>45811.405882488427</v>
          </cell>
          <cell r="I43" t="str">
            <v>1DXHWG3</v>
          </cell>
        </row>
        <row r="44">
          <cell r="D44">
            <v>45811.410727812501</v>
          </cell>
          <cell r="I44" t="str">
            <v>PF3PL76T</v>
          </cell>
        </row>
        <row r="45">
          <cell r="D45">
            <v>45811.167250231483</v>
          </cell>
          <cell r="I45" t="str">
            <v>5CG4234GMH</v>
          </cell>
        </row>
        <row r="46">
          <cell r="D46">
            <v>45811.468921435182</v>
          </cell>
          <cell r="I46" t="str">
            <v>5CG4234FB2</v>
          </cell>
        </row>
        <row r="47">
          <cell r="D47">
            <v>45806.58289351852</v>
          </cell>
          <cell r="I47" t="str">
            <v>5CG4245GMB</v>
          </cell>
        </row>
        <row r="48">
          <cell r="D48">
            <v>45811.418791898148</v>
          </cell>
          <cell r="I48" t="str">
            <v>5CG4245GLN</v>
          </cell>
        </row>
        <row r="49">
          <cell r="D49">
            <v>45800.546331018515</v>
          </cell>
          <cell r="I49" t="str">
            <v>PF3L1HHD</v>
          </cell>
        </row>
        <row r="50">
          <cell r="D50">
            <v>45811.192500937497</v>
          </cell>
          <cell r="I50" t="str">
            <v>5CG4234GMP</v>
          </cell>
        </row>
        <row r="51">
          <cell r="D51">
            <v>45811.217058333335</v>
          </cell>
          <cell r="I51" t="str">
            <v>JLGVXR3</v>
          </cell>
        </row>
        <row r="52">
          <cell r="D52">
            <v>45800.237453703703</v>
          </cell>
          <cell r="I52" t="str">
            <v>5CG4234GCQ</v>
          </cell>
        </row>
        <row r="53">
          <cell r="D53">
            <v>45811.406435370372</v>
          </cell>
          <cell r="I53" t="str">
            <v>5CG4234G2L</v>
          </cell>
        </row>
        <row r="54">
          <cell r="D54">
            <v>45811.405987604165</v>
          </cell>
          <cell r="I54" t="str">
            <v>5CG4234GMN</v>
          </cell>
        </row>
        <row r="55">
          <cell r="D55">
            <v>45811.370193958333</v>
          </cell>
          <cell r="I55" t="str">
            <v>5CG4234F9Z</v>
          </cell>
        </row>
        <row r="56">
          <cell r="D56">
            <v>45811.407093055554</v>
          </cell>
          <cell r="I56" t="str">
            <v>PF30WJ94</v>
          </cell>
        </row>
        <row r="57">
          <cell r="D57">
            <v>45811.387466689812</v>
          </cell>
          <cell r="I57" t="str">
            <v>HKFK5R3</v>
          </cell>
        </row>
        <row r="58">
          <cell r="D58">
            <v>45811.202517986108</v>
          </cell>
          <cell r="I58" t="str">
            <v>5CG42325SY</v>
          </cell>
        </row>
        <row r="59">
          <cell r="D59">
            <v>45758.29310185185</v>
          </cell>
          <cell r="I59" t="str">
            <v>5CG4245GM9</v>
          </cell>
        </row>
        <row r="60">
          <cell r="D60">
            <v>45811.407616192133</v>
          </cell>
          <cell r="I60" t="str">
            <v>5CG4112NR8</v>
          </cell>
        </row>
        <row r="61">
          <cell r="D61">
            <v>45811.387256226852</v>
          </cell>
          <cell r="I61" t="str">
            <v>5CG4234G2Y</v>
          </cell>
        </row>
        <row r="62">
          <cell r="D62">
            <v>45811.297476296299</v>
          </cell>
          <cell r="I62" t="str">
            <v>5CG423432R</v>
          </cell>
        </row>
        <row r="63">
          <cell r="D63">
            <v>45799.47215277778</v>
          </cell>
          <cell r="I63" t="str">
            <v>PG04DWSQ</v>
          </cell>
        </row>
        <row r="64">
          <cell r="D64">
            <v>45810.481747685182</v>
          </cell>
          <cell r="I64" t="str">
            <v>5CG4234D2F</v>
          </cell>
        </row>
        <row r="65">
          <cell r="D65">
            <v>45811.412815474534</v>
          </cell>
          <cell r="I65" t="str">
            <v>PF1K80EH</v>
          </cell>
        </row>
        <row r="66">
          <cell r="D66">
            <v>45810.303171296298</v>
          </cell>
          <cell r="I66" t="str">
            <v>5CG4245GG6</v>
          </cell>
        </row>
        <row r="67">
          <cell r="D67">
            <v>45744.467118055552</v>
          </cell>
          <cell r="I67" t="str">
            <v>5CG33861BP</v>
          </cell>
        </row>
        <row r="68">
          <cell r="D68">
            <v>45801.275439814817</v>
          </cell>
          <cell r="I68" t="str">
            <v>PG04SHH2</v>
          </cell>
        </row>
        <row r="69">
          <cell r="D69">
            <v>45811.465722847221</v>
          </cell>
          <cell r="I69" t="str">
            <v>5CG4232938</v>
          </cell>
        </row>
        <row r="70">
          <cell r="D70">
            <v>45811.409935532407</v>
          </cell>
          <cell r="I70" t="str">
            <v>9Q4CNS3</v>
          </cell>
        </row>
        <row r="71">
          <cell r="D71">
            <v>45811.468644050925</v>
          </cell>
          <cell r="I71" t="str">
            <v>5CG4234GM5</v>
          </cell>
        </row>
        <row r="72">
          <cell r="D72">
            <v>45810.345925925925</v>
          </cell>
          <cell r="I72" t="str">
            <v>PG04R49G</v>
          </cell>
        </row>
        <row r="73">
          <cell r="D73">
            <v>45811.388327037035</v>
          </cell>
          <cell r="I73" t="str">
            <v>5CG4192CK0</v>
          </cell>
        </row>
        <row r="74">
          <cell r="D74">
            <v>45811.424366805557</v>
          </cell>
          <cell r="I74" t="str">
            <v>5CG4245GFF</v>
          </cell>
        </row>
        <row r="75">
          <cell r="D75">
            <v>45811.185244189815</v>
          </cell>
          <cell r="I75" t="str">
            <v>5CG33861FC</v>
          </cell>
        </row>
        <row r="76">
          <cell r="D76">
            <v>45808.243958333333</v>
          </cell>
          <cell r="I76" t="str">
            <v>NXADDSI00V21608DE03400</v>
          </cell>
        </row>
        <row r="77">
          <cell r="D77">
            <v>45811.418084837962</v>
          </cell>
          <cell r="I77" t="str">
            <v>5CG4234GKX</v>
          </cell>
        </row>
        <row r="78">
          <cell r="D78">
            <v>45811.510152662035</v>
          </cell>
          <cell r="I78" t="str">
            <v>5CG4234GDT</v>
          </cell>
        </row>
        <row r="79">
          <cell r="D79">
            <v>45811.170646481478</v>
          </cell>
          <cell r="I79" t="str">
            <v>5CG42326NX</v>
          </cell>
        </row>
        <row r="80">
          <cell r="D80">
            <v>45811.433799282408</v>
          </cell>
          <cell r="I80" t="str">
            <v>5CG3352QZZ</v>
          </cell>
        </row>
        <row r="81">
          <cell r="D81">
            <v>45811.408673101854</v>
          </cell>
          <cell r="I81" t="str">
            <v>5CG4243R68</v>
          </cell>
        </row>
        <row r="82">
          <cell r="D82">
            <v>45806.214953703704</v>
          </cell>
          <cell r="I82" t="str">
            <v>5CG4324JYF</v>
          </cell>
        </row>
        <row r="83">
          <cell r="D83">
            <v>45807.285474537035</v>
          </cell>
          <cell r="I83" t="str">
            <v>PG04AQTP</v>
          </cell>
        </row>
        <row r="84">
          <cell r="D84">
            <v>45811.483128518521</v>
          </cell>
          <cell r="I84" t="str">
            <v>PF2D6NQ0</v>
          </cell>
        </row>
        <row r="85">
          <cell r="D85">
            <v>45803.211805555555</v>
          </cell>
          <cell r="I85" t="str">
            <v>5CG4245GML</v>
          </cell>
        </row>
        <row r="86">
          <cell r="D86">
            <v>45807.410081018519</v>
          </cell>
          <cell r="I86" t="str">
            <v>5CG42325LZ</v>
          </cell>
        </row>
        <row r="87">
          <cell r="D87">
            <v>45807.188946759263</v>
          </cell>
          <cell r="I87" t="str">
            <v>5CG4193W3C</v>
          </cell>
        </row>
        <row r="88">
          <cell r="D88">
            <v>45811.212024513887</v>
          </cell>
          <cell r="I88" t="str">
            <v>PG04H15H</v>
          </cell>
        </row>
        <row r="89">
          <cell r="D89">
            <v>45811.406788194443</v>
          </cell>
          <cell r="I89" t="str">
            <v>9C32YR3</v>
          </cell>
        </row>
        <row r="90">
          <cell r="D90">
            <v>45811.406289432867</v>
          </cell>
          <cell r="I90" t="str">
            <v>PF5CCXFC</v>
          </cell>
        </row>
        <row r="91">
          <cell r="D91">
            <v>45810.132662037038</v>
          </cell>
          <cell r="I91" t="str">
            <v>H6QJ5R3</v>
          </cell>
        </row>
        <row r="92">
          <cell r="D92">
            <v>45811.389434733799</v>
          </cell>
          <cell r="I92" t="str">
            <v>5CG4234FF8</v>
          </cell>
        </row>
        <row r="93">
          <cell r="D93">
            <v>45811.402975856479</v>
          </cell>
          <cell r="I93" t="str">
            <v>5CG4245BKZ</v>
          </cell>
        </row>
        <row r="94">
          <cell r="D94">
            <v>45800.200011574074</v>
          </cell>
          <cell r="I94" t="str">
            <v>PG04DVC6</v>
          </cell>
        </row>
        <row r="95">
          <cell r="D95">
            <v>45807.47146990741</v>
          </cell>
          <cell r="I95" t="str">
            <v>5CG42502SN</v>
          </cell>
        </row>
        <row r="96">
          <cell r="D96">
            <v>45811.169856793982</v>
          </cell>
          <cell r="I96" t="str">
            <v>5CG4193WGQ</v>
          </cell>
        </row>
        <row r="97">
          <cell r="D97">
            <v>45811.432324155096</v>
          </cell>
          <cell r="I97" t="str">
            <v>5CG4245GM8</v>
          </cell>
        </row>
        <row r="98">
          <cell r="D98">
            <v>45811.405747893521</v>
          </cell>
          <cell r="I98" t="str">
            <v>5CG4234G2V</v>
          </cell>
        </row>
        <row r="99">
          <cell r="D99">
            <v>45811.194357453707</v>
          </cell>
          <cell r="I99" t="str">
            <v>5CG4231CC3</v>
          </cell>
        </row>
        <row r="100">
          <cell r="D100">
            <v>45811.406772534719</v>
          </cell>
          <cell r="I100" t="str">
            <v>5CG4193X3Q</v>
          </cell>
        </row>
        <row r="101">
          <cell r="D101">
            <v>45811.17132858796</v>
          </cell>
          <cell r="I101" t="str">
            <v>5CG42328XK</v>
          </cell>
        </row>
        <row r="102">
          <cell r="D102">
            <v>45811.406043055555</v>
          </cell>
          <cell r="I102" t="str">
            <v>5CG42319XH</v>
          </cell>
        </row>
        <row r="103">
          <cell r="D103">
            <v>45811.406234236114</v>
          </cell>
          <cell r="I103" t="str">
            <v>PF30R8ES</v>
          </cell>
        </row>
        <row r="104">
          <cell r="D104">
            <v>45811.406322847222</v>
          </cell>
          <cell r="I104" t="str">
            <v>5CG423283X</v>
          </cell>
        </row>
        <row r="105">
          <cell r="D105">
            <v>45811.172635092589</v>
          </cell>
          <cell r="I105" t="str">
            <v>5CG4245GM7</v>
          </cell>
        </row>
        <row r="106">
          <cell r="D106">
            <v>45808.363530092596</v>
          </cell>
          <cell r="I106" t="str">
            <v>5CG4245GFT</v>
          </cell>
        </row>
        <row r="107">
          <cell r="D107">
            <v>45810.520775462966</v>
          </cell>
          <cell r="I107" t="str">
            <v>5CG4234G7Q</v>
          </cell>
        </row>
        <row r="108">
          <cell r="D108">
            <v>45801.300625000003</v>
          </cell>
          <cell r="I108" t="str">
            <v>PG04SEM4</v>
          </cell>
        </row>
        <row r="109">
          <cell r="D109">
            <v>45811.387422002314</v>
          </cell>
          <cell r="I109" t="str">
            <v>PF3Q8KP9</v>
          </cell>
        </row>
        <row r="110">
          <cell r="D110">
            <v>45811.406239085649</v>
          </cell>
          <cell r="I110" t="str">
            <v>5CG4234F5Q</v>
          </cell>
        </row>
        <row r="111">
          <cell r="D111">
            <v>45811.386758749999</v>
          </cell>
          <cell r="I111" t="str">
            <v>PG02PFJH</v>
          </cell>
        </row>
        <row r="112">
          <cell r="D112">
            <v>45794.525081018517</v>
          </cell>
          <cell r="I112" t="str">
            <v>PG04R8HZ</v>
          </cell>
        </row>
        <row r="113">
          <cell r="D113">
            <v>45811.19014796296</v>
          </cell>
          <cell r="I113" t="str">
            <v>5CG4245BRQ</v>
          </cell>
        </row>
        <row r="114">
          <cell r="D114">
            <v>45811.171300555558</v>
          </cell>
          <cell r="I114" t="str">
            <v>5CG4234GM8</v>
          </cell>
        </row>
        <row r="115">
          <cell r="D115">
            <v>45796.947326388887</v>
          </cell>
          <cell r="I115" t="str">
            <v>5CG4324KLJ</v>
          </cell>
        </row>
        <row r="116">
          <cell r="D116">
            <v>45811.407221365742</v>
          </cell>
          <cell r="I116" t="str">
            <v>PF5CGLX8</v>
          </cell>
        </row>
        <row r="117">
          <cell r="D117">
            <v>45811.425683831018</v>
          </cell>
          <cell r="I117" t="str">
            <v>5CG4234G8B</v>
          </cell>
        </row>
        <row r="118">
          <cell r="D118">
            <v>45810.185856481483</v>
          </cell>
          <cell r="I118" t="str">
            <v>5CG4232873</v>
          </cell>
        </row>
        <row r="119">
          <cell r="D119">
            <v>45811.39070074074</v>
          </cell>
          <cell r="I119" t="str">
            <v>5CG4234FDZ</v>
          </cell>
        </row>
        <row r="120">
          <cell r="D120">
            <v>45806.395752314813</v>
          </cell>
          <cell r="I120" t="str">
            <v>5CG4234F5M</v>
          </cell>
        </row>
        <row r="121">
          <cell r="D121">
            <v>45811.504920821761</v>
          </cell>
          <cell r="I121" t="str">
            <v>5CG42326ML</v>
          </cell>
        </row>
        <row r="122">
          <cell r="D122">
            <v>45811.406742326391</v>
          </cell>
          <cell r="I122" t="str">
            <v>HF4X5R3</v>
          </cell>
        </row>
        <row r="123">
          <cell r="D123">
            <v>45811.183161886576</v>
          </cell>
          <cell r="I123" t="str">
            <v>5CG4234G3H</v>
          </cell>
        </row>
        <row r="124">
          <cell r="D124">
            <v>45811.402750000001</v>
          </cell>
          <cell r="I124" t="str">
            <v>5CG42328DX</v>
          </cell>
        </row>
        <row r="125">
          <cell r="D125">
            <v>45811.107665682874</v>
          </cell>
          <cell r="I125" t="str">
            <v>5CG4234GDS</v>
          </cell>
        </row>
        <row r="126">
          <cell r="D126">
            <v>45799.214699074073</v>
          </cell>
          <cell r="I126" t="str">
            <v>PF2MSSFS</v>
          </cell>
        </row>
        <row r="127">
          <cell r="D127">
            <v>45782.291180555556</v>
          </cell>
          <cell r="I127" t="str">
            <v>5CG4231CCH</v>
          </cell>
        </row>
        <row r="128">
          <cell r="D128">
            <v>45811.436365532405</v>
          </cell>
          <cell r="I128" t="str">
            <v>5CG4324LS4</v>
          </cell>
        </row>
        <row r="129">
          <cell r="D129">
            <v>45810.276006944441</v>
          </cell>
          <cell r="I129" t="str">
            <v>PF2L1EYW</v>
          </cell>
        </row>
        <row r="130">
          <cell r="D130">
            <v>45811.455226527774</v>
          </cell>
          <cell r="I130" t="str">
            <v>5CG4234FHM</v>
          </cell>
        </row>
        <row r="131">
          <cell r="D131">
            <v>45811.450817303237</v>
          </cell>
          <cell r="I131" t="str">
            <v>5CG42325M0</v>
          </cell>
        </row>
        <row r="132">
          <cell r="D132">
            <v>45810.206250000003</v>
          </cell>
          <cell r="I132" t="str">
            <v>5CG42502SX</v>
          </cell>
        </row>
        <row r="133">
          <cell r="D133">
            <v>45811.405836226855</v>
          </cell>
          <cell r="I133" t="str">
            <v>5CG4234GM6</v>
          </cell>
        </row>
        <row r="134">
          <cell r="D134">
            <v>45769.42260416667</v>
          </cell>
          <cell r="I134" t="str">
            <v>PG04S5QZ</v>
          </cell>
        </row>
        <row r="135">
          <cell r="D135">
            <v>45811.499405625</v>
          </cell>
          <cell r="I135" t="str">
            <v>5CG5082YV4</v>
          </cell>
        </row>
        <row r="136">
          <cell r="D136">
            <v>45807.191006944442</v>
          </cell>
          <cell r="I136" t="str">
            <v>PG04R4HW</v>
          </cell>
        </row>
        <row r="137">
          <cell r="D137">
            <v>45631.175879629627</v>
          </cell>
          <cell r="I137" t="str">
            <v>5CG4245BKZ</v>
          </cell>
        </row>
        <row r="138">
          <cell r="D138">
            <v>45811.407880266204</v>
          </cell>
          <cell r="I138" t="str">
            <v>5CG4234GML</v>
          </cell>
        </row>
        <row r="139">
          <cell r="D139">
            <v>45811.497949201388</v>
          </cell>
          <cell r="I139" t="str">
            <v>5CG4234D4T</v>
          </cell>
        </row>
        <row r="140">
          <cell r="D140">
            <v>45794.307569444441</v>
          </cell>
          <cell r="I140" t="str">
            <v>PG04S4M5</v>
          </cell>
        </row>
        <row r="141">
          <cell r="D141">
            <v>45808.28162037037</v>
          </cell>
          <cell r="I141" t="str">
            <v>PG04S5QE</v>
          </cell>
        </row>
        <row r="142">
          <cell r="D142">
            <v>45803.305347222224</v>
          </cell>
          <cell r="I142" t="str">
            <v>PG04PSD2</v>
          </cell>
        </row>
        <row r="143">
          <cell r="D143">
            <v>45799.420613425929</v>
          </cell>
          <cell r="I143" t="str">
            <v>PG04DB9L</v>
          </cell>
        </row>
        <row r="144">
          <cell r="D144">
            <v>45811.487670347226</v>
          </cell>
          <cell r="I144" t="str">
            <v>PG04R6ZL</v>
          </cell>
        </row>
        <row r="145">
          <cell r="D145">
            <v>45806.410844907405</v>
          </cell>
          <cell r="I145" t="str">
            <v>5CG42328BZ</v>
          </cell>
        </row>
        <row r="146">
          <cell r="D146">
            <v>45811.484357557871</v>
          </cell>
          <cell r="I146" t="str">
            <v>PG04S5L2</v>
          </cell>
        </row>
        <row r="147">
          <cell r="D147">
            <v>45811.164560092591</v>
          </cell>
          <cell r="I147" t="str">
            <v>PG04H1CL</v>
          </cell>
        </row>
        <row r="148">
          <cell r="D148">
            <v>45807.486076388886</v>
          </cell>
          <cell r="I148" t="str">
            <v>8J8RXR3</v>
          </cell>
        </row>
        <row r="149">
          <cell r="D149">
            <v>45810.526956018519</v>
          </cell>
          <cell r="I149" t="str">
            <v>PG04H9WB</v>
          </cell>
        </row>
        <row r="150">
          <cell r="D150">
            <v>45811.415000740744</v>
          </cell>
          <cell r="I150" t="str">
            <v>5CG42325T7</v>
          </cell>
        </row>
        <row r="151">
          <cell r="D151">
            <v>45801.360590277778</v>
          </cell>
          <cell r="I151" t="str">
            <v>PG04SJWK</v>
          </cell>
        </row>
        <row r="152">
          <cell r="D152">
            <v>45811.406832766203</v>
          </cell>
          <cell r="I152" t="str">
            <v>R3700328</v>
          </cell>
        </row>
        <row r="153">
          <cell r="D153">
            <v>45755.469988425924</v>
          </cell>
          <cell r="I153" t="str">
            <v>5CG42328DS</v>
          </cell>
        </row>
        <row r="154">
          <cell r="D154">
            <v>45811.478845069447</v>
          </cell>
          <cell r="I154" t="str">
            <v>5CG4193X0W</v>
          </cell>
        </row>
        <row r="155">
          <cell r="D155">
            <v>45799.505613425928</v>
          </cell>
          <cell r="I155" t="str">
            <v>PG04DTHM</v>
          </cell>
        </row>
        <row r="156">
          <cell r="D156">
            <v>45811.386881805556</v>
          </cell>
          <cell r="I156" t="str">
            <v>PF2MVTME</v>
          </cell>
        </row>
        <row r="157">
          <cell r="D157">
            <v>45790.241203703707</v>
          </cell>
          <cell r="I157" t="str">
            <v>8KV8YR3</v>
          </cell>
        </row>
        <row r="158">
          <cell r="D158">
            <v>45811.406708692128</v>
          </cell>
          <cell r="I158" t="str">
            <v>5CG4234G7L</v>
          </cell>
        </row>
        <row r="159">
          <cell r="D159">
            <v>45764.252754629626</v>
          </cell>
          <cell r="I159" t="str">
            <v>PG04H14S</v>
          </cell>
        </row>
        <row r="160">
          <cell r="D160">
            <v>45811.387292638887</v>
          </cell>
          <cell r="I160" t="str">
            <v>5CG4234GLS</v>
          </cell>
        </row>
        <row r="161">
          <cell r="D161">
            <v>45811.406320937502</v>
          </cell>
          <cell r="I161" t="str">
            <v>5CG4324LYJ</v>
          </cell>
        </row>
        <row r="162">
          <cell r="D162">
            <v>45811.479623645835</v>
          </cell>
          <cell r="I162" t="str">
            <v>PG04R4CZ</v>
          </cell>
        </row>
        <row r="163">
          <cell r="D163">
            <v>45811.386854178243</v>
          </cell>
          <cell r="I163" t="str">
            <v>5CG4234FB7</v>
          </cell>
        </row>
        <row r="164">
          <cell r="D164">
            <v>45811.387277974536</v>
          </cell>
          <cell r="I164" t="str">
            <v>5CG4234FGN</v>
          </cell>
        </row>
        <row r="165">
          <cell r="D165">
            <v>45801.279027777775</v>
          </cell>
          <cell r="I165" t="str">
            <v>PG04SFPT</v>
          </cell>
        </row>
        <row r="166">
          <cell r="D166">
            <v>45808.098981481482</v>
          </cell>
          <cell r="I166" t="str">
            <v>5CG4234G3G</v>
          </cell>
        </row>
        <row r="167">
          <cell r="D167">
            <v>45799.487511574072</v>
          </cell>
          <cell r="I167" t="str">
            <v>PG04DAWD</v>
          </cell>
        </row>
        <row r="168">
          <cell r="D168">
            <v>45799.535069444442</v>
          </cell>
          <cell r="I168" t="str">
            <v>PG04DWNQ</v>
          </cell>
        </row>
        <row r="169">
          <cell r="D169">
            <v>45811.467574131944</v>
          </cell>
          <cell r="I169" t="str">
            <v>5CG41155R4</v>
          </cell>
        </row>
        <row r="170">
          <cell r="D170">
            <v>45810.181851851848</v>
          </cell>
          <cell r="I170" t="str">
            <v>5CG4234GM1</v>
          </cell>
        </row>
        <row r="171">
          <cell r="D171">
            <v>45808.53943287037</v>
          </cell>
          <cell r="I171" t="str">
            <v>6LV8YR3</v>
          </cell>
        </row>
        <row r="172">
          <cell r="D172">
            <v>45811.410003368059</v>
          </cell>
          <cell r="I172" t="str">
            <v>5CG42325MP</v>
          </cell>
        </row>
        <row r="173">
          <cell r="D173">
            <v>45811.386889270834</v>
          </cell>
          <cell r="I173" t="str">
            <v>1Q8VXR3</v>
          </cell>
        </row>
        <row r="174">
          <cell r="D174">
            <v>45811.246897962963</v>
          </cell>
          <cell r="I174" t="str">
            <v>5CG3125QVZ</v>
          </cell>
        </row>
        <row r="175">
          <cell r="D175">
            <v>45811.47342869213</v>
          </cell>
          <cell r="I175" t="str">
            <v>5CG4234F5L</v>
          </cell>
        </row>
        <row r="176">
          <cell r="D176">
            <v>45811.406073668979</v>
          </cell>
          <cell r="I176" t="str">
            <v>5CG4234F5W</v>
          </cell>
        </row>
        <row r="177">
          <cell r="D177">
            <v>45811.406670266202</v>
          </cell>
          <cell r="I177" t="str">
            <v>PF3L1CXA</v>
          </cell>
        </row>
        <row r="178">
          <cell r="D178">
            <v>45811.167866203701</v>
          </cell>
          <cell r="I178" t="str">
            <v>1N13330M5V</v>
          </cell>
        </row>
        <row r="179">
          <cell r="D179">
            <v>45811.387525775463</v>
          </cell>
          <cell r="I179" t="str">
            <v>5CG42326MR</v>
          </cell>
        </row>
        <row r="180">
          <cell r="D180">
            <v>45811.514040127317</v>
          </cell>
          <cell r="I180" t="str">
            <v>5CG4193X1Q</v>
          </cell>
        </row>
        <row r="181">
          <cell r="D181">
            <v>45811.418517662038</v>
          </cell>
          <cell r="I181" t="str">
            <v>5CG4234DYK</v>
          </cell>
        </row>
        <row r="182">
          <cell r="D182">
            <v>45811.40623896991</v>
          </cell>
          <cell r="I182" t="str">
            <v>5CG4193WKH</v>
          </cell>
        </row>
        <row r="183">
          <cell r="D183">
            <v>45811.406589953702</v>
          </cell>
          <cell r="I183" t="str">
            <v>BNV8YR3</v>
          </cell>
        </row>
        <row r="184">
          <cell r="D184">
            <v>45811.465111840276</v>
          </cell>
          <cell r="I184" t="str">
            <v>5CD338MKD6</v>
          </cell>
        </row>
        <row r="185">
          <cell r="D185">
            <v>45799.453634259262</v>
          </cell>
          <cell r="I185" t="str">
            <v>5CG42325T4</v>
          </cell>
        </row>
        <row r="186">
          <cell r="D186">
            <v>45811.4564058912</v>
          </cell>
          <cell r="I186" t="str">
            <v>1N13030G4T</v>
          </cell>
        </row>
        <row r="187">
          <cell r="D187">
            <v>45811.391394039354</v>
          </cell>
          <cell r="I187" t="str">
            <v>1N13330M5J</v>
          </cell>
        </row>
        <row r="188">
          <cell r="D188">
            <v>45811.406537511575</v>
          </cell>
          <cell r="I188" t="str">
            <v>5CG4234FZ4</v>
          </cell>
        </row>
        <row r="189">
          <cell r="D189">
            <v>45794.495891203704</v>
          </cell>
          <cell r="I189" t="str">
            <v>5CG4241DV0</v>
          </cell>
        </row>
        <row r="190">
          <cell r="D190">
            <v>45811.40779070602</v>
          </cell>
          <cell r="I190" t="str">
            <v>5CG4245BLB</v>
          </cell>
        </row>
        <row r="191">
          <cell r="D191">
            <v>45811.4063665625</v>
          </cell>
          <cell r="I191" t="str">
            <v>5CG4245GMQ</v>
          </cell>
        </row>
        <row r="192">
          <cell r="D192">
            <v>45811.152482048608</v>
          </cell>
          <cell r="I192" t="str">
            <v>5CG4234GD8</v>
          </cell>
        </row>
        <row r="193">
          <cell r="D193">
            <v>45810.371296296296</v>
          </cell>
          <cell r="I193" t="str">
            <v>PG04SELH</v>
          </cell>
        </row>
        <row r="194">
          <cell r="D194">
            <v>45808.345219907409</v>
          </cell>
          <cell r="I194" t="str">
            <v>CND9111R68</v>
          </cell>
        </row>
        <row r="195">
          <cell r="D195">
            <v>45808.36959490741</v>
          </cell>
          <cell r="I195" t="str">
            <v>5CG4234GD3</v>
          </cell>
        </row>
        <row r="196">
          <cell r="D196">
            <v>45810.296898148146</v>
          </cell>
          <cell r="I196" t="str">
            <v>1T9X5R3</v>
          </cell>
        </row>
        <row r="197">
          <cell r="D197">
            <v>45811.405982777775</v>
          </cell>
          <cell r="I197" t="str">
            <v>5CG42317PQ</v>
          </cell>
        </row>
        <row r="198">
          <cell r="D198">
            <v>45811.387145300927</v>
          </cell>
          <cell r="I198" t="str">
            <v>5CG4193WFR</v>
          </cell>
        </row>
        <row r="199">
          <cell r="D199">
            <v>45811.509171087964</v>
          </cell>
          <cell r="I199" t="str">
            <v>5CG4324KVZ</v>
          </cell>
        </row>
        <row r="200">
          <cell r="D200">
            <v>45811.18238755787</v>
          </cell>
          <cell r="I200" t="str">
            <v>5CG42325N4</v>
          </cell>
        </row>
        <row r="201">
          <cell r="D201">
            <v>45811.108454930552</v>
          </cell>
          <cell r="I201" t="str">
            <v>5CG5082Z50</v>
          </cell>
        </row>
        <row r="202">
          <cell r="D202">
            <v>45811.282497129629</v>
          </cell>
          <cell r="I202" t="str">
            <v>5CG4234F5R</v>
          </cell>
        </row>
        <row r="203">
          <cell r="D203">
            <v>45811.449826157404</v>
          </cell>
          <cell r="I203" t="str">
            <v>5CG4234F9R</v>
          </cell>
        </row>
        <row r="204">
          <cell r="D204">
            <v>45811.406406296293</v>
          </cell>
          <cell r="I204" t="str">
            <v>PF3PMSFQ</v>
          </cell>
        </row>
        <row r="205">
          <cell r="D205">
            <v>45811.424066967593</v>
          </cell>
          <cell r="I205" t="str">
            <v>5CG4234F5Z</v>
          </cell>
        </row>
        <row r="206">
          <cell r="D206">
            <v>45800.439583333333</v>
          </cell>
          <cell r="I206" t="str">
            <v>5CG42326N1</v>
          </cell>
        </row>
        <row r="207">
          <cell r="D207">
            <v>45808.182939814818</v>
          </cell>
          <cell r="I207" t="str">
            <v>5CG33860XG</v>
          </cell>
        </row>
        <row r="208">
          <cell r="D208">
            <v>45811.19138384259</v>
          </cell>
          <cell r="I208" t="str">
            <v>5CG4245GMF</v>
          </cell>
        </row>
        <row r="209">
          <cell r="D209">
            <v>45811.173530162036</v>
          </cell>
          <cell r="I209" t="str">
            <v>5CG4324LY1</v>
          </cell>
        </row>
        <row r="210">
          <cell r="D210">
            <v>45811.316615601849</v>
          </cell>
          <cell r="I210" t="str">
            <v>5CG4245GGB</v>
          </cell>
        </row>
        <row r="211">
          <cell r="D211">
            <v>45811.387084722221</v>
          </cell>
          <cell r="I211" t="str">
            <v>5CG4234FF9</v>
          </cell>
        </row>
        <row r="212">
          <cell r="D212">
            <v>45811.406673240737</v>
          </cell>
          <cell r="I212" t="str">
            <v>5CG4193WGM</v>
          </cell>
        </row>
        <row r="213">
          <cell r="D213">
            <v>45808.189189814817</v>
          </cell>
          <cell r="I213" t="str">
            <v>PG04R8DD</v>
          </cell>
        </row>
        <row r="214">
          <cell r="D214">
            <v>45811.389698125</v>
          </cell>
          <cell r="I214" t="str">
            <v>JSJQXR3</v>
          </cell>
        </row>
        <row r="215">
          <cell r="D215">
            <v>45810.203831018516</v>
          </cell>
          <cell r="I215" t="str">
            <v>5CG4193X15</v>
          </cell>
        </row>
        <row r="216">
          <cell r="D216">
            <v>45811.493026006945</v>
          </cell>
          <cell r="I216" t="str">
            <v>5CG4193WFP</v>
          </cell>
        </row>
        <row r="217">
          <cell r="D217">
            <v>45811.406023298608</v>
          </cell>
          <cell r="I217" t="str">
            <v>5CG3121R8M</v>
          </cell>
        </row>
        <row r="218">
          <cell r="D218">
            <v>45811.422369097221</v>
          </cell>
          <cell r="I218" t="str">
            <v>5CG5082ZKN</v>
          </cell>
        </row>
        <row r="219">
          <cell r="D219">
            <v>45805.525358796294</v>
          </cell>
          <cell r="I219" t="str">
            <v>5CG42326TT</v>
          </cell>
        </row>
        <row r="220">
          <cell r="D220">
            <v>45811.329889293978</v>
          </cell>
          <cell r="I220" t="str">
            <v>5CG4324H13</v>
          </cell>
        </row>
        <row r="221">
          <cell r="D221">
            <v>45811.42985429398</v>
          </cell>
          <cell r="I221" t="str">
            <v>5CG4193X0K</v>
          </cell>
        </row>
        <row r="222">
          <cell r="D222">
            <v>45811.387299270835</v>
          </cell>
          <cell r="I222" t="str">
            <v>5CG42325SK</v>
          </cell>
        </row>
        <row r="223">
          <cell r="D223">
            <v>45811.405819108797</v>
          </cell>
          <cell r="I223" t="str">
            <v>5CD2479F3M</v>
          </cell>
        </row>
        <row r="224">
          <cell r="D224">
            <v>45810.218206018515</v>
          </cell>
          <cell r="I224" t="str">
            <v>PG04J5CT</v>
          </cell>
        </row>
        <row r="225">
          <cell r="D225">
            <v>45811.271410960646</v>
          </cell>
          <cell r="I225" t="str">
            <v>5CG4193W94</v>
          </cell>
        </row>
        <row r="226">
          <cell r="D226">
            <v>45811.407397974537</v>
          </cell>
          <cell r="I226" t="str">
            <v>5CG4193WFK</v>
          </cell>
        </row>
        <row r="227">
          <cell r="D227">
            <v>45800.291180555556</v>
          </cell>
          <cell r="I227" t="str">
            <v>PG04S5LE</v>
          </cell>
        </row>
        <row r="228">
          <cell r="D228">
            <v>45811.509202627312</v>
          </cell>
          <cell r="I228" t="str">
            <v>5CG4234FGR</v>
          </cell>
        </row>
        <row r="229">
          <cell r="D229">
            <v>45811.418590937501</v>
          </cell>
          <cell r="I229" t="str">
            <v>5CG4324FWF</v>
          </cell>
        </row>
        <row r="230">
          <cell r="D230">
            <v>45811.199294513892</v>
          </cell>
          <cell r="I230" t="str">
            <v>5CG4324KVP</v>
          </cell>
        </row>
        <row r="231">
          <cell r="D231">
            <v>45811.197421365738</v>
          </cell>
          <cell r="I231" t="str">
            <v>5CG4234FZK</v>
          </cell>
        </row>
        <row r="232">
          <cell r="D232">
            <v>45731.282395833332</v>
          </cell>
          <cell r="I232" t="str">
            <v>PF30RWHH</v>
          </cell>
        </row>
        <row r="233">
          <cell r="D233">
            <v>45811.511528229166</v>
          </cell>
          <cell r="I233" t="str">
            <v>5CG4245GG4</v>
          </cell>
        </row>
        <row r="234">
          <cell r="D234">
            <v>45752.50818287037</v>
          </cell>
          <cell r="I234" t="str">
            <v>5CG4234F5N</v>
          </cell>
        </row>
        <row r="235">
          <cell r="D235">
            <v>45811.503978541667</v>
          </cell>
          <cell r="I235" t="str">
            <v>5CG4234GCZ</v>
          </cell>
        </row>
        <row r="236">
          <cell r="D236">
            <v>45801.361493055556</v>
          </cell>
          <cell r="I236" t="str">
            <v>PG04SENZ</v>
          </cell>
        </row>
        <row r="237">
          <cell r="D237">
            <v>45811.50286803241</v>
          </cell>
          <cell r="I237" t="str">
            <v>PG04S4GF</v>
          </cell>
        </row>
        <row r="238">
          <cell r="D238">
            <v>45782.280127314814</v>
          </cell>
          <cell r="I238" t="str">
            <v>5CG42328DP</v>
          </cell>
        </row>
        <row r="239">
          <cell r="D239">
            <v>45811.411346944442</v>
          </cell>
          <cell r="I239" t="str">
            <v>PG04R6CF</v>
          </cell>
        </row>
        <row r="240">
          <cell r="D240">
            <v>45811.405966909719</v>
          </cell>
          <cell r="I240" t="str">
            <v>5CG4245GMN</v>
          </cell>
        </row>
        <row r="241">
          <cell r="D241">
            <v>45811.486655486115</v>
          </cell>
          <cell r="I241" t="str">
            <v>PG04R6XY</v>
          </cell>
        </row>
        <row r="242">
          <cell r="D242">
            <v>45811.469000486111</v>
          </cell>
          <cell r="I242" t="str">
            <v>HX69NS3</v>
          </cell>
        </row>
        <row r="243">
          <cell r="D243">
            <v>45811.460939629629</v>
          </cell>
          <cell r="I243" t="str">
            <v>PF5CD2MW</v>
          </cell>
        </row>
        <row r="244">
          <cell r="D244">
            <v>45810.191319444442</v>
          </cell>
          <cell r="I244" t="str">
            <v>PF3PLXQE</v>
          </cell>
        </row>
        <row r="245">
          <cell r="D245">
            <v>45769.416678240741</v>
          </cell>
          <cell r="I245" t="str">
            <v>PG04R6CH</v>
          </cell>
        </row>
        <row r="246">
          <cell r="D246">
            <v>45770.250173611108</v>
          </cell>
          <cell r="I246" t="str">
            <v>5CG4324LN8</v>
          </cell>
        </row>
        <row r="247">
          <cell r="D247">
            <v>45810.320937500001</v>
          </cell>
          <cell r="I247" t="str">
            <v>PG04PQRA</v>
          </cell>
        </row>
        <row r="248">
          <cell r="D248">
            <v>45811.474790821761</v>
          </cell>
          <cell r="I248" t="str">
            <v>4T9BGR3</v>
          </cell>
        </row>
        <row r="249">
          <cell r="D249">
            <v>45811.435592766204</v>
          </cell>
          <cell r="I249" t="str">
            <v>5CG4234D6V</v>
          </cell>
        </row>
        <row r="250">
          <cell r="D250">
            <v>45811.406373310187</v>
          </cell>
          <cell r="I250" t="str">
            <v>5CG4234GMG</v>
          </cell>
        </row>
        <row r="251">
          <cell r="D251">
            <v>45811.493286122684</v>
          </cell>
          <cell r="I251" t="str">
            <v>5CG42326VH</v>
          </cell>
        </row>
        <row r="252">
          <cell r="D252">
            <v>45799.48233796296</v>
          </cell>
          <cell r="I252" t="str">
            <v>PG04DAW7</v>
          </cell>
        </row>
        <row r="253">
          <cell r="D253">
            <v>45808.259930555556</v>
          </cell>
          <cell r="I253" t="str">
            <v>909NZHH031961</v>
          </cell>
        </row>
        <row r="254">
          <cell r="D254">
            <v>45801.310023148151</v>
          </cell>
          <cell r="I254" t="str">
            <v>PG04SEK4</v>
          </cell>
        </row>
        <row r="255">
          <cell r="D255">
            <v>45794.212743055556</v>
          </cell>
          <cell r="I255" t="str">
            <v>5CG42325N8</v>
          </cell>
        </row>
        <row r="256">
          <cell r="D256">
            <v>45811.388021886574</v>
          </cell>
          <cell r="I256" t="str">
            <v>5CG4234D41</v>
          </cell>
        </row>
        <row r="257">
          <cell r="D257">
            <v>45811.277547685182</v>
          </cell>
          <cell r="I257" t="str">
            <v>5CG4234D3B</v>
          </cell>
        </row>
        <row r="258">
          <cell r="D258">
            <v>45811.453361064814</v>
          </cell>
          <cell r="I258" t="str">
            <v>5CG4234F4M</v>
          </cell>
        </row>
        <row r="259">
          <cell r="D259">
            <v>45794.502812500003</v>
          </cell>
          <cell r="I259" t="str">
            <v>PG04R6K7</v>
          </cell>
        </row>
        <row r="260">
          <cell r="D260">
            <v>45811.164446608796</v>
          </cell>
          <cell r="I260" t="str">
            <v>5CG4234G83</v>
          </cell>
        </row>
        <row r="261">
          <cell r="D261">
            <v>45811.455790821761</v>
          </cell>
          <cell r="I261" t="str">
            <v>5CG42326ZD</v>
          </cell>
        </row>
        <row r="262">
          <cell r="D262">
            <v>45808.345925925925</v>
          </cell>
          <cell r="I262" t="str">
            <v>5CG4234GMD</v>
          </cell>
        </row>
        <row r="263">
          <cell r="D263">
            <v>45811.425269016203</v>
          </cell>
          <cell r="I263" t="str">
            <v>CND3391GPF</v>
          </cell>
        </row>
        <row r="264">
          <cell r="D264">
            <v>45811.410797488425</v>
          </cell>
          <cell r="I264" t="str">
            <v>R3700629</v>
          </cell>
        </row>
        <row r="265">
          <cell r="D265">
            <v>45811.431629942126</v>
          </cell>
          <cell r="I265" t="str">
            <v>5CG4234DXN</v>
          </cell>
        </row>
        <row r="266">
          <cell r="D266">
            <v>45811.422150219907</v>
          </cell>
          <cell r="I266" t="str">
            <v>5CG42328F3</v>
          </cell>
        </row>
        <row r="267">
          <cell r="D267">
            <v>45811.406223495367</v>
          </cell>
          <cell r="I267" t="str">
            <v>NXADDSI00V216078643400</v>
          </cell>
        </row>
        <row r="268">
          <cell r="D268">
            <v>45805.555393518516</v>
          </cell>
          <cell r="I268" t="str">
            <v>5CG42325SH</v>
          </cell>
        </row>
        <row r="269">
          <cell r="D269">
            <v>45794.416388888887</v>
          </cell>
          <cell r="I269" t="str">
            <v>PG04R8R8</v>
          </cell>
        </row>
        <row r="270">
          <cell r="D270">
            <v>45811.232811678237</v>
          </cell>
          <cell r="I270" t="str">
            <v>5CG4193WK0</v>
          </cell>
        </row>
        <row r="271">
          <cell r="D271">
            <v>45807.285555555558</v>
          </cell>
          <cell r="I271" t="str">
            <v>PG04SHTR</v>
          </cell>
        </row>
        <row r="272">
          <cell r="D272">
            <v>45807.422314814816</v>
          </cell>
          <cell r="I272" t="str">
            <v>PG04DSQP</v>
          </cell>
        </row>
        <row r="273">
          <cell r="D273">
            <v>45808.195324074077</v>
          </cell>
          <cell r="I273" t="str">
            <v>PG04J5CF</v>
          </cell>
        </row>
        <row r="274">
          <cell r="D274">
            <v>45811.387105717593</v>
          </cell>
          <cell r="I274" t="str">
            <v>5CG3240HKN</v>
          </cell>
        </row>
        <row r="275">
          <cell r="D275">
            <v>45810.241805555554</v>
          </cell>
          <cell r="I275" t="str">
            <v>7S5BGR3</v>
          </cell>
        </row>
        <row r="276">
          <cell r="D276">
            <v>45811.407800393521</v>
          </cell>
          <cell r="I276" t="str">
            <v>5CG4234GMQ</v>
          </cell>
        </row>
        <row r="277">
          <cell r="D277">
            <v>45810.530034722222</v>
          </cell>
          <cell r="I277" t="str">
            <v>PG04B8MR</v>
          </cell>
        </row>
        <row r="278">
          <cell r="D278">
            <v>45801.423622685186</v>
          </cell>
          <cell r="I278" t="str">
            <v>PG04SELE</v>
          </cell>
        </row>
        <row r="279">
          <cell r="D279">
            <v>45811.219475532409</v>
          </cell>
          <cell r="I279" t="str">
            <v>5CG4234F9M</v>
          </cell>
        </row>
        <row r="280">
          <cell r="D280">
            <v>45811.406290833336</v>
          </cell>
          <cell r="I280" t="str">
            <v>5CG338610W</v>
          </cell>
        </row>
        <row r="281">
          <cell r="D281">
            <v>45811.494632708331</v>
          </cell>
          <cell r="I281" t="str">
            <v>19JTYM3</v>
          </cell>
        </row>
        <row r="282">
          <cell r="D282">
            <v>45811.176551273151</v>
          </cell>
          <cell r="I282" t="str">
            <v>5CG4234GCY</v>
          </cell>
        </row>
        <row r="283">
          <cell r="D283">
            <v>45794.534560185188</v>
          </cell>
          <cell r="I283" t="str">
            <v>PG04R8KC</v>
          </cell>
        </row>
        <row r="284">
          <cell r="D284">
            <v>45793.464872685188</v>
          </cell>
          <cell r="I284" t="str">
            <v>PG04H57F</v>
          </cell>
        </row>
        <row r="285">
          <cell r="D285">
            <v>45811.414658194444</v>
          </cell>
          <cell r="I285" t="str">
            <v>5CG4193WK4</v>
          </cell>
        </row>
        <row r="286">
          <cell r="D286">
            <v>45811.386435497683</v>
          </cell>
          <cell r="I286" t="str">
            <v>9ZS1YR3</v>
          </cell>
        </row>
        <row r="287">
          <cell r="D287">
            <v>45811.405768657409</v>
          </cell>
          <cell r="I287" t="str">
            <v>5CG4234GLY</v>
          </cell>
        </row>
        <row r="288">
          <cell r="D288">
            <v>45801.358900462961</v>
          </cell>
          <cell r="I288" t="str">
            <v>PG04SFMS</v>
          </cell>
        </row>
        <row r="289">
          <cell r="D289">
            <v>45811.387072245372</v>
          </cell>
          <cell r="I289" t="str">
            <v>5CG4234GM2</v>
          </cell>
        </row>
        <row r="290">
          <cell r="D290">
            <v>45797.445879629631</v>
          </cell>
          <cell r="I290" t="str">
            <v>PG0496SS</v>
          </cell>
        </row>
        <row r="291">
          <cell r="D291">
            <v>45811.183037395836</v>
          </cell>
          <cell r="I291" t="str">
            <v>5CG4241DTC</v>
          </cell>
        </row>
        <row r="292">
          <cell r="D292">
            <v>45811.470101747684</v>
          </cell>
          <cell r="I292" t="str">
            <v>5CG4232MDW</v>
          </cell>
        </row>
        <row r="293">
          <cell r="D293">
            <v>45811.429114803243</v>
          </cell>
          <cell r="I293" t="str">
            <v>5CG42325SS</v>
          </cell>
        </row>
        <row r="294">
          <cell r="D294">
            <v>45794.302106481482</v>
          </cell>
          <cell r="I294" t="str">
            <v>PG04R71Q</v>
          </cell>
        </row>
        <row r="295">
          <cell r="D295">
            <v>45810.250868055555</v>
          </cell>
          <cell r="I295" t="str">
            <v>R3700234</v>
          </cell>
        </row>
        <row r="296">
          <cell r="D296">
            <v>45811.395458252315</v>
          </cell>
          <cell r="I296" t="str">
            <v>5CG42325S9</v>
          </cell>
        </row>
        <row r="297">
          <cell r="D297">
            <v>45811.199142430552</v>
          </cell>
          <cell r="I297" t="str">
            <v>5CG42328MG</v>
          </cell>
        </row>
        <row r="298">
          <cell r="D298">
            <v>45810.303101851852</v>
          </cell>
          <cell r="I298" t="str">
            <v>PG04S5PT</v>
          </cell>
        </row>
        <row r="299">
          <cell r="D299">
            <v>45811.488807337962</v>
          </cell>
          <cell r="I299" t="str">
            <v>1N130401FY</v>
          </cell>
        </row>
        <row r="300">
          <cell r="D300">
            <v>45811.405736365741</v>
          </cell>
          <cell r="I300" t="str">
            <v>PF3PKQ17</v>
          </cell>
        </row>
        <row r="301">
          <cell r="D301">
            <v>45810.371712962966</v>
          </cell>
          <cell r="I301" t="str">
            <v>PG04PQTC</v>
          </cell>
        </row>
        <row r="302">
          <cell r="D302">
            <v>45811.407524201386</v>
          </cell>
          <cell r="I302" t="str">
            <v>5CG4234G3X</v>
          </cell>
        </row>
        <row r="303">
          <cell r="D303">
            <v>45803.27957175926</v>
          </cell>
          <cell r="I303" t="str">
            <v>PG04PQSE</v>
          </cell>
        </row>
        <row r="304">
          <cell r="D304">
            <v>45811.416685057869</v>
          </cell>
          <cell r="I304" t="str">
            <v>5CG4193X0V</v>
          </cell>
        </row>
        <row r="305">
          <cell r="D305">
            <v>45811.387083402777</v>
          </cell>
          <cell r="I305" t="str">
            <v>5CG4234GDQ</v>
          </cell>
        </row>
        <row r="306">
          <cell r="D306">
            <v>45811.508040891204</v>
          </cell>
          <cell r="I306" t="str">
            <v>5CG42325MF</v>
          </cell>
        </row>
        <row r="307">
          <cell r="D307">
            <v>45811.406572743057</v>
          </cell>
          <cell r="I307" t="str">
            <v>5CG4234GDZ</v>
          </cell>
        </row>
        <row r="308">
          <cell r="D308">
            <v>45811.404314791667</v>
          </cell>
          <cell r="I308" t="str">
            <v>R3700621</v>
          </cell>
        </row>
        <row r="309">
          <cell r="D309">
            <v>45811.512928032411</v>
          </cell>
          <cell r="I309" t="str">
            <v>PG04R75D</v>
          </cell>
        </row>
        <row r="310">
          <cell r="D310">
            <v>45811.387629895835</v>
          </cell>
          <cell r="I310" t="str">
            <v>CTMK5R3</v>
          </cell>
        </row>
        <row r="311">
          <cell r="D311">
            <v>45811.406430451389</v>
          </cell>
          <cell r="I311" t="str">
            <v>5CG4234GKT</v>
          </cell>
        </row>
        <row r="312">
          <cell r="D312">
            <v>45811.401428645833</v>
          </cell>
          <cell r="I312" t="str">
            <v>5CG4324LSV</v>
          </cell>
        </row>
        <row r="313">
          <cell r="D313">
            <v>45769.414953703701</v>
          </cell>
          <cell r="I313" t="str">
            <v>PG04R757</v>
          </cell>
        </row>
        <row r="314">
          <cell r="D314">
            <v>45804.166932870372</v>
          </cell>
          <cell r="I314" t="str">
            <v>PG04R6FV</v>
          </cell>
        </row>
        <row r="315">
          <cell r="D315">
            <v>45811.513408287035</v>
          </cell>
          <cell r="I315" t="str">
            <v>5CG33861BM</v>
          </cell>
        </row>
        <row r="316">
          <cell r="D316">
            <v>45811.172796168983</v>
          </cell>
          <cell r="I316" t="str">
            <v>5CG4234D5D</v>
          </cell>
        </row>
        <row r="317">
          <cell r="D317">
            <v>45811.406473009258</v>
          </cell>
          <cell r="I317" t="str">
            <v>5CG4234G39</v>
          </cell>
        </row>
        <row r="318">
          <cell r="D318">
            <v>45811.406191770831</v>
          </cell>
          <cell r="I318" t="str">
            <v>70YH5R3</v>
          </cell>
        </row>
        <row r="319">
          <cell r="D319">
            <v>45811.499464560184</v>
          </cell>
          <cell r="I319" t="str">
            <v>5CG42325SQ</v>
          </cell>
        </row>
        <row r="320">
          <cell r="D320">
            <v>45801.297175925924</v>
          </cell>
          <cell r="I320" t="str">
            <v>PG04SHHF</v>
          </cell>
        </row>
        <row r="321">
          <cell r="D321">
            <v>45811.191390636573</v>
          </cell>
          <cell r="I321" t="str">
            <v>5CG4234DXG</v>
          </cell>
        </row>
        <row r="322">
          <cell r="D322">
            <v>45794.283900462964</v>
          </cell>
          <cell r="I322" t="str">
            <v>PG04R71G</v>
          </cell>
        </row>
        <row r="323">
          <cell r="D323">
            <v>45785.226574074077</v>
          </cell>
          <cell r="I323" t="str">
            <v>5CG423284H</v>
          </cell>
        </row>
        <row r="324">
          <cell r="D324">
            <v>45811.405643229169</v>
          </cell>
          <cell r="I324" t="str">
            <v>5CG4234GMB</v>
          </cell>
        </row>
        <row r="325">
          <cell r="D325">
            <v>45811.42452296296</v>
          </cell>
          <cell r="I325" t="str">
            <v>5CG4193X1X</v>
          </cell>
        </row>
        <row r="326">
          <cell r="D326">
            <v>45727.300439814811</v>
          </cell>
          <cell r="I326" t="str">
            <v>8GZSYM3</v>
          </cell>
        </row>
        <row r="327">
          <cell r="D327">
            <v>45811.446791574075</v>
          </cell>
          <cell r="I327" t="str">
            <v>5CG4234G2Z</v>
          </cell>
        </row>
        <row r="328">
          <cell r="D328">
            <v>45811.266030868057</v>
          </cell>
          <cell r="I328" t="str">
            <v>2MZ20V3</v>
          </cell>
        </row>
        <row r="329">
          <cell r="D329">
            <v>45811.407422812503</v>
          </cell>
          <cell r="I329" t="str">
            <v>5CG4234FBT</v>
          </cell>
        </row>
        <row r="330">
          <cell r="D330">
            <v>45811.343677638892</v>
          </cell>
          <cell r="I330" t="str">
            <v>5CG4324LM4</v>
          </cell>
        </row>
        <row r="331">
          <cell r="D331">
            <v>45811.391767546294</v>
          </cell>
          <cell r="I331" t="str">
            <v>5CG4234F9G</v>
          </cell>
        </row>
        <row r="332">
          <cell r="D332">
            <v>45811.452273206021</v>
          </cell>
          <cell r="I332" t="str">
            <v>5CG4234FH2</v>
          </cell>
        </row>
        <row r="333">
          <cell r="D333">
            <v>45811.386011504626</v>
          </cell>
          <cell r="I333" t="str">
            <v>5CG4193WF7</v>
          </cell>
        </row>
        <row r="334">
          <cell r="D334">
            <v>45811.405860381943</v>
          </cell>
          <cell r="I334" t="str">
            <v>5CG4245GFR</v>
          </cell>
        </row>
        <row r="335">
          <cell r="D335">
            <v>45811.384661666663</v>
          </cell>
          <cell r="I335" t="str">
            <v>5CG4112KYX</v>
          </cell>
        </row>
        <row r="336">
          <cell r="D336">
            <v>45803.306354166663</v>
          </cell>
          <cell r="I336" t="str">
            <v>PG04PSHQ</v>
          </cell>
        </row>
        <row r="337">
          <cell r="D337">
            <v>45811.188943900466</v>
          </cell>
          <cell r="I337" t="str">
            <v>5CG42328DQ</v>
          </cell>
        </row>
        <row r="338">
          <cell r="D338">
            <v>45584.308321759258</v>
          </cell>
          <cell r="I338" t="str">
            <v>PF30VWQV</v>
          </cell>
        </row>
        <row r="339">
          <cell r="D339">
            <v>45500.537905092591</v>
          </cell>
          <cell r="I339" t="str">
            <v>CND8506160</v>
          </cell>
        </row>
        <row r="340">
          <cell r="D340">
            <v>45566.634467592594</v>
          </cell>
          <cell r="I340" t="str">
            <v>PF1PTYTM</v>
          </cell>
        </row>
        <row r="341">
          <cell r="D341">
            <v>45600.499016203707</v>
          </cell>
          <cell r="I341" t="str">
            <v>HF4X5R3</v>
          </cell>
        </row>
        <row r="342">
          <cell r="D342">
            <v>45472.506944444445</v>
          </cell>
          <cell r="I342" t="str">
            <v>PG02PFKV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vicesWithInventory_89e8ff99-1"/>
    </sheetNames>
    <sheetDataSet>
      <sheetData sheetId="0" refreshError="1">
        <row r="1">
          <cell r="D1" t="str">
            <v>Last check-in</v>
          </cell>
          <cell r="I1" t="str">
            <v>Serial number</v>
          </cell>
        </row>
        <row r="2">
          <cell r="D2">
            <v>45827.185196759259</v>
          </cell>
          <cell r="I2" t="str">
            <v>PG04SHHP</v>
          </cell>
        </row>
        <row r="3">
          <cell r="D3">
            <v>45799.214699074073</v>
          </cell>
          <cell r="I3" t="str">
            <v>PF2MSSFS</v>
          </cell>
        </row>
        <row r="4">
          <cell r="D4">
            <v>45835.397534722222</v>
          </cell>
          <cell r="I4" t="str">
            <v>5CG42325S9</v>
          </cell>
        </row>
        <row r="5">
          <cell r="D5">
            <v>45817.221631944441</v>
          </cell>
          <cell r="I5" t="str">
            <v>5CG4324JYF</v>
          </cell>
        </row>
        <row r="6">
          <cell r="D6">
            <v>45836.168798819446</v>
          </cell>
          <cell r="I6" t="str">
            <v>5CG4234F4S</v>
          </cell>
        </row>
        <row r="7">
          <cell r="D7">
            <v>45828.467083333337</v>
          </cell>
          <cell r="I7" t="str">
            <v>PG04DXFY</v>
          </cell>
        </row>
        <row r="8">
          <cell r="D8">
            <v>45835.982847222222</v>
          </cell>
          <cell r="I8" t="str">
            <v>5CG4193X1Q</v>
          </cell>
        </row>
        <row r="9">
          <cell r="D9">
            <v>45836.229471261577</v>
          </cell>
          <cell r="I9" t="str">
            <v>5CG4234F9M</v>
          </cell>
        </row>
        <row r="10">
          <cell r="D10">
            <v>45801.290405092594</v>
          </cell>
          <cell r="I10" t="str">
            <v>PG04SHV7</v>
          </cell>
        </row>
        <row r="11">
          <cell r="D11">
            <v>45836.207851493054</v>
          </cell>
          <cell r="I11" t="str">
            <v>5CG4234GKT</v>
          </cell>
        </row>
        <row r="12">
          <cell r="D12">
            <v>45836.152473125003</v>
          </cell>
          <cell r="I12" t="str">
            <v>5CG4234GMH</v>
          </cell>
        </row>
        <row r="13">
          <cell r="D13">
            <v>45836.238453171296</v>
          </cell>
          <cell r="I13" t="str">
            <v>H6QJ5R3</v>
          </cell>
        </row>
        <row r="14">
          <cell r="D14">
            <v>45835.777800925927</v>
          </cell>
          <cell r="I14" t="str">
            <v>PG04SHVH</v>
          </cell>
        </row>
        <row r="15">
          <cell r="D15">
            <v>45836.199026273149</v>
          </cell>
          <cell r="I15" t="str">
            <v>NXADDSI00V216078643400</v>
          </cell>
        </row>
        <row r="16">
          <cell r="D16">
            <v>45836.173420613428</v>
          </cell>
          <cell r="I16" t="str">
            <v>5CG3240HKN</v>
          </cell>
        </row>
        <row r="17">
          <cell r="D17">
            <v>45836.042395833334</v>
          </cell>
          <cell r="I17" t="str">
            <v>PG04H14S</v>
          </cell>
        </row>
        <row r="18">
          <cell r="D18">
            <v>45836.150995752316</v>
          </cell>
          <cell r="I18" t="str">
            <v>1NBLYR3</v>
          </cell>
        </row>
        <row r="19">
          <cell r="D19">
            <v>45836.232251076392</v>
          </cell>
          <cell r="I19" t="str">
            <v>5CG4234G3H</v>
          </cell>
        </row>
        <row r="20">
          <cell r="D20">
            <v>45835.107499999998</v>
          </cell>
          <cell r="I20" t="str">
            <v>5CG4234G2Z</v>
          </cell>
        </row>
        <row r="21">
          <cell r="D21">
            <v>45836.181800104168</v>
          </cell>
          <cell r="I21" t="str">
            <v>5CG4234FZ4</v>
          </cell>
        </row>
        <row r="22">
          <cell r="D22">
            <v>45828.087604166663</v>
          </cell>
          <cell r="I22" t="str">
            <v>PG04S5QE</v>
          </cell>
        </row>
        <row r="23">
          <cell r="D23">
            <v>45836.190052372687</v>
          </cell>
          <cell r="I23" t="str">
            <v>5CG4234FDZ</v>
          </cell>
        </row>
        <row r="24">
          <cell r="D24">
            <v>45835.658599537041</v>
          </cell>
          <cell r="I24" t="str">
            <v>4T9BGR3</v>
          </cell>
        </row>
        <row r="25">
          <cell r="D25">
            <v>45836.121127337959</v>
          </cell>
          <cell r="I25" t="str">
            <v>5CG42325M0</v>
          </cell>
        </row>
        <row r="26">
          <cell r="D26">
            <v>45836.184320300927</v>
          </cell>
          <cell r="I26" t="str">
            <v>5CG4193X0V</v>
          </cell>
        </row>
        <row r="27">
          <cell r="D27">
            <v>45801.358900462961</v>
          </cell>
          <cell r="I27" t="str">
            <v>PG04SFMS</v>
          </cell>
        </row>
        <row r="28">
          <cell r="D28">
            <v>45826.222557870373</v>
          </cell>
          <cell r="I28" t="str">
            <v>2MZ20V3</v>
          </cell>
        </row>
        <row r="29">
          <cell r="D29">
            <v>45835.236562500002</v>
          </cell>
          <cell r="I29" t="str">
            <v>PF2MSVEH</v>
          </cell>
        </row>
        <row r="30">
          <cell r="D30">
            <v>45828.417638888888</v>
          </cell>
          <cell r="I30" t="str">
            <v>PG04DWM2</v>
          </cell>
        </row>
        <row r="31">
          <cell r="D31">
            <v>45836.206877476849</v>
          </cell>
          <cell r="I31" t="str">
            <v>5CG4324H9L</v>
          </cell>
        </row>
        <row r="32">
          <cell r="D32">
            <v>45836.166545671294</v>
          </cell>
          <cell r="I32" t="str">
            <v>5CG41155R4</v>
          </cell>
        </row>
        <row r="33">
          <cell r="D33">
            <v>45836.207830543979</v>
          </cell>
          <cell r="I33" t="str">
            <v>5CG4324LYJ</v>
          </cell>
        </row>
        <row r="34">
          <cell r="D34">
            <v>45836.157974085647</v>
          </cell>
          <cell r="I34" t="str">
            <v>NXADDSI00V21608DE03400</v>
          </cell>
        </row>
        <row r="35">
          <cell r="D35">
            <v>45835.382268518515</v>
          </cell>
          <cell r="I35" t="str">
            <v>PG04PQXE</v>
          </cell>
        </row>
        <row r="36">
          <cell r="D36">
            <v>45810.371712962966</v>
          </cell>
          <cell r="I36" t="str">
            <v>PG04PQTC</v>
          </cell>
        </row>
        <row r="37">
          <cell r="D37">
            <v>45835.218229166669</v>
          </cell>
          <cell r="I37" t="str">
            <v>PG04R8KC</v>
          </cell>
        </row>
        <row r="38">
          <cell r="D38">
            <v>45835.485752314817</v>
          </cell>
          <cell r="I38" t="str">
            <v>5CG4234GCY</v>
          </cell>
        </row>
        <row r="39">
          <cell r="D39">
            <v>45836.178714733796</v>
          </cell>
          <cell r="I39" t="str">
            <v>5CG42326VH</v>
          </cell>
        </row>
        <row r="40">
          <cell r="D40">
            <v>45836.209087442126</v>
          </cell>
          <cell r="I40" t="str">
            <v>1N13330M5J</v>
          </cell>
        </row>
        <row r="41">
          <cell r="D41">
            <v>45828.416400462964</v>
          </cell>
          <cell r="I41" t="str">
            <v>PG0497ZW</v>
          </cell>
        </row>
        <row r="42">
          <cell r="D42">
            <v>45836.239891238423</v>
          </cell>
          <cell r="I42" t="str">
            <v>PG04SFRX</v>
          </cell>
        </row>
        <row r="43">
          <cell r="D43">
            <v>45835.390046296299</v>
          </cell>
          <cell r="I43" t="str">
            <v>PG04DAW7</v>
          </cell>
        </row>
        <row r="44">
          <cell r="D44">
            <v>45836.187402685187</v>
          </cell>
          <cell r="I44" t="str">
            <v>5CG42328F3</v>
          </cell>
        </row>
        <row r="45">
          <cell r="D45">
            <v>45836.175917372682</v>
          </cell>
          <cell r="I45" t="str">
            <v>PG04R71Q</v>
          </cell>
        </row>
        <row r="46">
          <cell r="D46">
            <v>45836.21462327546</v>
          </cell>
          <cell r="I46" t="str">
            <v>JLGVXR3</v>
          </cell>
        </row>
        <row r="47">
          <cell r="D47">
            <v>45836.209241122684</v>
          </cell>
          <cell r="I47" t="str">
            <v>PG04J5CF</v>
          </cell>
        </row>
        <row r="48">
          <cell r="D48">
            <v>45836.109975358799</v>
          </cell>
          <cell r="I48" t="str">
            <v>5CG4234GKX</v>
          </cell>
        </row>
        <row r="49">
          <cell r="D49">
            <v>45836.210848495371</v>
          </cell>
          <cell r="I49" t="str">
            <v>PG04R75D</v>
          </cell>
        </row>
        <row r="50">
          <cell r="D50">
            <v>45836.229300567131</v>
          </cell>
          <cell r="I50" t="str">
            <v>5CG42325MF</v>
          </cell>
        </row>
        <row r="51">
          <cell r="D51">
            <v>45727.300439814811</v>
          </cell>
          <cell r="I51" t="str">
            <v>8GZSYM3</v>
          </cell>
        </row>
        <row r="52">
          <cell r="D52">
            <v>45810.213136574072</v>
          </cell>
          <cell r="I52" t="str">
            <v>PG04PQXY</v>
          </cell>
        </row>
        <row r="53">
          <cell r="D53">
            <v>45834.486030092594</v>
          </cell>
          <cell r="I53" t="str">
            <v>8J8RXR3</v>
          </cell>
        </row>
        <row r="54">
          <cell r="D54">
            <v>45805.525358796294</v>
          </cell>
          <cell r="I54" t="str">
            <v>5CG42326TT</v>
          </cell>
        </row>
        <row r="55">
          <cell r="D55">
            <v>45835.237905092596</v>
          </cell>
          <cell r="I55" t="str">
            <v>5CG4234G8B</v>
          </cell>
        </row>
        <row r="56">
          <cell r="D56">
            <v>45836.173787037034</v>
          </cell>
          <cell r="I56" t="str">
            <v>5CG4234GM2</v>
          </cell>
        </row>
        <row r="57">
          <cell r="D57">
            <v>45836.174582291664</v>
          </cell>
          <cell r="I57" t="str">
            <v>5CG4234GMP</v>
          </cell>
        </row>
        <row r="58">
          <cell r="D58">
            <v>45836.185792233795</v>
          </cell>
          <cell r="I58" t="str">
            <v>70YH5R3</v>
          </cell>
        </row>
        <row r="59">
          <cell r="D59">
            <v>45836.225680393516</v>
          </cell>
          <cell r="I59" t="str">
            <v>PG04DB9L</v>
          </cell>
        </row>
        <row r="60">
          <cell r="D60">
            <v>45835.457326388889</v>
          </cell>
          <cell r="I60" t="str">
            <v>PG04DX11</v>
          </cell>
        </row>
        <row r="61">
          <cell r="D61">
            <v>45836.140540196757</v>
          </cell>
          <cell r="I61" t="str">
            <v>5CG42328XK</v>
          </cell>
        </row>
        <row r="62">
          <cell r="D62">
            <v>45835.388842592591</v>
          </cell>
          <cell r="I62" t="str">
            <v>PG04DAWD</v>
          </cell>
        </row>
        <row r="63">
          <cell r="D63">
            <v>45835.168645833335</v>
          </cell>
          <cell r="I63" t="str">
            <v>5CG4245BLB</v>
          </cell>
        </row>
        <row r="64">
          <cell r="D64">
            <v>45803.27957175926</v>
          </cell>
          <cell r="I64" t="str">
            <v>PG04PQSE</v>
          </cell>
        </row>
        <row r="65">
          <cell r="D65">
            <v>45836.182464814818</v>
          </cell>
          <cell r="I65" t="str">
            <v>5CG42328DQ</v>
          </cell>
        </row>
        <row r="66">
          <cell r="D66">
            <v>45835.479780092595</v>
          </cell>
          <cell r="I66" t="str">
            <v>PG04R6CH</v>
          </cell>
        </row>
        <row r="67">
          <cell r="D67">
            <v>45836.152051655095</v>
          </cell>
          <cell r="I67" t="str">
            <v>5CG4234FB7</v>
          </cell>
        </row>
        <row r="68">
          <cell r="D68">
            <v>45836.218708402776</v>
          </cell>
          <cell r="I68" t="str">
            <v>PG04B8MR</v>
          </cell>
        </row>
        <row r="69">
          <cell r="D69">
            <v>45829.282025462962</v>
          </cell>
          <cell r="I69" t="str">
            <v>5CG4324FWF</v>
          </cell>
        </row>
        <row r="70">
          <cell r="D70">
            <v>45835.240173611113</v>
          </cell>
          <cell r="I70" t="str">
            <v>5CG4193WK0</v>
          </cell>
        </row>
        <row r="71">
          <cell r="D71">
            <v>45836.172515706021</v>
          </cell>
          <cell r="I71" t="str">
            <v>5CG4234GDX</v>
          </cell>
        </row>
        <row r="72">
          <cell r="D72">
            <v>45836.213131666664</v>
          </cell>
          <cell r="I72" t="str">
            <v>5CG4245BKZ</v>
          </cell>
        </row>
        <row r="73">
          <cell r="D73">
            <v>45828.423321759263</v>
          </cell>
          <cell r="I73" t="str">
            <v>PG04DVGS</v>
          </cell>
        </row>
        <row r="74">
          <cell r="D74">
            <v>45810.218206018515</v>
          </cell>
          <cell r="I74" t="str">
            <v>PG04J5CT</v>
          </cell>
        </row>
        <row r="75">
          <cell r="D75">
            <v>45806.410844907405</v>
          </cell>
          <cell r="I75" t="str">
            <v>5CG42328BZ</v>
          </cell>
        </row>
        <row r="76">
          <cell r="D76">
            <v>45836.167895011575</v>
          </cell>
          <cell r="I76" t="str">
            <v>5CG4234GCZ</v>
          </cell>
        </row>
        <row r="77">
          <cell r="D77">
            <v>45835.201319444444</v>
          </cell>
          <cell r="I77" t="str">
            <v>5CG4112KYX</v>
          </cell>
        </row>
        <row r="78">
          <cell r="D78">
            <v>45836.171999525461</v>
          </cell>
          <cell r="I78" t="str">
            <v>5CG4234FH2</v>
          </cell>
        </row>
        <row r="79">
          <cell r="D79">
            <v>45836.168380034724</v>
          </cell>
          <cell r="I79" t="str">
            <v>5CG4234F5M</v>
          </cell>
        </row>
        <row r="80">
          <cell r="D80">
            <v>45836.218505532408</v>
          </cell>
          <cell r="I80" t="str">
            <v>5CG4234D6T</v>
          </cell>
        </row>
        <row r="81">
          <cell r="D81">
            <v>45836.172941504628</v>
          </cell>
          <cell r="I81" t="str">
            <v>5CG4234GM8</v>
          </cell>
        </row>
        <row r="82">
          <cell r="D82">
            <v>45836.172228344905</v>
          </cell>
          <cell r="I82" t="str">
            <v>5CG4124BLK</v>
          </cell>
        </row>
        <row r="83">
          <cell r="D83">
            <v>45836.161945555556</v>
          </cell>
          <cell r="I83" t="str">
            <v>5CG4234G7Q</v>
          </cell>
        </row>
        <row r="84">
          <cell r="D84">
            <v>45836.204841354163</v>
          </cell>
          <cell r="I84" t="str">
            <v>5CG4112NR8</v>
          </cell>
        </row>
        <row r="85">
          <cell r="D85">
            <v>45836.186005370371</v>
          </cell>
          <cell r="I85" t="str">
            <v>5CG4192CK0</v>
          </cell>
        </row>
        <row r="86">
          <cell r="D86">
            <v>45836.176337777775</v>
          </cell>
          <cell r="I86" t="str">
            <v>5CG42325SK</v>
          </cell>
        </row>
        <row r="87">
          <cell r="D87">
            <v>45836.181277175929</v>
          </cell>
          <cell r="I87" t="str">
            <v>PF2D6NQ0</v>
          </cell>
        </row>
        <row r="88">
          <cell r="D88">
            <v>45836.201626817128</v>
          </cell>
          <cell r="I88" t="str">
            <v>PG02PFJH</v>
          </cell>
        </row>
        <row r="89">
          <cell r="D89">
            <v>45835.491550925923</v>
          </cell>
          <cell r="I89" t="str">
            <v>PG04S4GF</v>
          </cell>
        </row>
        <row r="90">
          <cell r="D90">
            <v>45835.266655092593</v>
          </cell>
          <cell r="I90" t="str">
            <v>5CG4234FGS</v>
          </cell>
        </row>
        <row r="91">
          <cell r="D91">
            <v>45799.47215277778</v>
          </cell>
          <cell r="I91" t="str">
            <v>PG04DWSQ</v>
          </cell>
        </row>
        <row r="92">
          <cell r="D92">
            <v>45836.119186608797</v>
          </cell>
          <cell r="I92" t="str">
            <v>5CG4232MDW</v>
          </cell>
        </row>
        <row r="93">
          <cell r="D93">
            <v>45824.264594907407</v>
          </cell>
          <cell r="I93" t="str">
            <v>NXADDSI00V21605EA63400</v>
          </cell>
        </row>
        <row r="94">
          <cell r="D94">
            <v>45835.323900462965</v>
          </cell>
          <cell r="I94" t="str">
            <v>PG04S5LE</v>
          </cell>
        </row>
        <row r="95">
          <cell r="D95">
            <v>45836.209282013886</v>
          </cell>
          <cell r="I95" t="str">
            <v>R3700234</v>
          </cell>
        </row>
        <row r="96">
          <cell r="D96">
            <v>45835.510405092595</v>
          </cell>
          <cell r="I96" t="str">
            <v>PG04DTHM</v>
          </cell>
        </row>
        <row r="97">
          <cell r="D97">
            <v>45835.957905092589</v>
          </cell>
          <cell r="I97" t="str">
            <v>5CG4324KVZ</v>
          </cell>
        </row>
        <row r="98">
          <cell r="D98">
            <v>45820.722314814811</v>
          </cell>
          <cell r="I98" t="str">
            <v>PG04R8HZ</v>
          </cell>
        </row>
        <row r="99">
          <cell r="D99">
            <v>45835.185486111113</v>
          </cell>
          <cell r="I99" t="str">
            <v>5CG42325SG</v>
          </cell>
        </row>
        <row r="100">
          <cell r="D100">
            <v>45836.227144097225</v>
          </cell>
          <cell r="I100" t="str">
            <v>PF3PMSGJ</v>
          </cell>
        </row>
        <row r="101">
          <cell r="D101">
            <v>45836.16596770833</v>
          </cell>
          <cell r="I101" t="str">
            <v>5CG4234D5D</v>
          </cell>
        </row>
        <row r="102">
          <cell r="D102">
            <v>45836.170509768519</v>
          </cell>
          <cell r="I102" t="str">
            <v>5CG4124BMF</v>
          </cell>
        </row>
        <row r="103">
          <cell r="D103">
            <v>45836.187941307871</v>
          </cell>
          <cell r="I103" t="str">
            <v>5CD338MKD6</v>
          </cell>
        </row>
        <row r="104">
          <cell r="D104">
            <v>45836.163938807869</v>
          </cell>
          <cell r="I104" t="str">
            <v>5CG4193W94</v>
          </cell>
        </row>
        <row r="105">
          <cell r="D105">
            <v>45835.180196759262</v>
          </cell>
          <cell r="I105" t="str">
            <v>5CG4234F4M</v>
          </cell>
        </row>
        <row r="106">
          <cell r="D106">
            <v>45836.158791770831</v>
          </cell>
          <cell r="I106" t="str">
            <v>5CG4193W3C</v>
          </cell>
        </row>
        <row r="107">
          <cell r="D107">
            <v>45836.189965300924</v>
          </cell>
          <cell r="I107" t="str">
            <v>PG04H57F</v>
          </cell>
        </row>
        <row r="108">
          <cell r="D108">
            <v>45829.531099537038</v>
          </cell>
          <cell r="I108" t="str">
            <v>5CG4245GMF</v>
          </cell>
        </row>
        <row r="109">
          <cell r="D109">
            <v>45835.968287037038</v>
          </cell>
          <cell r="I109" t="str">
            <v>5CG338610W</v>
          </cell>
        </row>
        <row r="110">
          <cell r="D110">
            <v>45836.249644039352</v>
          </cell>
          <cell r="I110" t="str">
            <v>5CG42328DX</v>
          </cell>
        </row>
        <row r="111">
          <cell r="D111">
            <v>45836.184541516202</v>
          </cell>
          <cell r="I111" t="str">
            <v>5CG42325N8</v>
          </cell>
        </row>
        <row r="112">
          <cell r="D112">
            <v>45835.666539351849</v>
          </cell>
          <cell r="I112" t="str">
            <v>5CG4234D6V</v>
          </cell>
        </row>
        <row r="113">
          <cell r="D113">
            <v>45836.183270023146</v>
          </cell>
          <cell r="I113" t="str">
            <v>5CG4234GMK</v>
          </cell>
        </row>
        <row r="114">
          <cell r="D114">
            <v>45770.250173611108</v>
          </cell>
          <cell r="I114" t="str">
            <v>5CG4324LN8</v>
          </cell>
        </row>
        <row r="115">
          <cell r="D115">
            <v>45836.203770300926</v>
          </cell>
          <cell r="I115" t="str">
            <v>R3700625</v>
          </cell>
        </row>
        <row r="116">
          <cell r="D116">
            <v>45810.320937500001</v>
          </cell>
          <cell r="I116" t="str">
            <v>PG04PQRA</v>
          </cell>
        </row>
        <row r="117">
          <cell r="D117">
            <v>45836.164880833334</v>
          </cell>
          <cell r="I117" t="str">
            <v>5CG4193WGM</v>
          </cell>
        </row>
        <row r="118">
          <cell r="D118">
            <v>45836.176050277776</v>
          </cell>
          <cell r="I118" t="str">
            <v>R3700328</v>
          </cell>
        </row>
        <row r="119">
          <cell r="D119">
            <v>45836.185007048611</v>
          </cell>
          <cell r="I119" t="str">
            <v>PG04R6XY</v>
          </cell>
        </row>
        <row r="120">
          <cell r="D120">
            <v>45758.29310185185</v>
          </cell>
          <cell r="I120" t="str">
            <v>5CG4245GM9</v>
          </cell>
        </row>
        <row r="121">
          <cell r="D121">
            <v>45835.656747685185</v>
          </cell>
          <cell r="I121" t="str">
            <v>HF4X5R3</v>
          </cell>
        </row>
        <row r="122">
          <cell r="D122">
            <v>45815.519270833334</v>
          </cell>
          <cell r="I122" t="str">
            <v>PF3L1HHD</v>
          </cell>
        </row>
        <row r="123">
          <cell r="D123">
            <v>45836.179717974534</v>
          </cell>
          <cell r="I123" t="str">
            <v>5CG4234GLS</v>
          </cell>
        </row>
        <row r="124">
          <cell r="D124">
            <v>45828.413078703707</v>
          </cell>
          <cell r="I124" t="str">
            <v>PG04DW5L</v>
          </cell>
        </row>
        <row r="125">
          <cell r="D125">
            <v>45836.159812175923</v>
          </cell>
          <cell r="I125" t="str">
            <v>5CG4234GMB</v>
          </cell>
        </row>
        <row r="126">
          <cell r="D126">
            <v>45836.187625185186</v>
          </cell>
          <cell r="I126" t="str">
            <v>9C32YR3</v>
          </cell>
        </row>
        <row r="127">
          <cell r="D127">
            <v>45836.188799837961</v>
          </cell>
          <cell r="I127" t="str">
            <v>PF1K80EH</v>
          </cell>
        </row>
        <row r="128">
          <cell r="D128">
            <v>45801.297175925924</v>
          </cell>
          <cell r="I128" t="str">
            <v>PG04SHHF</v>
          </cell>
        </row>
        <row r="129">
          <cell r="D129">
            <v>45836.246647025466</v>
          </cell>
          <cell r="I129" t="str">
            <v>5CG4245GFR</v>
          </cell>
        </row>
        <row r="130">
          <cell r="D130">
            <v>45836.218573344908</v>
          </cell>
          <cell r="I130" t="str">
            <v>5CG4245GLN</v>
          </cell>
        </row>
        <row r="131">
          <cell r="D131">
            <v>45836.213784756947</v>
          </cell>
          <cell r="I131" t="str">
            <v>5CG4324LM4</v>
          </cell>
        </row>
        <row r="132">
          <cell r="D132">
            <v>45826.469155092593</v>
          </cell>
          <cell r="I132" t="str">
            <v>PF2KZ7RW</v>
          </cell>
        </row>
        <row r="133">
          <cell r="D133">
            <v>45801.360590277778</v>
          </cell>
          <cell r="I133" t="str">
            <v>PG04SJWK</v>
          </cell>
        </row>
        <row r="134">
          <cell r="D134">
            <v>45835.284016203703</v>
          </cell>
          <cell r="I134" t="str">
            <v>PG04SK03</v>
          </cell>
        </row>
        <row r="135">
          <cell r="D135">
            <v>45835.651238425926</v>
          </cell>
          <cell r="I135" t="str">
            <v>HX69NS3</v>
          </cell>
        </row>
        <row r="136">
          <cell r="D136">
            <v>45836.173987557871</v>
          </cell>
          <cell r="I136" t="str">
            <v>5CG4193WGQ</v>
          </cell>
        </row>
        <row r="137">
          <cell r="D137">
            <v>45752.50818287037</v>
          </cell>
          <cell r="I137" t="str">
            <v>5CG4234F5N</v>
          </cell>
        </row>
        <row r="138">
          <cell r="D138">
            <v>45836.214458784722</v>
          </cell>
          <cell r="I138" t="str">
            <v>5CG42502SX</v>
          </cell>
        </row>
        <row r="139">
          <cell r="D139">
            <v>45836.183705081021</v>
          </cell>
          <cell r="I139" t="str">
            <v>5CG33860XG</v>
          </cell>
        </row>
        <row r="140">
          <cell r="D140">
            <v>45836.205028495373</v>
          </cell>
          <cell r="I140" t="str">
            <v>5CG4193WK4</v>
          </cell>
        </row>
        <row r="141">
          <cell r="D141">
            <v>45836.166173877318</v>
          </cell>
          <cell r="I141" t="str">
            <v>5CG4234FHM</v>
          </cell>
        </row>
        <row r="142">
          <cell r="D142">
            <v>45828.415833333333</v>
          </cell>
          <cell r="I142" t="str">
            <v>PG04DVAY</v>
          </cell>
        </row>
        <row r="143">
          <cell r="D143">
            <v>45836.19110733796</v>
          </cell>
          <cell r="I143" t="str">
            <v>5CG4234DXG</v>
          </cell>
        </row>
        <row r="144">
          <cell r="D144">
            <v>45835.33185185185</v>
          </cell>
          <cell r="I144" t="str">
            <v>5CG4234G8X</v>
          </cell>
        </row>
        <row r="145">
          <cell r="D145">
            <v>45755.469988425924</v>
          </cell>
          <cell r="I145" t="str">
            <v>5CG42328DS</v>
          </cell>
        </row>
        <row r="146">
          <cell r="D146">
            <v>45836.239210624997</v>
          </cell>
          <cell r="I146" t="str">
            <v>5CG42502SN</v>
          </cell>
        </row>
        <row r="147">
          <cell r="D147">
            <v>45836.193778576388</v>
          </cell>
          <cell r="I147" t="str">
            <v>5CG4234G2V</v>
          </cell>
        </row>
        <row r="148">
          <cell r="D148">
            <v>45820.369189814817</v>
          </cell>
          <cell r="I148" t="str">
            <v>PG04SHTR</v>
          </cell>
        </row>
        <row r="149">
          <cell r="D149">
            <v>45836.150039293978</v>
          </cell>
          <cell r="I149" t="str">
            <v>5CG42326NX</v>
          </cell>
        </row>
        <row r="150">
          <cell r="D150">
            <v>45728.476203703707</v>
          </cell>
          <cell r="I150" t="str">
            <v>CND85063GT</v>
          </cell>
        </row>
        <row r="151">
          <cell r="D151">
            <v>45836.169574687498</v>
          </cell>
          <cell r="I151" t="str">
            <v>5CG4193X1X</v>
          </cell>
        </row>
        <row r="152">
          <cell r="D152">
            <v>45836.201859409724</v>
          </cell>
          <cell r="I152" t="str">
            <v>909NZHH031961</v>
          </cell>
        </row>
        <row r="153">
          <cell r="D153">
            <v>45836.200345833335</v>
          </cell>
          <cell r="I153" t="str">
            <v>CTMK5R3</v>
          </cell>
        </row>
        <row r="154">
          <cell r="D154">
            <v>45836.183876180556</v>
          </cell>
          <cell r="I154" t="str">
            <v>PG04H9WB</v>
          </cell>
        </row>
        <row r="155">
          <cell r="D155">
            <v>45836.164247002314</v>
          </cell>
          <cell r="I155" t="str">
            <v>NXADDSI00V216089643400</v>
          </cell>
        </row>
        <row r="156">
          <cell r="D156">
            <v>45836.201871215279</v>
          </cell>
          <cell r="I156" t="str">
            <v>PF5CCXFC</v>
          </cell>
        </row>
        <row r="157">
          <cell r="D157">
            <v>45836.059988425928</v>
          </cell>
          <cell r="I157" t="str">
            <v>5CG4324GLQ</v>
          </cell>
        </row>
        <row r="158">
          <cell r="D158">
            <v>45836.185749756944</v>
          </cell>
          <cell r="I158" t="str">
            <v>5CG4193WFK</v>
          </cell>
        </row>
        <row r="159">
          <cell r="D159">
            <v>45836.173996793979</v>
          </cell>
          <cell r="I159" t="str">
            <v>5CG4243R68</v>
          </cell>
        </row>
        <row r="160">
          <cell r="D160">
            <v>45836.170279062499</v>
          </cell>
          <cell r="I160" t="str">
            <v>PG04R757</v>
          </cell>
        </row>
        <row r="161">
          <cell r="D161">
            <v>45836.18543273148</v>
          </cell>
          <cell r="I161" t="str">
            <v>5CG4193X3Q</v>
          </cell>
        </row>
        <row r="162">
          <cell r="D162">
            <v>45836.176372048612</v>
          </cell>
          <cell r="I162" t="str">
            <v>PF5CGLX8</v>
          </cell>
        </row>
        <row r="163">
          <cell r="D163">
            <v>45835.533252314817</v>
          </cell>
          <cell r="I163" t="str">
            <v>5CG4234FZK</v>
          </cell>
        </row>
        <row r="164">
          <cell r="D164">
            <v>45836.169801516204</v>
          </cell>
          <cell r="I164" t="str">
            <v>5CG3121R8M</v>
          </cell>
        </row>
        <row r="165">
          <cell r="D165">
            <v>45835.5546412037</v>
          </cell>
          <cell r="I165" t="str">
            <v>5CG4324H13</v>
          </cell>
        </row>
        <row r="166">
          <cell r="D166">
            <v>45835.177488425928</v>
          </cell>
          <cell r="I166" t="str">
            <v>5CG4234FF8</v>
          </cell>
        </row>
        <row r="167">
          <cell r="D167">
            <v>45836.177551782406</v>
          </cell>
          <cell r="I167" t="str">
            <v>5CG4234FGN</v>
          </cell>
        </row>
        <row r="168">
          <cell r="D168">
            <v>45836.151039212964</v>
          </cell>
          <cell r="I168" t="str">
            <v>5CG4245GMN</v>
          </cell>
        </row>
        <row r="169">
          <cell r="D169">
            <v>45836.196891550928</v>
          </cell>
          <cell r="I169" t="str">
            <v>5CG4234F9R</v>
          </cell>
        </row>
        <row r="170">
          <cell r="D170">
            <v>45836.179054270833</v>
          </cell>
          <cell r="I170" t="str">
            <v>5CG4234D3B</v>
          </cell>
        </row>
        <row r="171">
          <cell r="D171">
            <v>45836.238063668985</v>
          </cell>
          <cell r="I171" t="str">
            <v>CND3391GPF</v>
          </cell>
        </row>
        <row r="172">
          <cell r="D172">
            <v>45731.282395833332</v>
          </cell>
          <cell r="I172" t="str">
            <v>PF30RWHH</v>
          </cell>
        </row>
        <row r="173">
          <cell r="D173">
            <v>45836.101952835648</v>
          </cell>
          <cell r="I173" t="str">
            <v>5CG42325T7</v>
          </cell>
        </row>
        <row r="174">
          <cell r="D174">
            <v>45836.175499363424</v>
          </cell>
          <cell r="I174" t="str">
            <v>5CG4245GMQ</v>
          </cell>
        </row>
        <row r="175">
          <cell r="D175">
            <v>45836.178792986109</v>
          </cell>
          <cell r="I175" t="str">
            <v>PG04R71G</v>
          </cell>
        </row>
        <row r="176">
          <cell r="D176">
            <v>45836.191411388892</v>
          </cell>
          <cell r="I176" t="str">
            <v>5CG4193X0K</v>
          </cell>
        </row>
        <row r="177">
          <cell r="D177">
            <v>45835.493113425924</v>
          </cell>
          <cell r="I177" t="str">
            <v>5CG4234F5Z</v>
          </cell>
        </row>
        <row r="178">
          <cell r="D178">
            <v>45833.412291666667</v>
          </cell>
          <cell r="I178" t="str">
            <v>19JTYM3</v>
          </cell>
        </row>
        <row r="179">
          <cell r="D179">
            <v>45835.203136574077</v>
          </cell>
          <cell r="I179" t="str">
            <v>5CG42325LZ</v>
          </cell>
        </row>
        <row r="180">
          <cell r="D180">
            <v>45835.551412037035</v>
          </cell>
          <cell r="I180" t="str">
            <v>1DXHWG3</v>
          </cell>
        </row>
        <row r="181">
          <cell r="D181">
            <v>45835.203518518516</v>
          </cell>
          <cell r="I181" t="str">
            <v>5CG4234G3X</v>
          </cell>
        </row>
        <row r="182">
          <cell r="D182">
            <v>45835.49659722222</v>
          </cell>
          <cell r="I182" t="str">
            <v>5CG4245GLR</v>
          </cell>
        </row>
        <row r="183">
          <cell r="D183">
            <v>45836.221013078706</v>
          </cell>
          <cell r="I183" t="str">
            <v>5CG423432R</v>
          </cell>
        </row>
        <row r="184">
          <cell r="D184">
            <v>45782.280127314814</v>
          </cell>
          <cell r="I184" t="str">
            <v>5CG42328DP</v>
          </cell>
        </row>
        <row r="185">
          <cell r="D185">
            <v>45836.195333599535</v>
          </cell>
          <cell r="I185" t="str">
            <v>PF2L1EYW</v>
          </cell>
        </row>
        <row r="186">
          <cell r="D186">
            <v>45820.291250000002</v>
          </cell>
          <cell r="I186" t="str">
            <v>PG04SFGV</v>
          </cell>
        </row>
        <row r="187">
          <cell r="D187">
            <v>45836.163144305552</v>
          </cell>
          <cell r="I187" t="str">
            <v>5CG4324LSV</v>
          </cell>
        </row>
        <row r="188">
          <cell r="D188">
            <v>45820.285763888889</v>
          </cell>
          <cell r="I188" t="str">
            <v>PG04SEK4</v>
          </cell>
        </row>
        <row r="189">
          <cell r="D189">
            <v>45835.261435185188</v>
          </cell>
          <cell r="I189" t="str">
            <v>PG04R6K7</v>
          </cell>
        </row>
        <row r="190">
          <cell r="D190">
            <v>45835.243726851855</v>
          </cell>
          <cell r="I190" t="str">
            <v>5CG4234DXN</v>
          </cell>
        </row>
        <row r="191">
          <cell r="D191">
            <v>45834.254363425927</v>
          </cell>
          <cell r="I191" t="str">
            <v>CND9111R68</v>
          </cell>
        </row>
        <row r="192">
          <cell r="D192">
            <v>45836.162481284722</v>
          </cell>
          <cell r="I192" t="str">
            <v>1N13030G4T</v>
          </cell>
        </row>
        <row r="193">
          <cell r="D193">
            <v>45835.23369212963</v>
          </cell>
          <cell r="I193" t="str">
            <v>5CG3125QVZ</v>
          </cell>
        </row>
        <row r="194">
          <cell r="D194">
            <v>45836.17961871528</v>
          </cell>
          <cell r="I194" t="str">
            <v>PG04R6FV</v>
          </cell>
        </row>
        <row r="195">
          <cell r="D195">
            <v>45813.05773148148</v>
          </cell>
          <cell r="I195" t="str">
            <v>5CG42326N1</v>
          </cell>
        </row>
        <row r="196">
          <cell r="D196">
            <v>45832.399189814816</v>
          </cell>
          <cell r="I196" t="str">
            <v>PF30WJ94</v>
          </cell>
        </row>
        <row r="197">
          <cell r="D197">
            <v>45835.473356481481</v>
          </cell>
          <cell r="I197" t="str">
            <v>5CG4234F5L</v>
          </cell>
        </row>
        <row r="198">
          <cell r="D198">
            <v>45836.18738275463</v>
          </cell>
          <cell r="I198" t="str">
            <v>5CG42328MG</v>
          </cell>
        </row>
        <row r="199">
          <cell r="D199">
            <v>45835.25640046296</v>
          </cell>
          <cell r="I199" t="str">
            <v>5CG4234GML</v>
          </cell>
        </row>
        <row r="200">
          <cell r="D200">
            <v>45836.196252199072</v>
          </cell>
          <cell r="I200" t="str">
            <v>5CG4193WF7</v>
          </cell>
        </row>
        <row r="201">
          <cell r="D201">
            <v>45836.190526643521</v>
          </cell>
          <cell r="I201" t="str">
            <v>5CG42325MP</v>
          </cell>
        </row>
        <row r="202">
          <cell r="D202">
            <v>45835.629502314812</v>
          </cell>
          <cell r="I202" t="str">
            <v>1Q8VXR3</v>
          </cell>
        </row>
        <row r="203">
          <cell r="D203">
            <v>45836.132457280095</v>
          </cell>
          <cell r="I203" t="str">
            <v>5CG5082Z50</v>
          </cell>
        </row>
        <row r="204">
          <cell r="D204">
            <v>45801.361493055556</v>
          </cell>
          <cell r="I204" t="str">
            <v>PG04SENZ</v>
          </cell>
        </row>
        <row r="205">
          <cell r="D205">
            <v>45835.213819444441</v>
          </cell>
          <cell r="I205" t="str">
            <v>5CG4234GMD</v>
          </cell>
        </row>
        <row r="206">
          <cell r="D206">
            <v>45836.182151504632</v>
          </cell>
          <cell r="I206" t="str">
            <v>5CG4234GMG</v>
          </cell>
        </row>
        <row r="207">
          <cell r="D207">
            <v>45836.179834907409</v>
          </cell>
          <cell r="I207" t="str">
            <v>5CD2479F3M</v>
          </cell>
        </row>
        <row r="208">
          <cell r="D208">
            <v>45836.149225520836</v>
          </cell>
          <cell r="I208" t="str">
            <v>5CG4234FGR</v>
          </cell>
        </row>
        <row r="209">
          <cell r="D209">
            <v>45836.184757280091</v>
          </cell>
          <cell r="I209" t="str">
            <v>6LV8YR3</v>
          </cell>
        </row>
        <row r="210">
          <cell r="D210">
            <v>45836.186691643517</v>
          </cell>
          <cell r="I210" t="str">
            <v>5CG4234G2Y</v>
          </cell>
        </row>
        <row r="211">
          <cell r="D211">
            <v>45812.208553240744</v>
          </cell>
          <cell r="I211" t="str">
            <v>5CG33861FC</v>
          </cell>
        </row>
        <row r="212">
          <cell r="D212">
            <v>45836.186889594908</v>
          </cell>
          <cell r="I212" t="str">
            <v>PF3Q8KP9</v>
          </cell>
        </row>
        <row r="213">
          <cell r="D213">
            <v>45801.279027777775</v>
          </cell>
          <cell r="I213" t="str">
            <v>PG04SFPT</v>
          </cell>
        </row>
        <row r="214">
          <cell r="D214">
            <v>45836.186870243058</v>
          </cell>
          <cell r="I214" t="str">
            <v>5CG4193WKH</v>
          </cell>
        </row>
        <row r="215">
          <cell r="D215">
            <v>45827.188680555555</v>
          </cell>
          <cell r="I215" t="str">
            <v>PG04SKAJ</v>
          </cell>
        </row>
        <row r="216">
          <cell r="D216">
            <v>45836.168857870369</v>
          </cell>
          <cell r="I216" t="str">
            <v>5CG42325SH</v>
          </cell>
        </row>
        <row r="217">
          <cell r="D217">
            <v>45836.186745289349</v>
          </cell>
          <cell r="I217" t="str">
            <v>5CG4234GDQ</v>
          </cell>
        </row>
        <row r="218">
          <cell r="D218">
            <v>45827.189988425926</v>
          </cell>
          <cell r="I218" t="str">
            <v>PG04SFN7</v>
          </cell>
        </row>
        <row r="219">
          <cell r="D219">
            <v>45836.158496180557</v>
          </cell>
          <cell r="I219" t="str">
            <v>5CG4234G7L</v>
          </cell>
        </row>
        <row r="220">
          <cell r="D220">
            <v>45836.186295740743</v>
          </cell>
          <cell r="I220" t="str">
            <v>5CG4234GLY</v>
          </cell>
        </row>
        <row r="221">
          <cell r="D221">
            <v>45836.180823553237</v>
          </cell>
          <cell r="I221" t="str">
            <v>5CG4234FF9</v>
          </cell>
        </row>
        <row r="222">
          <cell r="D222">
            <v>45836.176124351849</v>
          </cell>
          <cell r="I222" t="str">
            <v>5CG4193X4P</v>
          </cell>
        </row>
        <row r="223">
          <cell r="D223">
            <v>45836.164094965279</v>
          </cell>
          <cell r="I223" t="str">
            <v>5CG4245GMB</v>
          </cell>
        </row>
        <row r="224">
          <cell r="D224">
            <v>45836.159640729165</v>
          </cell>
          <cell r="I224" t="str">
            <v>5CG4232873</v>
          </cell>
        </row>
        <row r="225">
          <cell r="D225">
            <v>45835.189456018517</v>
          </cell>
          <cell r="I225" t="str">
            <v>5CG4234F5Q</v>
          </cell>
        </row>
        <row r="226">
          <cell r="D226">
            <v>45836.144083784726</v>
          </cell>
          <cell r="I226" t="str">
            <v>5CG4234GDS</v>
          </cell>
        </row>
        <row r="227">
          <cell r="D227">
            <v>45769.42260416667</v>
          </cell>
          <cell r="I227" t="str">
            <v>PG04S5QZ</v>
          </cell>
        </row>
        <row r="228">
          <cell r="D228">
            <v>45835.431793981479</v>
          </cell>
          <cell r="I228" t="str">
            <v>5CG5082ZKN</v>
          </cell>
        </row>
        <row r="229">
          <cell r="D229">
            <v>45836.179612372682</v>
          </cell>
          <cell r="I229" t="str">
            <v>PF30R8ES</v>
          </cell>
        </row>
        <row r="230">
          <cell r="D230">
            <v>45828.418969907405</v>
          </cell>
          <cell r="I230" t="str">
            <v>PG04DWCJ</v>
          </cell>
        </row>
        <row r="231">
          <cell r="D231">
            <v>45836.2008728125</v>
          </cell>
          <cell r="I231" t="str">
            <v>5CG42325N4</v>
          </cell>
        </row>
        <row r="232">
          <cell r="D232">
            <v>45836.16407619213</v>
          </cell>
          <cell r="I232" t="str">
            <v>5CG4234G83</v>
          </cell>
        </row>
        <row r="233">
          <cell r="D233">
            <v>45836.197146782404</v>
          </cell>
          <cell r="I233" t="str">
            <v>PG04H1CL</v>
          </cell>
        </row>
        <row r="234">
          <cell r="D234">
            <v>45836.113059699077</v>
          </cell>
          <cell r="I234" t="str">
            <v>5CG4234G3G</v>
          </cell>
        </row>
        <row r="235">
          <cell r="D235">
            <v>45836.194014594905</v>
          </cell>
          <cell r="I235" t="str">
            <v>R3700621</v>
          </cell>
        </row>
        <row r="236">
          <cell r="D236">
            <v>45835.502060185187</v>
          </cell>
          <cell r="I236" t="str">
            <v>5CG4234GDZ</v>
          </cell>
        </row>
        <row r="237">
          <cell r="D237">
            <v>45785.226574074077</v>
          </cell>
          <cell r="I237" t="str">
            <v>5CG423284H</v>
          </cell>
        </row>
        <row r="238">
          <cell r="D238">
            <v>45836.251433206016</v>
          </cell>
          <cell r="I238" t="str">
            <v>PF3PKQ17</v>
          </cell>
        </row>
        <row r="239">
          <cell r="D239">
            <v>45836.187243622684</v>
          </cell>
          <cell r="I239" t="str">
            <v>5CG4241DTC</v>
          </cell>
        </row>
        <row r="240">
          <cell r="D240">
            <v>45836.195479131944</v>
          </cell>
          <cell r="I240" t="str">
            <v>5CG4245GM7</v>
          </cell>
        </row>
        <row r="241">
          <cell r="D241">
            <v>45835.178506944445</v>
          </cell>
          <cell r="I241" t="str">
            <v>5CG4234GDT</v>
          </cell>
        </row>
        <row r="242">
          <cell r="D242">
            <v>45836.166711226855</v>
          </cell>
          <cell r="I242" t="str">
            <v>PG04R6ZL</v>
          </cell>
        </row>
        <row r="243">
          <cell r="D243">
            <v>45836.202881990743</v>
          </cell>
          <cell r="I243" t="str">
            <v>5CG4234F5W</v>
          </cell>
        </row>
        <row r="244">
          <cell r="D244">
            <v>45821.250462962962</v>
          </cell>
          <cell r="I244" t="str">
            <v>5CG4234GCQ</v>
          </cell>
        </row>
        <row r="245">
          <cell r="D245">
            <v>45835.125763888886</v>
          </cell>
          <cell r="I245" t="str">
            <v>5CG33861BM</v>
          </cell>
        </row>
        <row r="246">
          <cell r="D246">
            <v>45836.196535196759</v>
          </cell>
          <cell r="I246" t="str">
            <v>PG04967C</v>
          </cell>
        </row>
        <row r="247">
          <cell r="D247">
            <v>45836.146778437498</v>
          </cell>
          <cell r="I247" t="str">
            <v>5CG5082YV4</v>
          </cell>
        </row>
        <row r="248">
          <cell r="D248">
            <v>45836.172560057872</v>
          </cell>
          <cell r="I248" t="str">
            <v>5CG4193X3V</v>
          </cell>
        </row>
        <row r="249">
          <cell r="D249">
            <v>45836.187391493055</v>
          </cell>
          <cell r="I249" t="str">
            <v>5CG4324LY1</v>
          </cell>
        </row>
        <row r="250">
          <cell r="D250">
            <v>45836.168404293981</v>
          </cell>
          <cell r="I250" t="str">
            <v>PG04H0Z2</v>
          </cell>
        </row>
        <row r="251">
          <cell r="D251">
            <v>45810.481747685182</v>
          </cell>
          <cell r="I251" t="str">
            <v>5CG4234D2F</v>
          </cell>
        </row>
        <row r="252">
          <cell r="D252">
            <v>45814.027777777781</v>
          </cell>
          <cell r="I252" t="str">
            <v>5CG4193X0W</v>
          </cell>
        </row>
        <row r="253">
          <cell r="D253">
            <v>45835.443472222221</v>
          </cell>
          <cell r="I253" t="str">
            <v>5CG4245GML</v>
          </cell>
        </row>
        <row r="254">
          <cell r="D254">
            <v>45836.146242372684</v>
          </cell>
          <cell r="I254" t="str">
            <v>5CG4234GMQ</v>
          </cell>
        </row>
        <row r="255">
          <cell r="D255">
            <v>45836.201776226852</v>
          </cell>
          <cell r="I255" t="str">
            <v>PG04SEM9</v>
          </cell>
        </row>
        <row r="256">
          <cell r="D256">
            <v>45790.241203703707</v>
          </cell>
          <cell r="I256" t="str">
            <v>8KV8YR3</v>
          </cell>
        </row>
        <row r="257">
          <cell r="D257">
            <v>45836.077766203707</v>
          </cell>
          <cell r="I257" t="str">
            <v>5CG4193WFR</v>
          </cell>
        </row>
        <row r="258">
          <cell r="D258">
            <v>45833.176736111112</v>
          </cell>
          <cell r="I258" t="str">
            <v>5CG42326MR</v>
          </cell>
        </row>
        <row r="259">
          <cell r="D259">
            <v>45836.159634351854</v>
          </cell>
          <cell r="I259" t="str">
            <v>5CG4234GD8</v>
          </cell>
        </row>
        <row r="260">
          <cell r="D260">
            <v>45836.190814456022</v>
          </cell>
          <cell r="I260" t="str">
            <v>5CG4234GM1</v>
          </cell>
        </row>
        <row r="261">
          <cell r="D261">
            <v>45836.224814641202</v>
          </cell>
          <cell r="I261" t="str">
            <v>7S5BGR3</v>
          </cell>
        </row>
        <row r="262">
          <cell r="D262">
            <v>45828.424317129633</v>
          </cell>
          <cell r="I262" t="str">
            <v>PG04DB1Z</v>
          </cell>
        </row>
        <row r="263">
          <cell r="D263">
            <v>45836.191066701387</v>
          </cell>
          <cell r="I263" t="str">
            <v>5CG4232938</v>
          </cell>
        </row>
        <row r="264">
          <cell r="D264">
            <v>45828.418275462966</v>
          </cell>
          <cell r="I264" t="str">
            <v>PG04DXBX</v>
          </cell>
        </row>
        <row r="265">
          <cell r="D265">
            <v>45831.508715277778</v>
          </cell>
          <cell r="I265" t="str">
            <v>PG04S4H8</v>
          </cell>
        </row>
        <row r="266">
          <cell r="D266">
            <v>45782.291180555556</v>
          </cell>
          <cell r="I266" t="str">
            <v>5CG4231CCH</v>
          </cell>
        </row>
        <row r="267">
          <cell r="D267">
            <v>45836.177463287037</v>
          </cell>
          <cell r="I267" t="str">
            <v>5CG4234G39</v>
          </cell>
        </row>
        <row r="268">
          <cell r="D268">
            <v>45836.204744155089</v>
          </cell>
          <cell r="I268" t="str">
            <v>1N130401FY</v>
          </cell>
        </row>
        <row r="269">
          <cell r="D269">
            <v>45836.195594490739</v>
          </cell>
          <cell r="I269" t="str">
            <v>R3700629</v>
          </cell>
        </row>
        <row r="270">
          <cell r="D270">
            <v>45828.426504629628</v>
          </cell>
          <cell r="I270" t="str">
            <v>PG04DWSL</v>
          </cell>
        </row>
        <row r="271">
          <cell r="D271">
            <v>45836.157604236112</v>
          </cell>
          <cell r="I271" t="str">
            <v>5CG42326ML</v>
          </cell>
        </row>
        <row r="272">
          <cell r="D272">
            <v>45836.185497430553</v>
          </cell>
          <cell r="I272" t="str">
            <v>5CG42325S8</v>
          </cell>
        </row>
        <row r="273">
          <cell r="D273">
            <v>45832.430775462963</v>
          </cell>
          <cell r="I273" t="str">
            <v>PG04SFV6</v>
          </cell>
        </row>
        <row r="274">
          <cell r="D274">
            <v>45836.178503738425</v>
          </cell>
          <cell r="I274" t="str">
            <v>5CG4193WFP</v>
          </cell>
        </row>
        <row r="275">
          <cell r="D275">
            <v>45835.228020833332</v>
          </cell>
          <cell r="I275" t="str">
            <v>9ZS1YR3</v>
          </cell>
        </row>
        <row r="276">
          <cell r="D276">
            <v>45836.191247777781</v>
          </cell>
          <cell r="I276" t="str">
            <v>5CG4234GMN</v>
          </cell>
        </row>
        <row r="277">
          <cell r="D277">
            <v>45836.189140810187</v>
          </cell>
          <cell r="I277" t="str">
            <v>PG04DV74</v>
          </cell>
        </row>
        <row r="278">
          <cell r="D278">
            <v>45834.388715277775</v>
          </cell>
          <cell r="I278" t="str">
            <v>PG04AQTP</v>
          </cell>
        </row>
        <row r="279">
          <cell r="D279">
            <v>45836.164844224535</v>
          </cell>
          <cell r="I279" t="str">
            <v>5CG4234F9G</v>
          </cell>
        </row>
        <row r="280">
          <cell r="D280">
            <v>45801.275439814817</v>
          </cell>
          <cell r="I280" t="str">
            <v>PG04SHH2</v>
          </cell>
        </row>
        <row r="281">
          <cell r="D281">
            <v>45836.175963229165</v>
          </cell>
          <cell r="I281" t="str">
            <v>PG0496SS</v>
          </cell>
        </row>
        <row r="282">
          <cell r="D282">
            <v>45836.195851273151</v>
          </cell>
          <cell r="I282" t="str">
            <v>BNV8YR3</v>
          </cell>
        </row>
        <row r="283">
          <cell r="D283">
            <v>45836.174458703703</v>
          </cell>
          <cell r="I283" t="str">
            <v>5CG42326ZD</v>
          </cell>
        </row>
        <row r="284">
          <cell r="D284">
            <v>45836.175921643517</v>
          </cell>
          <cell r="I284" t="str">
            <v>PG04R8DD</v>
          </cell>
        </row>
        <row r="285">
          <cell r="D285">
            <v>45833.27008101852</v>
          </cell>
          <cell r="I285" t="str">
            <v>5CG42325T4</v>
          </cell>
        </row>
        <row r="286">
          <cell r="D286">
            <v>45836.179031435182</v>
          </cell>
          <cell r="I286" t="str">
            <v>5CG4234F5R</v>
          </cell>
        </row>
        <row r="287">
          <cell r="D287">
            <v>45836.196559791664</v>
          </cell>
          <cell r="I287" t="str">
            <v>5CG4234GD3</v>
          </cell>
        </row>
        <row r="288">
          <cell r="D288">
            <v>45836.165438599535</v>
          </cell>
          <cell r="I288" t="str">
            <v>5CG4245GM8</v>
          </cell>
        </row>
        <row r="289">
          <cell r="D289">
            <v>45836.178389502318</v>
          </cell>
          <cell r="I289" t="str">
            <v>5CG42317PQ</v>
          </cell>
        </row>
        <row r="290">
          <cell r="D290">
            <v>45818.448449074072</v>
          </cell>
          <cell r="I290" t="str">
            <v>PG04PSHQ</v>
          </cell>
        </row>
        <row r="291">
          <cell r="D291">
            <v>45820.285416666666</v>
          </cell>
          <cell r="I291" t="str">
            <v>PG04SELH</v>
          </cell>
        </row>
        <row r="292">
          <cell r="D292">
            <v>45764.210023148145</v>
          </cell>
          <cell r="I292" t="str">
            <v>5CG42328DD</v>
          </cell>
        </row>
        <row r="293">
          <cell r="D293">
            <v>45836.179723148147</v>
          </cell>
          <cell r="I293" t="str">
            <v>PF5CD2MW</v>
          </cell>
        </row>
        <row r="294">
          <cell r="D294">
            <v>45836.231516701388</v>
          </cell>
          <cell r="I294" t="str">
            <v>5CG4245GFT</v>
          </cell>
        </row>
        <row r="295">
          <cell r="D295">
            <v>45836.195274699072</v>
          </cell>
          <cell r="I295" t="str">
            <v>5CG4245GG4</v>
          </cell>
        </row>
        <row r="296">
          <cell r="D296">
            <v>45836.18892104167</v>
          </cell>
          <cell r="I296" t="str">
            <v>5CG42325SY</v>
          </cell>
        </row>
        <row r="297">
          <cell r="D297">
            <v>45803.305347222224</v>
          </cell>
          <cell r="I297" t="str">
            <v>PG04PSD2</v>
          </cell>
        </row>
        <row r="298">
          <cell r="D298">
            <v>45821.359097222223</v>
          </cell>
          <cell r="I298" t="str">
            <v>5CG4245GGB</v>
          </cell>
        </row>
        <row r="299">
          <cell r="D299">
            <v>45836.184490717591</v>
          </cell>
          <cell r="I299" t="str">
            <v>5CG4324KVP</v>
          </cell>
        </row>
        <row r="300">
          <cell r="D300">
            <v>45786.244027777779</v>
          </cell>
          <cell r="I300" t="str">
            <v>PF30VEF4</v>
          </cell>
        </row>
        <row r="301">
          <cell r="D301">
            <v>45828.423368055555</v>
          </cell>
          <cell r="I301" t="str">
            <v>PG04DAWS</v>
          </cell>
        </row>
        <row r="302">
          <cell r="D302">
            <v>45836.197886400463</v>
          </cell>
          <cell r="I302" t="str">
            <v>5CG4234FBT</v>
          </cell>
        </row>
        <row r="303">
          <cell r="D303">
            <v>45826.49659722222</v>
          </cell>
          <cell r="I303" t="str">
            <v>PG04SJZE</v>
          </cell>
        </row>
        <row r="304">
          <cell r="D304">
            <v>45836.169170648151</v>
          </cell>
          <cell r="I304" t="str">
            <v>5CG4234GM9</v>
          </cell>
        </row>
        <row r="305">
          <cell r="D305">
            <v>45810.191319444442</v>
          </cell>
          <cell r="I305" t="str">
            <v>PF3PLXQE</v>
          </cell>
        </row>
        <row r="306">
          <cell r="D306">
            <v>45836.173151921299</v>
          </cell>
          <cell r="I306" t="str">
            <v>5CG4234G2L</v>
          </cell>
        </row>
        <row r="307">
          <cell r="D307">
            <v>45836.205131655093</v>
          </cell>
          <cell r="I307" t="str">
            <v>PF3L1CXA</v>
          </cell>
        </row>
        <row r="308">
          <cell r="D308">
            <v>45836.201817175926</v>
          </cell>
          <cell r="I308" t="str">
            <v>5CG4234D4T</v>
          </cell>
        </row>
        <row r="309">
          <cell r="D309">
            <v>45836.197061446757</v>
          </cell>
          <cell r="I309" t="str">
            <v>PG04R6CF</v>
          </cell>
        </row>
        <row r="310">
          <cell r="D310">
            <v>45836.205685763889</v>
          </cell>
          <cell r="I310" t="str">
            <v>5CG4234GM5</v>
          </cell>
        </row>
        <row r="311">
          <cell r="D311">
            <v>45832.343888888892</v>
          </cell>
          <cell r="I311" t="str">
            <v>PG04R4HW</v>
          </cell>
        </row>
        <row r="312">
          <cell r="D312">
            <v>45835.194594907407</v>
          </cell>
          <cell r="I312" t="str">
            <v>PG04S5PT</v>
          </cell>
        </row>
        <row r="313">
          <cell r="D313">
            <v>45836.187576458331</v>
          </cell>
          <cell r="I313" t="str">
            <v>5CG4234FB2</v>
          </cell>
        </row>
        <row r="314">
          <cell r="D314">
            <v>45836.216067893518</v>
          </cell>
          <cell r="I314" t="str">
            <v>5CG4245BRQ</v>
          </cell>
        </row>
        <row r="315">
          <cell r="D315">
            <v>45836.17530052083</v>
          </cell>
          <cell r="I315" t="str">
            <v>PG04S5L2</v>
          </cell>
        </row>
        <row r="316">
          <cell r="D316">
            <v>45836.189998888891</v>
          </cell>
          <cell r="I316" t="str">
            <v>PF3PMSFQ</v>
          </cell>
        </row>
        <row r="317">
          <cell r="D317">
            <v>45836.203343842593</v>
          </cell>
          <cell r="I317" t="str">
            <v>5CG42502S4</v>
          </cell>
        </row>
        <row r="318">
          <cell r="D318">
            <v>45836.181226423614</v>
          </cell>
          <cell r="I318" t="str">
            <v>PF2MVTME</v>
          </cell>
        </row>
        <row r="319">
          <cell r="D319">
            <v>45836.208694675923</v>
          </cell>
          <cell r="I319" t="str">
            <v>PG04SEPQ</v>
          </cell>
        </row>
        <row r="320">
          <cell r="D320">
            <v>45801.423622685186</v>
          </cell>
          <cell r="I320" t="str">
            <v>PG04SELE</v>
          </cell>
        </row>
        <row r="321">
          <cell r="D321">
            <v>45801.300625000003</v>
          </cell>
          <cell r="I321" t="str">
            <v>PG04SEM4</v>
          </cell>
        </row>
        <row r="322">
          <cell r="D322">
            <v>45835.353900462964</v>
          </cell>
          <cell r="I322" t="str">
            <v>5CG4234GM6</v>
          </cell>
        </row>
        <row r="323">
          <cell r="D323">
            <v>45794.307569444441</v>
          </cell>
          <cell r="I323" t="str">
            <v>PG04S4M5</v>
          </cell>
        </row>
        <row r="324">
          <cell r="D324">
            <v>45836.175436053243</v>
          </cell>
          <cell r="I324" t="str">
            <v>HKFK5R3</v>
          </cell>
        </row>
        <row r="325">
          <cell r="D325">
            <v>45836.167731168978</v>
          </cell>
          <cell r="I325" t="str">
            <v>5CG42325SQ</v>
          </cell>
        </row>
        <row r="326">
          <cell r="D326">
            <v>45828.466122685182</v>
          </cell>
          <cell r="I326" t="str">
            <v>PG04DWCT</v>
          </cell>
        </row>
        <row r="327">
          <cell r="D327">
            <v>45836.23622392361</v>
          </cell>
          <cell r="I327" t="str">
            <v>PF3PL76T</v>
          </cell>
        </row>
        <row r="328">
          <cell r="D328">
            <v>45836.186803113429</v>
          </cell>
          <cell r="I328" t="str">
            <v>5CG4231CC3</v>
          </cell>
        </row>
        <row r="329">
          <cell r="D329">
            <v>45836.157702592594</v>
          </cell>
          <cell r="I329" t="str">
            <v>1N13330M5V</v>
          </cell>
        </row>
        <row r="330">
          <cell r="D330">
            <v>45835.407743055555</v>
          </cell>
          <cell r="I330" t="str">
            <v>5CG4193X15</v>
          </cell>
        </row>
        <row r="331">
          <cell r="D331">
            <v>45836.23312070602</v>
          </cell>
          <cell r="I331" t="str">
            <v>5CG4193W3B</v>
          </cell>
        </row>
        <row r="332">
          <cell r="D332">
            <v>45836.192693391204</v>
          </cell>
          <cell r="I332" t="str">
            <v>5CG4234D3N</v>
          </cell>
        </row>
        <row r="333">
          <cell r="D333">
            <v>45836.186444618055</v>
          </cell>
          <cell r="I333" t="str">
            <v>PG04H15H</v>
          </cell>
        </row>
        <row r="334">
          <cell r="D334">
            <v>45836.163861250003</v>
          </cell>
          <cell r="I334" t="str">
            <v>PG04R8CA</v>
          </cell>
        </row>
        <row r="335">
          <cell r="D335">
            <v>45814.165613425925</v>
          </cell>
          <cell r="I335" t="str">
            <v>5CG4234GD5</v>
          </cell>
        </row>
        <row r="336">
          <cell r="D336">
            <v>45836.177729583331</v>
          </cell>
          <cell r="I336" t="str">
            <v>5CG42502SQ</v>
          </cell>
        </row>
        <row r="337">
          <cell r="D337">
            <v>45829.223564814813</v>
          </cell>
          <cell r="I337" t="str">
            <v>5CG4193W8V</v>
          </cell>
        </row>
        <row r="338">
          <cell r="D338">
            <v>45836.196142002314</v>
          </cell>
          <cell r="I338" t="str">
            <v>5CG4234DYK</v>
          </cell>
        </row>
        <row r="339">
          <cell r="D339">
            <v>45794.495891203704</v>
          </cell>
          <cell r="I339" t="str">
            <v>5CG4241DV0</v>
          </cell>
        </row>
        <row r="340">
          <cell r="D340">
            <v>45836.178054236108</v>
          </cell>
          <cell r="I340" t="str">
            <v>5CG42325SS</v>
          </cell>
        </row>
        <row r="341">
          <cell r="D341">
            <v>45836.225318159719</v>
          </cell>
          <cell r="I341" t="str">
            <v>1T9X5R3</v>
          </cell>
        </row>
        <row r="342">
          <cell r="D342">
            <v>45836.170978217589</v>
          </cell>
          <cell r="I342" t="str">
            <v>5CG4234GM0</v>
          </cell>
        </row>
        <row r="343">
          <cell r="D343">
            <v>45836.180166099541</v>
          </cell>
          <cell r="I343" t="str">
            <v>PG04R49G</v>
          </cell>
        </row>
        <row r="344">
          <cell r="D344">
            <v>45836.182878298612</v>
          </cell>
          <cell r="I344" t="str">
            <v>9Q4CNS3</v>
          </cell>
        </row>
        <row r="345">
          <cell r="D345">
            <v>45836.177365243057</v>
          </cell>
          <cell r="I345" t="str">
            <v>5CG4245GG6</v>
          </cell>
        </row>
        <row r="346">
          <cell r="D346">
            <v>45835.130254629628</v>
          </cell>
          <cell r="I346" t="str">
            <v>5CG4234F9Z</v>
          </cell>
        </row>
        <row r="347">
          <cell r="D347">
            <v>45836.177987465278</v>
          </cell>
          <cell r="I347" t="str">
            <v>JSJQXR3</v>
          </cell>
        </row>
        <row r="348">
          <cell r="D348">
            <v>45828.403807870367</v>
          </cell>
          <cell r="I348" t="str">
            <v>PG04DW48</v>
          </cell>
        </row>
        <row r="349">
          <cell r="D349">
            <v>45836.200166932867</v>
          </cell>
          <cell r="I349" t="str">
            <v>PG04R4CZ</v>
          </cell>
        </row>
        <row r="350">
          <cell r="D350">
            <v>45744.467118055552</v>
          </cell>
          <cell r="I350" t="str">
            <v>5CG33861BP</v>
          </cell>
        </row>
        <row r="351">
          <cell r="D351">
            <v>45835.189004629632</v>
          </cell>
          <cell r="I351" t="str">
            <v>PG04R8R8</v>
          </cell>
        </row>
        <row r="352">
          <cell r="D352">
            <v>45836.195701516204</v>
          </cell>
          <cell r="I352" t="str">
            <v>5CG423283X</v>
          </cell>
        </row>
        <row r="353">
          <cell r="D353">
            <v>45836.21652371528</v>
          </cell>
          <cell r="I353" t="str">
            <v>5CG3352QZZ</v>
          </cell>
        </row>
        <row r="354">
          <cell r="D354">
            <v>45836.241618217595</v>
          </cell>
          <cell r="I354" t="str">
            <v>PG04DSQP</v>
          </cell>
        </row>
        <row r="355">
          <cell r="D355">
            <v>45836.231385254629</v>
          </cell>
          <cell r="I355" t="str">
            <v>PG04DVC6</v>
          </cell>
        </row>
        <row r="356">
          <cell r="D356">
            <v>45836.183471273151</v>
          </cell>
          <cell r="I356" t="str">
            <v>5CG4324LS4</v>
          </cell>
        </row>
        <row r="357">
          <cell r="D357">
            <v>45836.205090358795</v>
          </cell>
          <cell r="I357" t="str">
            <v>5CG4234D41</v>
          </cell>
        </row>
        <row r="358">
          <cell r="D358">
            <v>45836.185548449073</v>
          </cell>
          <cell r="I358" t="str">
            <v>5CG42319XH</v>
          </cell>
        </row>
        <row r="359">
          <cell r="D359">
            <v>45836.204157615743</v>
          </cell>
          <cell r="I359" t="str">
            <v>5CG4324FGZ</v>
          </cell>
        </row>
        <row r="360">
          <cell r="D360">
            <v>45836.159668148146</v>
          </cell>
          <cell r="I360" t="str">
            <v>5CG4245GFF</v>
          </cell>
        </row>
        <row r="361">
          <cell r="D361">
            <v>45826.214965277781</v>
          </cell>
          <cell r="I361" t="str">
            <v>5CG4324KLJ</v>
          </cell>
        </row>
        <row r="362">
          <cell r="D362">
            <v>45836.118816203707</v>
          </cell>
          <cell r="I362" t="str">
            <v>PG04DWNQ</v>
          </cell>
        </row>
        <row r="363">
          <cell r="D363">
            <v>45584.308321759258</v>
          </cell>
          <cell r="I363" t="str">
            <v>PF30VWQV</v>
          </cell>
        </row>
        <row r="364">
          <cell r="D364">
            <v>45631.175879629627</v>
          </cell>
          <cell r="I364" t="str">
            <v>5CG4245BKZ</v>
          </cell>
        </row>
        <row r="365">
          <cell r="D365">
            <v>45566.634467592594</v>
          </cell>
          <cell r="I365" t="str">
            <v>PF1PTYTM</v>
          </cell>
        </row>
        <row r="366">
          <cell r="D366">
            <v>45600.499016203707</v>
          </cell>
          <cell r="I366" t="str">
            <v>HF4X5R3</v>
          </cell>
        </row>
        <row r="367">
          <cell r="D367">
            <v>45472.506944444445</v>
          </cell>
          <cell r="I367" t="str">
            <v>PG02PFKV</v>
          </cell>
        </row>
        <row r="368">
          <cell r="D368">
            <v>45794.283900462964</v>
          </cell>
          <cell r="I368" t="str">
            <v>PG04R71G</v>
          </cell>
        </row>
        <row r="369">
          <cell r="D369" t="str">
            <v>0001-01-01 00:00:00.0000000</v>
          </cell>
        </row>
        <row r="370">
          <cell r="D370" t="str">
            <v>0001-01-01 00:00:00.0000000</v>
          </cell>
        </row>
        <row r="371">
          <cell r="D371">
            <v>45500.537905092591</v>
          </cell>
          <cell r="I371" t="str">
            <v>CND8506160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vicesWithInventory_89e8ff99-1"/>
    </sheetNames>
    <sheetDataSet>
      <sheetData sheetId="0">
        <row r="1">
          <cell r="I1" t="str">
            <v>Serial number</v>
          </cell>
          <cell r="AB1" t="str">
            <v>Primary user email address</v>
          </cell>
        </row>
        <row r="2">
          <cell r="I2" t="str">
            <v>PG04SHHP</v>
          </cell>
          <cell r="AB2" t="str">
            <v>enroll2@westerncap.in</v>
          </cell>
        </row>
        <row r="3">
          <cell r="I3" t="str">
            <v>PF2MSSFS</v>
          </cell>
        </row>
        <row r="4">
          <cell r="I4" t="str">
            <v>5CG42325S9</v>
          </cell>
          <cell r="AB4" t="str">
            <v>rajendra.patil@westerncap.in</v>
          </cell>
        </row>
        <row r="5">
          <cell r="I5" t="str">
            <v>5CG4324JYF</v>
          </cell>
          <cell r="AB5" t="str">
            <v>manoj.saini1@westerncap.in</v>
          </cell>
        </row>
        <row r="6">
          <cell r="I6" t="str">
            <v>5CG4234F4S</v>
          </cell>
          <cell r="AB6" t="str">
            <v>vikas.githala@westerncap.in</v>
          </cell>
        </row>
        <row r="7">
          <cell r="I7" t="str">
            <v>PG04DXFY</v>
          </cell>
          <cell r="AB7" t="str">
            <v>enroll2@westerncap.in</v>
          </cell>
        </row>
        <row r="8">
          <cell r="I8" t="str">
            <v>5CG4193X1Q</v>
          </cell>
          <cell r="AB8" t="str">
            <v>rajesh.sugandhi@westerncap.in</v>
          </cell>
        </row>
        <row r="9">
          <cell r="I9" t="str">
            <v>5CG4234F9M</v>
          </cell>
          <cell r="AB9" t="str">
            <v>ranveer.solanki@westerncap.in</v>
          </cell>
        </row>
        <row r="10">
          <cell r="I10" t="str">
            <v>PG04SHV7</v>
          </cell>
          <cell r="AB10" t="str">
            <v>enroll@westerncap.in</v>
          </cell>
        </row>
        <row r="11">
          <cell r="I11" t="str">
            <v>5CG4234GKT</v>
          </cell>
          <cell r="AB11" t="str">
            <v>manjeet.yadav@westerncap.in</v>
          </cell>
        </row>
        <row r="12">
          <cell r="I12" t="str">
            <v>5CG4234GMH</v>
          </cell>
          <cell r="AB12" t="str">
            <v>prakashsingh.rawat@westerncap.in</v>
          </cell>
        </row>
        <row r="13">
          <cell r="I13" t="str">
            <v>H6QJ5R3</v>
          </cell>
          <cell r="AB13" t="str">
            <v>babaji.c@westerncap.in</v>
          </cell>
        </row>
        <row r="14">
          <cell r="I14" t="str">
            <v>PG04SHVH</v>
          </cell>
          <cell r="AB14" t="str">
            <v>barathprabhu.a@westerncap.in</v>
          </cell>
        </row>
        <row r="15">
          <cell r="I15" t="str">
            <v>NXADDSI00V216078643400</v>
          </cell>
          <cell r="AB15" t="str">
            <v>yogesh.shelar@westerncap.in</v>
          </cell>
        </row>
        <row r="16">
          <cell r="I16" t="str">
            <v>5CG3240HKN</v>
          </cell>
          <cell r="AB16" t="str">
            <v>dinesh.salunke@westerncap.in</v>
          </cell>
        </row>
        <row r="17">
          <cell r="I17" t="str">
            <v>PG04H14S</v>
          </cell>
          <cell r="AB17" t="str">
            <v>enroll@westerncap.in</v>
          </cell>
        </row>
        <row r="18">
          <cell r="I18" t="str">
            <v>1NBLYR3</v>
          </cell>
          <cell r="AB18" t="str">
            <v>Nitin.k@westerncap.in</v>
          </cell>
        </row>
        <row r="19">
          <cell r="I19" t="str">
            <v>5CG4234G3H</v>
          </cell>
          <cell r="AB19" t="str">
            <v>tausif.vahora@westerncap.in</v>
          </cell>
        </row>
        <row r="20">
          <cell r="I20" t="str">
            <v>5CG4234G2Z</v>
          </cell>
          <cell r="AB20" t="str">
            <v>mahadev.choudhary@westerncap.in</v>
          </cell>
        </row>
        <row r="21">
          <cell r="I21" t="str">
            <v>5CG4234FZ4</v>
          </cell>
          <cell r="AB21" t="str">
            <v>manisha.sen@westerncap.in</v>
          </cell>
        </row>
        <row r="22">
          <cell r="I22" t="str">
            <v>PG04S5QE</v>
          </cell>
          <cell r="AB22" t="str">
            <v>Shriramkumar.a@westerncap.in</v>
          </cell>
        </row>
        <row r="23">
          <cell r="I23" t="str">
            <v>5CG4234FDZ</v>
          </cell>
          <cell r="AB23" t="str">
            <v>manish.bhargav@westerncap.in</v>
          </cell>
        </row>
        <row r="24">
          <cell r="I24" t="str">
            <v>4T9BGR3</v>
          </cell>
          <cell r="AB24" t="str">
            <v>bhavesh.khadpe@westerncap.in</v>
          </cell>
        </row>
        <row r="25">
          <cell r="I25" t="str">
            <v>5CG42325M0</v>
          </cell>
          <cell r="AB25" t="str">
            <v>pankaj.jadhav@westerncap.in</v>
          </cell>
        </row>
        <row r="26">
          <cell r="I26" t="str">
            <v>5CG4193X0V</v>
          </cell>
          <cell r="AB26" t="str">
            <v>ravi.kumar1@westerncap.in</v>
          </cell>
        </row>
        <row r="27">
          <cell r="I27" t="str">
            <v>PG04SFMS</v>
          </cell>
          <cell r="AB27" t="str">
            <v>enroll@westerncap.in</v>
          </cell>
        </row>
        <row r="28">
          <cell r="I28" t="str">
            <v>2MZ20V3</v>
          </cell>
          <cell r="AB28" t="str">
            <v>shantanu.waghmare@westerncap.in</v>
          </cell>
        </row>
        <row r="29">
          <cell r="I29" t="str">
            <v>PF2MSVEH</v>
          </cell>
          <cell r="AB29" t="str">
            <v>aryan.chawcharia@westerncap.in</v>
          </cell>
        </row>
        <row r="30">
          <cell r="I30" t="str">
            <v>PG04DWM2</v>
          </cell>
          <cell r="AB30" t="str">
            <v>enroll2@westerncap.in</v>
          </cell>
        </row>
        <row r="31">
          <cell r="I31" t="str">
            <v>5CG4324H9L</v>
          </cell>
          <cell r="AB31" t="str">
            <v>amit.chheda@westerncap.in</v>
          </cell>
        </row>
        <row r="32">
          <cell r="I32" t="str">
            <v>5CG41155R4</v>
          </cell>
          <cell r="AB32" t="str">
            <v>mithlesh.puri@westerncap.in</v>
          </cell>
        </row>
        <row r="33">
          <cell r="I33" t="str">
            <v>5CG4324LYJ</v>
          </cell>
          <cell r="AB33" t="str">
            <v>yogendra.pawar@westerncap.in</v>
          </cell>
        </row>
        <row r="34">
          <cell r="I34" t="str">
            <v>NXADDSI00V21608DE03400</v>
          </cell>
          <cell r="AB34" t="str">
            <v>rahul.khinchi@westerncap.in</v>
          </cell>
        </row>
        <row r="35">
          <cell r="I35" t="str">
            <v>PG04PQXE</v>
          </cell>
          <cell r="AB35" t="str">
            <v>enroll@westerncap.in</v>
          </cell>
        </row>
        <row r="36">
          <cell r="I36" t="str">
            <v>PG04PQTC</v>
          </cell>
          <cell r="AB36" t="str">
            <v>enroll@westerncap.in</v>
          </cell>
        </row>
        <row r="37">
          <cell r="I37" t="str">
            <v>PG04R8KC</v>
          </cell>
          <cell r="AB37" t="str">
            <v>lokendra.rathor@westerncap.in</v>
          </cell>
        </row>
        <row r="38">
          <cell r="I38" t="str">
            <v>5CG4234GCY</v>
          </cell>
          <cell r="AB38" t="str">
            <v>ajay.regar@westerncap.in</v>
          </cell>
        </row>
        <row r="39">
          <cell r="I39" t="str">
            <v>5CG42326VH</v>
          </cell>
          <cell r="AB39" t="str">
            <v>Ganesh.Gadekar@westerncap.in</v>
          </cell>
        </row>
        <row r="40">
          <cell r="I40" t="str">
            <v>1N13330M5J</v>
          </cell>
          <cell r="AB40" t="str">
            <v>avinash.baddul@westerncap.in</v>
          </cell>
        </row>
        <row r="41">
          <cell r="I41" t="str">
            <v>PG0497ZW</v>
          </cell>
          <cell r="AB41" t="str">
            <v>enroll2@westerncap.in</v>
          </cell>
        </row>
        <row r="42">
          <cell r="I42" t="str">
            <v>PG04SFRX</v>
          </cell>
          <cell r="AB42" t="str">
            <v>enroll@westerncap.in</v>
          </cell>
        </row>
        <row r="43">
          <cell r="I43" t="str">
            <v>PG04DAW7</v>
          </cell>
          <cell r="AB43" t="str">
            <v>enroll@westerncap.in</v>
          </cell>
        </row>
        <row r="44">
          <cell r="I44" t="str">
            <v>5CG42328F3</v>
          </cell>
          <cell r="AB44" t="str">
            <v>vighnesh.sathe@westerncap.in</v>
          </cell>
        </row>
        <row r="45">
          <cell r="I45" t="str">
            <v>PG04R71Q</v>
          </cell>
          <cell r="AB45" t="str">
            <v>chandrapal.singh@westerncap.in</v>
          </cell>
        </row>
        <row r="46">
          <cell r="I46" t="str">
            <v>JLGVXR3</v>
          </cell>
          <cell r="AB46" t="str">
            <v>shreya.thakkar@westerncap.in</v>
          </cell>
        </row>
        <row r="47">
          <cell r="I47" t="str">
            <v>PG04J5CF</v>
          </cell>
          <cell r="AB47" t="str">
            <v>paras.dubey@westerncap.in</v>
          </cell>
        </row>
        <row r="48">
          <cell r="I48" t="str">
            <v>5CG4234GKX</v>
          </cell>
          <cell r="AB48" t="str">
            <v>vinod.sharma@westerncap.in</v>
          </cell>
        </row>
        <row r="49">
          <cell r="I49" t="str">
            <v>PG04R75D</v>
          </cell>
          <cell r="AB49" t="str">
            <v>vishvarajsingh.rathore@westerncap.in</v>
          </cell>
        </row>
        <row r="50">
          <cell r="I50" t="str">
            <v>5CG42325MF</v>
          </cell>
          <cell r="AB50" t="str">
            <v>it@westerncap.in</v>
          </cell>
        </row>
        <row r="51">
          <cell r="I51" t="str">
            <v>8GZSYM3</v>
          </cell>
          <cell r="AB51" t="str">
            <v>shweta.katkar@westerncap.in</v>
          </cell>
        </row>
        <row r="52">
          <cell r="I52" t="str">
            <v>PG04PQXY</v>
          </cell>
          <cell r="AB52" t="str">
            <v>enroll@westerncap.in</v>
          </cell>
        </row>
        <row r="53">
          <cell r="I53" t="str">
            <v>8J8RXR3</v>
          </cell>
          <cell r="AB53" t="str">
            <v>amar.billawar@westerncap.in</v>
          </cell>
        </row>
        <row r="54">
          <cell r="I54" t="str">
            <v>5CG42326TT</v>
          </cell>
          <cell r="AB54" t="str">
            <v>it@westerncap.in</v>
          </cell>
        </row>
        <row r="55">
          <cell r="I55" t="str">
            <v>5CG4234G8B</v>
          </cell>
          <cell r="AB55" t="str">
            <v>libron.rodrigues@westerncap.in</v>
          </cell>
        </row>
        <row r="56">
          <cell r="I56" t="str">
            <v>5CG4234GM2</v>
          </cell>
          <cell r="AB56" t="str">
            <v>sumit.singh@westerncap.in</v>
          </cell>
        </row>
        <row r="57">
          <cell r="I57" t="str">
            <v>5CG4234GMP</v>
          </cell>
          <cell r="AB57" t="str">
            <v>kamlesh.patil@westerncap.in</v>
          </cell>
        </row>
        <row r="58">
          <cell r="I58" t="str">
            <v>70YH5R3</v>
          </cell>
          <cell r="AB58" t="str">
            <v>rupali.sharma@westerncap.in</v>
          </cell>
        </row>
        <row r="59">
          <cell r="I59" t="str">
            <v>PG04DB9L</v>
          </cell>
          <cell r="AB59" t="str">
            <v>mukeshkannan.c@westerncap.in</v>
          </cell>
        </row>
        <row r="60">
          <cell r="I60" t="str">
            <v>PG04DX11</v>
          </cell>
          <cell r="AB60" t="str">
            <v>hemanth.mv@westerncap.in</v>
          </cell>
        </row>
        <row r="61">
          <cell r="I61" t="str">
            <v>5CG42328XK</v>
          </cell>
          <cell r="AB61" t="str">
            <v>mukesh.raghuwanshi@westerncap.in</v>
          </cell>
        </row>
        <row r="62">
          <cell r="I62" t="str">
            <v>PG04DAWD</v>
          </cell>
          <cell r="AB62" t="str">
            <v>ramachandran.t@westerncap.in</v>
          </cell>
        </row>
        <row r="63">
          <cell r="I63" t="str">
            <v>5CG4245BLB</v>
          </cell>
          <cell r="AB63" t="str">
            <v>akshay.gangrade@westerncap.in</v>
          </cell>
        </row>
        <row r="64">
          <cell r="I64" t="str">
            <v>PG04PQSE</v>
          </cell>
          <cell r="AB64" t="str">
            <v>enroll@westerncap.in</v>
          </cell>
        </row>
        <row r="65">
          <cell r="I65" t="str">
            <v>5CG42328DQ</v>
          </cell>
          <cell r="AB65" t="str">
            <v>praganesh.prajapati@westerncap.in</v>
          </cell>
        </row>
        <row r="66">
          <cell r="I66" t="str">
            <v>PG04R6CH</v>
          </cell>
          <cell r="AB66" t="str">
            <v>vijay.bawalia@westerncap.in</v>
          </cell>
        </row>
        <row r="67">
          <cell r="I67" t="str">
            <v>5CG4234FB7</v>
          </cell>
          <cell r="AB67" t="str">
            <v>sarvesh.gahlot@westerncap.in</v>
          </cell>
        </row>
        <row r="68">
          <cell r="I68" t="str">
            <v>PG04B8MR</v>
          </cell>
          <cell r="AB68" t="str">
            <v>gaurav.mishra@westerncap.in</v>
          </cell>
        </row>
        <row r="69">
          <cell r="I69" t="str">
            <v>5CG4324FWF</v>
          </cell>
          <cell r="AB69" t="str">
            <v>shweta.katkar@westerncap.in</v>
          </cell>
        </row>
        <row r="70">
          <cell r="I70" t="str">
            <v>5CG4193WK0</v>
          </cell>
          <cell r="AB70" t="str">
            <v>niranjan.singh@westerncap.in</v>
          </cell>
        </row>
        <row r="71">
          <cell r="I71" t="str">
            <v>5CG4234GDX</v>
          </cell>
          <cell r="AB71" t="str">
            <v>balvir.rathore@westerncap.in</v>
          </cell>
        </row>
        <row r="72">
          <cell r="I72" t="str">
            <v>5CG4245BKZ</v>
          </cell>
          <cell r="AB72" t="str">
            <v>mahesh.pawar@westerncap.in</v>
          </cell>
        </row>
        <row r="73">
          <cell r="I73" t="str">
            <v>PG04DVGS</v>
          </cell>
          <cell r="AB73" t="str">
            <v>enroll2@westerncap.in</v>
          </cell>
        </row>
        <row r="74">
          <cell r="I74" t="str">
            <v>PG04J5CT</v>
          </cell>
          <cell r="AB74" t="str">
            <v>enroll@westerncap.in</v>
          </cell>
        </row>
        <row r="75">
          <cell r="I75" t="str">
            <v>5CG42328BZ</v>
          </cell>
          <cell r="AB75" t="str">
            <v>jigar.vala@westerncap.in</v>
          </cell>
        </row>
        <row r="76">
          <cell r="I76" t="str">
            <v>5CG4234GCZ</v>
          </cell>
          <cell r="AB76" t="str">
            <v>ankit.tolambia@westerncap.in</v>
          </cell>
        </row>
        <row r="77">
          <cell r="I77" t="str">
            <v>5CG4112KYX</v>
          </cell>
          <cell r="AB77" t="str">
            <v>rakesh.hirani@westerncap.in</v>
          </cell>
        </row>
        <row r="78">
          <cell r="I78" t="str">
            <v>5CG4234FH2</v>
          </cell>
          <cell r="AB78" t="str">
            <v>vishnu.khateek@westerncap.in</v>
          </cell>
        </row>
        <row r="79">
          <cell r="I79" t="str">
            <v>5CG4234F5M</v>
          </cell>
          <cell r="AB79" t="str">
            <v>mohan.singh@westerncap.in</v>
          </cell>
        </row>
        <row r="80">
          <cell r="I80" t="str">
            <v>5CG4234D6T</v>
          </cell>
          <cell r="AB80" t="str">
            <v>surya.prakash@westerncap.in</v>
          </cell>
        </row>
        <row r="81">
          <cell r="I81" t="str">
            <v>5CG4234GM8</v>
          </cell>
          <cell r="AB81" t="str">
            <v>dheeraj.chauhan@westerncap.in</v>
          </cell>
        </row>
        <row r="82">
          <cell r="I82" t="str">
            <v>5CG4124BLK</v>
          </cell>
          <cell r="AB82" t="str">
            <v>ravindra.singh@westerncap.in</v>
          </cell>
        </row>
        <row r="83">
          <cell r="I83" t="str">
            <v>5CG4234G7Q</v>
          </cell>
          <cell r="AB83" t="str">
            <v>vena.ram@westerncap.in</v>
          </cell>
        </row>
        <row r="84">
          <cell r="I84" t="str">
            <v>5CG4112NR8</v>
          </cell>
          <cell r="AB84" t="str">
            <v>sagar.barde@westerncap.in</v>
          </cell>
        </row>
        <row r="85">
          <cell r="I85" t="str">
            <v>5CG4192CK0</v>
          </cell>
          <cell r="AB85" t="str">
            <v>leena.kardam@westerncap.in</v>
          </cell>
        </row>
        <row r="86">
          <cell r="I86" t="str">
            <v>5CG42325SK</v>
          </cell>
          <cell r="AB86" t="str">
            <v>bharatkumar.patel@westerncap.in</v>
          </cell>
        </row>
        <row r="87">
          <cell r="I87" t="str">
            <v>PF2D6NQ0</v>
          </cell>
          <cell r="AB87" t="str">
            <v>shubham.chaudhari@westerncap.in</v>
          </cell>
        </row>
        <row r="88">
          <cell r="I88" t="str">
            <v>PG02PFJH</v>
          </cell>
          <cell r="AB88" t="str">
            <v>lalit.p@westerncap.in</v>
          </cell>
        </row>
        <row r="89">
          <cell r="I89" t="str">
            <v>PG04S4GF</v>
          </cell>
          <cell r="AB89" t="str">
            <v>ujjwal.laad@westerncap.in</v>
          </cell>
        </row>
        <row r="90">
          <cell r="I90" t="str">
            <v>5CG4234FGS</v>
          </cell>
          <cell r="AB90" t="str">
            <v>chetan.chauhan@westerncap.in</v>
          </cell>
        </row>
        <row r="91">
          <cell r="I91" t="str">
            <v>PG04DWSQ</v>
          </cell>
          <cell r="AB91" t="str">
            <v>enroll@westerncap.in</v>
          </cell>
        </row>
        <row r="92">
          <cell r="I92" t="str">
            <v>5CG4232MDW</v>
          </cell>
          <cell r="AB92" t="str">
            <v>amit.mudgal@westerncap.in</v>
          </cell>
        </row>
        <row r="93">
          <cell r="I93" t="str">
            <v>NXADDSI00V21605EA63400</v>
          </cell>
          <cell r="AB93" t="str">
            <v>rahul.gawali@westerncap.in</v>
          </cell>
        </row>
        <row r="94">
          <cell r="I94" t="str">
            <v>PG04S5LE</v>
          </cell>
          <cell r="AB94" t="str">
            <v>deepak.salvi@westerncap.in</v>
          </cell>
        </row>
        <row r="95">
          <cell r="I95" t="str">
            <v>R3700234</v>
          </cell>
          <cell r="AB95" t="str">
            <v>Shushant.dash@westerncap.in</v>
          </cell>
        </row>
        <row r="96">
          <cell r="I96" t="str">
            <v>PG04DTHM</v>
          </cell>
          <cell r="AB96" t="str">
            <v>govindaraj.s@westerncap.in</v>
          </cell>
        </row>
        <row r="97">
          <cell r="I97" t="str">
            <v>5CG4324KVZ</v>
          </cell>
          <cell r="AB97" t="str">
            <v>ganesh.kale@westerncap.in</v>
          </cell>
        </row>
        <row r="98">
          <cell r="I98" t="str">
            <v>PG04R8HZ</v>
          </cell>
          <cell r="AB98" t="str">
            <v>srinivas.kathi@westerncap.in</v>
          </cell>
        </row>
        <row r="99">
          <cell r="I99" t="str">
            <v>5CG42325SG</v>
          </cell>
          <cell r="AB99" t="str">
            <v>mohsin.shaikh@westerncap.in</v>
          </cell>
        </row>
        <row r="100">
          <cell r="I100" t="str">
            <v>PF3PMSGJ</v>
          </cell>
          <cell r="AB100" t="str">
            <v>umang.d@westerncap.in</v>
          </cell>
        </row>
        <row r="101">
          <cell r="I101" t="str">
            <v>5CG4234D5D</v>
          </cell>
          <cell r="AB101" t="str">
            <v>kailash.gadri@westerncap.in</v>
          </cell>
        </row>
        <row r="102">
          <cell r="I102" t="str">
            <v>5CG4124BMF</v>
          </cell>
          <cell r="AB102" t="str">
            <v>devendra.singh@westerncap.in</v>
          </cell>
        </row>
        <row r="103">
          <cell r="I103" t="str">
            <v>5CD338MKD6</v>
          </cell>
          <cell r="AB103" t="str">
            <v>ravi.dhanotia@westerncap.in</v>
          </cell>
        </row>
        <row r="104">
          <cell r="I104" t="str">
            <v>5CG4193W94</v>
          </cell>
          <cell r="AB104" t="str">
            <v>it@westerncap.in</v>
          </cell>
        </row>
        <row r="105">
          <cell r="I105" t="str">
            <v>5CG4234F4M</v>
          </cell>
          <cell r="AB105" t="str">
            <v>ritesh.dubey@westerncap.in</v>
          </cell>
        </row>
        <row r="106">
          <cell r="I106" t="str">
            <v>5CG4193W3C</v>
          </cell>
          <cell r="AB106" t="str">
            <v>mahipal.gwala@westerncap.in</v>
          </cell>
        </row>
        <row r="107">
          <cell r="I107" t="str">
            <v>PG04H57F</v>
          </cell>
          <cell r="AB107" t="str">
            <v>lalit.solanki@westerncap.in</v>
          </cell>
        </row>
        <row r="108">
          <cell r="I108" t="str">
            <v>5CG4245GMF</v>
          </cell>
          <cell r="AB108" t="str">
            <v>vishal.kamble@westerncap.in</v>
          </cell>
        </row>
        <row r="109">
          <cell r="I109" t="str">
            <v>5CG338610W</v>
          </cell>
          <cell r="AB109" t="str">
            <v>it@westerncap.in</v>
          </cell>
        </row>
        <row r="110">
          <cell r="I110" t="str">
            <v>5CG42328DX</v>
          </cell>
          <cell r="AB110" t="str">
            <v>jayrajsinh.zala@westerncap.in</v>
          </cell>
        </row>
        <row r="111">
          <cell r="I111" t="str">
            <v>5CG42325N8</v>
          </cell>
          <cell r="AB111" t="str">
            <v>jayesh.rathi@westerncap.in</v>
          </cell>
        </row>
        <row r="112">
          <cell r="I112" t="str">
            <v>5CG4234D6V</v>
          </cell>
          <cell r="AB112" t="str">
            <v>kuldip.makwana@westerncap.in</v>
          </cell>
        </row>
        <row r="113">
          <cell r="I113" t="str">
            <v>5CG4234GMK</v>
          </cell>
          <cell r="AB113" t="str">
            <v>satish.deulkar@westerncap.in</v>
          </cell>
        </row>
        <row r="114">
          <cell r="I114" t="str">
            <v>5CG4324LN8</v>
          </cell>
          <cell r="AB114" t="str">
            <v>ashish.gharjale@westerncap.in</v>
          </cell>
        </row>
        <row r="115">
          <cell r="I115" t="str">
            <v>R3700625</v>
          </cell>
          <cell r="AB115" t="str">
            <v>Nilesh.g@westerncap.in</v>
          </cell>
        </row>
        <row r="116">
          <cell r="I116" t="str">
            <v>PG04PQRA</v>
          </cell>
          <cell r="AB116" t="str">
            <v>enroll@westerncap.in</v>
          </cell>
        </row>
        <row r="117">
          <cell r="I117" t="str">
            <v>5CG4193WGM</v>
          </cell>
          <cell r="AB117" t="str">
            <v>shivam.rathod@westerncap.in</v>
          </cell>
        </row>
        <row r="118">
          <cell r="I118" t="str">
            <v>R3700328</v>
          </cell>
          <cell r="AB118" t="str">
            <v>avinash.sinha@westerncap.in</v>
          </cell>
        </row>
        <row r="119">
          <cell r="I119" t="str">
            <v>PG04R6XY</v>
          </cell>
          <cell r="AB119" t="str">
            <v>totaram.sharma@westerncap.in</v>
          </cell>
        </row>
        <row r="120">
          <cell r="I120" t="str">
            <v>5CG4245GM9</v>
          </cell>
        </row>
        <row r="121">
          <cell r="I121" t="str">
            <v>HF4X5R3</v>
          </cell>
          <cell r="AB121" t="str">
            <v>rakesh.gupta@westerncap.in</v>
          </cell>
        </row>
        <row r="122">
          <cell r="I122" t="str">
            <v>PF3L1HHD</v>
          </cell>
          <cell r="AB122" t="str">
            <v>dw@westerncap.in</v>
          </cell>
        </row>
        <row r="123">
          <cell r="I123" t="str">
            <v>5CG4234GLS</v>
          </cell>
          <cell r="AB123" t="str">
            <v>harshad.shah@westerncap.in</v>
          </cell>
        </row>
        <row r="124">
          <cell r="I124" t="str">
            <v>PG04DW5L</v>
          </cell>
          <cell r="AB124" t="str">
            <v>enroll2@westerncap.in</v>
          </cell>
        </row>
        <row r="125">
          <cell r="I125" t="str">
            <v>5CG4234GMB</v>
          </cell>
          <cell r="AB125" t="str">
            <v>rahul.singh@westerncap.in</v>
          </cell>
        </row>
        <row r="126">
          <cell r="I126" t="str">
            <v>9C32YR3</v>
          </cell>
          <cell r="AB126" t="str">
            <v>ravindra.darekar@westerncap.in</v>
          </cell>
        </row>
        <row r="127">
          <cell r="I127" t="str">
            <v>PF1K80EH</v>
          </cell>
          <cell r="AB127" t="str">
            <v>ajinkya.shinde@westerncap.in</v>
          </cell>
        </row>
        <row r="128">
          <cell r="I128" t="str">
            <v>PG04SHHF</v>
          </cell>
          <cell r="AB128" t="str">
            <v>enroll@westerncap.in</v>
          </cell>
        </row>
        <row r="129">
          <cell r="I129" t="str">
            <v>5CG4245GFR</v>
          </cell>
          <cell r="AB129" t="str">
            <v>dhruv.ghuge@westerncap.in</v>
          </cell>
        </row>
        <row r="130">
          <cell r="I130" t="str">
            <v>5CG4245GLN</v>
          </cell>
          <cell r="AB130" t="str">
            <v>martina.khandagle@westerncap.in</v>
          </cell>
        </row>
        <row r="131">
          <cell r="I131" t="str">
            <v>5CG4324LM4</v>
          </cell>
          <cell r="AB131" t="str">
            <v>ajay.gawai@westerncap.in</v>
          </cell>
        </row>
        <row r="132">
          <cell r="I132" t="str">
            <v>PF2KZ7RW</v>
          </cell>
          <cell r="AB132" t="str">
            <v>enroll2@westerncap.in</v>
          </cell>
        </row>
        <row r="133">
          <cell r="I133" t="str">
            <v>PG04SJWK</v>
          </cell>
          <cell r="AB133" t="str">
            <v>enroll@westerncap.in</v>
          </cell>
        </row>
        <row r="134">
          <cell r="I134" t="str">
            <v>PG04SK03</v>
          </cell>
          <cell r="AB134" t="str">
            <v>enroll2@westerncap.in</v>
          </cell>
        </row>
        <row r="135">
          <cell r="I135" t="str">
            <v>HX69NS3</v>
          </cell>
          <cell r="AB135" t="str">
            <v>rohidas.d@westerncap.in</v>
          </cell>
        </row>
        <row r="136">
          <cell r="I136" t="str">
            <v>5CG4193WGQ</v>
          </cell>
          <cell r="AB136" t="str">
            <v>roshan.singh@westerncap.in</v>
          </cell>
        </row>
        <row r="137">
          <cell r="I137" t="str">
            <v>5CG4234F5N</v>
          </cell>
          <cell r="AB137" t="str">
            <v>sandip.more@westerncap.in</v>
          </cell>
        </row>
        <row r="138">
          <cell r="I138" t="str">
            <v>5CG42502SX</v>
          </cell>
          <cell r="AB138" t="str">
            <v>hemantkumar.patel@westerncap.in</v>
          </cell>
        </row>
        <row r="139">
          <cell r="I139" t="str">
            <v>5CG33860XG</v>
          </cell>
          <cell r="AB139" t="str">
            <v>it@westerncap.in</v>
          </cell>
        </row>
        <row r="140">
          <cell r="I140" t="str">
            <v>5CG4193WK4</v>
          </cell>
          <cell r="AB140" t="str">
            <v>kartik.chouhan@westerncap.in</v>
          </cell>
        </row>
        <row r="141">
          <cell r="I141" t="str">
            <v>5CG4234FHM</v>
          </cell>
          <cell r="AB141" t="str">
            <v>surendra.kamble@westerncap.in</v>
          </cell>
        </row>
        <row r="142">
          <cell r="I142" t="str">
            <v>PG04DVAY</v>
          </cell>
          <cell r="AB142" t="str">
            <v>enroll2@westerncap.in</v>
          </cell>
        </row>
        <row r="143">
          <cell r="I143" t="str">
            <v>5CG4234DXG</v>
          </cell>
          <cell r="AB143" t="str">
            <v>sanjay.jat@westerncap.in</v>
          </cell>
        </row>
        <row r="144">
          <cell r="I144" t="str">
            <v>5CG4234G8X</v>
          </cell>
          <cell r="AB144" t="str">
            <v>it@westerncap.in</v>
          </cell>
        </row>
        <row r="145">
          <cell r="I145" t="str">
            <v>5CG42328DS</v>
          </cell>
          <cell r="AB145" t="str">
            <v>chetankumar.patel@westerncap.in</v>
          </cell>
        </row>
        <row r="146">
          <cell r="I146" t="str">
            <v>5CG42502SN</v>
          </cell>
          <cell r="AB146" t="str">
            <v>akshay.patil@westerncap.in</v>
          </cell>
        </row>
        <row r="147">
          <cell r="I147" t="str">
            <v>5CG4234G2V</v>
          </cell>
          <cell r="AB147" t="str">
            <v>kartar.singh@westerncap.in</v>
          </cell>
        </row>
        <row r="148">
          <cell r="I148" t="str">
            <v>PG04SHTR</v>
          </cell>
          <cell r="AB148" t="str">
            <v>sathish.m@westerncap.in</v>
          </cell>
        </row>
        <row r="149">
          <cell r="I149" t="str">
            <v>5CG42326NX</v>
          </cell>
          <cell r="AB149" t="str">
            <v>krishna.sharma@westerncap.in</v>
          </cell>
        </row>
        <row r="150">
          <cell r="I150" t="str">
            <v>CND85063GT</v>
          </cell>
          <cell r="AB150" t="str">
            <v>sharmila.d@westerncap.in</v>
          </cell>
        </row>
        <row r="151">
          <cell r="I151" t="str">
            <v>5CG4193X1X</v>
          </cell>
          <cell r="AB151" t="str">
            <v>girraj.paliwal@westerncap.in</v>
          </cell>
        </row>
        <row r="152">
          <cell r="I152" t="str">
            <v>909NZHH031961</v>
          </cell>
          <cell r="AB152" t="str">
            <v>dw@westerncap.in</v>
          </cell>
        </row>
        <row r="153">
          <cell r="I153" t="str">
            <v>CTMK5R3</v>
          </cell>
          <cell r="AB153" t="str">
            <v>vinayak.h@westerncap.in</v>
          </cell>
        </row>
        <row r="154">
          <cell r="I154" t="str">
            <v>PG04H9WB</v>
          </cell>
          <cell r="AB154" t="str">
            <v>jitendra.bairagi@westerncap.in</v>
          </cell>
        </row>
        <row r="155">
          <cell r="I155" t="str">
            <v>NXADDSI00V216089643400</v>
          </cell>
          <cell r="AB155" t="str">
            <v>mohan.v@westerncap.in</v>
          </cell>
        </row>
        <row r="156">
          <cell r="I156" t="str">
            <v>PF5CCXFC</v>
          </cell>
          <cell r="AB156" t="str">
            <v>gaurav.dhawan@westerncap.in</v>
          </cell>
        </row>
        <row r="157">
          <cell r="I157" t="str">
            <v>5CG4324GLQ</v>
          </cell>
          <cell r="AB157" t="str">
            <v>prabhu.s@westerncap.in</v>
          </cell>
        </row>
        <row r="158">
          <cell r="I158" t="str">
            <v>5CG4193WFK</v>
          </cell>
          <cell r="AB158" t="str">
            <v>manojkumar.saini@westerncap.in</v>
          </cell>
        </row>
        <row r="159">
          <cell r="I159" t="str">
            <v>5CG4243R68</v>
          </cell>
          <cell r="AB159" t="str">
            <v>sujit.y@westerncap.in</v>
          </cell>
        </row>
        <row r="160">
          <cell r="I160" t="str">
            <v>PG04R757</v>
          </cell>
          <cell r="AB160" t="str">
            <v>manish.purohit@westerncap.in</v>
          </cell>
        </row>
        <row r="161">
          <cell r="I161" t="str">
            <v>5CG4193X3Q</v>
          </cell>
          <cell r="AB161" t="str">
            <v>kaushlesh.saket@westerncap.in</v>
          </cell>
        </row>
        <row r="162">
          <cell r="I162" t="str">
            <v>PF5CGLX8</v>
          </cell>
          <cell r="AB162" t="str">
            <v>vishal.gupta@westerncap.in</v>
          </cell>
        </row>
        <row r="163">
          <cell r="I163" t="str">
            <v>5CG4234FZK</v>
          </cell>
          <cell r="AB163" t="str">
            <v>ketan.bhatlekar@westerncap.in</v>
          </cell>
        </row>
        <row r="164">
          <cell r="I164" t="str">
            <v>5CG3121R8M</v>
          </cell>
          <cell r="AB164" t="str">
            <v>prasad.ghodvinde@westerncap.in</v>
          </cell>
        </row>
        <row r="165">
          <cell r="I165" t="str">
            <v>5CG4324H13</v>
          </cell>
          <cell r="AB165" t="str">
            <v>vishal.changan@westerncap.in</v>
          </cell>
        </row>
        <row r="166">
          <cell r="I166" t="str">
            <v>5CG4234FF8</v>
          </cell>
          <cell r="AB166" t="str">
            <v>bharat.sharma@westerncap.in</v>
          </cell>
        </row>
        <row r="167">
          <cell r="I167" t="str">
            <v>5CG4234FGN</v>
          </cell>
          <cell r="AB167" t="str">
            <v>animesh.pandey@westerncap.in</v>
          </cell>
        </row>
        <row r="168">
          <cell r="I168" t="str">
            <v>5CG4245GMN</v>
          </cell>
          <cell r="AB168" t="str">
            <v>paresh.jadhav@westerncap.in</v>
          </cell>
        </row>
        <row r="169">
          <cell r="I169" t="str">
            <v>5CG4234F9R</v>
          </cell>
          <cell r="AB169" t="str">
            <v>praveen.rathore1@westerncap.in</v>
          </cell>
        </row>
        <row r="170">
          <cell r="I170" t="str">
            <v>5CG4234D3B</v>
          </cell>
          <cell r="AB170" t="str">
            <v>ashish.agrawal@westerncap.in</v>
          </cell>
        </row>
        <row r="171">
          <cell r="I171" t="str">
            <v>CND3391GPF</v>
          </cell>
          <cell r="AB171" t="str">
            <v>manoj.chawan@westerncap.in</v>
          </cell>
        </row>
        <row r="172">
          <cell r="I172" t="str">
            <v>PF30RWHH</v>
          </cell>
        </row>
        <row r="173">
          <cell r="I173" t="str">
            <v>5CG42325T7</v>
          </cell>
          <cell r="AB173" t="str">
            <v>sandip.ghadge@westerncap.in</v>
          </cell>
        </row>
        <row r="174">
          <cell r="I174" t="str">
            <v>5CG4245GMQ</v>
          </cell>
          <cell r="AB174" t="str">
            <v>vaibhav.deshmukh@westerncap.in</v>
          </cell>
        </row>
        <row r="175">
          <cell r="I175" t="str">
            <v>PG04R71G</v>
          </cell>
          <cell r="AB175" t="str">
            <v>narendra.chourey@westerncap.in</v>
          </cell>
        </row>
        <row r="176">
          <cell r="I176" t="str">
            <v>5CG4193X0K</v>
          </cell>
          <cell r="AB176" t="str">
            <v>chetan.shah@westerncap.in</v>
          </cell>
        </row>
        <row r="177">
          <cell r="I177" t="str">
            <v>5CG4234F5Z</v>
          </cell>
          <cell r="AB177" t="str">
            <v>vikas.chouhan@westerncap.in</v>
          </cell>
        </row>
        <row r="178">
          <cell r="I178" t="str">
            <v>19JTYM3</v>
          </cell>
          <cell r="AB178" t="str">
            <v>vinayak.munpelli@westerncap.in</v>
          </cell>
        </row>
        <row r="179">
          <cell r="I179" t="str">
            <v>5CG42325LZ</v>
          </cell>
          <cell r="AB179" t="str">
            <v>sunny.shah@westerncap.in</v>
          </cell>
        </row>
        <row r="180">
          <cell r="I180" t="str">
            <v>1DXHWG3</v>
          </cell>
          <cell r="AB180" t="str">
            <v>test@westerncap.in</v>
          </cell>
        </row>
        <row r="181">
          <cell r="I181" t="str">
            <v>5CG4234G3X</v>
          </cell>
          <cell r="AB181" t="str">
            <v>gourav.koli@westerncap.in</v>
          </cell>
        </row>
        <row r="182">
          <cell r="I182" t="str">
            <v>5CG4245GLR</v>
          </cell>
          <cell r="AB182" t="str">
            <v>sumit.shinde@westerncap.in</v>
          </cell>
        </row>
        <row r="183">
          <cell r="I183" t="str">
            <v>5CG423432R</v>
          </cell>
          <cell r="AB183" t="str">
            <v>avinash.borate@westerncap.in</v>
          </cell>
        </row>
        <row r="184">
          <cell r="I184" t="str">
            <v>5CG42328DP</v>
          </cell>
          <cell r="AB184" t="str">
            <v>shubham.hanchate@westerncap.in</v>
          </cell>
        </row>
        <row r="185">
          <cell r="I185" t="str">
            <v>PF2L1EYW</v>
          </cell>
          <cell r="AB185" t="str">
            <v>prerna.bangera@westerncap.in</v>
          </cell>
        </row>
        <row r="186">
          <cell r="I186" t="str">
            <v>PG04SFGV</v>
          </cell>
          <cell r="AB186" t="str">
            <v>enroll@westerncap.in</v>
          </cell>
        </row>
        <row r="187">
          <cell r="I187" t="str">
            <v>5CG4324LSV</v>
          </cell>
          <cell r="AB187" t="str">
            <v>rahul.kadam@westerncap.in</v>
          </cell>
        </row>
        <row r="188">
          <cell r="I188" t="str">
            <v>PG04SEK4</v>
          </cell>
          <cell r="AB188" t="str">
            <v>enroll@westerncap.in</v>
          </cell>
        </row>
        <row r="189">
          <cell r="I189" t="str">
            <v>PG04R6K7</v>
          </cell>
          <cell r="AB189" t="str">
            <v>nakul.sharma@westerncap.in</v>
          </cell>
        </row>
        <row r="190">
          <cell r="I190" t="str">
            <v>5CG4234DXN</v>
          </cell>
          <cell r="AB190" t="str">
            <v>digvijaysinh.zala@westerncap.in</v>
          </cell>
        </row>
        <row r="191">
          <cell r="I191" t="str">
            <v>CND9111R68</v>
          </cell>
          <cell r="AB191" t="str">
            <v>akshay.deshmukh@westerncap.in</v>
          </cell>
        </row>
        <row r="192">
          <cell r="I192" t="str">
            <v>1N13030G4T</v>
          </cell>
          <cell r="AB192" t="str">
            <v>nandkishor.vaishnav@westerncap.in</v>
          </cell>
        </row>
        <row r="193">
          <cell r="I193" t="str">
            <v>5CG3125QVZ</v>
          </cell>
          <cell r="AB193" t="str">
            <v>abhilash.s@westerncap.in</v>
          </cell>
        </row>
        <row r="194">
          <cell r="I194" t="str">
            <v>PG04R6FV</v>
          </cell>
          <cell r="AB194" t="str">
            <v>enroll@westerncap.in</v>
          </cell>
        </row>
        <row r="195">
          <cell r="I195" t="str">
            <v>5CG42326N1</v>
          </cell>
          <cell r="AB195" t="str">
            <v>ravi.rathore@westerncap.in</v>
          </cell>
        </row>
        <row r="196">
          <cell r="I196" t="str">
            <v>PF30WJ94</v>
          </cell>
          <cell r="AB196" t="str">
            <v>avinash.baddul@westerncap.in</v>
          </cell>
        </row>
        <row r="197">
          <cell r="I197" t="str">
            <v>5CG4234F5L</v>
          </cell>
          <cell r="AB197" t="str">
            <v>bhavesh.chaudhari@westerncap.in</v>
          </cell>
        </row>
        <row r="198">
          <cell r="I198" t="str">
            <v>5CG42328MG</v>
          </cell>
          <cell r="AB198" t="str">
            <v>vinod.patil@westerncap.in</v>
          </cell>
        </row>
        <row r="199">
          <cell r="I199" t="str">
            <v>5CG4234GML</v>
          </cell>
          <cell r="AB199" t="str">
            <v>soheb.mansuri@westerncap.in</v>
          </cell>
        </row>
        <row r="200">
          <cell r="I200" t="str">
            <v>5CG4193WF7</v>
          </cell>
          <cell r="AB200" t="str">
            <v>dheeraj.chouhan@westerncap.in</v>
          </cell>
        </row>
        <row r="201">
          <cell r="I201" t="str">
            <v>5CG42325MP</v>
          </cell>
          <cell r="AB201" t="str">
            <v>nilesh.waskar@westerncap.in</v>
          </cell>
        </row>
        <row r="202">
          <cell r="I202" t="str">
            <v>1Q8VXR3</v>
          </cell>
          <cell r="AB202" t="str">
            <v>jigar.c@westerncap.in</v>
          </cell>
        </row>
        <row r="203">
          <cell r="I203" t="str">
            <v>5CG5082Z50</v>
          </cell>
          <cell r="AB203" t="str">
            <v>jitendra.salitra@westerncap.in</v>
          </cell>
        </row>
        <row r="204">
          <cell r="I204" t="str">
            <v>PG04SENZ</v>
          </cell>
          <cell r="AB204" t="str">
            <v>enroll@westerncap.in</v>
          </cell>
        </row>
        <row r="205">
          <cell r="I205" t="str">
            <v>5CG4234GMD</v>
          </cell>
          <cell r="AB205" t="str">
            <v>shivam.panday@westerncap.in</v>
          </cell>
        </row>
        <row r="206">
          <cell r="I206" t="str">
            <v>5CG4234GMG</v>
          </cell>
          <cell r="AB206" t="str">
            <v>nisha.yadav@westerncap.in</v>
          </cell>
        </row>
        <row r="207">
          <cell r="I207" t="str">
            <v>5CD2479F3M</v>
          </cell>
          <cell r="AB207" t="str">
            <v>milind.samant@westerncap.in</v>
          </cell>
        </row>
        <row r="208">
          <cell r="I208" t="str">
            <v>5CG4234FGR</v>
          </cell>
          <cell r="AB208" t="str">
            <v>prashant.sharma@westerncap.in</v>
          </cell>
        </row>
        <row r="209">
          <cell r="I209" t="str">
            <v>6LV8YR3</v>
          </cell>
          <cell r="AB209" t="str">
            <v>tousif.m@westerncap.in</v>
          </cell>
        </row>
        <row r="210">
          <cell r="I210" t="str">
            <v>5CG4234G2Y</v>
          </cell>
          <cell r="AB210" t="str">
            <v>nitesh.bhati@westerncap.in</v>
          </cell>
        </row>
        <row r="211">
          <cell r="I211" t="str">
            <v>5CG33861FC</v>
          </cell>
          <cell r="AB211" t="str">
            <v>it@westerncap.in</v>
          </cell>
        </row>
        <row r="212">
          <cell r="I212" t="str">
            <v>PF3Q8KP9</v>
          </cell>
          <cell r="AB212" t="str">
            <v>vishal.chavan@westerncap.in</v>
          </cell>
        </row>
        <row r="213">
          <cell r="I213" t="str">
            <v>PG04SFPT</v>
          </cell>
          <cell r="AB213" t="str">
            <v>enroll@westerncap.in</v>
          </cell>
        </row>
        <row r="214">
          <cell r="I214" t="str">
            <v>5CG4193WKH</v>
          </cell>
          <cell r="AB214" t="str">
            <v>ashish.pal@westerncap.in</v>
          </cell>
        </row>
        <row r="215">
          <cell r="I215" t="str">
            <v>PG04SKAJ</v>
          </cell>
          <cell r="AB215" t="str">
            <v>enroll2@westerncap.in</v>
          </cell>
        </row>
        <row r="216">
          <cell r="I216" t="str">
            <v>5CG42325SH</v>
          </cell>
          <cell r="AB216" t="str">
            <v>it@westerncap.in</v>
          </cell>
        </row>
        <row r="217">
          <cell r="I217" t="str">
            <v>5CG4234GDQ</v>
          </cell>
          <cell r="AB217" t="str">
            <v>ashish.khedekar@westerncap.in</v>
          </cell>
        </row>
        <row r="218">
          <cell r="I218" t="str">
            <v>PG04SFN7</v>
          </cell>
          <cell r="AB218" t="str">
            <v>enroll2@westerncap.in</v>
          </cell>
        </row>
        <row r="219">
          <cell r="I219" t="str">
            <v>5CG4234G7L</v>
          </cell>
          <cell r="AB219" t="str">
            <v>suresh.saini@westerncap.in</v>
          </cell>
        </row>
        <row r="220">
          <cell r="I220" t="str">
            <v>5CG4234GLY</v>
          </cell>
          <cell r="AB220" t="str">
            <v>sagar.shinge@westerncap.in</v>
          </cell>
        </row>
        <row r="221">
          <cell r="I221" t="str">
            <v>5CG4234FF9</v>
          </cell>
          <cell r="AB221" t="str">
            <v>yogita.nathani@westerncap.in</v>
          </cell>
        </row>
        <row r="222">
          <cell r="I222" t="str">
            <v>5CG4193X4P</v>
          </cell>
          <cell r="AB222" t="str">
            <v>suraj.sen@westerncap.in</v>
          </cell>
        </row>
        <row r="223">
          <cell r="I223" t="str">
            <v>5CG4245GMB</v>
          </cell>
          <cell r="AB223" t="str">
            <v>surya.prakash@westerncap.in</v>
          </cell>
        </row>
        <row r="224">
          <cell r="I224" t="str">
            <v>5CG4232873</v>
          </cell>
          <cell r="AB224" t="str">
            <v>hiteshkumar.dodiya@westerncap.in</v>
          </cell>
        </row>
        <row r="225">
          <cell r="I225" t="str">
            <v>5CG4234F5Q</v>
          </cell>
          <cell r="AB225" t="str">
            <v>ashok.kumar@westerncap.in</v>
          </cell>
        </row>
        <row r="226">
          <cell r="I226" t="str">
            <v>5CG4234GDS</v>
          </cell>
          <cell r="AB226" t="str">
            <v>nagendra.hada@westerncap.in</v>
          </cell>
        </row>
        <row r="227">
          <cell r="I227" t="str">
            <v>PG04S5QZ</v>
          </cell>
          <cell r="AB227" t="str">
            <v>enroll@westerncap.in</v>
          </cell>
        </row>
        <row r="228">
          <cell r="I228" t="str">
            <v>5CG5082ZKN</v>
          </cell>
          <cell r="AB228" t="str">
            <v>manish.vaishnav@westerncap.in</v>
          </cell>
        </row>
        <row r="229">
          <cell r="I229" t="str">
            <v>PF30R8ES</v>
          </cell>
          <cell r="AB229" t="str">
            <v>prathmesh.devare@westerncap.in</v>
          </cell>
        </row>
        <row r="230">
          <cell r="I230" t="str">
            <v>PG04DWCJ</v>
          </cell>
          <cell r="AB230" t="str">
            <v>enroll2@westerncap.in</v>
          </cell>
        </row>
        <row r="231">
          <cell r="I231" t="str">
            <v>5CG42325N4</v>
          </cell>
          <cell r="AB231" t="str">
            <v>vivek.jungare@westerncap.in</v>
          </cell>
        </row>
        <row r="232">
          <cell r="I232" t="str">
            <v>5CG4234G83</v>
          </cell>
          <cell r="AB232" t="str">
            <v>shubham.shah@westerncap.in</v>
          </cell>
        </row>
        <row r="233">
          <cell r="I233" t="str">
            <v>PG04H1CL</v>
          </cell>
          <cell r="AB233" t="str">
            <v>jugalkumar.verma@westerncap.in</v>
          </cell>
        </row>
        <row r="234">
          <cell r="I234" t="str">
            <v>5CG4234G3G</v>
          </cell>
          <cell r="AB234" t="str">
            <v>shailendra.soulanki@westerncap.in</v>
          </cell>
        </row>
        <row r="235">
          <cell r="I235" t="str">
            <v>R3700621</v>
          </cell>
          <cell r="AB235" t="str">
            <v>suryanarayan.panda@westerncap.in</v>
          </cell>
        </row>
        <row r="236">
          <cell r="I236" t="str">
            <v>5CG4234GDZ</v>
          </cell>
          <cell r="AB236" t="str">
            <v>virendra.singh@westerncap.in</v>
          </cell>
        </row>
        <row r="237">
          <cell r="I237" t="str">
            <v>5CG423284H</v>
          </cell>
          <cell r="AB237" t="str">
            <v>jagdishkumar.nayak@westerncap.in</v>
          </cell>
        </row>
        <row r="238">
          <cell r="I238" t="str">
            <v>PF3PKQ17</v>
          </cell>
          <cell r="AB238" t="str">
            <v>abhaykumar.j@westerncap.in</v>
          </cell>
        </row>
        <row r="239">
          <cell r="I239" t="str">
            <v>5CG4241DTC</v>
          </cell>
          <cell r="AB239" t="str">
            <v>mandar.menkar@westerncap.in</v>
          </cell>
        </row>
        <row r="240">
          <cell r="I240" t="str">
            <v>5CG4245GM7</v>
          </cell>
          <cell r="AB240" t="str">
            <v>yogesh.popshetwar@westerncap.in</v>
          </cell>
        </row>
        <row r="241">
          <cell r="I241" t="str">
            <v>5CG4234GDT</v>
          </cell>
          <cell r="AB241" t="str">
            <v>shyam.das@westerncap.in</v>
          </cell>
        </row>
        <row r="242">
          <cell r="I242" t="str">
            <v>PG04R6ZL</v>
          </cell>
          <cell r="AB242" t="str">
            <v>gourav.sharma1@westerncap.in</v>
          </cell>
        </row>
        <row r="243">
          <cell r="I243" t="str">
            <v>5CG4234F5W</v>
          </cell>
          <cell r="AB243" t="str">
            <v>udai.chauhan@westerncap.in</v>
          </cell>
        </row>
        <row r="244">
          <cell r="I244" t="str">
            <v>5CG4234GCQ</v>
          </cell>
          <cell r="AB244" t="str">
            <v>vivekbhai.patel@westerncap.in</v>
          </cell>
        </row>
        <row r="245">
          <cell r="I245" t="str">
            <v>5CG33861BM</v>
          </cell>
          <cell r="AB245" t="str">
            <v>dhiraj.koli@westerncap.in</v>
          </cell>
        </row>
        <row r="246">
          <cell r="I246" t="str">
            <v>PG04967C</v>
          </cell>
          <cell r="AB246" t="str">
            <v>raviteja.p@westerncap.in</v>
          </cell>
        </row>
        <row r="247">
          <cell r="I247" t="str">
            <v>5CG5082YV4</v>
          </cell>
          <cell r="AB247" t="str">
            <v>dattaram.tawade@westerncap.in</v>
          </cell>
        </row>
        <row r="248">
          <cell r="I248" t="str">
            <v>5CG4193X3V</v>
          </cell>
          <cell r="AB248" t="str">
            <v>sachin.jadhav@westerncap.in</v>
          </cell>
        </row>
        <row r="249">
          <cell r="I249" t="str">
            <v>5CG4324LY1</v>
          </cell>
          <cell r="AB249" t="str">
            <v>sameer.bankar@westerncap.in</v>
          </cell>
        </row>
        <row r="250">
          <cell r="I250" t="str">
            <v>PG04H0Z2</v>
          </cell>
          <cell r="AB250" t="str">
            <v>prakash.chandra@westerncap.in</v>
          </cell>
        </row>
        <row r="251">
          <cell r="I251" t="str">
            <v>5CG4234D2F</v>
          </cell>
          <cell r="AB251" t="str">
            <v>mihirkumar.barot@westerncap.in</v>
          </cell>
        </row>
        <row r="252">
          <cell r="I252" t="str">
            <v>5CG4193X0W</v>
          </cell>
          <cell r="AB252" t="str">
            <v>ram.tripathi@westerncap.in</v>
          </cell>
        </row>
        <row r="253">
          <cell r="I253" t="str">
            <v>5CG4245GML</v>
          </cell>
          <cell r="AB253" t="str">
            <v>harshal.patel@westerncap.in</v>
          </cell>
        </row>
        <row r="254">
          <cell r="I254" t="str">
            <v>5CG4234GMQ</v>
          </cell>
          <cell r="AB254" t="str">
            <v>suresh.gurjar@westerncap.in</v>
          </cell>
        </row>
        <row r="255">
          <cell r="I255" t="str">
            <v>PG04SEM9</v>
          </cell>
          <cell r="AB255" t="str">
            <v>heena.kumhar@westerncap.in</v>
          </cell>
        </row>
        <row r="256">
          <cell r="I256" t="str">
            <v>8KV8YR3</v>
          </cell>
          <cell r="AB256" t="str">
            <v>rohan.jain@westerncap.in</v>
          </cell>
        </row>
        <row r="257">
          <cell r="I257" t="str">
            <v>5CG4193WFR</v>
          </cell>
          <cell r="AB257" t="str">
            <v>hemant.pawar@westerncap.in</v>
          </cell>
        </row>
        <row r="258">
          <cell r="I258" t="str">
            <v>5CG42326MR</v>
          </cell>
          <cell r="AB258" t="str">
            <v>chetankumar.lalpura@westerncap.in</v>
          </cell>
        </row>
        <row r="259">
          <cell r="I259" t="str">
            <v>5CG4234GD8</v>
          </cell>
          <cell r="AB259" t="str">
            <v>subhash.singodia@westerncap.in</v>
          </cell>
        </row>
        <row r="260">
          <cell r="I260" t="str">
            <v>5CG4234GM1</v>
          </cell>
          <cell r="AB260" t="str">
            <v>prakashsingh.bhati@westerncap.in</v>
          </cell>
        </row>
        <row r="261">
          <cell r="I261" t="str">
            <v>7S5BGR3</v>
          </cell>
          <cell r="AB261" t="str">
            <v>nilesh.khobre@westerncap.in</v>
          </cell>
        </row>
        <row r="262">
          <cell r="I262" t="str">
            <v>PG04DB1Z</v>
          </cell>
          <cell r="AB262" t="str">
            <v>enroll2@westerncap.in</v>
          </cell>
        </row>
        <row r="263">
          <cell r="I263" t="str">
            <v>5CG4232938</v>
          </cell>
          <cell r="AB263" t="str">
            <v>sandesh.mohite@westerncap.in</v>
          </cell>
        </row>
        <row r="264">
          <cell r="I264" t="str">
            <v>PG04DXBX</v>
          </cell>
          <cell r="AB264" t="str">
            <v>enroll2@westerncap.in</v>
          </cell>
        </row>
        <row r="265">
          <cell r="I265" t="str">
            <v>PG04S4H8</v>
          </cell>
          <cell r="AB265" t="str">
            <v>mahesh.eke@westerncap.in</v>
          </cell>
        </row>
        <row r="266">
          <cell r="I266" t="str">
            <v>5CG4231CCH</v>
          </cell>
          <cell r="AB266" t="str">
            <v>nilkanth.gosavi@westerncap.in</v>
          </cell>
        </row>
        <row r="267">
          <cell r="I267" t="str">
            <v>5CG4234G39</v>
          </cell>
          <cell r="AB267" t="str">
            <v>ajay.thathera@westerncap.in</v>
          </cell>
        </row>
        <row r="268">
          <cell r="I268" t="str">
            <v>1N130401FY</v>
          </cell>
          <cell r="AB268" t="str">
            <v>sanjeev.kumar@westerncap.in</v>
          </cell>
        </row>
        <row r="269">
          <cell r="I269" t="str">
            <v>R3700629</v>
          </cell>
          <cell r="AB269" t="str">
            <v>enroll@westerncap.in</v>
          </cell>
        </row>
        <row r="270">
          <cell r="I270" t="str">
            <v>PG04DWSL</v>
          </cell>
          <cell r="AB270" t="str">
            <v>enroll2@westerncap.in</v>
          </cell>
        </row>
        <row r="271">
          <cell r="I271" t="str">
            <v>5CG42326ML</v>
          </cell>
          <cell r="AB271" t="str">
            <v>shweta.parab@westerncap.in</v>
          </cell>
        </row>
        <row r="272">
          <cell r="I272" t="str">
            <v>5CG42325S8</v>
          </cell>
          <cell r="AB272" t="str">
            <v>rishabh.sukhdane@westerncap.in</v>
          </cell>
        </row>
        <row r="273">
          <cell r="I273" t="str">
            <v>PG04SFV6</v>
          </cell>
          <cell r="AB273" t="str">
            <v>enroll2@westerncap.in</v>
          </cell>
        </row>
        <row r="274">
          <cell r="I274" t="str">
            <v>5CG4193WFP</v>
          </cell>
          <cell r="AB274" t="str">
            <v>swapnil.patil1@westerncap.in</v>
          </cell>
        </row>
        <row r="275">
          <cell r="I275" t="str">
            <v>9ZS1YR3</v>
          </cell>
          <cell r="AB275" t="str">
            <v>forum.ambani@westerncap.in</v>
          </cell>
        </row>
        <row r="276">
          <cell r="I276" t="str">
            <v>5CG4234GMN</v>
          </cell>
          <cell r="AB276" t="str">
            <v>sankari.patel@westerncap.in</v>
          </cell>
        </row>
        <row r="277">
          <cell r="I277" t="str">
            <v>PG04DV74</v>
          </cell>
          <cell r="AB277" t="str">
            <v>ashwin.sen@westerncap.in</v>
          </cell>
        </row>
        <row r="278">
          <cell r="I278" t="str">
            <v>PG04AQTP</v>
          </cell>
          <cell r="AB278" t="str">
            <v>padmanaban.s@westerncap.in</v>
          </cell>
        </row>
        <row r="279">
          <cell r="I279" t="str">
            <v>5CG4234F9G</v>
          </cell>
          <cell r="AB279" t="str">
            <v>nagendra.rajawat@westerncap.in</v>
          </cell>
        </row>
        <row r="280">
          <cell r="I280" t="str">
            <v>PG04SHH2</v>
          </cell>
          <cell r="AB280" t="str">
            <v>enroll@westerncap.in</v>
          </cell>
        </row>
        <row r="281">
          <cell r="I281" t="str">
            <v>PG0496SS</v>
          </cell>
          <cell r="AB281" t="str">
            <v>chandramouli.lakkarsu@westerncap.in</v>
          </cell>
        </row>
        <row r="282">
          <cell r="I282" t="str">
            <v>BNV8YR3</v>
          </cell>
          <cell r="AB282" t="str">
            <v>deepali@westerncap.in</v>
          </cell>
        </row>
        <row r="283">
          <cell r="I283" t="str">
            <v>5CG42326ZD</v>
          </cell>
          <cell r="AB283" t="str">
            <v>arunkumar.p@westerncap.in</v>
          </cell>
        </row>
        <row r="284">
          <cell r="I284" t="str">
            <v>PG04R8DD</v>
          </cell>
          <cell r="AB284" t="str">
            <v>shokin.gaur@westerncap.in</v>
          </cell>
        </row>
        <row r="285">
          <cell r="I285" t="str">
            <v>5CG42325T4</v>
          </cell>
          <cell r="AB285" t="str">
            <v>it@westerncap.in</v>
          </cell>
        </row>
        <row r="286">
          <cell r="I286" t="str">
            <v>5CG4234F5R</v>
          </cell>
          <cell r="AB286" t="str">
            <v>khush.shrimali@westerncap.in</v>
          </cell>
        </row>
        <row r="287">
          <cell r="I287" t="str">
            <v>5CG4234GD3</v>
          </cell>
          <cell r="AB287" t="str">
            <v>ganesh.mehra@westerncap.in</v>
          </cell>
        </row>
        <row r="288">
          <cell r="I288" t="str">
            <v>5CG4245GM8</v>
          </cell>
          <cell r="AB288" t="str">
            <v>prakash.ingle@westerncap.in</v>
          </cell>
        </row>
        <row r="289">
          <cell r="I289" t="str">
            <v>5CG42317PQ</v>
          </cell>
          <cell r="AB289" t="str">
            <v>naresh.sahu@westerncap.in</v>
          </cell>
        </row>
        <row r="290">
          <cell r="I290" t="str">
            <v>PG04PSHQ</v>
          </cell>
          <cell r="AB290" t="str">
            <v>enroll@westerncap.in</v>
          </cell>
        </row>
        <row r="291">
          <cell r="I291" t="str">
            <v>PG04SELH</v>
          </cell>
          <cell r="AB291" t="str">
            <v>lakshmiganthan.r@westerncap.in</v>
          </cell>
        </row>
        <row r="292">
          <cell r="I292" t="str">
            <v>5CG42328DD</v>
          </cell>
          <cell r="AB292" t="str">
            <v>it@westerncap.in</v>
          </cell>
        </row>
        <row r="293">
          <cell r="I293" t="str">
            <v>PF5CD2MW</v>
          </cell>
          <cell r="AB293" t="str">
            <v>prashant.dere@westerncap.in</v>
          </cell>
        </row>
        <row r="294">
          <cell r="I294" t="str">
            <v>5CG4245GFT</v>
          </cell>
          <cell r="AB294" t="str">
            <v>narendra.sambhariya@westerncap.in</v>
          </cell>
        </row>
        <row r="295">
          <cell r="I295" t="str">
            <v>5CG4245GG4</v>
          </cell>
          <cell r="AB295" t="str">
            <v>amol.waghpainjan@westerncap.in</v>
          </cell>
        </row>
        <row r="296">
          <cell r="I296" t="str">
            <v>5CG42325SY</v>
          </cell>
          <cell r="AB296" t="str">
            <v>pratik.salunkhe@westerncap.in</v>
          </cell>
        </row>
        <row r="297">
          <cell r="I297" t="str">
            <v>PG04PSD2</v>
          </cell>
          <cell r="AB297" t="str">
            <v>enroll@westerncap.in</v>
          </cell>
        </row>
        <row r="298">
          <cell r="I298" t="str">
            <v>5CG4245GGB</v>
          </cell>
          <cell r="AB298" t="str">
            <v>aniket.sarvade@westerncap.in</v>
          </cell>
        </row>
        <row r="299">
          <cell r="I299" t="str">
            <v>5CG4324KVP</v>
          </cell>
          <cell r="AB299" t="str">
            <v>vikram.dhakate@westerncap.in</v>
          </cell>
        </row>
        <row r="300">
          <cell r="I300" t="str">
            <v>PF30VEF4</v>
          </cell>
        </row>
        <row r="301">
          <cell r="I301" t="str">
            <v>PG04DAWS</v>
          </cell>
          <cell r="AB301" t="str">
            <v>enroll2@westerncap.in</v>
          </cell>
        </row>
        <row r="302">
          <cell r="I302" t="str">
            <v>5CG4234FBT</v>
          </cell>
          <cell r="AB302" t="str">
            <v>abhishek.nagora@westerncap.in</v>
          </cell>
        </row>
        <row r="303">
          <cell r="I303" t="str">
            <v>PG04SJZE</v>
          </cell>
          <cell r="AB303" t="str">
            <v>devi.suthar@westerncap.in</v>
          </cell>
        </row>
        <row r="304">
          <cell r="I304" t="str">
            <v>5CG4234GM9</v>
          </cell>
          <cell r="AB304" t="str">
            <v>shubhangi.patil@westerncap.in</v>
          </cell>
        </row>
        <row r="305">
          <cell r="I305" t="str">
            <v>PF3PLXQE</v>
          </cell>
          <cell r="AB305" t="str">
            <v>prasad.raut@westerncap.in</v>
          </cell>
        </row>
        <row r="306">
          <cell r="I306" t="str">
            <v>5CG4234G2L</v>
          </cell>
          <cell r="AB306" t="str">
            <v>surendra.rajput@westerncap.in</v>
          </cell>
        </row>
        <row r="307">
          <cell r="I307" t="str">
            <v>PF3L1CXA</v>
          </cell>
          <cell r="AB307" t="str">
            <v>vijay.agrawal@westerncap.in</v>
          </cell>
        </row>
        <row r="308">
          <cell r="I308" t="str">
            <v>5CG4234D4T</v>
          </cell>
          <cell r="AB308" t="str">
            <v>dharmesh.chauhan@westerncap.in</v>
          </cell>
        </row>
        <row r="309">
          <cell r="I309" t="str">
            <v>PG04R6CF</v>
          </cell>
          <cell r="AB309" t="str">
            <v>eeshvar.goswami@westerncap.in</v>
          </cell>
        </row>
        <row r="310">
          <cell r="I310" t="str">
            <v>5CG4234GM5</v>
          </cell>
          <cell r="AB310" t="str">
            <v>umesh.rawal@westerncap.in</v>
          </cell>
        </row>
        <row r="311">
          <cell r="I311" t="str">
            <v>PG04R4HW</v>
          </cell>
          <cell r="AB311" t="str">
            <v>enroll@westerncap.in</v>
          </cell>
        </row>
        <row r="312">
          <cell r="I312" t="str">
            <v>PG04S5PT</v>
          </cell>
          <cell r="AB312" t="str">
            <v>enroll@westerncap.in</v>
          </cell>
        </row>
        <row r="313">
          <cell r="I313" t="str">
            <v>5CG4234FB2</v>
          </cell>
          <cell r="AB313" t="str">
            <v>kishan.kharadi@westerncap.in</v>
          </cell>
        </row>
        <row r="314">
          <cell r="I314" t="str">
            <v>5CG4245BRQ</v>
          </cell>
          <cell r="AB314" t="str">
            <v>kasikumaran.m@westerncap.in</v>
          </cell>
        </row>
        <row r="315">
          <cell r="I315" t="str">
            <v>PG04S5L2</v>
          </cell>
          <cell r="AB315" t="str">
            <v>vijay.prajapati@westerncap.in</v>
          </cell>
        </row>
        <row r="316">
          <cell r="I316" t="str">
            <v>PF3PMSFQ</v>
          </cell>
          <cell r="AB316" t="str">
            <v>sharmila.d@westerncap.in</v>
          </cell>
        </row>
        <row r="317">
          <cell r="I317" t="str">
            <v>5CG42502S4</v>
          </cell>
          <cell r="AB317" t="str">
            <v>krishnkant.rajak@westerncap.in</v>
          </cell>
        </row>
        <row r="318">
          <cell r="I318" t="str">
            <v>PF2MVTME</v>
          </cell>
          <cell r="AB318" t="str">
            <v>yogita.goyal@westerncap.in</v>
          </cell>
        </row>
        <row r="319">
          <cell r="I319" t="str">
            <v>PG04SEPQ</v>
          </cell>
          <cell r="AB319" t="str">
            <v>neeraj.sharma@westerncap.in</v>
          </cell>
        </row>
        <row r="320">
          <cell r="I320" t="str">
            <v>PG04SELE</v>
          </cell>
          <cell r="AB320" t="str">
            <v>enroll@westerncap.in</v>
          </cell>
        </row>
        <row r="321">
          <cell r="I321" t="str">
            <v>PG04SEM4</v>
          </cell>
          <cell r="AB321" t="str">
            <v>enroll@westerncap.in</v>
          </cell>
        </row>
        <row r="322">
          <cell r="I322" t="str">
            <v>5CG4234GM6</v>
          </cell>
          <cell r="AB322" t="str">
            <v>test@westerncap.in</v>
          </cell>
        </row>
        <row r="323">
          <cell r="I323" t="str">
            <v>PG04S4M5</v>
          </cell>
          <cell r="AB323" t="str">
            <v>enroll@westerncap.in</v>
          </cell>
        </row>
        <row r="324">
          <cell r="I324" t="str">
            <v>HKFK5R3</v>
          </cell>
          <cell r="AB324" t="str">
            <v>harshal.rathod@westerncap.in</v>
          </cell>
        </row>
        <row r="325">
          <cell r="I325" t="str">
            <v>5CG42325SQ</v>
          </cell>
          <cell r="AB325" t="str">
            <v>jayminsinh.raulaji@westerncap.in</v>
          </cell>
        </row>
        <row r="326">
          <cell r="I326" t="str">
            <v>PG04DWCT</v>
          </cell>
          <cell r="AB326" t="str">
            <v>enroll2@westerncap.in</v>
          </cell>
        </row>
        <row r="327">
          <cell r="I327" t="str">
            <v>PF3PL76T</v>
          </cell>
          <cell r="AB327" t="str">
            <v>satish.dethe@westerncap.in</v>
          </cell>
        </row>
        <row r="328">
          <cell r="I328" t="str">
            <v>5CG4231CC3</v>
          </cell>
          <cell r="AB328" t="str">
            <v>bavana.rao@westerncap.in</v>
          </cell>
        </row>
        <row r="329">
          <cell r="I329" t="str">
            <v>1N13330M5V</v>
          </cell>
          <cell r="AB329" t="str">
            <v>viveksingh.bhadoria@westerncap.in</v>
          </cell>
        </row>
        <row r="330">
          <cell r="I330" t="str">
            <v>5CG4193X15</v>
          </cell>
          <cell r="AB330" t="str">
            <v>dhiraj.deshmukh@westerncap.in</v>
          </cell>
        </row>
        <row r="331">
          <cell r="I331" t="str">
            <v>5CG4193W3B</v>
          </cell>
          <cell r="AB331" t="str">
            <v>jitendra.bairagi@westerncap.in</v>
          </cell>
        </row>
        <row r="332">
          <cell r="I332" t="str">
            <v>5CG4234D3N</v>
          </cell>
          <cell r="AB332" t="str">
            <v>navratan.salvi@westerncap.in</v>
          </cell>
        </row>
        <row r="333">
          <cell r="I333" t="str">
            <v>PG04H15H</v>
          </cell>
          <cell r="AB333" t="str">
            <v>vijay.bawalia@westerncap.in</v>
          </cell>
        </row>
        <row r="334">
          <cell r="I334" t="str">
            <v>PG04R8CA</v>
          </cell>
          <cell r="AB334" t="str">
            <v>shokin.gaur@westerncap.in</v>
          </cell>
        </row>
        <row r="335">
          <cell r="I335" t="str">
            <v>5CG4234GD5</v>
          </cell>
          <cell r="AB335" t="str">
            <v>it@westerncap.in</v>
          </cell>
        </row>
        <row r="336">
          <cell r="I336" t="str">
            <v>5CG42502SQ</v>
          </cell>
          <cell r="AB336" t="str">
            <v>ankit.soni@westerncap.in</v>
          </cell>
        </row>
        <row r="337">
          <cell r="I337" t="str">
            <v>5CG4193W8V</v>
          </cell>
          <cell r="AB337" t="str">
            <v>it@westerncap.in</v>
          </cell>
        </row>
        <row r="338">
          <cell r="I338" t="str">
            <v>5CG4234DYK</v>
          </cell>
          <cell r="AB338" t="str">
            <v>rahul.singh1@westerncap.in</v>
          </cell>
        </row>
        <row r="339">
          <cell r="I339" t="str">
            <v>5CG4241DV0</v>
          </cell>
          <cell r="AB339" t="str">
            <v>prakashsinh.chauhan@westerncap.in</v>
          </cell>
        </row>
        <row r="340">
          <cell r="I340" t="str">
            <v>5CG42325SS</v>
          </cell>
          <cell r="AB340" t="str">
            <v>keyurkumar.patel@westerncap.in</v>
          </cell>
        </row>
        <row r="341">
          <cell r="I341" t="str">
            <v>1T9X5R3</v>
          </cell>
          <cell r="AB341" t="str">
            <v>jishnu.ashar@westerncap.in</v>
          </cell>
        </row>
        <row r="342">
          <cell r="I342" t="str">
            <v>5CG4234GM0</v>
          </cell>
          <cell r="AB342" t="str">
            <v>gaurav.boharapi@westerncap.in</v>
          </cell>
        </row>
        <row r="343">
          <cell r="I343" t="str">
            <v>PG04R49G</v>
          </cell>
          <cell r="AB343" t="str">
            <v>manojprabakar.p@westerncap.in</v>
          </cell>
        </row>
        <row r="344">
          <cell r="I344" t="str">
            <v>9Q4CNS3</v>
          </cell>
          <cell r="AB344" t="str">
            <v>vivek.bonde@westerncap.in</v>
          </cell>
        </row>
        <row r="345">
          <cell r="I345" t="str">
            <v>5CG4245GG6</v>
          </cell>
          <cell r="AB345" t="str">
            <v>dhaval.parmar@westerncap.in</v>
          </cell>
        </row>
        <row r="346">
          <cell r="I346" t="str">
            <v>5CG4234F9Z</v>
          </cell>
          <cell r="AB346" t="str">
            <v>sohan.verma@westerncap.in</v>
          </cell>
        </row>
        <row r="347">
          <cell r="I347" t="str">
            <v>JSJQXR3</v>
          </cell>
          <cell r="AB347" t="str">
            <v>karan.savla@westerncap.in</v>
          </cell>
        </row>
        <row r="348">
          <cell r="I348" t="str">
            <v>PG04DW48</v>
          </cell>
          <cell r="AB348" t="str">
            <v>enroll2@westerncap.in</v>
          </cell>
        </row>
        <row r="349">
          <cell r="I349" t="str">
            <v>PG04R4CZ</v>
          </cell>
          <cell r="AB349" t="str">
            <v>enroll@westerncap.in</v>
          </cell>
        </row>
        <row r="350">
          <cell r="I350" t="str">
            <v>5CG33861BP</v>
          </cell>
          <cell r="AB350" t="str">
            <v>gopal.kale@westerncap.in</v>
          </cell>
        </row>
        <row r="351">
          <cell r="I351" t="str">
            <v>PG04R8R8</v>
          </cell>
          <cell r="AB351" t="str">
            <v>enroll@westerncap.in</v>
          </cell>
        </row>
        <row r="352">
          <cell r="I352" t="str">
            <v>5CG423283X</v>
          </cell>
          <cell r="AB352" t="str">
            <v>nayivipulkumar.lalabhai@westerncap.in</v>
          </cell>
        </row>
        <row r="353">
          <cell r="I353" t="str">
            <v>5CG3352QZZ</v>
          </cell>
          <cell r="AB353" t="str">
            <v>yogesh.singh@westerncap.in</v>
          </cell>
        </row>
        <row r="354">
          <cell r="I354" t="str">
            <v>PG04DSQP</v>
          </cell>
          <cell r="AB354" t="str">
            <v>govindha.t@westerncap.in</v>
          </cell>
        </row>
        <row r="355">
          <cell r="I355" t="str">
            <v>PG04DVC6</v>
          </cell>
          <cell r="AB355" t="str">
            <v>shanmukharaju.y@westerncap.in</v>
          </cell>
        </row>
        <row r="356">
          <cell r="I356" t="str">
            <v>5CG4324LS4</v>
          </cell>
          <cell r="AB356" t="str">
            <v>amit.lonkar@westerncap.in</v>
          </cell>
        </row>
        <row r="357">
          <cell r="I357" t="str">
            <v>5CG4234D41</v>
          </cell>
          <cell r="AB357" t="str">
            <v>dhritivardhan.jha@westerncap.in</v>
          </cell>
        </row>
        <row r="358">
          <cell r="I358" t="str">
            <v>5CG42319XH</v>
          </cell>
          <cell r="AB358" t="str">
            <v>ganesh.wagh@westerncap.in</v>
          </cell>
        </row>
        <row r="359">
          <cell r="I359" t="str">
            <v>5CG4324FGZ</v>
          </cell>
          <cell r="AB359" t="str">
            <v>pradeep.mahajan@westerncap.in</v>
          </cell>
        </row>
        <row r="360">
          <cell r="I360" t="str">
            <v>5CG4245GFF</v>
          </cell>
          <cell r="AB360" t="str">
            <v>dhiraj.koli@westerncap.in</v>
          </cell>
        </row>
        <row r="361">
          <cell r="I361" t="str">
            <v>5CG4324KLJ</v>
          </cell>
          <cell r="AB361" t="str">
            <v>rahul.mohade@westerncap.in</v>
          </cell>
        </row>
        <row r="362">
          <cell r="I362" t="str">
            <v>PG04DWNQ</v>
          </cell>
          <cell r="AB362" t="str">
            <v>sajin.dharmaraj@westerncap.in</v>
          </cell>
        </row>
        <row r="363">
          <cell r="I363" t="str">
            <v>PF30VWQV</v>
          </cell>
          <cell r="AB363" t="str">
            <v>prakash.gosavi@westerncap.in</v>
          </cell>
        </row>
        <row r="364">
          <cell r="I364" t="str">
            <v>5CG4245BKZ</v>
          </cell>
          <cell r="AB364" t="str">
            <v>mahesh.pawar@westerncap.in</v>
          </cell>
        </row>
        <row r="365">
          <cell r="I365" t="str">
            <v>PF1PTYTM</v>
          </cell>
          <cell r="AB365" t="str">
            <v>vishal.nagadiya@westerncap.in</v>
          </cell>
        </row>
        <row r="366">
          <cell r="I366" t="str">
            <v>HF4X5R3</v>
          </cell>
        </row>
        <row r="367">
          <cell r="I367" t="str">
            <v>PG02PFKV</v>
          </cell>
          <cell r="AB367" t="str">
            <v>nitesh.dave@westerncap.in</v>
          </cell>
        </row>
        <row r="368">
          <cell r="I368" t="str">
            <v>PG04R71G</v>
          </cell>
          <cell r="AB368" t="str">
            <v>narendra.chourey@westerncap.in</v>
          </cell>
        </row>
        <row r="369">
          <cell r="AB369" t="str">
            <v>enroll2@westerncap.in</v>
          </cell>
        </row>
        <row r="370">
          <cell r="AB370" t="str">
            <v>enroll2@westerncap.in</v>
          </cell>
        </row>
        <row r="371">
          <cell r="I371" t="str">
            <v>CND8506160</v>
          </cell>
          <cell r="AB371" t="str">
            <v>ajit.m@westerncap.in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ets smaple file"/>
      <sheetName val="Sheet1"/>
      <sheetName val="Sheet3"/>
      <sheetName val="Sheet5"/>
      <sheetName val="Laptop requriment"/>
      <sheetName val="RM Laptop Last login Details"/>
      <sheetName val="CCTV NVR"/>
      <sheetName val="New CCTV Setup"/>
    </sheetNames>
    <sheetDataSet>
      <sheetData sheetId="0">
        <row r="1">
          <cell r="M1" t="str">
            <v>Model Number</v>
          </cell>
          <cell r="N1" t="str">
            <v>Serial number</v>
          </cell>
        </row>
        <row r="2">
          <cell r="M2" t="str">
            <v>HP 240 G9</v>
          </cell>
          <cell r="N2" t="str">
            <v>5CG4234G83</v>
          </cell>
        </row>
        <row r="3">
          <cell r="M3" t="str">
            <v>HP 240 G9</v>
          </cell>
          <cell r="N3" t="str">
            <v>5CG4234GML</v>
          </cell>
        </row>
        <row r="4">
          <cell r="M4" t="str">
            <v>HP 240 G9</v>
          </cell>
          <cell r="N4" t="str">
            <v>5CG4234F9Z</v>
          </cell>
        </row>
        <row r="5">
          <cell r="M5" t="str">
            <v>HP 240 G9</v>
          </cell>
          <cell r="N5" t="str">
            <v>5CG4324FHK</v>
          </cell>
        </row>
        <row r="6">
          <cell r="M6" t="str">
            <v>HP 240 G9</v>
          </cell>
          <cell r="N6" t="str">
            <v>5CG4245GFF</v>
          </cell>
        </row>
        <row r="7">
          <cell r="M7" t="str">
            <v>82FG</v>
          </cell>
          <cell r="N7" t="str">
            <v>PG02PFJH</v>
          </cell>
        </row>
        <row r="8">
          <cell r="M8" t="str">
            <v>HP 240 G9</v>
          </cell>
          <cell r="N8" t="str">
            <v>1N13330M5V</v>
          </cell>
        </row>
        <row r="9">
          <cell r="M9" t="str">
            <v>HP 240 G9</v>
          </cell>
          <cell r="N9" t="str">
            <v>5CG3240HKN</v>
          </cell>
        </row>
        <row r="10">
          <cell r="M10" t="str">
            <v>HP 240 G9</v>
          </cell>
          <cell r="N10" t="str">
            <v>5CG4192CK0</v>
          </cell>
        </row>
        <row r="11">
          <cell r="M11" t="str">
            <v>HP 240 G9</v>
          </cell>
          <cell r="N11" t="str">
            <v>5CG33860XG</v>
          </cell>
        </row>
        <row r="12">
          <cell r="M12" t="str">
            <v>17Z990-R.AAC9U1</v>
          </cell>
          <cell r="N12" t="str">
            <v>909NZHH031961</v>
          </cell>
        </row>
        <row r="13">
          <cell r="M13" t="str">
            <v>HP 240 G9</v>
          </cell>
          <cell r="N13" t="str">
            <v>5CG3125QVZ</v>
          </cell>
        </row>
        <row r="14">
          <cell r="M14" t="str">
            <v>FMV CH</v>
          </cell>
          <cell r="N14" t="str">
            <v>R3700629</v>
          </cell>
        </row>
        <row r="15">
          <cell r="M15" t="str">
            <v>82H8</v>
          </cell>
          <cell r="N15" t="str">
            <v>PF30VEF4</v>
          </cell>
        </row>
        <row r="16">
          <cell r="M16" t="str">
            <v>Inspiron 15 3520</v>
          </cell>
          <cell r="N16" t="str">
            <v>6LV8YR3</v>
          </cell>
        </row>
        <row r="17">
          <cell r="M17" t="str">
            <v>HP 240 G9</v>
          </cell>
          <cell r="N17" t="str">
            <v>1N130401FY</v>
          </cell>
        </row>
        <row r="18">
          <cell r="M18" t="str">
            <v>HP 240 G9</v>
          </cell>
          <cell r="N18" t="str">
            <v>5CG3352QZZ</v>
          </cell>
        </row>
        <row r="19">
          <cell r="M19" t="str">
            <v>HP 240 G9</v>
          </cell>
          <cell r="N19" t="str">
            <v>1N13330M5J</v>
          </cell>
        </row>
        <row r="20">
          <cell r="M20" t="str">
            <v>HP 240 G9</v>
          </cell>
          <cell r="N20" t="str">
            <v>1N13030G4T</v>
          </cell>
        </row>
        <row r="21">
          <cell r="M21" t="str">
            <v>81WE</v>
          </cell>
          <cell r="N21" t="str">
            <v>PF2MSSFS</v>
          </cell>
        </row>
        <row r="22">
          <cell r="M22" t="str">
            <v>81F4</v>
          </cell>
          <cell r="N22" t="str">
            <v>PF1PTYTM</v>
          </cell>
        </row>
        <row r="23">
          <cell r="M23" t="str">
            <v>HP 240 G9</v>
          </cell>
          <cell r="N23" t="str">
            <v>5CG33861BM</v>
          </cell>
        </row>
        <row r="24">
          <cell r="M24" t="str">
            <v>81WE</v>
          </cell>
          <cell r="N24" t="str">
            <v>PF2MVTME</v>
          </cell>
        </row>
        <row r="25">
          <cell r="M25" t="str">
            <v>HP 240 G9</v>
          </cell>
          <cell r="N25" t="str">
            <v>5CG41155R4</v>
          </cell>
        </row>
        <row r="26">
          <cell r="M26" t="str">
            <v>HP 240 G9</v>
          </cell>
          <cell r="N26" t="str">
            <v>5CG4124BMF</v>
          </cell>
        </row>
        <row r="27">
          <cell r="M27" t="str">
            <v>82H8</v>
          </cell>
          <cell r="N27" t="str">
            <v>PF30VWQV</v>
          </cell>
        </row>
        <row r="28">
          <cell r="M28" t="str">
            <v>HP 250 15.6 inch G9 Notebook PC</v>
          </cell>
          <cell r="N28" t="str">
            <v>CND3391GPF</v>
          </cell>
        </row>
        <row r="29">
          <cell r="M29" t="str">
            <v>81F5</v>
          </cell>
          <cell r="N29" t="str">
            <v>PF1K80EH</v>
          </cell>
        </row>
        <row r="30">
          <cell r="M30" t="str">
            <v>Inspiron 15 5518</v>
          </cell>
          <cell r="N30" t="str">
            <v>1DXHWG3</v>
          </cell>
        </row>
        <row r="31">
          <cell r="M31" t="str">
            <v>81WE</v>
          </cell>
          <cell r="N31" t="str">
            <v>PF2D6NQ0</v>
          </cell>
        </row>
        <row r="32">
          <cell r="M32" t="str">
            <v>HP 240 G9</v>
          </cell>
          <cell r="N32" t="str">
            <v>5CG33861BP</v>
          </cell>
        </row>
        <row r="33">
          <cell r="M33" t="str">
            <v>Inspiron 15 3511</v>
          </cell>
          <cell r="N33" t="str">
            <v>8GZSYM3</v>
          </cell>
        </row>
        <row r="34">
          <cell r="M34" t="str">
            <v>82H8</v>
          </cell>
          <cell r="N34" t="str">
            <v>PF30RWHH</v>
          </cell>
        </row>
        <row r="35">
          <cell r="M35" t="str">
            <v>81WE</v>
          </cell>
          <cell r="N35" t="str">
            <v>PF2MSVEH</v>
          </cell>
        </row>
        <row r="36">
          <cell r="M36" t="str">
            <v>HP 240 G9</v>
          </cell>
          <cell r="N36" t="str">
            <v>5CG3121R8M</v>
          </cell>
        </row>
        <row r="37">
          <cell r="M37" t="str">
            <v>HP 240 G9</v>
          </cell>
          <cell r="N37" t="str">
            <v>5CG338610W</v>
          </cell>
        </row>
        <row r="38">
          <cell r="M38" t="str">
            <v>HP 240 G9</v>
          </cell>
          <cell r="N38" t="str">
            <v>5CG33861FC</v>
          </cell>
        </row>
        <row r="39">
          <cell r="M39" t="str">
            <v>HP 240 G9</v>
          </cell>
          <cell r="N39" t="str">
            <v>5CG4124BLK</v>
          </cell>
        </row>
        <row r="40">
          <cell r="M40" t="str">
            <v>81WE</v>
          </cell>
          <cell r="N40" t="str">
            <v>PF2L1EYW</v>
          </cell>
        </row>
        <row r="41">
          <cell r="M41" t="str">
            <v>HP Laptop 15-da1xxx</v>
          </cell>
          <cell r="N41" t="str">
            <v>CND9111R68</v>
          </cell>
        </row>
        <row r="42">
          <cell r="M42" t="str">
            <v>82H8</v>
          </cell>
          <cell r="N42" t="str">
            <v>PF30R8ES</v>
          </cell>
        </row>
        <row r="43">
          <cell r="M43" t="str">
            <v>82H8</v>
          </cell>
          <cell r="N43" t="str">
            <v>PF3L1HHD</v>
          </cell>
        </row>
        <row r="44">
          <cell r="M44" t="str">
            <v>82H8</v>
          </cell>
          <cell r="N44" t="str">
            <v>PF3L1CXA</v>
          </cell>
        </row>
        <row r="45">
          <cell r="M45" t="str">
            <v>82FG</v>
          </cell>
          <cell r="N45" t="str">
            <v>PG02PFKV</v>
          </cell>
        </row>
        <row r="46">
          <cell r="M46" t="str">
            <v>HP Laptop 15q-ds0xxx</v>
          </cell>
          <cell r="N46" t="str">
            <v>CND8506160</v>
          </cell>
        </row>
        <row r="47">
          <cell r="N47" t="str">
            <v>CND9111R99</v>
          </cell>
        </row>
        <row r="48">
          <cell r="N48" t="str">
            <v>PF2KZ7RW</v>
          </cell>
        </row>
        <row r="49">
          <cell r="N49" t="str">
            <v>PF30WJ94</v>
          </cell>
        </row>
        <row r="50">
          <cell r="N50" t="str">
            <v>SC02H90HXQ6L4</v>
          </cell>
        </row>
        <row r="51">
          <cell r="N51" t="str">
            <v>13AY1059AU</v>
          </cell>
        </row>
        <row r="52">
          <cell r="N52" t="str">
            <v>2LZ20V3</v>
          </cell>
        </row>
        <row r="53">
          <cell r="N53" t="str">
            <v>GR2X374F3Y</v>
          </cell>
        </row>
        <row r="54">
          <cell r="M54" t="str">
            <v>HP 240 G9</v>
          </cell>
          <cell r="N54" t="str">
            <v>5CG4234GDQ</v>
          </cell>
        </row>
        <row r="55">
          <cell r="M55" t="str">
            <v>HP 240 G9</v>
          </cell>
          <cell r="N55" t="str">
            <v>5CG4234GLS</v>
          </cell>
        </row>
        <row r="56">
          <cell r="M56" t="str">
            <v>HP 240 G9</v>
          </cell>
          <cell r="N56" t="str">
            <v>5CG4234GM9</v>
          </cell>
        </row>
        <row r="57">
          <cell r="M57" t="str">
            <v>HP 240 G9</v>
          </cell>
          <cell r="N57" t="str">
            <v>5CG4234FGR</v>
          </cell>
        </row>
        <row r="58">
          <cell r="M58" t="str">
            <v>HP 240 G9</v>
          </cell>
          <cell r="N58" t="str">
            <v>5CG4234D41</v>
          </cell>
        </row>
        <row r="59">
          <cell r="M59" t="str">
            <v>HP 240 G9</v>
          </cell>
          <cell r="N59" t="str">
            <v>5CG4234D6V</v>
          </cell>
        </row>
        <row r="60">
          <cell r="M60" t="str">
            <v>HP 240 G9</v>
          </cell>
          <cell r="N60" t="str">
            <v>5CG4234GCQ</v>
          </cell>
        </row>
        <row r="61">
          <cell r="M61" t="str">
            <v>HP 240 G9</v>
          </cell>
          <cell r="N61" t="str">
            <v>5CG4234D4T</v>
          </cell>
        </row>
        <row r="62">
          <cell r="M62" t="str">
            <v>HP 240 G9</v>
          </cell>
          <cell r="N62" t="str">
            <v>5CG4234FB2</v>
          </cell>
        </row>
        <row r="63">
          <cell r="M63" t="str">
            <v>HP 240 G9</v>
          </cell>
          <cell r="N63" t="str">
            <v>5CG4234G3H</v>
          </cell>
        </row>
        <row r="64">
          <cell r="M64" t="str">
            <v>HP 240 G9</v>
          </cell>
          <cell r="N64" t="str">
            <v>5CG4234G7Q</v>
          </cell>
        </row>
        <row r="65">
          <cell r="M65" t="str">
            <v>HP 240 G9</v>
          </cell>
          <cell r="N65" t="str">
            <v>5CG4234FF8</v>
          </cell>
        </row>
        <row r="66">
          <cell r="M66" t="str">
            <v>HP 240 G9</v>
          </cell>
          <cell r="N66" t="str">
            <v>5CG4234G8X</v>
          </cell>
        </row>
        <row r="67">
          <cell r="M67" t="str">
            <v>HP 240 G9</v>
          </cell>
          <cell r="N67" t="str">
            <v>5CG4234G2Y</v>
          </cell>
        </row>
        <row r="68">
          <cell r="M68" t="str">
            <v>HP 240 G9</v>
          </cell>
          <cell r="N68" t="str">
            <v>5CG4234FBT</v>
          </cell>
        </row>
        <row r="69">
          <cell r="M69" t="str">
            <v>HP 240 G9</v>
          </cell>
          <cell r="N69" t="str">
            <v>5CG4234G2Z</v>
          </cell>
        </row>
        <row r="70">
          <cell r="M70" t="str">
            <v>HP 240 G9</v>
          </cell>
          <cell r="N70" t="str">
            <v>5CG4234GMQ</v>
          </cell>
        </row>
        <row r="71">
          <cell r="M71" t="str">
            <v>HP 240 G9</v>
          </cell>
          <cell r="N71" t="str">
            <v>5CG4234GDT</v>
          </cell>
        </row>
        <row r="72">
          <cell r="M72" t="str">
            <v>HP 240 G9</v>
          </cell>
          <cell r="N72" t="str">
            <v>5CG4234F5W</v>
          </cell>
        </row>
        <row r="73">
          <cell r="M73" t="str">
            <v>HP 240 G9</v>
          </cell>
          <cell r="N73" t="str">
            <v>5CG4234GD3</v>
          </cell>
        </row>
        <row r="74">
          <cell r="M74" t="str">
            <v>HP 240 G9</v>
          </cell>
          <cell r="N74" t="str">
            <v>5CG4234GDS</v>
          </cell>
        </row>
        <row r="75">
          <cell r="M75" t="str">
            <v>HP 240 G9</v>
          </cell>
          <cell r="N75" t="str">
            <v>5CG4234G39</v>
          </cell>
        </row>
        <row r="76">
          <cell r="M76" t="str">
            <v>HP 240 G9</v>
          </cell>
          <cell r="N76" t="str">
            <v>5CG4234GDZ</v>
          </cell>
        </row>
        <row r="77">
          <cell r="M77" t="str">
            <v>HP 240 G9</v>
          </cell>
          <cell r="N77" t="str">
            <v>5CG4234G7L</v>
          </cell>
        </row>
        <row r="78">
          <cell r="M78" t="str">
            <v>HP 240 G9</v>
          </cell>
          <cell r="N78" t="str">
            <v>5CG4234D6T</v>
          </cell>
        </row>
        <row r="79">
          <cell r="M79" t="str">
            <v>HP 240 G9</v>
          </cell>
          <cell r="N79" t="str">
            <v>5CG4234GKT</v>
          </cell>
        </row>
        <row r="80">
          <cell r="M80" t="str">
            <v>HP 240 G9</v>
          </cell>
          <cell r="N80" t="str">
            <v>5CG4234F9G</v>
          </cell>
        </row>
        <row r="81">
          <cell r="M81" t="str">
            <v>HP 240 G9</v>
          </cell>
          <cell r="N81" t="str">
            <v>5CG4193WK4</v>
          </cell>
        </row>
        <row r="82">
          <cell r="M82" t="str">
            <v>HP 240 G9</v>
          </cell>
          <cell r="N82" t="str">
            <v>5CG4193X0V</v>
          </cell>
        </row>
        <row r="83">
          <cell r="M83" t="str">
            <v>HP 240 G9</v>
          </cell>
          <cell r="N83" t="str">
            <v>5CG4193X15</v>
          </cell>
        </row>
        <row r="84">
          <cell r="M84" t="str">
            <v>HP 240 G9</v>
          </cell>
          <cell r="N84" t="str">
            <v>5CG4193W3B</v>
          </cell>
        </row>
        <row r="85">
          <cell r="M85" t="str">
            <v>HP 240 G9</v>
          </cell>
          <cell r="N85" t="str">
            <v>5CG4193X0K</v>
          </cell>
        </row>
        <row r="86">
          <cell r="M86" t="str">
            <v>HP 240 G9</v>
          </cell>
          <cell r="N86" t="str">
            <v>5CG4193X1Q</v>
          </cell>
        </row>
        <row r="87">
          <cell r="M87" t="str">
            <v>HP 240 G9</v>
          </cell>
          <cell r="N87" t="str">
            <v>5CG4193X3Q</v>
          </cell>
        </row>
        <row r="88">
          <cell r="M88" t="str">
            <v>HP 240 G9</v>
          </cell>
          <cell r="N88" t="str">
            <v>5CG4193WGM</v>
          </cell>
        </row>
        <row r="89">
          <cell r="M89" t="str">
            <v>HP 240 G9</v>
          </cell>
          <cell r="N89" t="str">
            <v>5CG4193X4P</v>
          </cell>
        </row>
        <row r="90">
          <cell r="M90" t="str">
            <v>HP 240 G9</v>
          </cell>
          <cell r="N90" t="str">
            <v>5CG4193WGQ</v>
          </cell>
        </row>
        <row r="91">
          <cell r="M91" t="str">
            <v>HP 240 G9</v>
          </cell>
          <cell r="N91" t="str">
            <v>5CG4193WFR</v>
          </cell>
        </row>
        <row r="92">
          <cell r="M92" t="str">
            <v>HP 240 G9</v>
          </cell>
          <cell r="N92" t="str">
            <v>5CG4193X0W</v>
          </cell>
        </row>
        <row r="93">
          <cell r="M93" t="str">
            <v>HP 240 G9</v>
          </cell>
          <cell r="N93" t="str">
            <v>5CG4193WKH</v>
          </cell>
        </row>
        <row r="94">
          <cell r="M94" t="str">
            <v>HP 240 G9</v>
          </cell>
          <cell r="N94" t="str">
            <v>5CG4193W94</v>
          </cell>
        </row>
        <row r="95">
          <cell r="M95" t="str">
            <v>HP 240 G9</v>
          </cell>
          <cell r="N95" t="str">
            <v>5CG4193WK0</v>
          </cell>
        </row>
        <row r="96">
          <cell r="M96" t="str">
            <v>HP 240 G9</v>
          </cell>
          <cell r="N96" t="str">
            <v>5CG4193W8V</v>
          </cell>
        </row>
        <row r="97">
          <cell r="M97" t="str">
            <v>HP 240 G9</v>
          </cell>
          <cell r="N97" t="str">
            <v>5CG4193WFK</v>
          </cell>
        </row>
        <row r="98">
          <cell r="M98" t="str">
            <v>HP 240 G9</v>
          </cell>
          <cell r="N98" t="str">
            <v>5CG4245GFR</v>
          </cell>
        </row>
        <row r="99">
          <cell r="M99" t="str">
            <v>HP 240 G9</v>
          </cell>
          <cell r="N99" t="str">
            <v>5CG4245GLN</v>
          </cell>
        </row>
        <row r="100">
          <cell r="M100" t="str">
            <v>HP 240 G9</v>
          </cell>
          <cell r="N100" t="str">
            <v>5CG4243R68</v>
          </cell>
        </row>
        <row r="101">
          <cell r="M101" t="str">
            <v>HP 240 G9</v>
          </cell>
          <cell r="N101" t="str">
            <v>5CG4232MDW</v>
          </cell>
        </row>
        <row r="102">
          <cell r="M102" t="str">
            <v>HP 240 G9</v>
          </cell>
          <cell r="N102" t="str">
            <v>5CG42502S4</v>
          </cell>
        </row>
        <row r="103">
          <cell r="M103" t="str">
            <v>HP 240 G9</v>
          </cell>
          <cell r="N103" t="str">
            <v>5CG4245BLB</v>
          </cell>
        </row>
        <row r="104">
          <cell r="M104" t="str">
            <v>HP 240 G9</v>
          </cell>
          <cell r="N104" t="str">
            <v>5CG4245BKZ</v>
          </cell>
        </row>
        <row r="105">
          <cell r="M105" t="str">
            <v>HP 240 G9</v>
          </cell>
          <cell r="N105" t="str">
            <v>5CG4232938</v>
          </cell>
        </row>
        <row r="106">
          <cell r="M106" t="str">
            <v>HP 240 G9</v>
          </cell>
          <cell r="N106" t="str">
            <v>5CG4245BRQ</v>
          </cell>
        </row>
        <row r="107">
          <cell r="M107" t="str">
            <v>HP 240 G9</v>
          </cell>
          <cell r="N107" t="str">
            <v>5CG4245GGB</v>
          </cell>
        </row>
        <row r="108">
          <cell r="M108" t="str">
            <v>HP 240 G9</v>
          </cell>
          <cell r="N108" t="str">
            <v>5CG4245GG4</v>
          </cell>
        </row>
        <row r="109">
          <cell r="M109" t="str">
            <v>HP 240 G9</v>
          </cell>
          <cell r="N109" t="str">
            <v>5CG42325M0</v>
          </cell>
        </row>
        <row r="110">
          <cell r="M110" t="str">
            <v>HP 240 G9</v>
          </cell>
          <cell r="N110" t="str">
            <v>5CG42325S8</v>
          </cell>
        </row>
        <row r="111">
          <cell r="M111" t="str">
            <v>HP 240 G9</v>
          </cell>
          <cell r="N111" t="str">
            <v>5CG42328MG</v>
          </cell>
        </row>
        <row r="112">
          <cell r="M112" t="str">
            <v>HP 240 G9</v>
          </cell>
          <cell r="N112" t="str">
            <v>5CG42328F3</v>
          </cell>
        </row>
        <row r="113">
          <cell r="M113" t="str">
            <v>HP 240 G9</v>
          </cell>
          <cell r="N113" t="str">
            <v>5CG4193X1X</v>
          </cell>
        </row>
        <row r="114">
          <cell r="M114" t="str">
            <v>81X8</v>
          </cell>
          <cell r="N114" t="str">
            <v>PF3PL76T</v>
          </cell>
        </row>
        <row r="115">
          <cell r="M115" t="str">
            <v>HP 240 G9</v>
          </cell>
          <cell r="N115" t="str">
            <v>5CG4324KLJ</v>
          </cell>
        </row>
        <row r="116">
          <cell r="M116" t="str">
            <v>HP 240 G9</v>
          </cell>
          <cell r="N116" t="str">
            <v>5CG4324KVP</v>
          </cell>
        </row>
        <row r="117">
          <cell r="M117" t="str">
            <v>HP 240 G9</v>
          </cell>
          <cell r="N117" t="str">
            <v>5CG4324KVZ</v>
          </cell>
        </row>
        <row r="118">
          <cell r="M118" t="str">
            <v>Inspiron 15 3511</v>
          </cell>
          <cell r="N118" t="str">
            <v>19JTYM3</v>
          </cell>
        </row>
        <row r="119">
          <cell r="M119" t="str">
            <v>HP 240 G9</v>
          </cell>
          <cell r="N119" t="str">
            <v>5CG4324JYF</v>
          </cell>
        </row>
        <row r="120">
          <cell r="M120" t="str">
            <v>81X8</v>
          </cell>
          <cell r="N120" t="str">
            <v>PF3PKQ17</v>
          </cell>
        </row>
        <row r="121">
          <cell r="M121" t="str">
            <v>HP 240 G9</v>
          </cell>
          <cell r="N121" t="str">
            <v>5CG4193WFP</v>
          </cell>
        </row>
        <row r="122">
          <cell r="M122" t="str">
            <v>HP 240 G9</v>
          </cell>
          <cell r="N122" t="str">
            <v>5CG4241DV0</v>
          </cell>
        </row>
        <row r="123">
          <cell r="M123" t="str">
            <v>HP 240 G9</v>
          </cell>
          <cell r="N123" t="str">
            <v>5CG4324LSV</v>
          </cell>
        </row>
        <row r="124">
          <cell r="M124" t="str">
            <v>HP 240 G9</v>
          </cell>
          <cell r="N124" t="str">
            <v>5CG4324LS4</v>
          </cell>
        </row>
        <row r="125">
          <cell r="M125" t="str">
            <v>HP 240 G9</v>
          </cell>
          <cell r="N125" t="str">
            <v>5CG4324LY1</v>
          </cell>
        </row>
        <row r="126">
          <cell r="M126" t="str">
            <v>HP 240 G9</v>
          </cell>
          <cell r="N126" t="str">
            <v>5CG4324LYJ</v>
          </cell>
        </row>
        <row r="127">
          <cell r="M127" t="str">
            <v>HP 240 G9</v>
          </cell>
          <cell r="N127" t="str">
            <v>5CG4241DTC</v>
          </cell>
        </row>
        <row r="128">
          <cell r="M128" t="str">
            <v>HP 240 G9</v>
          </cell>
          <cell r="N128" t="str">
            <v>5CG4324LN8</v>
          </cell>
        </row>
        <row r="129">
          <cell r="M129" t="str">
            <v>HP 240 G9</v>
          </cell>
          <cell r="N129" t="str">
            <v>5CG4324LM4</v>
          </cell>
        </row>
        <row r="130">
          <cell r="M130">
            <v>3450</v>
          </cell>
          <cell r="N130" t="str">
            <v>H10TX64</v>
          </cell>
        </row>
        <row r="131">
          <cell r="M131" t="str">
            <v>HP 240 G9</v>
          </cell>
          <cell r="N131" t="str">
            <v>5CG42319XH</v>
          </cell>
        </row>
        <row r="132">
          <cell r="M132" t="str">
            <v>HP 240 G9</v>
          </cell>
          <cell r="N132" t="str">
            <v>5CG4231CCH</v>
          </cell>
        </row>
        <row r="133">
          <cell r="M133" t="str">
            <v>HP 240 G9</v>
          </cell>
          <cell r="N133" t="str">
            <v>5CG4234D3B</v>
          </cell>
        </row>
        <row r="134">
          <cell r="M134" t="str">
            <v>HP 240 G9</v>
          </cell>
          <cell r="N134" t="str">
            <v>5CG4234FHM</v>
          </cell>
        </row>
        <row r="135">
          <cell r="M135" t="str">
            <v>HP 240 G9</v>
          </cell>
          <cell r="N135" t="str">
            <v>5CG4234FF9</v>
          </cell>
        </row>
        <row r="136">
          <cell r="M136" t="str">
            <v>HP 240 G9</v>
          </cell>
          <cell r="N136" t="str">
            <v>5CG4234FGN</v>
          </cell>
        </row>
        <row r="137">
          <cell r="M137" t="str">
            <v>HP 240 G9</v>
          </cell>
          <cell r="N137" t="str">
            <v>5CG4231CC3</v>
          </cell>
        </row>
        <row r="138">
          <cell r="M138" t="str">
            <v>HP 240 G9</v>
          </cell>
          <cell r="N138" t="str">
            <v>5CG4234GMP</v>
          </cell>
        </row>
        <row r="139">
          <cell r="M139" t="str">
            <v>HP 240 G9</v>
          </cell>
          <cell r="N139" t="str">
            <v>5CG42326NX</v>
          </cell>
        </row>
        <row r="140">
          <cell r="M140" t="str">
            <v>HP 240 G9</v>
          </cell>
          <cell r="N140" t="str">
            <v>5CG4234GM8</v>
          </cell>
        </row>
        <row r="141">
          <cell r="M141" t="str">
            <v>HP 240 G9</v>
          </cell>
          <cell r="N141" t="str">
            <v>5CG4234FB7</v>
          </cell>
        </row>
        <row r="142">
          <cell r="M142" t="str">
            <v>HP 240 G9</v>
          </cell>
          <cell r="N142" t="str">
            <v>5CG4234GM1</v>
          </cell>
        </row>
        <row r="143">
          <cell r="M143" t="str">
            <v>HP 240 G9</v>
          </cell>
          <cell r="N143" t="str">
            <v>5CG4234F5Z</v>
          </cell>
        </row>
        <row r="144">
          <cell r="M144" t="str">
            <v>HP 240 G9</v>
          </cell>
          <cell r="N144" t="str">
            <v>5CG4234FDZ</v>
          </cell>
        </row>
        <row r="145">
          <cell r="M145" t="str">
            <v>HP 240 G9</v>
          </cell>
          <cell r="N145" t="str">
            <v>5CG4234D3N</v>
          </cell>
        </row>
        <row r="146">
          <cell r="M146" t="str">
            <v>HP 240 G9</v>
          </cell>
          <cell r="N146" t="str">
            <v>5CG4234GMK</v>
          </cell>
        </row>
        <row r="147">
          <cell r="M147" t="str">
            <v>HP 240 G9</v>
          </cell>
          <cell r="N147" t="str">
            <v>5CG4234GM6</v>
          </cell>
        </row>
        <row r="148">
          <cell r="M148" t="str">
            <v>HP 240 G9</v>
          </cell>
          <cell r="N148" t="str">
            <v>5CG4234GLY</v>
          </cell>
        </row>
        <row r="149">
          <cell r="M149" t="str">
            <v>HP 240 G9</v>
          </cell>
          <cell r="N149" t="str">
            <v>5CG4234GMN</v>
          </cell>
        </row>
        <row r="150">
          <cell r="M150" t="str">
            <v>HP 240 G9</v>
          </cell>
          <cell r="N150" t="str">
            <v>5CG4234FGS</v>
          </cell>
        </row>
        <row r="151">
          <cell r="M151" t="str">
            <v>HP 240 G9</v>
          </cell>
          <cell r="N151" t="str">
            <v>5CG4234GKX</v>
          </cell>
        </row>
        <row r="152">
          <cell r="M152" t="str">
            <v>HP 240 G9</v>
          </cell>
          <cell r="N152" t="str">
            <v>5CG4234GM0</v>
          </cell>
        </row>
        <row r="153">
          <cell r="M153" t="str">
            <v>HP 240 G9</v>
          </cell>
          <cell r="N153" t="str">
            <v>5CG4234F4S</v>
          </cell>
        </row>
        <row r="154">
          <cell r="M154" t="str">
            <v>HP 240 G9</v>
          </cell>
          <cell r="N154" t="str">
            <v>5CG4234GCY</v>
          </cell>
        </row>
        <row r="155">
          <cell r="M155" t="str">
            <v>HP 240 G9</v>
          </cell>
          <cell r="N155" t="str">
            <v>5CG4234D5D</v>
          </cell>
        </row>
        <row r="156">
          <cell r="M156" t="str">
            <v>HP 240 G9</v>
          </cell>
          <cell r="N156" t="str">
            <v>5CG4234GCZ</v>
          </cell>
        </row>
        <row r="157">
          <cell r="M157" t="str">
            <v>HP 240 G9</v>
          </cell>
          <cell r="N157" t="str">
            <v>5CG4234G2V</v>
          </cell>
        </row>
        <row r="158">
          <cell r="M158" t="str">
            <v>HP 240 G9</v>
          </cell>
          <cell r="N158" t="str">
            <v>5CG4234GMD</v>
          </cell>
        </row>
        <row r="159">
          <cell r="M159" t="str">
            <v>HP 240 G9</v>
          </cell>
          <cell r="N159" t="str">
            <v>5CG4234DXN</v>
          </cell>
        </row>
        <row r="160">
          <cell r="M160" t="str">
            <v>HP 240 G9</v>
          </cell>
          <cell r="N160" t="str">
            <v>5CG4234FZK</v>
          </cell>
        </row>
        <row r="161">
          <cell r="M161" t="str">
            <v>HP 240 G9</v>
          </cell>
          <cell r="N161" t="str">
            <v>5CG423432R</v>
          </cell>
        </row>
        <row r="162">
          <cell r="M162" t="str">
            <v>HP 240 G9</v>
          </cell>
          <cell r="N162" t="str">
            <v>5CG4234GM5</v>
          </cell>
        </row>
        <row r="163">
          <cell r="M163" t="str">
            <v>HP 240 G9</v>
          </cell>
          <cell r="N163" t="str">
            <v>5CG4234F5L</v>
          </cell>
        </row>
        <row r="164">
          <cell r="M164" t="str">
            <v>HP 240 G9</v>
          </cell>
          <cell r="N164" t="str">
            <v>5CG4234FH2</v>
          </cell>
        </row>
        <row r="165">
          <cell r="M165" t="str">
            <v>HP 240 G9</v>
          </cell>
          <cell r="N165" t="str">
            <v>5CG4234F4M</v>
          </cell>
        </row>
        <row r="166">
          <cell r="M166" t="str">
            <v>HP 240 G9</v>
          </cell>
          <cell r="N166" t="str">
            <v>5CG4234GMB</v>
          </cell>
        </row>
        <row r="167">
          <cell r="M167" t="str">
            <v>HP 240 G9</v>
          </cell>
          <cell r="N167" t="str">
            <v>5CG4234DYK</v>
          </cell>
        </row>
        <row r="168">
          <cell r="M168" t="str">
            <v>HP 240 G9</v>
          </cell>
          <cell r="N168" t="str">
            <v>5CG4234FZ4</v>
          </cell>
        </row>
        <row r="169">
          <cell r="M169" t="str">
            <v>HP 240 G9</v>
          </cell>
          <cell r="N169" t="str">
            <v>5CG4234GMH</v>
          </cell>
        </row>
        <row r="170">
          <cell r="M170" t="str">
            <v>HP 240 G9</v>
          </cell>
          <cell r="N170" t="str">
            <v>5CG4234G3G</v>
          </cell>
        </row>
        <row r="171">
          <cell r="M171" t="str">
            <v>HP 240 G9</v>
          </cell>
          <cell r="N171" t="str">
            <v>5CG4234F5R</v>
          </cell>
        </row>
        <row r="172">
          <cell r="M172" t="str">
            <v>HP 240 G9</v>
          </cell>
          <cell r="N172" t="str">
            <v>5CG4234GD5</v>
          </cell>
        </row>
        <row r="173">
          <cell r="M173" t="str">
            <v>HP 240 G9</v>
          </cell>
          <cell r="N173" t="str">
            <v>5CG4234G2L</v>
          </cell>
        </row>
        <row r="174">
          <cell r="M174" t="str">
            <v>HP 240 G9</v>
          </cell>
          <cell r="N174" t="str">
            <v>5CG4234F5Q</v>
          </cell>
        </row>
        <row r="175">
          <cell r="M175" t="str">
            <v>HP 240 G9</v>
          </cell>
          <cell r="N175" t="str">
            <v>5CG4234F9M</v>
          </cell>
        </row>
        <row r="176">
          <cell r="M176" t="str">
            <v>HP 240 G9</v>
          </cell>
          <cell r="N176" t="str">
            <v>5CG4234GMG</v>
          </cell>
        </row>
        <row r="177">
          <cell r="M177" t="str">
            <v>HP 240 G9</v>
          </cell>
          <cell r="N177" t="str">
            <v>5CG4234F5M</v>
          </cell>
        </row>
        <row r="178">
          <cell r="M178" t="str">
            <v>HP 240 G9</v>
          </cell>
          <cell r="N178" t="str">
            <v>5CG4234GDX</v>
          </cell>
        </row>
        <row r="179">
          <cell r="M179" t="str">
            <v>HP 240 G9</v>
          </cell>
          <cell r="N179" t="str">
            <v>5CG4234F9R</v>
          </cell>
        </row>
        <row r="180">
          <cell r="M180" t="str">
            <v>HP 240 G9</v>
          </cell>
          <cell r="N180" t="str">
            <v>5CG4234GM2</v>
          </cell>
        </row>
        <row r="181">
          <cell r="M181" t="str">
            <v>HP 240 G9</v>
          </cell>
          <cell r="N181" t="str">
            <v>5CG4234DXG</v>
          </cell>
        </row>
        <row r="182">
          <cell r="M182" t="str">
            <v>HP 240 G9</v>
          </cell>
          <cell r="N182" t="str">
            <v>5CG4234G8B</v>
          </cell>
        </row>
        <row r="183">
          <cell r="M183" t="str">
            <v>HP 240 G9</v>
          </cell>
          <cell r="N183" t="str">
            <v>5CG4234D2F</v>
          </cell>
        </row>
        <row r="184">
          <cell r="M184" t="str">
            <v>HP 240 G9</v>
          </cell>
          <cell r="N184" t="str">
            <v>5CG4234G3X</v>
          </cell>
        </row>
        <row r="185">
          <cell r="M185" t="str">
            <v>HP 240 G9</v>
          </cell>
          <cell r="N185" t="str">
            <v>5CG4234F5N</v>
          </cell>
        </row>
        <row r="186">
          <cell r="M186" t="str">
            <v>HP 240 G9</v>
          </cell>
          <cell r="N186" t="str">
            <v>5CG4234GD8</v>
          </cell>
        </row>
        <row r="187">
          <cell r="M187" t="str">
            <v>HP 240 G9</v>
          </cell>
          <cell r="N187" t="str">
            <v>5CG4193W3C</v>
          </cell>
        </row>
        <row r="188">
          <cell r="M188" t="str">
            <v>HP 240 G9</v>
          </cell>
          <cell r="N188" t="str">
            <v>5CG4193WF7</v>
          </cell>
        </row>
        <row r="189">
          <cell r="M189" t="str">
            <v>HP 240 G9</v>
          </cell>
          <cell r="N189" t="str">
            <v>5CG4193X3V</v>
          </cell>
        </row>
        <row r="190">
          <cell r="M190" t="str">
            <v>HP 240 G9</v>
          </cell>
          <cell r="N190" t="str">
            <v>5CG42326ZD</v>
          </cell>
        </row>
        <row r="191">
          <cell r="M191" t="str">
            <v>HP 240 G9</v>
          </cell>
          <cell r="N191" t="str">
            <v>5CG42326ML</v>
          </cell>
        </row>
        <row r="192">
          <cell r="M192" t="str">
            <v>HP 240 G9</v>
          </cell>
          <cell r="N192" t="str">
            <v>5CG42325T7</v>
          </cell>
        </row>
        <row r="193">
          <cell r="M193" t="str">
            <v>HP 240 G9</v>
          </cell>
          <cell r="N193" t="str">
            <v>5CG42325LZ</v>
          </cell>
        </row>
        <row r="194">
          <cell r="M194" t="str">
            <v>HP 240 G9</v>
          </cell>
          <cell r="N194" t="str">
            <v>5CG42325SS</v>
          </cell>
        </row>
        <row r="195">
          <cell r="M195" t="str">
            <v>HP 240 G9</v>
          </cell>
          <cell r="N195" t="str">
            <v>5CG42328DQ</v>
          </cell>
        </row>
        <row r="196">
          <cell r="M196" t="str">
            <v>HP 240 G9</v>
          </cell>
          <cell r="N196" t="str">
            <v>5CG42325SG</v>
          </cell>
        </row>
        <row r="197">
          <cell r="M197" t="str">
            <v>HP 240 G9</v>
          </cell>
          <cell r="N197" t="str">
            <v>5CG42328DP</v>
          </cell>
        </row>
        <row r="198">
          <cell r="M198" t="str">
            <v>HP 240 G9</v>
          </cell>
          <cell r="N198" t="str">
            <v>5CG42325MP</v>
          </cell>
        </row>
        <row r="199">
          <cell r="M199" t="str">
            <v>HP 240 G9</v>
          </cell>
          <cell r="N199" t="str">
            <v>5CG42326N1</v>
          </cell>
        </row>
        <row r="200">
          <cell r="M200" t="str">
            <v>HP 240 G9</v>
          </cell>
          <cell r="N200" t="str">
            <v>5CG42325SH</v>
          </cell>
        </row>
        <row r="201">
          <cell r="M201" t="str">
            <v>HP 240 G9</v>
          </cell>
          <cell r="N201" t="str">
            <v>5CG42325MF</v>
          </cell>
        </row>
        <row r="202">
          <cell r="M202" t="str">
            <v>HP 240 G9</v>
          </cell>
          <cell r="N202" t="str">
            <v>5CG42328XK</v>
          </cell>
        </row>
        <row r="203">
          <cell r="M203" t="str">
            <v>HP 240 G9</v>
          </cell>
          <cell r="N203" t="str">
            <v>5CG42325N8</v>
          </cell>
        </row>
        <row r="204">
          <cell r="M204" t="str">
            <v>HP 240 G9</v>
          </cell>
          <cell r="N204" t="str">
            <v>5CG42325SQ</v>
          </cell>
        </row>
        <row r="205">
          <cell r="M205" t="str">
            <v>HP 240 G9</v>
          </cell>
          <cell r="N205" t="str">
            <v>5CG42326MR</v>
          </cell>
        </row>
        <row r="206">
          <cell r="M206" t="str">
            <v>HP 240 G9</v>
          </cell>
          <cell r="N206" t="str">
            <v>5CG42325S9</v>
          </cell>
        </row>
        <row r="207">
          <cell r="M207" t="str">
            <v>HP 240 G9</v>
          </cell>
          <cell r="N207" t="str">
            <v>5CG42328BZ</v>
          </cell>
        </row>
        <row r="208">
          <cell r="M208" t="str">
            <v>HP 240 G9</v>
          </cell>
          <cell r="N208" t="str">
            <v>5CG42328DD</v>
          </cell>
        </row>
        <row r="209">
          <cell r="M209" t="str">
            <v>HP 240 G9</v>
          </cell>
          <cell r="N209" t="str">
            <v>5CG42328DX</v>
          </cell>
        </row>
        <row r="210">
          <cell r="M210" t="str">
            <v>HP 240 G9</v>
          </cell>
          <cell r="N210" t="str">
            <v>5CG423283X</v>
          </cell>
        </row>
        <row r="211">
          <cell r="M211" t="str">
            <v>HP 240 G9</v>
          </cell>
          <cell r="N211" t="str">
            <v>5CG42325T4</v>
          </cell>
        </row>
        <row r="212">
          <cell r="M212" t="str">
            <v>HP 240 G9</v>
          </cell>
          <cell r="N212" t="str">
            <v>5CG4232873</v>
          </cell>
        </row>
        <row r="213">
          <cell r="M213" t="str">
            <v>HP 240 G9</v>
          </cell>
          <cell r="N213" t="str">
            <v>5CG423284H</v>
          </cell>
        </row>
        <row r="214">
          <cell r="M214" t="str">
            <v>HP 240 G9</v>
          </cell>
          <cell r="N214" t="str">
            <v>5CG42325SK</v>
          </cell>
        </row>
        <row r="215">
          <cell r="M215" t="str">
            <v>HP 240 G9</v>
          </cell>
          <cell r="N215" t="str">
            <v>5CG42328C5</v>
          </cell>
        </row>
        <row r="216">
          <cell r="M216" t="str">
            <v>HP 240 G9</v>
          </cell>
          <cell r="N216" t="str">
            <v>5CG42328DS</v>
          </cell>
        </row>
        <row r="217">
          <cell r="M217" t="str">
            <v>HP 240 G9</v>
          </cell>
          <cell r="N217" t="str">
            <v>5CG42326TT</v>
          </cell>
        </row>
        <row r="218">
          <cell r="M218" t="str">
            <v>HP 240 G9</v>
          </cell>
          <cell r="N218" t="str">
            <v>5CG42325SY</v>
          </cell>
        </row>
        <row r="219">
          <cell r="M219" t="str">
            <v>HP 240 G9</v>
          </cell>
          <cell r="N219" t="str">
            <v>5CG42326VH</v>
          </cell>
        </row>
        <row r="220">
          <cell r="M220" t="str">
            <v>HP 240 G9</v>
          </cell>
          <cell r="N220" t="str">
            <v>5CG42325N4</v>
          </cell>
        </row>
        <row r="221">
          <cell r="M221" t="str">
            <v>HP 240 G9</v>
          </cell>
          <cell r="N221" t="str">
            <v>5CG4245GMN</v>
          </cell>
        </row>
        <row r="222">
          <cell r="M222" t="str">
            <v>HP 240 G9</v>
          </cell>
          <cell r="N222" t="str">
            <v>5CG42502SX</v>
          </cell>
        </row>
        <row r="223">
          <cell r="M223" t="str">
            <v>HP 240 G9</v>
          </cell>
          <cell r="N223" t="str">
            <v>5CG4245GG6</v>
          </cell>
        </row>
        <row r="224">
          <cell r="M224" t="str">
            <v>HP 240 G9</v>
          </cell>
          <cell r="N224" t="str">
            <v>5CG4245GML</v>
          </cell>
        </row>
        <row r="225">
          <cell r="M225" t="str">
            <v>HP 240 G9</v>
          </cell>
          <cell r="N225" t="str">
            <v>5CG4245GM7</v>
          </cell>
        </row>
        <row r="226">
          <cell r="M226" t="str">
            <v>HP 240 G9</v>
          </cell>
          <cell r="N226" t="str">
            <v>5CG4245GM8</v>
          </cell>
        </row>
        <row r="227">
          <cell r="M227" t="str">
            <v>HP 240 G9</v>
          </cell>
          <cell r="N227" t="str">
            <v>5CG4245GM9</v>
          </cell>
        </row>
        <row r="228">
          <cell r="M228" t="str">
            <v>HP 240 G9</v>
          </cell>
          <cell r="N228" t="str">
            <v>5CG4245GLR</v>
          </cell>
        </row>
        <row r="229">
          <cell r="M229" t="str">
            <v>HP 240 G9</v>
          </cell>
          <cell r="N229" t="str">
            <v>5CG4245GMF</v>
          </cell>
        </row>
        <row r="230">
          <cell r="M230" t="str">
            <v>HP 240 G9</v>
          </cell>
          <cell r="N230" t="str">
            <v>5CG4245GG3</v>
          </cell>
        </row>
        <row r="231">
          <cell r="M231" t="str">
            <v>HP 240 G9</v>
          </cell>
          <cell r="N231" t="str">
            <v>5CG42502SN</v>
          </cell>
        </row>
        <row r="232">
          <cell r="M232" t="str">
            <v>HP 240 G9</v>
          </cell>
          <cell r="N232" t="str">
            <v>5CG4245GFT</v>
          </cell>
        </row>
        <row r="233">
          <cell r="M233" t="str">
            <v>HP 240 G9</v>
          </cell>
          <cell r="N233" t="str">
            <v>5CG42502SQ</v>
          </cell>
        </row>
        <row r="234">
          <cell r="M234" t="str">
            <v>HP 240 G9</v>
          </cell>
          <cell r="N234" t="str">
            <v>5CG4245GMB</v>
          </cell>
        </row>
        <row r="235">
          <cell r="M235" t="str">
            <v>HP 240 G9</v>
          </cell>
          <cell r="N235" t="str">
            <v>5CG4245GMQ</v>
          </cell>
        </row>
        <row r="236">
          <cell r="M236" t="str">
            <v>81X8</v>
          </cell>
          <cell r="N236" t="str">
            <v>PF3PLXQE</v>
          </cell>
        </row>
        <row r="237">
          <cell r="M237" t="str">
            <v>Inspiron 15 3511</v>
          </cell>
          <cell r="N237" t="str">
            <v>JLGVXR3</v>
          </cell>
        </row>
        <row r="238">
          <cell r="M238" t="str">
            <v>Inspiron 15 3511</v>
          </cell>
          <cell r="N238" t="str">
            <v>JSJQXR3</v>
          </cell>
        </row>
        <row r="239">
          <cell r="M239" t="str">
            <v>Inspiron 15 3520</v>
          </cell>
          <cell r="N239" t="str">
            <v>HKFK5R3</v>
          </cell>
        </row>
        <row r="240">
          <cell r="M240" t="str">
            <v>Aspire A315-58</v>
          </cell>
          <cell r="N240" t="str">
            <v>NXADDSI00V216078643400</v>
          </cell>
        </row>
        <row r="241">
          <cell r="M241" t="str">
            <v>81X8</v>
          </cell>
          <cell r="N241" t="str">
            <v>PF3PMSGJ</v>
          </cell>
        </row>
        <row r="242">
          <cell r="M242" t="str">
            <v>Inspiron 15 3520</v>
          </cell>
          <cell r="N242" t="str">
            <v>2MZ20V3</v>
          </cell>
        </row>
        <row r="243">
          <cell r="M243" t="str">
            <v>HP 15-FQ5112TU</v>
          </cell>
          <cell r="N243" t="str">
            <v>5CD2479F3M</v>
          </cell>
        </row>
        <row r="244">
          <cell r="M244" t="str">
            <v>Aspire A315-58</v>
          </cell>
          <cell r="N244" t="str">
            <v>NXADDSI00V21608DE03400</v>
          </cell>
        </row>
        <row r="245">
          <cell r="M245" t="str">
            <v>Aspire A315-58</v>
          </cell>
          <cell r="N245" t="str">
            <v>NXADDSI00V21605EA63400</v>
          </cell>
        </row>
        <row r="246">
          <cell r="M246" t="str">
            <v>Inspiron 15 3520</v>
          </cell>
          <cell r="N246" t="str">
            <v>1T9X5R3</v>
          </cell>
        </row>
        <row r="247">
          <cell r="M247" t="str">
            <v>Inspiron 15 3520</v>
          </cell>
          <cell r="N247" t="str">
            <v>HF4X5R3</v>
          </cell>
        </row>
        <row r="248">
          <cell r="M248" t="str">
            <v>HP 240 G9</v>
          </cell>
          <cell r="N248" t="str">
            <v>5CG4112KYX</v>
          </cell>
        </row>
        <row r="249">
          <cell r="M249" t="str">
            <v>Inspiron 15 3511</v>
          </cell>
          <cell r="N249" t="str">
            <v>1Q8VXR3</v>
          </cell>
        </row>
        <row r="250">
          <cell r="M250" t="str">
            <v>Inspiron 15 3520</v>
          </cell>
          <cell r="N250" t="str">
            <v>9Q4CNS3</v>
          </cell>
        </row>
        <row r="251">
          <cell r="M251" t="str">
            <v>Inspiron 15 3511</v>
          </cell>
          <cell r="N251" t="str">
            <v>9ZS1YR3</v>
          </cell>
        </row>
        <row r="252">
          <cell r="M252" t="str">
            <v>HP Laptop 15s-fq5xxx</v>
          </cell>
          <cell r="N252" t="str">
            <v>5CD338MKD6</v>
          </cell>
        </row>
        <row r="253">
          <cell r="M253" t="str">
            <v>Vostro 15 3510</v>
          </cell>
          <cell r="N253" t="str">
            <v>7S5BGR3</v>
          </cell>
        </row>
        <row r="254">
          <cell r="M254" t="str">
            <v>FMV CH</v>
          </cell>
          <cell r="N254" t="str">
            <v>R3700621</v>
          </cell>
        </row>
        <row r="255">
          <cell r="M255" t="str">
            <v>Inspiron 15 3520</v>
          </cell>
          <cell r="N255" t="str">
            <v>HX69NS3</v>
          </cell>
        </row>
        <row r="256">
          <cell r="M256" t="str">
            <v>Inspiron 15 3520</v>
          </cell>
          <cell r="N256" t="str">
            <v>BNV8YR3</v>
          </cell>
        </row>
        <row r="257">
          <cell r="M257" t="str">
            <v>Inspiron 15 3520</v>
          </cell>
          <cell r="N257" t="str">
            <v>9C32YR3</v>
          </cell>
        </row>
        <row r="258">
          <cell r="M258" t="str">
            <v>HP 240 G9</v>
          </cell>
          <cell r="N258" t="str">
            <v>5CG42317PQ</v>
          </cell>
        </row>
        <row r="259">
          <cell r="M259" t="str">
            <v>Inspiron 15 3511</v>
          </cell>
          <cell r="N259" t="str">
            <v>8J8RXR3</v>
          </cell>
        </row>
        <row r="260">
          <cell r="M260" t="str">
            <v>FMV CH</v>
          </cell>
          <cell r="N260" t="str">
            <v>R3700328</v>
          </cell>
        </row>
        <row r="261">
          <cell r="M261" t="str">
            <v>Inspiron 15 3520</v>
          </cell>
          <cell r="N261" t="str">
            <v>H6QJ5R3</v>
          </cell>
        </row>
        <row r="262">
          <cell r="M262" t="str">
            <v>Inspiron 15 3520</v>
          </cell>
          <cell r="N262" t="str">
            <v>70YH5R3</v>
          </cell>
        </row>
        <row r="263">
          <cell r="M263" t="str">
            <v>Inspiron 15 3520</v>
          </cell>
          <cell r="N263" t="str">
            <v>CTMK5R3</v>
          </cell>
        </row>
        <row r="264">
          <cell r="M264" t="str">
            <v>Inspiron 15 3520</v>
          </cell>
          <cell r="N264" t="str">
            <v>8KV8YR3</v>
          </cell>
        </row>
        <row r="265">
          <cell r="M265" t="str">
            <v>Inspiron 15 3520</v>
          </cell>
          <cell r="N265" t="str">
            <v>1NBLYR3</v>
          </cell>
        </row>
        <row r="266">
          <cell r="M266" t="str">
            <v>FMV CH</v>
          </cell>
          <cell r="N266" t="str">
            <v>R3700234</v>
          </cell>
        </row>
        <row r="267">
          <cell r="M267" t="str">
            <v>Aspire A315-58</v>
          </cell>
          <cell r="N267" t="str">
            <v>NXADDSI00V216089643400</v>
          </cell>
        </row>
        <row r="268">
          <cell r="M268" t="str">
            <v>81X8</v>
          </cell>
          <cell r="N268" t="str">
            <v>PF3Q8KP9</v>
          </cell>
        </row>
        <row r="269">
          <cell r="M269" t="str">
            <v>Vostro 15 3510</v>
          </cell>
          <cell r="N269" t="str">
            <v>4T9BGR3</v>
          </cell>
        </row>
        <row r="270">
          <cell r="M270" t="str">
            <v>81X8</v>
          </cell>
          <cell r="N270" t="str">
            <v>PF3PMSFQ</v>
          </cell>
        </row>
        <row r="271">
          <cell r="M271" t="str">
            <v>HP 240 G9</v>
          </cell>
          <cell r="N271" t="str">
            <v>5CG4112NR8</v>
          </cell>
        </row>
        <row r="272">
          <cell r="M272" t="str">
            <v>FMV CH</v>
          </cell>
          <cell r="N272" t="str">
            <v>R3700625</v>
          </cell>
        </row>
        <row r="273">
          <cell r="M273" t="str">
            <v>HP 240 G9</v>
          </cell>
          <cell r="N273" t="str">
            <v>5CG4324GLQ</v>
          </cell>
        </row>
        <row r="274">
          <cell r="M274" t="str">
            <v>HP 240 G9</v>
          </cell>
          <cell r="N274" t="str">
            <v>5CG4324FGZ</v>
          </cell>
        </row>
        <row r="275">
          <cell r="M275" t="str">
            <v>HP 240 G9</v>
          </cell>
          <cell r="N275" t="str">
            <v>5CG4324FWF</v>
          </cell>
        </row>
        <row r="276">
          <cell r="M276" t="str">
            <v>HP 240 G9</v>
          </cell>
          <cell r="N276" t="str">
            <v>5CG4324H13</v>
          </cell>
        </row>
        <row r="277">
          <cell r="M277" t="str">
            <v>HP 240 G9</v>
          </cell>
          <cell r="N277" t="str">
            <v>5CG4324H9L</v>
          </cell>
        </row>
        <row r="278">
          <cell r="M278" t="str">
            <v>E14G5</v>
          </cell>
          <cell r="N278" t="str">
            <v>PF5CCXFC</v>
          </cell>
        </row>
        <row r="279">
          <cell r="M279" t="str">
            <v>E14G5</v>
          </cell>
          <cell r="N279" t="str">
            <v>PF5CD2MW</v>
          </cell>
        </row>
        <row r="280">
          <cell r="N280" t="str">
            <v>PF1EV24N</v>
          </cell>
        </row>
        <row r="281">
          <cell r="N281" t="str">
            <v>PF1PLA7X</v>
          </cell>
        </row>
        <row r="282">
          <cell r="N282" t="str">
            <v>B07LGJ6BWG1</v>
          </cell>
        </row>
        <row r="283">
          <cell r="N283" t="str">
            <v>B07LGJ6BWG2</v>
          </cell>
        </row>
        <row r="284">
          <cell r="N284" t="str">
            <v>B07LGJ6BWG3</v>
          </cell>
        </row>
        <row r="285">
          <cell r="N285" t="str">
            <v>B07LGJ6BWG4</v>
          </cell>
        </row>
        <row r="286">
          <cell r="N286" t="str">
            <v>B07LGJ6BWG5</v>
          </cell>
        </row>
        <row r="287">
          <cell r="N287" t="str">
            <v>B07LGJ6BWG6</v>
          </cell>
        </row>
        <row r="288">
          <cell r="N288" t="str">
            <v>PF1SG80G</v>
          </cell>
        </row>
        <row r="289">
          <cell r="N289" t="str">
            <v>PF1KALA1</v>
          </cell>
        </row>
        <row r="290">
          <cell r="N290" t="str">
            <v>PF1SG1LD</v>
          </cell>
        </row>
        <row r="291">
          <cell r="N291" t="str">
            <v>PF1SG84E</v>
          </cell>
        </row>
        <row r="292">
          <cell r="N292" t="str">
            <v>PF1SGB9J</v>
          </cell>
        </row>
        <row r="293">
          <cell r="N293" t="str">
            <v>L1N0CV09A706034</v>
          </cell>
        </row>
        <row r="294">
          <cell r="N294" t="str">
            <v>PF30SF8G</v>
          </cell>
        </row>
        <row r="295">
          <cell r="M295" t="str">
            <v>HP LaserJet Pro MFP 4104dw Multi-function
Printer</v>
          </cell>
          <cell r="N295" t="str">
            <v>CNCRS5W5R5</v>
          </cell>
        </row>
        <row r="296">
          <cell r="M296" t="str">
            <v>HP LaserJet Pro MFP 4104dw Multi-function
Printer</v>
          </cell>
          <cell r="N296" t="str">
            <v>CNCRS5W766</v>
          </cell>
        </row>
        <row r="297">
          <cell r="M297" t="str">
            <v>HP LaserJet Pro MFP 4104dw Multi-function
Printer</v>
          </cell>
          <cell r="N297" t="str">
            <v>CNCRR9Q4HF</v>
          </cell>
        </row>
        <row r="298">
          <cell r="M298" t="str">
            <v>HP LaserJet Pro MFP 4104dw Multi-function
Printer</v>
          </cell>
          <cell r="N298" t="str">
            <v>CNCRS5X4H6</v>
          </cell>
        </row>
        <row r="299">
          <cell r="M299" t="str">
            <v>HP LaserJet Pro MFP 4104dw Multi-function
Printer</v>
          </cell>
          <cell r="N299" t="str">
            <v>CNCRSDB2P2</v>
          </cell>
        </row>
        <row r="300">
          <cell r="M300" t="str">
            <v>HP LaserJet Pro MFP 4104dw Multi-function
Printer</v>
          </cell>
          <cell r="N300" t="str">
            <v>CNCRS5X63W</v>
          </cell>
        </row>
        <row r="301">
          <cell r="M301" t="str">
            <v>HP LaserJet Pro MFP 4104dw Multi-function
Printer</v>
          </cell>
          <cell r="N301" t="str">
            <v>CNCRS8Y2NW</v>
          </cell>
        </row>
        <row r="302">
          <cell r="M302" t="str">
            <v>HP LaserJet Pro MFP 4104dw Multi-function
Printer</v>
          </cell>
          <cell r="N302" t="str">
            <v>CNCRS6D586</v>
          </cell>
        </row>
        <row r="303">
          <cell r="M303" t="str">
            <v>HP LaserJet Pro MFP 4104dw Multi-function
Printer</v>
          </cell>
          <cell r="N303" t="str">
            <v>CNCRR9Q5XV</v>
          </cell>
        </row>
        <row r="304">
          <cell r="M304" t="str">
            <v>HP LaserJet Pro MFP 4104dw Multi-function
Printer</v>
          </cell>
          <cell r="N304" t="str">
            <v>CNCRS5X45J</v>
          </cell>
        </row>
        <row r="305">
          <cell r="M305" t="str">
            <v>HP LaserJet Pro MFP 4104dw Multi-function
Printer</v>
          </cell>
          <cell r="N305" t="str">
            <v>CNCRS8Y2W3</v>
          </cell>
        </row>
        <row r="306">
          <cell r="M306" t="str">
            <v>HP LaserJet Pro MFP 4104dw Multi-function
Printer</v>
          </cell>
          <cell r="N306" t="str">
            <v>CNCRS8617P</v>
          </cell>
        </row>
        <row r="307">
          <cell r="M307" t="str">
            <v>HP LaserJet Pro MFP 4104dw Multi-function
Printer</v>
          </cell>
          <cell r="N307" t="str">
            <v>CNCRS5715M</v>
          </cell>
        </row>
        <row r="308">
          <cell r="M308" t="str">
            <v>HP LaserJet Pro MFP 4104dw Multi-function
Printer</v>
          </cell>
          <cell r="N308" t="str">
            <v>CNCRS7Q3T2</v>
          </cell>
        </row>
        <row r="309">
          <cell r="M309" t="str">
            <v>HP LaserJet Pro MFP 4104dw Multi-function
Printer</v>
          </cell>
          <cell r="N309" t="str">
            <v>CNCRS5X629</v>
          </cell>
        </row>
        <row r="310">
          <cell r="M310" t="str">
            <v>HP LaserJet Pro MFP 4104dw Multi-function
Printer</v>
          </cell>
          <cell r="N310" t="str">
            <v>CNCRS5X636</v>
          </cell>
        </row>
        <row r="311">
          <cell r="M311" t="str">
            <v>HP LaserJet Pro MFP 4104dw Multi-function
Printer</v>
          </cell>
          <cell r="N311" t="str">
            <v>CNCRR9Q5J8</v>
          </cell>
        </row>
        <row r="312">
          <cell r="M312" t="str">
            <v>HP LaserJet Pro MFP 4104dw Multi-function
Printer</v>
          </cell>
          <cell r="N312" t="str">
            <v>CNCRS5X4JG</v>
          </cell>
        </row>
        <row r="313">
          <cell r="M313" t="str">
            <v>HP LaserJet Pro MFP 4104dw Multi-function
Printer</v>
          </cell>
          <cell r="N313" t="str">
            <v>CNCRR9Q5X3</v>
          </cell>
        </row>
        <row r="314">
          <cell r="M314" t="str">
            <v>HP LaserJet Pro MFP 4104dw Multi-function
Printer</v>
          </cell>
          <cell r="N314" t="str">
            <v>CNCRS6D54F</v>
          </cell>
        </row>
        <row r="315">
          <cell r="M315" t="str">
            <v>HP LaserJet Pro MFP 4104dw Multi-function
Printer</v>
          </cell>
          <cell r="N315" t="str">
            <v>CNCRRD71XX</v>
          </cell>
        </row>
        <row r="316">
          <cell r="M316" t="str">
            <v>HP LaserJet Pro MFP 4104dw Multi-function
Printer</v>
          </cell>
          <cell r="N316" t="str">
            <v>CNCRS8Y2T9</v>
          </cell>
        </row>
        <row r="317">
          <cell r="M317" t="str">
            <v>HP LaserJet Pro MFP 4104dw Multi-function
Printer</v>
          </cell>
          <cell r="N317" t="str">
            <v>CNCRS5X4JT</v>
          </cell>
        </row>
        <row r="318">
          <cell r="M318" t="str">
            <v>HP LaserJet Pro MFP 4104dw Multi-function
Printer</v>
          </cell>
          <cell r="N318" t="str">
            <v>CNCRS5X632</v>
          </cell>
        </row>
        <row r="319">
          <cell r="M319" t="str">
            <v>HP LaserJet Pro MFP 4104dw Multi-function
Printer</v>
          </cell>
          <cell r="N319" t="str">
            <v>CNCRS8Y2CF</v>
          </cell>
        </row>
        <row r="320">
          <cell r="M320" t="str">
            <v>HP LaserJet Pro MFP 4104dw Multi-function
Printer</v>
          </cell>
          <cell r="N320" t="str">
            <v>CNCRS5X5ZR</v>
          </cell>
        </row>
        <row r="321">
          <cell r="M321" t="str">
            <v>HP LaserJet Pro MFP 4104dw Multi-function
Printer</v>
          </cell>
          <cell r="N321" t="str">
            <v>CNCRS6D56T</v>
          </cell>
        </row>
        <row r="322">
          <cell r="M322" t="str">
            <v>HP LaserJet Pro MFP 4104dw Multi-function
Printer</v>
          </cell>
          <cell r="N322" t="str">
            <v>CNCRS5W5N7</v>
          </cell>
        </row>
        <row r="323">
          <cell r="M323" t="str">
            <v>HP LaserJet Pro MFP 4104dw Multi-function
Printer</v>
          </cell>
          <cell r="N323" t="str">
            <v>CNCRR9Q5S5</v>
          </cell>
        </row>
        <row r="324">
          <cell r="M324" t="str">
            <v>HP LaserJet Pro MFP 4104dw Multi-function
Printer</v>
          </cell>
          <cell r="N324" t="str">
            <v>CNCRS5X482</v>
          </cell>
        </row>
        <row r="325">
          <cell r="M325" t="str">
            <v>HP LaserJet Pro MFP 4104dw Multi-function
Printer</v>
          </cell>
          <cell r="N325" t="str">
            <v>CNCRS8Y33D</v>
          </cell>
        </row>
        <row r="326">
          <cell r="M326" t="str">
            <v>HP LaserJet Pro MFP 4104dw Multi-function
Printer</v>
          </cell>
          <cell r="N326" t="str">
            <v>CNCRS6D51C</v>
          </cell>
        </row>
        <row r="327">
          <cell r="M327" t="str">
            <v>HP LaserJet Pro MFP 4104dw Multi-function
Printer</v>
          </cell>
          <cell r="N327" t="str">
            <v>CNCRS5X60S</v>
          </cell>
        </row>
        <row r="328">
          <cell r="M328" t="str">
            <v>HP LaserJet Pro MFP 4104dw Multi-function
Printer</v>
          </cell>
          <cell r="N328" t="str">
            <v>CNCRS8Y31F</v>
          </cell>
        </row>
        <row r="329">
          <cell r="M329" t="str">
            <v>HP LaserJet Pro MFP 4104dw Multi-function
Printer</v>
          </cell>
          <cell r="N329" t="str">
            <v>CNCRS8Y2SH</v>
          </cell>
        </row>
        <row r="330">
          <cell r="M330" t="str">
            <v>HP LaserJet Pro MFP 4104dw Multi-function
Printer</v>
          </cell>
          <cell r="N330" t="str">
            <v>CNCRS3W2YJ</v>
          </cell>
        </row>
        <row r="331">
          <cell r="M331" t="str">
            <v>HP LaserJet Pro MFP 4104dw Multi-function
Printer</v>
          </cell>
          <cell r="N331" t="str">
            <v>CNCRS8Y2QK</v>
          </cell>
        </row>
        <row r="332">
          <cell r="M332" t="str">
            <v>HP LaserJet Pro MFP 4104dw Multi-function
Printer</v>
          </cell>
          <cell r="N332" t="str">
            <v>CNCRS5X61F</v>
          </cell>
        </row>
        <row r="333">
          <cell r="M333" t="str">
            <v>HP LaserJet Pro MFP 4104dw Multi-function
Printer</v>
          </cell>
          <cell r="N333" t="str">
            <v>CNCRS6D21V</v>
          </cell>
        </row>
        <row r="334">
          <cell r="M334" t="str">
            <v>HP LaserJet Pro MFP 4104dw Multi-function
Printer</v>
          </cell>
          <cell r="N334" t="str">
            <v>CNCRS8Y33P</v>
          </cell>
        </row>
        <row r="335">
          <cell r="M335" t="str">
            <v>HP LaserJet Pro MFP 4104dw Multi-function
Printer</v>
          </cell>
          <cell r="N335" t="str">
            <v>CNCRS8Y2LZ</v>
          </cell>
        </row>
        <row r="336">
          <cell r="M336" t="str">
            <v>HP LaserJet Pro MFP 4104dw Multi-function
Printer</v>
          </cell>
          <cell r="N336" t="str">
            <v>CNCRS5W5Q2</v>
          </cell>
        </row>
        <row r="337">
          <cell r="M337" t="str">
            <v>HP LaserJet Pro MFP 4104dw Multi-function
Printer</v>
          </cell>
          <cell r="N337" t="str">
            <v>CNCRS8Y2RG</v>
          </cell>
        </row>
        <row r="338">
          <cell r="M338" t="str">
            <v>Ricoh</v>
          </cell>
          <cell r="N338" t="str">
            <v>G987X537674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Prasad's Filter" id="{32EA5C1E-6DC0-4912-932A-103AC071C4C2}"/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taram Tawade" refreshedDate="45878.882663425924" createdVersion="8" refreshedVersion="8" minRefreshableVersion="3" recordCount="88" xr:uid="{AF31ED7C-25F0-48CF-B314-64A73F1BC5B8}">
  <cacheSource type="worksheet">
    <worksheetSource ref="A1:M100" sheet="Laptop Reconciliation"/>
  </cacheSource>
  <cacheFields count="13">
    <cacheField name="Branch" numFmtId="0">
      <sharedItems containsBlank="1" count="88">
        <s v="AHMEDABAD"/>
        <s v="PUNE"/>
        <s v="INDORE"/>
        <s v="SANGAMNER"/>
        <s v="SIKAR"/>
        <s v="UJJAIN"/>
        <s v="KALYAN"/>
        <s v="AJMER"/>
        <s v="SANGLI"/>
        <s v="NAGPUR"/>
        <s v="UDAIPUR"/>
        <s v="DHULE"/>
        <s v="PHALODI"/>
        <s v="FATEHNAGAR"/>
        <s v="SHUJALPUR"/>
        <s v="GADAG"/>
        <s v="MEHSANA"/>
        <s v="GULABPURA"/>
        <s v="NEEM KA THANA"/>
        <s v="HIMMATNAGAR"/>
        <s v="RAJSAMAND"/>
        <s v="HOSHANGABAD"/>
        <s v="SEHORE"/>
        <s v="AKOLA"/>
        <s v="SUJANGARH"/>
        <s v="JALGAON"/>
        <s v="VADODARA"/>
        <s v="JAORA"/>
        <s v="JHUNJHUNU"/>
        <s v="BARAMATI"/>
        <s v="ANAND"/>
        <s v="NIMBAHERA"/>
        <s v="KARAD"/>
        <s v="BEAWAR"/>
        <s v="KEKRI"/>
        <s v="RATANGARH"/>
        <s v="KHANDWA"/>
        <s v="SATARA"/>
        <s v="KHARGONE"/>
        <s v="SHAMGARH"/>
        <s v="KOLHAPUR"/>
        <s v="BULDHANA"/>
        <s v="VALSAD"/>
        <s v="SUMERPUR"/>
        <s v="KUCHAMAN"/>
        <s v="CHOMU"/>
        <s v="MANASA"/>
        <s v="DEWAS"/>
        <s v="MANDSAUR"/>
        <s v="YAVATMAL"/>
        <s v="KOTPUTLI"/>
        <s v="SOJAT"/>
        <s v="NOKHA"/>
        <s v="JAIPUR"/>
        <s v="CHITTORGARH"/>
        <s v="DHAMNOD"/>
        <s v="NAGARCOIL"/>
        <s v="NAMAKKAL"/>
        <s v="THENI"/>
        <s v="KAMAREDDY"/>
        <s v="HOSPET"/>
        <s v="KARIMNAGAR"/>
        <s v="DHARMAPURI"/>
        <s v="VILUPPURAM"/>
        <s v="TIRUNELVELI"/>
        <s v="JANGAON"/>
        <s v="HAVERI"/>
        <s v="KHATEGAON"/>
        <s v="KALLAKURICHI"/>
        <s v="SIDDIPET"/>
        <s v="THOOTHUKUDI"/>
        <s v="DAVANAGERE"/>
        <s v="MADURAI"/>
        <s v="KRISHNAGIRI"/>
        <s v="CHENNAI"/>
        <s v="SALEM"/>
        <s v="SHIMOGA"/>
        <s v="IBRAHIMPATNAM"/>
        <s v="SIVAKASI"/>
        <s v="KARAIKUDI"/>
        <s v="CHITRADURGA"/>
        <s v="JAGITIAL"/>
        <s v="BELGAUM"/>
        <s v="ERODE"/>
        <s v="MEDCHAL"/>
        <s v="Head Office - Mumbai"/>
        <s v="Ops Hub Office Mumbai"/>
        <m/>
      </sharedItems>
    </cacheField>
    <cacheField name="CLUSTER" numFmtId="0">
      <sharedItems containsBlank="1" count="16">
        <s v="AHMEDABAD"/>
        <s v="PUNE"/>
        <s v="INDORE"/>
        <s v="AKOLA"/>
        <s v="SIKAR"/>
        <s v="UJJAIN"/>
        <s v="AJMER"/>
        <s v="CHITTORGARH"/>
        <s v="GADAG"/>
        <s v="CHOMU"/>
        <s v="CENTRAL UNIT"/>
        <s v="MADURAI"/>
        <s v="SALEM"/>
        <s v="KARIMNAGAR"/>
        <s v="Mumbai"/>
        <m/>
      </sharedItems>
    </cacheField>
    <cacheField name="STATE" numFmtId="0">
      <sharedItems containsBlank="1" count="8">
        <s v="GUJARAT"/>
        <s v="MAHARASHTRA"/>
        <s v="MADHYA PRADESH"/>
        <s v="RAJASTHAN"/>
        <s v="KARANATAKA"/>
        <s v="TAMILNADU"/>
        <s v="TELANGANA"/>
        <m/>
      </sharedItems>
    </cacheField>
    <cacheField name="Active Laptops" numFmtId="0">
      <sharedItems containsString="0" containsBlank="1" containsNumber="1" containsInteger="1" minValue="0" maxValue="58"/>
    </cacheField>
    <cacheField name="Active User" numFmtId="0">
      <sharedItems containsString="0" containsBlank="1" containsNumber="1" containsInteger="1" minValue="0" maxValue="55"/>
    </cacheField>
    <cacheField name="PL" numFmtId="0">
      <sharedItems containsString="0" containsBlank="1" containsNumber="1" containsInteger="1" minValue="0" maxValue="3"/>
    </cacheField>
    <cacheField name="RM" numFmtId="0">
      <sharedItems containsString="0" containsBlank="1" containsNumber="1" containsInteger="1" minValue="0" maxValue="1"/>
    </cacheField>
    <cacheField name="To Be Order" numFmtId="0">
      <sharedItems containsString="0" containsBlank="1" containsNumber="1" containsInteger="1" minValue="0" maxValue="2"/>
    </cacheField>
    <cacheField name="Ledership" numFmtId="0">
      <sharedItems containsString="0" containsBlank="1" containsNumber="1" containsInteger="1" minValue="0" maxValue="55"/>
    </cacheField>
    <cacheField name="In Stock" numFmtId="0">
      <sharedItems containsString="0" containsBlank="1" containsNumber="1" containsInteger="1" minValue="0" maxValue="3"/>
    </cacheField>
    <cacheField name="Total Deployed" numFmtId="0">
      <sharedItems containsString="0" containsBlank="1" containsNumber="1" containsInteger="1" minValue="0" maxValue="58"/>
    </cacheField>
    <cacheField name="Match With Active User" numFmtId="0">
      <sharedItems containsBlank="1"/>
    </cacheField>
    <cacheField name="Match With Active Lapto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7"/>
    <n v="7"/>
    <n v="1"/>
    <n v="0"/>
    <n v="0"/>
    <n v="6"/>
    <n v="0"/>
    <n v="7"/>
    <b v="1"/>
    <b v="1"/>
  </r>
  <r>
    <x v="1"/>
    <x v="1"/>
    <x v="1"/>
    <n v="11"/>
    <n v="7"/>
    <n v="3"/>
    <n v="1"/>
    <n v="0"/>
    <n v="4"/>
    <n v="3"/>
    <n v="11"/>
    <b v="1"/>
    <b v="1"/>
  </r>
  <r>
    <x v="2"/>
    <x v="2"/>
    <x v="2"/>
    <n v="7"/>
    <n v="6"/>
    <n v="3"/>
    <n v="0"/>
    <n v="0"/>
    <n v="3"/>
    <n v="1"/>
    <n v="7"/>
    <b v="1"/>
    <b v="1"/>
  </r>
  <r>
    <x v="3"/>
    <x v="3"/>
    <x v="1"/>
    <n v="5"/>
    <n v="4"/>
    <n v="3"/>
    <n v="1"/>
    <n v="0"/>
    <n v="1"/>
    <n v="0"/>
    <n v="5"/>
    <b v="1"/>
    <b v="1"/>
  </r>
  <r>
    <x v="4"/>
    <x v="4"/>
    <x v="3"/>
    <n v="6"/>
    <n v="5"/>
    <n v="3"/>
    <n v="1"/>
    <n v="0"/>
    <n v="2"/>
    <n v="0"/>
    <n v="6"/>
    <b v="1"/>
    <b v="1"/>
  </r>
  <r>
    <x v="5"/>
    <x v="5"/>
    <x v="2"/>
    <n v="5"/>
    <n v="4"/>
    <n v="3"/>
    <n v="1"/>
    <n v="0"/>
    <n v="1"/>
    <n v="0"/>
    <n v="5"/>
    <b v="1"/>
    <b v="1"/>
  </r>
  <r>
    <x v="6"/>
    <x v="1"/>
    <x v="1"/>
    <n v="5"/>
    <n v="3"/>
    <n v="3"/>
    <n v="1"/>
    <n v="0"/>
    <n v="0"/>
    <n v="1"/>
    <n v="5"/>
    <b v="1"/>
    <b v="1"/>
  </r>
  <r>
    <x v="7"/>
    <x v="6"/>
    <x v="3"/>
    <n v="6"/>
    <n v="5"/>
    <n v="3"/>
    <n v="1"/>
    <n v="0"/>
    <n v="2"/>
    <n v="0"/>
    <n v="6"/>
    <b v="1"/>
    <b v="1"/>
  </r>
  <r>
    <x v="8"/>
    <x v="1"/>
    <x v="1"/>
    <n v="4"/>
    <n v="3"/>
    <n v="3"/>
    <n v="1"/>
    <n v="0"/>
    <n v="0"/>
    <n v="0"/>
    <n v="4"/>
    <b v="1"/>
    <b v="1"/>
  </r>
  <r>
    <x v="9"/>
    <x v="3"/>
    <x v="1"/>
    <n v="4"/>
    <n v="3"/>
    <n v="3"/>
    <n v="1"/>
    <n v="0"/>
    <n v="0"/>
    <n v="0"/>
    <n v="4"/>
    <b v="1"/>
    <b v="1"/>
  </r>
  <r>
    <x v="10"/>
    <x v="7"/>
    <x v="3"/>
    <n v="4"/>
    <n v="3"/>
    <n v="3"/>
    <n v="1"/>
    <n v="0"/>
    <n v="0"/>
    <n v="0"/>
    <n v="4"/>
    <b v="1"/>
    <b v="1"/>
  </r>
  <r>
    <x v="11"/>
    <x v="3"/>
    <x v="1"/>
    <n v="4"/>
    <n v="3"/>
    <n v="3"/>
    <n v="1"/>
    <n v="0"/>
    <n v="0"/>
    <n v="0"/>
    <n v="4"/>
    <b v="1"/>
    <b v="1"/>
  </r>
  <r>
    <x v="12"/>
    <x v="4"/>
    <x v="3"/>
    <n v="4"/>
    <n v="3"/>
    <n v="3"/>
    <n v="1"/>
    <n v="0"/>
    <n v="0"/>
    <n v="0"/>
    <n v="4"/>
    <b v="1"/>
    <b v="1"/>
  </r>
  <r>
    <x v="13"/>
    <x v="7"/>
    <x v="3"/>
    <n v="4"/>
    <n v="3"/>
    <n v="3"/>
    <n v="1"/>
    <n v="0"/>
    <n v="0"/>
    <n v="0"/>
    <n v="4"/>
    <b v="1"/>
    <b v="1"/>
  </r>
  <r>
    <x v="14"/>
    <x v="5"/>
    <x v="2"/>
    <n v="4"/>
    <n v="3"/>
    <n v="3"/>
    <n v="1"/>
    <n v="0"/>
    <n v="0"/>
    <n v="0"/>
    <n v="4"/>
    <b v="1"/>
    <b v="1"/>
  </r>
  <r>
    <x v="15"/>
    <x v="8"/>
    <x v="4"/>
    <n v="4"/>
    <n v="4"/>
    <n v="3"/>
    <n v="0"/>
    <n v="0"/>
    <n v="1"/>
    <n v="0"/>
    <n v="4"/>
    <b v="1"/>
    <b v="1"/>
  </r>
  <r>
    <x v="16"/>
    <x v="0"/>
    <x v="0"/>
    <n v="4"/>
    <n v="2"/>
    <n v="2"/>
    <n v="1"/>
    <n v="0"/>
    <n v="0"/>
    <n v="1"/>
    <n v="4"/>
    <b v="1"/>
    <b v="1"/>
  </r>
  <r>
    <x v="17"/>
    <x v="6"/>
    <x v="3"/>
    <n v="4"/>
    <n v="3"/>
    <n v="3"/>
    <n v="1"/>
    <n v="0"/>
    <n v="0"/>
    <n v="0"/>
    <n v="4"/>
    <b v="1"/>
    <b v="1"/>
  </r>
  <r>
    <x v="18"/>
    <x v="9"/>
    <x v="3"/>
    <n v="4"/>
    <n v="3"/>
    <n v="3"/>
    <n v="1"/>
    <n v="0"/>
    <n v="0"/>
    <n v="0"/>
    <n v="4"/>
    <b v="1"/>
    <b v="1"/>
  </r>
  <r>
    <x v="19"/>
    <x v="0"/>
    <x v="0"/>
    <n v="4"/>
    <n v="3"/>
    <n v="3"/>
    <n v="1"/>
    <n v="0"/>
    <n v="0"/>
    <n v="0"/>
    <n v="4"/>
    <b v="1"/>
    <b v="1"/>
  </r>
  <r>
    <x v="20"/>
    <x v="7"/>
    <x v="3"/>
    <n v="4"/>
    <n v="3"/>
    <n v="3"/>
    <n v="1"/>
    <n v="0"/>
    <n v="0"/>
    <n v="0"/>
    <n v="4"/>
    <b v="1"/>
    <b v="1"/>
  </r>
  <r>
    <x v="21"/>
    <x v="2"/>
    <x v="2"/>
    <n v="4"/>
    <n v="3"/>
    <n v="3"/>
    <n v="1"/>
    <n v="0"/>
    <n v="0"/>
    <n v="0"/>
    <n v="4"/>
    <b v="1"/>
    <b v="1"/>
  </r>
  <r>
    <x v="22"/>
    <x v="2"/>
    <x v="2"/>
    <n v="4"/>
    <n v="3"/>
    <n v="3"/>
    <n v="1"/>
    <n v="0"/>
    <n v="0"/>
    <n v="0"/>
    <n v="4"/>
    <b v="1"/>
    <b v="1"/>
  </r>
  <r>
    <x v="23"/>
    <x v="3"/>
    <x v="1"/>
    <n v="6"/>
    <n v="5"/>
    <n v="3"/>
    <n v="1"/>
    <n v="0"/>
    <n v="2"/>
    <n v="0"/>
    <n v="6"/>
    <b v="1"/>
    <b v="1"/>
  </r>
  <r>
    <x v="24"/>
    <x v="4"/>
    <x v="3"/>
    <n v="4"/>
    <n v="2"/>
    <n v="2"/>
    <n v="1"/>
    <n v="0"/>
    <n v="0"/>
    <n v="1"/>
    <n v="4"/>
    <b v="1"/>
    <b v="1"/>
  </r>
  <r>
    <x v="25"/>
    <x v="3"/>
    <x v="1"/>
    <n v="4"/>
    <n v="3"/>
    <n v="3"/>
    <n v="1"/>
    <n v="0"/>
    <n v="0"/>
    <n v="0"/>
    <n v="4"/>
    <b v="1"/>
    <b v="1"/>
  </r>
  <r>
    <x v="26"/>
    <x v="0"/>
    <x v="0"/>
    <n v="4"/>
    <n v="2"/>
    <n v="2"/>
    <n v="1"/>
    <n v="0"/>
    <n v="0"/>
    <n v="1"/>
    <n v="4"/>
    <b v="1"/>
    <b v="1"/>
  </r>
  <r>
    <x v="27"/>
    <x v="5"/>
    <x v="2"/>
    <n v="3"/>
    <n v="2"/>
    <n v="2"/>
    <n v="1"/>
    <n v="0"/>
    <n v="0"/>
    <n v="0"/>
    <n v="3"/>
    <b v="1"/>
    <b v="1"/>
  </r>
  <r>
    <x v="28"/>
    <x v="9"/>
    <x v="3"/>
    <n v="5"/>
    <n v="4"/>
    <n v="3"/>
    <n v="1"/>
    <n v="0"/>
    <n v="1"/>
    <n v="0"/>
    <n v="5"/>
    <b v="1"/>
    <b v="1"/>
  </r>
  <r>
    <x v="29"/>
    <x v="1"/>
    <x v="1"/>
    <n v="4"/>
    <n v="3"/>
    <n v="3"/>
    <n v="1"/>
    <n v="0"/>
    <n v="0"/>
    <n v="0"/>
    <n v="4"/>
    <b v="1"/>
    <b v="1"/>
  </r>
  <r>
    <x v="30"/>
    <x v="0"/>
    <x v="0"/>
    <n v="5"/>
    <n v="3"/>
    <n v="3"/>
    <n v="1"/>
    <n v="0"/>
    <n v="0"/>
    <n v="1"/>
    <n v="5"/>
    <b v="1"/>
    <b v="1"/>
  </r>
  <r>
    <x v="31"/>
    <x v="7"/>
    <x v="3"/>
    <n v="4"/>
    <n v="3"/>
    <n v="3"/>
    <n v="1"/>
    <n v="0"/>
    <n v="0"/>
    <n v="0"/>
    <n v="4"/>
    <b v="1"/>
    <b v="1"/>
  </r>
  <r>
    <x v="32"/>
    <x v="1"/>
    <x v="1"/>
    <n v="4"/>
    <n v="3"/>
    <n v="3"/>
    <n v="1"/>
    <n v="0"/>
    <n v="0"/>
    <n v="0"/>
    <n v="4"/>
    <b v="1"/>
    <b v="1"/>
  </r>
  <r>
    <x v="33"/>
    <x v="6"/>
    <x v="3"/>
    <n v="4"/>
    <n v="3"/>
    <n v="3"/>
    <n v="1"/>
    <n v="0"/>
    <n v="0"/>
    <n v="0"/>
    <n v="4"/>
    <b v="1"/>
    <b v="1"/>
  </r>
  <r>
    <x v="34"/>
    <x v="6"/>
    <x v="3"/>
    <n v="4"/>
    <n v="3"/>
    <n v="3"/>
    <n v="1"/>
    <n v="0"/>
    <n v="0"/>
    <n v="0"/>
    <n v="4"/>
    <b v="1"/>
    <b v="1"/>
  </r>
  <r>
    <x v="35"/>
    <x v="9"/>
    <x v="3"/>
    <n v="4"/>
    <n v="3"/>
    <n v="3"/>
    <n v="1"/>
    <n v="0"/>
    <n v="0"/>
    <n v="0"/>
    <n v="4"/>
    <b v="1"/>
    <b v="1"/>
  </r>
  <r>
    <x v="36"/>
    <x v="2"/>
    <x v="2"/>
    <n v="4"/>
    <n v="3"/>
    <n v="3"/>
    <n v="1"/>
    <n v="0"/>
    <n v="0"/>
    <n v="0"/>
    <n v="4"/>
    <b v="1"/>
    <b v="1"/>
  </r>
  <r>
    <x v="37"/>
    <x v="1"/>
    <x v="1"/>
    <n v="4"/>
    <n v="3"/>
    <n v="3"/>
    <n v="1"/>
    <n v="0"/>
    <n v="0"/>
    <n v="0"/>
    <n v="4"/>
    <b v="1"/>
    <b v="1"/>
  </r>
  <r>
    <x v="38"/>
    <x v="2"/>
    <x v="2"/>
    <n v="4"/>
    <n v="3"/>
    <n v="3"/>
    <n v="1"/>
    <n v="0"/>
    <n v="0"/>
    <n v="0"/>
    <n v="4"/>
    <b v="1"/>
    <b v="1"/>
  </r>
  <r>
    <x v="39"/>
    <x v="5"/>
    <x v="2"/>
    <n v="4"/>
    <n v="3"/>
    <n v="3"/>
    <n v="1"/>
    <n v="0"/>
    <n v="0"/>
    <n v="0"/>
    <n v="4"/>
    <b v="1"/>
    <b v="1"/>
  </r>
  <r>
    <x v="40"/>
    <x v="1"/>
    <x v="1"/>
    <n v="3"/>
    <n v="3"/>
    <n v="3"/>
    <n v="0"/>
    <n v="0"/>
    <n v="0"/>
    <n v="0"/>
    <n v="3"/>
    <b v="1"/>
    <b v="1"/>
  </r>
  <r>
    <x v="41"/>
    <x v="3"/>
    <x v="1"/>
    <n v="4"/>
    <n v="3"/>
    <n v="3"/>
    <n v="1"/>
    <n v="0"/>
    <n v="0"/>
    <n v="0"/>
    <n v="4"/>
    <b v="1"/>
    <b v="1"/>
  </r>
  <r>
    <x v="42"/>
    <x v="0"/>
    <x v="0"/>
    <n v="4"/>
    <n v="3"/>
    <n v="3"/>
    <n v="1"/>
    <n v="0"/>
    <n v="0"/>
    <n v="0"/>
    <n v="4"/>
    <b v="1"/>
    <b v="1"/>
  </r>
  <r>
    <x v="43"/>
    <x v="7"/>
    <x v="3"/>
    <n v="4"/>
    <n v="3"/>
    <n v="3"/>
    <n v="1"/>
    <n v="0"/>
    <n v="0"/>
    <n v="0"/>
    <n v="4"/>
    <b v="1"/>
    <b v="1"/>
  </r>
  <r>
    <x v="44"/>
    <x v="4"/>
    <x v="3"/>
    <n v="4"/>
    <n v="3"/>
    <n v="3"/>
    <n v="1"/>
    <n v="0"/>
    <n v="0"/>
    <n v="0"/>
    <n v="4"/>
    <b v="1"/>
    <b v="1"/>
  </r>
  <r>
    <x v="45"/>
    <x v="9"/>
    <x v="3"/>
    <n v="6"/>
    <n v="5"/>
    <n v="3"/>
    <n v="1"/>
    <n v="0"/>
    <n v="2"/>
    <n v="0"/>
    <n v="6"/>
    <b v="1"/>
    <b v="1"/>
  </r>
  <r>
    <x v="46"/>
    <x v="5"/>
    <x v="2"/>
    <n v="4"/>
    <n v="3"/>
    <n v="3"/>
    <n v="1"/>
    <n v="0"/>
    <n v="0"/>
    <n v="0"/>
    <n v="4"/>
    <b v="1"/>
    <b v="1"/>
  </r>
  <r>
    <x v="47"/>
    <x v="5"/>
    <x v="2"/>
    <n v="4"/>
    <n v="4"/>
    <n v="3"/>
    <n v="0"/>
    <n v="0"/>
    <n v="1"/>
    <n v="0"/>
    <n v="4"/>
    <b v="1"/>
    <b v="1"/>
  </r>
  <r>
    <x v="48"/>
    <x v="5"/>
    <x v="2"/>
    <n v="4"/>
    <n v="3"/>
    <n v="3"/>
    <n v="1"/>
    <n v="0"/>
    <n v="0"/>
    <n v="0"/>
    <n v="4"/>
    <b v="1"/>
    <b v="1"/>
  </r>
  <r>
    <x v="49"/>
    <x v="3"/>
    <x v="1"/>
    <n v="4"/>
    <n v="3"/>
    <n v="3"/>
    <n v="1"/>
    <n v="0"/>
    <n v="0"/>
    <n v="0"/>
    <n v="4"/>
    <b v="1"/>
    <b v="1"/>
  </r>
  <r>
    <x v="50"/>
    <x v="9"/>
    <x v="3"/>
    <n v="4"/>
    <n v="3"/>
    <n v="3"/>
    <n v="1"/>
    <n v="0"/>
    <n v="0"/>
    <n v="0"/>
    <n v="4"/>
    <b v="1"/>
    <b v="1"/>
  </r>
  <r>
    <x v="51"/>
    <x v="6"/>
    <x v="3"/>
    <n v="3"/>
    <n v="3"/>
    <n v="3"/>
    <n v="0"/>
    <n v="0"/>
    <n v="0"/>
    <n v="0"/>
    <n v="3"/>
    <b v="1"/>
    <b v="1"/>
  </r>
  <r>
    <x v="52"/>
    <x v="4"/>
    <x v="3"/>
    <n v="4"/>
    <n v="3"/>
    <n v="3"/>
    <n v="1"/>
    <n v="0"/>
    <n v="0"/>
    <n v="0"/>
    <n v="4"/>
    <b v="1"/>
    <b v="1"/>
  </r>
  <r>
    <x v="53"/>
    <x v="10"/>
    <x v="3"/>
    <n v="3"/>
    <n v="3"/>
    <n v="0"/>
    <n v="0"/>
    <n v="0"/>
    <n v="3"/>
    <n v="0"/>
    <n v="3"/>
    <b v="1"/>
    <b v="1"/>
  </r>
  <r>
    <x v="54"/>
    <x v="7"/>
    <x v="3"/>
    <n v="4"/>
    <n v="4"/>
    <n v="3"/>
    <n v="0"/>
    <n v="0"/>
    <n v="1"/>
    <n v="0"/>
    <n v="4"/>
    <b v="1"/>
    <b v="1"/>
  </r>
  <r>
    <x v="55"/>
    <x v="2"/>
    <x v="2"/>
    <n v="3"/>
    <n v="3"/>
    <n v="3"/>
    <n v="0"/>
    <n v="0"/>
    <n v="0"/>
    <n v="0"/>
    <n v="3"/>
    <b v="1"/>
    <b v="1"/>
  </r>
  <r>
    <x v="56"/>
    <x v="11"/>
    <x v="5"/>
    <n v="2"/>
    <n v="3"/>
    <n v="2"/>
    <n v="0"/>
    <n v="1"/>
    <n v="0"/>
    <n v="0"/>
    <n v="3"/>
    <b v="1"/>
    <b v="1"/>
  </r>
  <r>
    <x v="57"/>
    <x v="12"/>
    <x v="5"/>
    <n v="2"/>
    <n v="2"/>
    <n v="2"/>
    <n v="0"/>
    <n v="0"/>
    <n v="0"/>
    <n v="0"/>
    <n v="2"/>
    <b v="1"/>
    <b v="1"/>
  </r>
  <r>
    <x v="58"/>
    <x v="11"/>
    <x v="5"/>
    <n v="4"/>
    <n v="2"/>
    <n v="2"/>
    <n v="1"/>
    <n v="0"/>
    <n v="0"/>
    <n v="1"/>
    <n v="4"/>
    <b v="1"/>
    <b v="1"/>
  </r>
  <r>
    <x v="59"/>
    <x v="13"/>
    <x v="6"/>
    <n v="4"/>
    <n v="3"/>
    <n v="3"/>
    <n v="1"/>
    <n v="0"/>
    <n v="0"/>
    <n v="0"/>
    <n v="4"/>
    <b v="1"/>
    <b v="1"/>
  </r>
  <r>
    <x v="60"/>
    <x v="8"/>
    <x v="4"/>
    <n v="2"/>
    <n v="2"/>
    <n v="2"/>
    <n v="0"/>
    <n v="0"/>
    <n v="0"/>
    <n v="0"/>
    <n v="2"/>
    <b v="1"/>
    <b v="1"/>
  </r>
  <r>
    <x v="61"/>
    <x v="13"/>
    <x v="6"/>
    <n v="2"/>
    <n v="3"/>
    <n v="1"/>
    <n v="0"/>
    <n v="1"/>
    <n v="1"/>
    <n v="0"/>
    <n v="3"/>
    <b v="1"/>
    <b v="1"/>
  </r>
  <r>
    <x v="62"/>
    <x v="12"/>
    <x v="5"/>
    <n v="4"/>
    <n v="2"/>
    <n v="2"/>
    <n v="1"/>
    <n v="0"/>
    <n v="0"/>
    <n v="1"/>
    <n v="4"/>
    <b v="1"/>
    <b v="1"/>
  </r>
  <r>
    <x v="63"/>
    <x v="12"/>
    <x v="5"/>
    <n v="2"/>
    <n v="2"/>
    <n v="2"/>
    <n v="0"/>
    <n v="0"/>
    <n v="0"/>
    <n v="0"/>
    <n v="2"/>
    <b v="1"/>
    <b v="1"/>
  </r>
  <r>
    <x v="64"/>
    <x v="11"/>
    <x v="5"/>
    <n v="4"/>
    <n v="3"/>
    <n v="3"/>
    <n v="1"/>
    <n v="0"/>
    <n v="0"/>
    <n v="0"/>
    <n v="4"/>
    <b v="1"/>
    <b v="1"/>
  </r>
  <r>
    <x v="65"/>
    <x v="13"/>
    <x v="6"/>
    <n v="2"/>
    <n v="3"/>
    <n v="2"/>
    <n v="0"/>
    <n v="1"/>
    <n v="0"/>
    <n v="0"/>
    <n v="3"/>
    <b v="1"/>
    <b v="1"/>
  </r>
  <r>
    <x v="66"/>
    <x v="8"/>
    <x v="4"/>
    <n v="2"/>
    <n v="2"/>
    <n v="2"/>
    <n v="0"/>
    <n v="0"/>
    <n v="0"/>
    <n v="0"/>
    <n v="2"/>
    <b v="1"/>
    <b v="1"/>
  </r>
  <r>
    <x v="67"/>
    <x v="2"/>
    <x v="2"/>
    <n v="4"/>
    <n v="3"/>
    <n v="3"/>
    <n v="1"/>
    <n v="0"/>
    <n v="0"/>
    <n v="0"/>
    <n v="4"/>
    <b v="1"/>
    <b v="1"/>
  </r>
  <r>
    <x v="68"/>
    <x v="12"/>
    <x v="5"/>
    <n v="4"/>
    <n v="2"/>
    <n v="2"/>
    <n v="1"/>
    <n v="0"/>
    <n v="0"/>
    <n v="1"/>
    <n v="4"/>
    <b v="1"/>
    <b v="1"/>
  </r>
  <r>
    <x v="69"/>
    <x v="13"/>
    <x v="6"/>
    <n v="1"/>
    <n v="1"/>
    <n v="1"/>
    <n v="0"/>
    <n v="0"/>
    <n v="0"/>
    <n v="0"/>
    <n v="1"/>
    <b v="1"/>
    <b v="1"/>
  </r>
  <r>
    <x v="70"/>
    <x v="11"/>
    <x v="5"/>
    <n v="2"/>
    <n v="3"/>
    <n v="2"/>
    <n v="0"/>
    <n v="1"/>
    <n v="0"/>
    <n v="0"/>
    <n v="3"/>
    <b v="1"/>
    <b v="1"/>
  </r>
  <r>
    <x v="71"/>
    <x v="8"/>
    <x v="4"/>
    <n v="2"/>
    <n v="2"/>
    <n v="2"/>
    <n v="0"/>
    <n v="0"/>
    <n v="0"/>
    <n v="0"/>
    <n v="2"/>
    <b v="1"/>
    <b v="1"/>
  </r>
  <r>
    <x v="72"/>
    <x v="11"/>
    <x v="5"/>
    <n v="2"/>
    <n v="3"/>
    <n v="0"/>
    <n v="0"/>
    <n v="1"/>
    <n v="2"/>
    <n v="0"/>
    <n v="3"/>
    <b v="1"/>
    <b v="1"/>
  </r>
  <r>
    <x v="73"/>
    <x v="12"/>
    <x v="5"/>
    <n v="2"/>
    <n v="3"/>
    <n v="2"/>
    <n v="0"/>
    <n v="1"/>
    <n v="0"/>
    <n v="0"/>
    <n v="3"/>
    <b v="1"/>
    <b v="1"/>
  </r>
  <r>
    <x v="74"/>
    <x v="12"/>
    <x v="5"/>
    <n v="2"/>
    <n v="2"/>
    <n v="0"/>
    <n v="0"/>
    <n v="0"/>
    <n v="2"/>
    <n v="0"/>
    <n v="2"/>
    <b v="1"/>
    <b v="1"/>
  </r>
  <r>
    <x v="75"/>
    <x v="12"/>
    <x v="5"/>
    <n v="5"/>
    <n v="5"/>
    <n v="2"/>
    <n v="0"/>
    <n v="0"/>
    <n v="3"/>
    <n v="0"/>
    <n v="5"/>
    <b v="1"/>
    <b v="1"/>
  </r>
  <r>
    <x v="76"/>
    <x v="8"/>
    <x v="4"/>
    <n v="2"/>
    <n v="2"/>
    <n v="2"/>
    <n v="0"/>
    <n v="0"/>
    <n v="0"/>
    <n v="0"/>
    <n v="2"/>
    <b v="1"/>
    <b v="1"/>
  </r>
  <r>
    <x v="77"/>
    <x v="13"/>
    <x v="6"/>
    <n v="0"/>
    <n v="0"/>
    <n v="0"/>
    <n v="0"/>
    <n v="0"/>
    <n v="0"/>
    <n v="0"/>
    <n v="0"/>
    <b v="1"/>
    <b v="1"/>
  </r>
  <r>
    <x v="78"/>
    <x v="11"/>
    <x v="5"/>
    <n v="2"/>
    <n v="2"/>
    <n v="2"/>
    <n v="0"/>
    <n v="0"/>
    <n v="0"/>
    <n v="0"/>
    <n v="2"/>
    <b v="1"/>
    <b v="1"/>
  </r>
  <r>
    <x v="79"/>
    <x v="11"/>
    <x v="5"/>
    <n v="2"/>
    <n v="2"/>
    <n v="2"/>
    <n v="0"/>
    <n v="0"/>
    <n v="0"/>
    <n v="0"/>
    <n v="2"/>
    <b v="1"/>
    <b v="1"/>
  </r>
  <r>
    <x v="80"/>
    <x v="8"/>
    <x v="4"/>
    <n v="1"/>
    <n v="1"/>
    <n v="1"/>
    <n v="0"/>
    <n v="0"/>
    <n v="0"/>
    <n v="0"/>
    <n v="1"/>
    <b v="1"/>
    <b v="1"/>
  </r>
  <r>
    <x v="81"/>
    <x v="13"/>
    <x v="6"/>
    <n v="1"/>
    <n v="3"/>
    <n v="1"/>
    <n v="0"/>
    <n v="2"/>
    <n v="0"/>
    <n v="0"/>
    <n v="3"/>
    <b v="1"/>
    <b v="1"/>
  </r>
  <r>
    <x v="82"/>
    <x v="8"/>
    <x v="4"/>
    <n v="2"/>
    <n v="2"/>
    <n v="1"/>
    <n v="0"/>
    <n v="0"/>
    <n v="1"/>
    <n v="0"/>
    <n v="2"/>
    <b v="1"/>
    <b v="1"/>
  </r>
  <r>
    <x v="83"/>
    <x v="12"/>
    <x v="5"/>
    <n v="1"/>
    <n v="1"/>
    <n v="1"/>
    <n v="0"/>
    <n v="0"/>
    <n v="0"/>
    <n v="0"/>
    <n v="1"/>
    <b v="1"/>
    <b v="1"/>
  </r>
  <r>
    <x v="84"/>
    <x v="13"/>
    <x v="6"/>
    <n v="0"/>
    <n v="1"/>
    <n v="0"/>
    <n v="0"/>
    <n v="1"/>
    <n v="0"/>
    <n v="0"/>
    <n v="1"/>
    <b v="1"/>
    <b v="1"/>
  </r>
  <r>
    <x v="85"/>
    <x v="14"/>
    <x v="1"/>
    <n v="58"/>
    <n v="55"/>
    <n v="0"/>
    <n v="0"/>
    <n v="0"/>
    <n v="55"/>
    <n v="3"/>
    <n v="58"/>
    <b v="1"/>
    <b v="1"/>
  </r>
  <r>
    <x v="86"/>
    <x v="14"/>
    <x v="1"/>
    <n v="13"/>
    <n v="12"/>
    <n v="0"/>
    <n v="0"/>
    <n v="0"/>
    <n v="12"/>
    <n v="1"/>
    <n v="13"/>
    <b v="1"/>
    <b v="1"/>
  </r>
  <r>
    <x v="87"/>
    <x v="15"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72002-3CC1-4607-8025-3C3F296597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0" firstDataRow="1" firstDataCol="1"/>
  <pivotFields count="13">
    <pivotField axis="axisRow" showAll="0">
      <items count="89">
        <item x="0"/>
        <item x="7"/>
        <item x="23"/>
        <item x="30"/>
        <item x="29"/>
        <item x="33"/>
        <item x="82"/>
        <item x="41"/>
        <item x="74"/>
        <item x="80"/>
        <item x="54"/>
        <item x="45"/>
        <item x="71"/>
        <item x="47"/>
        <item x="55"/>
        <item x="62"/>
        <item x="11"/>
        <item x="83"/>
        <item x="13"/>
        <item x="15"/>
        <item x="17"/>
        <item x="66"/>
        <item x="19"/>
        <item x="21"/>
        <item x="60"/>
        <item x="77"/>
        <item x="2"/>
        <item x="81"/>
        <item x="53"/>
        <item x="25"/>
        <item x="65"/>
        <item x="27"/>
        <item x="28"/>
        <item x="68"/>
        <item x="6"/>
        <item x="59"/>
        <item x="32"/>
        <item x="79"/>
        <item x="61"/>
        <item x="34"/>
        <item x="36"/>
        <item x="38"/>
        <item x="67"/>
        <item x="40"/>
        <item x="50"/>
        <item x="73"/>
        <item x="44"/>
        <item x="72"/>
        <item x="46"/>
        <item x="48"/>
        <item x="84"/>
        <item x="16"/>
        <item x="56"/>
        <item x="9"/>
        <item x="57"/>
        <item x="18"/>
        <item x="31"/>
        <item x="52"/>
        <item x="12"/>
        <item x="1"/>
        <item x="20"/>
        <item x="35"/>
        <item x="75"/>
        <item x="3"/>
        <item x="8"/>
        <item x="37"/>
        <item x="22"/>
        <item x="39"/>
        <item x="76"/>
        <item x="14"/>
        <item x="69"/>
        <item x="4"/>
        <item x="78"/>
        <item x="51"/>
        <item x="24"/>
        <item x="43"/>
        <item x="58"/>
        <item x="70"/>
        <item x="64"/>
        <item x="10"/>
        <item x="5"/>
        <item x="26"/>
        <item x="42"/>
        <item x="63"/>
        <item x="49"/>
        <item x="85"/>
        <item x="86"/>
        <item x="87"/>
        <item t="default"/>
      </items>
    </pivotField>
    <pivotField axis="axisRow" showAll="0">
      <items count="17">
        <item x="0"/>
        <item x="6"/>
        <item sd="0" x="3"/>
        <item x="10"/>
        <item x="7"/>
        <item x="9"/>
        <item sd="0" x="8"/>
        <item x="2"/>
        <item x="13"/>
        <item sd="0" x="11"/>
        <item sd="0" x="1"/>
        <item x="12"/>
        <item x="4"/>
        <item x="5"/>
        <item x="14"/>
        <item x="15"/>
        <item t="default"/>
      </items>
    </pivotField>
    <pivotField axis="axisRow" showAll="0">
      <items count="9">
        <item sd="0" x="0"/>
        <item sd="0" x="4"/>
        <item sd="0" x="2"/>
        <item sd="0" x="1"/>
        <item sd="0" x="3"/>
        <item sd="0" x="5"/>
        <item sd="0" x="6"/>
        <item h="1" sd="0" x="7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</pivotFields>
  <rowFields count="3">
    <field x="2"/>
    <field x="1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Laptops" fld="3" baseField="0" baseItem="0"/>
    <dataField name="Allocated To Users" fld="4" baseField="0" baseItem="0"/>
    <dataField name="Stock" fld="9" baseField="0" baseItem="0"/>
    <dataField name="Allocated For RM" fld="6" baseField="0" baseItem="0"/>
  </dataFields>
  <formats count="4">
    <format dxfId="390">
      <pivotArea outline="0" collapsedLevelsAreSubtotals="1" fieldPosition="0"/>
    </format>
    <format dxfId="3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8">
      <pivotArea outline="0" collapsedLevelsAreSubtotals="1" fieldPosition="0"/>
    </format>
    <format dxfId="3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Pr@bhav!2025" TargetMode="External"/><Relationship Id="rId18" Type="http://schemas.openxmlformats.org/officeDocument/2006/relationships/hyperlink" Target="mailto:Pr@bhav!2025" TargetMode="External"/><Relationship Id="rId26" Type="http://schemas.openxmlformats.org/officeDocument/2006/relationships/hyperlink" Target="mailto:ranveer.solanki@westerncap.in" TargetMode="External"/><Relationship Id="rId21" Type="http://schemas.openxmlformats.org/officeDocument/2006/relationships/hyperlink" Target="mailto:Pr@bhav!2025" TargetMode="External"/><Relationship Id="rId34" Type="http://schemas.openxmlformats.org/officeDocument/2006/relationships/hyperlink" Target="mailto:Pr@bhav!2025" TargetMode="External"/><Relationship Id="rId7" Type="http://schemas.openxmlformats.org/officeDocument/2006/relationships/hyperlink" Target="mailto:Pr@bhav!2025" TargetMode="External"/><Relationship Id="rId12" Type="http://schemas.openxmlformats.org/officeDocument/2006/relationships/hyperlink" Target="mailto:mahadev.choudhary@westerncap.in" TargetMode="External"/><Relationship Id="rId17" Type="http://schemas.openxmlformats.org/officeDocument/2006/relationships/hyperlink" Target="mailto:Pr@bhav!2025" TargetMode="External"/><Relationship Id="rId25" Type="http://schemas.openxmlformats.org/officeDocument/2006/relationships/hyperlink" Target="mailto:surendra.rajput@westerncap.in" TargetMode="External"/><Relationship Id="rId33" Type="http://schemas.openxmlformats.org/officeDocument/2006/relationships/hyperlink" Target="mailto:Pr@bhav!2025" TargetMode="External"/><Relationship Id="rId38" Type="http://schemas.microsoft.com/office/2019/04/relationships/namedSheetView" Target="../namedSheetViews/namedSheetView1.xml"/><Relationship Id="rId2" Type="http://schemas.openxmlformats.org/officeDocument/2006/relationships/hyperlink" Target="mailto:Wc@!123" TargetMode="External"/><Relationship Id="rId16" Type="http://schemas.openxmlformats.org/officeDocument/2006/relationships/hyperlink" Target="mailto:India@12" TargetMode="External"/><Relationship Id="rId20" Type="http://schemas.openxmlformats.org/officeDocument/2006/relationships/hyperlink" Target="mailto:Pr@bhav!2025" TargetMode="External"/><Relationship Id="rId29" Type="http://schemas.openxmlformats.org/officeDocument/2006/relationships/hyperlink" Target="mailto:Pr@bhav!2025" TargetMode="External"/><Relationship Id="rId1" Type="http://schemas.openxmlformats.org/officeDocument/2006/relationships/hyperlink" Target="mailto:Wc@!123" TargetMode="External"/><Relationship Id="rId6" Type="http://schemas.openxmlformats.org/officeDocument/2006/relationships/hyperlink" Target="mailto:Pr@bhav!2025" TargetMode="External"/><Relationship Id="rId11" Type="http://schemas.openxmlformats.org/officeDocument/2006/relationships/hyperlink" Target="mailto:ravindra.singh@westerncap.in" TargetMode="External"/><Relationship Id="rId24" Type="http://schemas.openxmlformats.org/officeDocument/2006/relationships/hyperlink" Target="mailto:Pr@bhav!2025" TargetMode="External"/><Relationship Id="rId32" Type="http://schemas.openxmlformats.org/officeDocument/2006/relationships/hyperlink" Target="mailto:Pr@bhav!2025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mailto:Pr@bhav!2025" TargetMode="External"/><Relationship Id="rId15" Type="http://schemas.openxmlformats.org/officeDocument/2006/relationships/hyperlink" Target="mailto:Pr@bhav!2025" TargetMode="External"/><Relationship Id="rId23" Type="http://schemas.openxmlformats.org/officeDocument/2006/relationships/hyperlink" Target="mailto:Pr@bhav!2025" TargetMode="External"/><Relationship Id="rId28" Type="http://schemas.openxmlformats.org/officeDocument/2006/relationships/hyperlink" Target="mailto:Pr@bhav2025" TargetMode="External"/><Relationship Id="rId36" Type="http://schemas.openxmlformats.org/officeDocument/2006/relationships/hyperlink" Target="mailto:Pr@bhav!2025" TargetMode="External"/><Relationship Id="rId10" Type="http://schemas.openxmlformats.org/officeDocument/2006/relationships/hyperlink" Target="mailto:Pr@bhav!2025" TargetMode="External"/><Relationship Id="rId19" Type="http://schemas.openxmlformats.org/officeDocument/2006/relationships/hyperlink" Target="mailto:Pr@bhav!2025" TargetMode="External"/><Relationship Id="rId31" Type="http://schemas.openxmlformats.org/officeDocument/2006/relationships/hyperlink" Target="mailto:Pr@bhav!2025" TargetMode="External"/><Relationship Id="rId4" Type="http://schemas.openxmlformats.org/officeDocument/2006/relationships/hyperlink" Target="mailto:hemantkumar.patel@westerncap.in" TargetMode="External"/><Relationship Id="rId9" Type="http://schemas.openxmlformats.org/officeDocument/2006/relationships/hyperlink" Target="mailto:Pr@bhav!2025" TargetMode="External"/><Relationship Id="rId14" Type="http://schemas.openxmlformats.org/officeDocument/2006/relationships/hyperlink" Target="mailto:Pr@bhav!2025" TargetMode="External"/><Relationship Id="rId22" Type="http://schemas.openxmlformats.org/officeDocument/2006/relationships/hyperlink" Target="mailto:Pr@bhav!2025" TargetMode="External"/><Relationship Id="rId27" Type="http://schemas.openxmlformats.org/officeDocument/2006/relationships/hyperlink" Target="mailto:Pr@bhav!2025" TargetMode="External"/><Relationship Id="rId30" Type="http://schemas.openxmlformats.org/officeDocument/2006/relationships/hyperlink" Target="mailto:Pr@bhav!2025" TargetMode="External"/><Relationship Id="rId35" Type="http://schemas.openxmlformats.org/officeDocument/2006/relationships/hyperlink" Target="mailto:Pr@bhav!2025" TargetMode="External"/><Relationship Id="rId8" Type="http://schemas.openxmlformats.org/officeDocument/2006/relationships/hyperlink" Target="mailto:Pr@bhav!2025" TargetMode="External"/><Relationship Id="rId3" Type="http://schemas.openxmlformats.org/officeDocument/2006/relationships/hyperlink" Target="mailto:Pr@bhav!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.westerncap.in/hardware/180" TargetMode="External"/><Relationship Id="rId13" Type="http://schemas.openxmlformats.org/officeDocument/2006/relationships/hyperlink" Target="https://intune.microsoft.com/" TargetMode="External"/><Relationship Id="rId18" Type="http://schemas.openxmlformats.org/officeDocument/2006/relationships/hyperlink" Target="https://intune.microsoft.com/" TargetMode="External"/><Relationship Id="rId3" Type="http://schemas.openxmlformats.org/officeDocument/2006/relationships/hyperlink" Target="https://assets.westerncap.in/hardware/320" TargetMode="External"/><Relationship Id="rId21" Type="http://schemas.openxmlformats.org/officeDocument/2006/relationships/hyperlink" Target="https://intune.microsoft.com/" TargetMode="External"/><Relationship Id="rId7" Type="http://schemas.openxmlformats.org/officeDocument/2006/relationships/hyperlink" Target="https://assets.westerncap.in/hardware/196" TargetMode="External"/><Relationship Id="rId12" Type="http://schemas.openxmlformats.org/officeDocument/2006/relationships/hyperlink" Target="https://intune.microsoft.com/" TargetMode="External"/><Relationship Id="rId17" Type="http://schemas.openxmlformats.org/officeDocument/2006/relationships/hyperlink" Target="https://intune.microsoft.com/" TargetMode="External"/><Relationship Id="rId2" Type="http://schemas.openxmlformats.org/officeDocument/2006/relationships/hyperlink" Target="https://assets.westerncap.in/hardware/326" TargetMode="External"/><Relationship Id="rId16" Type="http://schemas.openxmlformats.org/officeDocument/2006/relationships/hyperlink" Target="https://intune.microsoft.com/" TargetMode="External"/><Relationship Id="rId20" Type="http://schemas.openxmlformats.org/officeDocument/2006/relationships/hyperlink" Target="https://intune.microsoft.com/" TargetMode="External"/><Relationship Id="rId1" Type="http://schemas.openxmlformats.org/officeDocument/2006/relationships/hyperlink" Target="https://assets.westerncap.in/hardware/422" TargetMode="External"/><Relationship Id="rId6" Type="http://schemas.openxmlformats.org/officeDocument/2006/relationships/hyperlink" Target="https://assets.westerncap.in/hardware/197" TargetMode="External"/><Relationship Id="rId11" Type="http://schemas.openxmlformats.org/officeDocument/2006/relationships/hyperlink" Target="https://intune.microsoft.com/" TargetMode="External"/><Relationship Id="rId5" Type="http://schemas.openxmlformats.org/officeDocument/2006/relationships/hyperlink" Target="https://assets.westerncap.in/hardware/360" TargetMode="External"/><Relationship Id="rId15" Type="http://schemas.openxmlformats.org/officeDocument/2006/relationships/hyperlink" Target="https://intune.microsoft.com/" TargetMode="External"/><Relationship Id="rId10" Type="http://schemas.openxmlformats.org/officeDocument/2006/relationships/hyperlink" Target="https://intune.microsoft.com/" TargetMode="External"/><Relationship Id="rId19" Type="http://schemas.openxmlformats.org/officeDocument/2006/relationships/hyperlink" Target="https://intune.microsoft.com/" TargetMode="External"/><Relationship Id="rId4" Type="http://schemas.openxmlformats.org/officeDocument/2006/relationships/hyperlink" Target="https://assets.westerncap.in/hardware/208" TargetMode="External"/><Relationship Id="rId9" Type="http://schemas.openxmlformats.org/officeDocument/2006/relationships/hyperlink" Target="https://assets.westerncap.in/hardware/422" TargetMode="External"/><Relationship Id="rId14" Type="http://schemas.openxmlformats.org/officeDocument/2006/relationships/hyperlink" Target="https://intune.microsoft.com/" TargetMode="External"/><Relationship Id="rId22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tel:040-67607600" TargetMode="External"/><Relationship Id="rId2" Type="http://schemas.openxmlformats.org/officeDocument/2006/relationships/hyperlink" Target="tel:040-67607600" TargetMode="External"/><Relationship Id="rId1" Type="http://schemas.openxmlformats.org/officeDocument/2006/relationships/hyperlink" Target="tel:040-67607600" TargetMode="External"/><Relationship Id="rId6" Type="http://schemas.openxmlformats.org/officeDocument/2006/relationships/hyperlink" Target="tel:040-67607600" TargetMode="External"/><Relationship Id="rId5" Type="http://schemas.openxmlformats.org/officeDocument/2006/relationships/hyperlink" Target="tel:040-67607600" TargetMode="External"/><Relationship Id="rId4" Type="http://schemas.openxmlformats.org/officeDocument/2006/relationships/hyperlink" Target="tel:040-6760760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ap-south-1.console.aws.amazon.com/ec2/home?region=ap-south-1" TargetMode="External"/><Relationship Id="rId3" Type="http://schemas.openxmlformats.org/officeDocument/2006/relationships/hyperlink" Target="https://ap-south-1.console.aws.amazon.com/ec2/home?region=ap-south-1" TargetMode="External"/><Relationship Id="rId7" Type="http://schemas.openxmlformats.org/officeDocument/2006/relationships/hyperlink" Target="https://ap-south-1.console.aws.amazon.com/ec2/home?region=ap-south-1" TargetMode="External"/><Relationship Id="rId2" Type="http://schemas.openxmlformats.org/officeDocument/2006/relationships/hyperlink" Target="https://ap-south-1.console.aws.amazon.com/ec2/home?region=ap-south-1" TargetMode="External"/><Relationship Id="rId1" Type="http://schemas.openxmlformats.org/officeDocument/2006/relationships/hyperlink" Target="https://ap-south-1.console.aws.amazon.com/ec2/home?region=ap-south-1" TargetMode="External"/><Relationship Id="rId6" Type="http://schemas.openxmlformats.org/officeDocument/2006/relationships/hyperlink" Target="https://ap-south-1.console.aws.amazon.com/ec2/home?region=ap-south-1" TargetMode="External"/><Relationship Id="rId5" Type="http://schemas.openxmlformats.org/officeDocument/2006/relationships/hyperlink" Target="https://ap-south-1.console.aws.amazon.com/ec2/home?region=ap-south-1" TargetMode="External"/><Relationship Id="rId4" Type="http://schemas.openxmlformats.org/officeDocument/2006/relationships/hyperlink" Target="https://ap-south-1.console.aws.amazon.com/ec2/home?region=ap-south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6DDF-C00F-B64B-B527-D42BA2F4B5C8}">
  <dimension ref="B2:O78"/>
  <sheetViews>
    <sheetView topLeftCell="A9" zoomScale="80" zoomScaleNormal="80" workbookViewId="0">
      <selection activeCell="D15" sqref="D15"/>
    </sheetView>
  </sheetViews>
  <sheetFormatPr defaultColWidth="11" defaultRowHeight="15.75" x14ac:dyDescent="0.25"/>
  <cols>
    <col min="1" max="1" width="3" customWidth="1"/>
    <col min="2" max="2" width="3.5" customWidth="1"/>
    <col min="3" max="3" width="25.375" bestFit="1" customWidth="1"/>
    <col min="4" max="4" width="13.375" bestFit="1" customWidth="1"/>
    <col min="5" max="5" width="21.375" bestFit="1" customWidth="1"/>
    <col min="6" max="6" width="14.375" bestFit="1" customWidth="1"/>
    <col min="7" max="7" width="9.625" customWidth="1"/>
    <col min="8" max="8" width="14.125" customWidth="1"/>
    <col min="9" max="9" width="11" style="2"/>
    <col min="11" max="11" width="36.125" bestFit="1" customWidth="1"/>
    <col min="12" max="12" width="17.5" bestFit="1" customWidth="1"/>
    <col min="13" max="13" width="13.875" bestFit="1" customWidth="1"/>
    <col min="14" max="14" width="18.625" bestFit="1" customWidth="1"/>
    <col min="15" max="15" width="20" bestFit="1" customWidth="1"/>
  </cols>
  <sheetData>
    <row r="2" spans="2:15" x14ac:dyDescent="0.25">
      <c r="B2" s="1"/>
      <c r="C2" s="3"/>
      <c r="D2" s="215"/>
      <c r="E2" s="215"/>
      <c r="F2" s="215"/>
      <c r="G2" s="215"/>
      <c r="H2" s="215"/>
      <c r="I2" s="13"/>
      <c r="K2" s="1"/>
      <c r="L2" s="1"/>
      <c r="M2" s="1"/>
      <c r="N2" s="1"/>
    </row>
    <row r="3" spans="2:15" ht="18.75" x14ac:dyDescent="0.3">
      <c r="B3" s="1"/>
      <c r="C3" s="79" t="s">
        <v>0</v>
      </c>
      <c r="D3" s="80" t="s">
        <v>1</v>
      </c>
      <c r="E3" s="80" t="s">
        <v>2</v>
      </c>
      <c r="F3" s="80" t="s">
        <v>3</v>
      </c>
      <c r="G3" s="80" t="s">
        <v>4</v>
      </c>
      <c r="H3" s="80" t="s">
        <v>5</v>
      </c>
      <c r="I3" s="80" t="s">
        <v>6</v>
      </c>
      <c r="J3" s="1"/>
      <c r="K3" s="6" t="s">
        <v>7</v>
      </c>
      <c r="L3" s="6" t="s">
        <v>8</v>
      </c>
      <c r="M3" s="55" t="s">
        <v>9</v>
      </c>
      <c r="N3" s="55" t="s">
        <v>10</v>
      </c>
      <c r="O3" s="55" t="s">
        <v>11</v>
      </c>
    </row>
    <row r="4" spans="2:15" ht="18.75" x14ac:dyDescent="0.3">
      <c r="B4" s="1"/>
      <c r="C4" s="78" t="s">
        <v>12</v>
      </c>
      <c r="D4" s="77">
        <f>MIN(D5:D10)</f>
        <v>31</v>
      </c>
      <c r="E4" s="216">
        <f>H4-D4</f>
        <v>56</v>
      </c>
      <c r="F4" s="216"/>
      <c r="G4" s="216"/>
      <c r="H4" s="77">
        <f>I4</f>
        <v>87</v>
      </c>
      <c r="I4" s="76">
        <v>87</v>
      </c>
      <c r="J4" s="1"/>
      <c r="K4" s="1" t="s">
        <v>13</v>
      </c>
      <c r="L4" s="1" t="s">
        <v>14</v>
      </c>
      <c r="M4" s="13">
        <f>COUNTIF('All Branches'!C:C,Dashboard!K4)</f>
        <v>15</v>
      </c>
      <c r="N4" s="13">
        <f>COUNTIFS('All Branches'!C:C,Dashboard!K4,'All Branches'!AF:AF,Dashboard!L4)</f>
        <v>12</v>
      </c>
      <c r="O4" s="13">
        <f>M4-N4</f>
        <v>3</v>
      </c>
    </row>
    <row r="5" spans="2:15" ht="18.75" x14ac:dyDescent="0.3">
      <c r="B5" s="1"/>
      <c r="C5" s="78" t="s">
        <v>15</v>
      </c>
      <c r="D5" s="77">
        <f>COUNTIF('All Branches'!N:N,4)+12</f>
        <v>66</v>
      </c>
      <c r="E5" s="77" t="s">
        <v>16</v>
      </c>
      <c r="F5" s="77">
        <f>H5-D5-G5</f>
        <v>13</v>
      </c>
      <c r="G5" s="77">
        <f>COUNTIF('All Branches'!N:N,0)</f>
        <v>6</v>
      </c>
      <c r="H5" s="77">
        <v>85</v>
      </c>
      <c r="I5" s="76">
        <v>85</v>
      </c>
      <c r="J5" s="1"/>
      <c r="K5" s="1" t="s">
        <v>17</v>
      </c>
      <c r="L5" s="1" t="s">
        <v>18</v>
      </c>
      <c r="M5" s="13">
        <f>COUNTIF('All Branches'!C:C,Dashboard!K5)</f>
        <v>22</v>
      </c>
      <c r="N5" s="13">
        <f>COUNTIFS('All Branches'!C:C,Dashboard!K5,'All Branches'!AF:AF,Dashboard!L5)</f>
        <v>13</v>
      </c>
      <c r="O5" s="13">
        <f>M5-N5</f>
        <v>9</v>
      </c>
    </row>
    <row r="6" spans="2:15" ht="18.75" x14ac:dyDescent="0.3">
      <c r="B6" s="1"/>
      <c r="C6" s="78" t="s">
        <v>19</v>
      </c>
      <c r="D6" s="77">
        <f>COUNTIF('All Branches'!Q:Q,"Installed")</f>
        <v>31</v>
      </c>
      <c r="E6" s="77">
        <f>COUNTIF('All Branches'!Q:Q,"Delivered")</f>
        <v>16</v>
      </c>
      <c r="F6" s="77">
        <f>COUNTIF('All Branches'!Q:Q,"Requested")</f>
        <v>13</v>
      </c>
      <c r="G6" s="77">
        <f>COUNTIF('All Branches'!Q:Q,"To be Requested")</f>
        <v>24</v>
      </c>
      <c r="H6" s="77">
        <f>SUM(D6:G6)</f>
        <v>84</v>
      </c>
      <c r="I6" s="76">
        <v>84</v>
      </c>
      <c r="J6" s="1"/>
      <c r="K6" s="1" t="s">
        <v>20</v>
      </c>
      <c r="L6" s="1" t="s">
        <v>21</v>
      </c>
      <c r="M6" s="13">
        <f>COUNTIF('All Branches'!C:C,Dashboard!K6)</f>
        <v>7</v>
      </c>
      <c r="N6" s="13">
        <f>COUNTIFS('All Branches'!C:C,Dashboard!K6,'All Branches'!AF:AF,Dashboard!L6)</f>
        <v>4</v>
      </c>
      <c r="O6" s="13">
        <f>M6-N6</f>
        <v>3</v>
      </c>
    </row>
    <row r="7" spans="2:15" ht="18.75" x14ac:dyDescent="0.3">
      <c r="B7" s="1"/>
      <c r="C7" s="78" t="s">
        <v>22</v>
      </c>
      <c r="D7" s="77">
        <f>COUNTIF('All Branches'!R:R,"Installed")</f>
        <v>68</v>
      </c>
      <c r="E7" s="77">
        <f>COUNTIF('All Branches'!R:R,"Delivered")</f>
        <v>12</v>
      </c>
      <c r="F7" s="77">
        <f>COUNTIF('All Branches'!R:R,"Requested")</f>
        <v>1</v>
      </c>
      <c r="G7" s="77">
        <f>COUNTIF('All Branches'!R:R,"To be Requested")</f>
        <v>6</v>
      </c>
      <c r="H7" s="77">
        <f>SUM(D7:G7)</f>
        <v>87</v>
      </c>
      <c r="I7" s="76">
        <v>87</v>
      </c>
      <c r="J7" s="1"/>
      <c r="K7" s="1" t="s">
        <v>23</v>
      </c>
      <c r="L7" s="1" t="s">
        <v>24</v>
      </c>
      <c r="M7" s="13">
        <f>COUNTIF('All Branches'!C:C,Dashboard!K7)</f>
        <v>14</v>
      </c>
      <c r="N7" s="13">
        <f>COUNTIFS('All Branches'!C:C,Dashboard!K7,'All Branches'!AF:AF,Dashboard!L7)</f>
        <v>10</v>
      </c>
      <c r="O7" s="13">
        <f>M7-N7</f>
        <v>4</v>
      </c>
    </row>
    <row r="8" spans="2:15" ht="18.75" x14ac:dyDescent="0.3">
      <c r="B8" s="1"/>
      <c r="C8" s="78" t="s">
        <v>25</v>
      </c>
      <c r="D8" s="77">
        <f>COUNTIF('All Branches'!AC:AC,"Installed")</f>
        <v>83</v>
      </c>
      <c r="E8" s="77">
        <f>COUNTIF('All Branches'!AC:AC,"Delivered")</f>
        <v>0</v>
      </c>
      <c r="F8" s="77">
        <f>COUNTIF('All Branches'!AC:AC,"Requested")</f>
        <v>0</v>
      </c>
      <c r="G8" s="77">
        <f>COUNTIF('All Branches'!AC:AC,"To be Requested")</f>
        <v>4</v>
      </c>
      <c r="H8" s="77">
        <f>SUM(D8:G8)</f>
        <v>87</v>
      </c>
      <c r="I8" s="76">
        <v>87</v>
      </c>
      <c r="J8" s="1"/>
      <c r="K8" s="9" t="s">
        <v>26</v>
      </c>
      <c r="L8" s="1" t="s">
        <v>27</v>
      </c>
      <c r="M8" s="13">
        <f>COUNTIF('All Branches'!C:C,Dashboard!K8)</f>
        <v>2</v>
      </c>
      <c r="N8" s="13">
        <f>COUNTIFS('All Branches'!C:C,Dashboard!K8,'All Branches'!AF:AF,Dashboard!L8)</f>
        <v>2</v>
      </c>
      <c r="O8" s="13">
        <f>M8-N8</f>
        <v>0</v>
      </c>
    </row>
    <row r="9" spans="2:15" ht="18.75" x14ac:dyDescent="0.3">
      <c r="B9" s="1"/>
      <c r="C9" s="78" t="s">
        <v>28</v>
      </c>
      <c r="D9" s="77">
        <f>COUNTIF('All Branches'!AJ:AJ,"Installed")</f>
        <v>82</v>
      </c>
      <c r="E9" s="77">
        <f>COUNTIF('All Branches'!AJ:AJ,"Delivered")</f>
        <v>3</v>
      </c>
      <c r="F9" s="77">
        <f>COUNTIF('All Branches'!AJ:AJ,"Requested")</f>
        <v>0</v>
      </c>
      <c r="G9" s="77">
        <f>COUNTIF('All Branches'!AJ:AJ,"To be Requested")</f>
        <v>2</v>
      </c>
      <c r="H9" s="77">
        <f>SUM(D9:G9)</f>
        <v>87</v>
      </c>
      <c r="I9" s="76">
        <v>87</v>
      </c>
      <c r="J9" s="1"/>
      <c r="K9" s="1" t="s">
        <v>29</v>
      </c>
      <c r="L9" s="1" t="s">
        <v>30</v>
      </c>
      <c r="M9" s="13"/>
      <c r="N9" s="13"/>
      <c r="O9" s="13"/>
    </row>
    <row r="10" spans="2:15" ht="18.75" x14ac:dyDescent="0.3">
      <c r="B10" s="1"/>
      <c r="C10" s="78" t="s">
        <v>31</v>
      </c>
      <c r="D10" s="77">
        <f>COUNTIF('All Branches'!K:K,"Installed")</f>
        <v>43</v>
      </c>
      <c r="E10" s="77">
        <f>COUNTIF('All Branches'!K:K,"Delivered")</f>
        <v>11</v>
      </c>
      <c r="F10" s="77">
        <f>COUNTIF('All Branches'!K:K,"Requested")</f>
        <v>14</v>
      </c>
      <c r="G10" s="77">
        <f>COUNTIF('All Branches'!K:K,"To be Requested")</f>
        <v>16</v>
      </c>
      <c r="H10" s="77">
        <f>SUM(D10:G10)</f>
        <v>84</v>
      </c>
      <c r="I10" s="76">
        <v>84</v>
      </c>
      <c r="J10" s="1"/>
      <c r="K10" s="1" t="s">
        <v>1852</v>
      </c>
      <c r="L10" s="1" t="s">
        <v>1851</v>
      </c>
      <c r="M10" s="13">
        <f>COUNTIF('All Branches'!C:C,Dashboard!K10)</f>
        <v>7</v>
      </c>
      <c r="N10" s="13">
        <f>COUNTIFS('All Branches'!C:C,Dashboard!K10,'All Branches'!AF:AF,Dashboard!L10)</f>
        <v>0</v>
      </c>
      <c r="O10" s="13">
        <f>M10-N10</f>
        <v>7</v>
      </c>
    </row>
    <row r="11" spans="2:15" x14ac:dyDescent="0.25">
      <c r="B11" s="1"/>
      <c r="D11" s="1"/>
      <c r="E11" s="1"/>
      <c r="F11" s="1"/>
      <c r="G11" s="1"/>
      <c r="H11" s="1"/>
      <c r="I11" s="13"/>
      <c r="J11" s="1"/>
      <c r="K11" s="9" t="s">
        <v>5</v>
      </c>
      <c r="L11" s="9"/>
      <c r="M11" s="56">
        <f>SUM(M4:M10)</f>
        <v>67</v>
      </c>
      <c r="N11" s="56">
        <f>SUM(N4:N10)</f>
        <v>41</v>
      </c>
      <c r="O11" s="56">
        <f>SUM(O4:O10)</f>
        <v>26</v>
      </c>
    </row>
    <row r="12" spans="2:15" x14ac:dyDescent="0.25">
      <c r="B12" s="1"/>
      <c r="C12" s="1"/>
      <c r="D12" s="1"/>
      <c r="E12" s="1"/>
      <c r="F12" s="1"/>
      <c r="G12" s="1"/>
      <c r="H12" s="1"/>
      <c r="I12" s="13"/>
      <c r="J12" s="1"/>
      <c r="K12" s="1"/>
      <c r="L12" s="1"/>
      <c r="M12" s="1"/>
      <c r="N12" s="1"/>
      <c r="O12" s="1"/>
    </row>
    <row r="13" spans="2:15" x14ac:dyDescent="0.25">
      <c r="K13" s="1"/>
      <c r="L13" s="1"/>
      <c r="M13" s="1"/>
      <c r="N13" s="1"/>
      <c r="O13" s="1"/>
    </row>
    <row r="14" spans="2:15" x14ac:dyDescent="0.25">
      <c r="C14" s="6" t="s">
        <v>32</v>
      </c>
      <c r="D14" s="63" t="s">
        <v>33</v>
      </c>
    </row>
    <row r="15" spans="2:15" x14ac:dyDescent="0.25">
      <c r="C15" t="s">
        <v>34</v>
      </c>
      <c r="D15" s="2">
        <v>48</v>
      </c>
    </row>
    <row r="16" spans="2:15" x14ac:dyDescent="0.25">
      <c r="C16" t="s">
        <v>35</v>
      </c>
      <c r="D16" s="2">
        <v>1</v>
      </c>
    </row>
    <row r="17" spans="3:4" x14ac:dyDescent="0.25">
      <c r="C17" t="s">
        <v>36</v>
      </c>
      <c r="D17" s="2">
        <v>5</v>
      </c>
    </row>
    <row r="18" spans="3:4" x14ac:dyDescent="0.25">
      <c r="C18" t="s">
        <v>37</v>
      </c>
      <c r="D18" s="2">
        <v>5</v>
      </c>
    </row>
    <row r="19" spans="3:4" x14ac:dyDescent="0.25">
      <c r="C19" t="s">
        <v>38</v>
      </c>
      <c r="D19" s="2">
        <v>1</v>
      </c>
    </row>
    <row r="20" spans="3:4" x14ac:dyDescent="0.25">
      <c r="C20" t="s">
        <v>39</v>
      </c>
      <c r="D20" s="2">
        <v>1</v>
      </c>
    </row>
    <row r="21" spans="3:4" x14ac:dyDescent="0.25">
      <c r="C21" t="s">
        <v>40</v>
      </c>
      <c r="D21" s="2">
        <v>1</v>
      </c>
    </row>
    <row r="22" spans="3:4" x14ac:dyDescent="0.25">
      <c r="C22" t="s">
        <v>41</v>
      </c>
      <c r="D22" s="2">
        <v>1</v>
      </c>
    </row>
    <row r="23" spans="3:4" x14ac:dyDescent="0.25">
      <c r="C23" t="s">
        <v>42</v>
      </c>
      <c r="D23" s="2">
        <v>8</v>
      </c>
    </row>
    <row r="24" spans="3:4" x14ac:dyDescent="0.25">
      <c r="C24" t="s">
        <v>43</v>
      </c>
      <c r="D24" s="2">
        <v>1</v>
      </c>
    </row>
    <row r="25" spans="3:4" x14ac:dyDescent="0.25">
      <c r="C25" t="s">
        <v>44</v>
      </c>
      <c r="D25" s="2">
        <v>1</v>
      </c>
    </row>
    <row r="26" spans="3:4" x14ac:dyDescent="0.25">
      <c r="C26" t="s">
        <v>45</v>
      </c>
      <c r="D26" s="2">
        <v>1</v>
      </c>
    </row>
    <row r="27" spans="3:4" x14ac:dyDescent="0.25">
      <c r="C27" t="s">
        <v>46</v>
      </c>
      <c r="D27" s="2">
        <v>3</v>
      </c>
    </row>
    <row r="28" spans="3:4" x14ac:dyDescent="0.25">
      <c r="C28" t="s">
        <v>47</v>
      </c>
      <c r="D28" s="2">
        <v>1</v>
      </c>
    </row>
    <row r="29" spans="3:4" x14ac:dyDescent="0.25">
      <c r="C29" t="s">
        <v>48</v>
      </c>
      <c r="D29" s="2">
        <v>1</v>
      </c>
    </row>
    <row r="30" spans="3:4" x14ac:dyDescent="0.25">
      <c r="C30" t="s">
        <v>1846</v>
      </c>
      <c r="D30" s="2">
        <v>1</v>
      </c>
    </row>
    <row r="31" spans="3:4" x14ac:dyDescent="0.25">
      <c r="C31" t="s">
        <v>1845</v>
      </c>
      <c r="D31" s="2">
        <v>1</v>
      </c>
    </row>
    <row r="32" spans="3:4" x14ac:dyDescent="0.25">
      <c r="C32" s="212" t="s">
        <v>1881</v>
      </c>
      <c r="D32" s="2">
        <v>1</v>
      </c>
    </row>
    <row r="33" spans="2:12" x14ac:dyDescent="0.25">
      <c r="C33" t="s">
        <v>49</v>
      </c>
      <c r="D33" s="2">
        <v>1</v>
      </c>
    </row>
    <row r="34" spans="2:12" ht="21" x14ac:dyDescent="0.35">
      <c r="C34" s="5" t="s">
        <v>5</v>
      </c>
      <c r="D34" s="62">
        <f>SUM(D15:D33)</f>
        <v>83</v>
      </c>
      <c r="E34">
        <f>D8</f>
        <v>83</v>
      </c>
      <c r="F34" t="b">
        <f>E34=D34</f>
        <v>1</v>
      </c>
      <c r="K34" s="7"/>
    </row>
    <row r="35" spans="2:12" x14ac:dyDescent="0.25">
      <c r="D35" s="2"/>
      <c r="K35" s="8"/>
      <c r="L35" s="8"/>
    </row>
    <row r="36" spans="2:12" x14ac:dyDescent="0.25">
      <c r="K36" s="142"/>
      <c r="L36" s="142"/>
    </row>
    <row r="37" spans="2:12" x14ac:dyDescent="0.25">
      <c r="B37" s="1"/>
      <c r="C37" s="1"/>
      <c r="D37" s="1"/>
      <c r="E37" s="1"/>
      <c r="F37" s="1"/>
      <c r="G37" s="1"/>
      <c r="H37" s="1"/>
      <c r="K37" s="142"/>
      <c r="L37" s="142"/>
    </row>
    <row r="38" spans="2:12" x14ac:dyDescent="0.25">
      <c r="B38" s="1"/>
      <c r="C38" s="10" t="s">
        <v>50</v>
      </c>
      <c r="D38" s="10" t="s">
        <v>1</v>
      </c>
      <c r="E38" s="10" t="s">
        <v>51</v>
      </c>
      <c r="F38" s="10" t="s">
        <v>4</v>
      </c>
      <c r="G38" s="10" t="s">
        <v>5</v>
      </c>
      <c r="H38" s="1"/>
    </row>
    <row r="39" spans="2:12" x14ac:dyDescent="0.25">
      <c r="B39" s="1"/>
      <c r="C39" s="1" t="s">
        <v>52</v>
      </c>
      <c r="D39" s="1">
        <f>COUNTIF('All Branches'!R:R,"Installed")</f>
        <v>68</v>
      </c>
      <c r="E39" s="1">
        <f>COUNTIF('All Branches'!R:R,"Delivered")+COUNTIF('All Branches'!R:R,"Requested")</f>
        <v>13</v>
      </c>
      <c r="F39" s="1">
        <v>0</v>
      </c>
      <c r="G39" s="1">
        <f>SUM(D39:F39)</f>
        <v>81</v>
      </c>
      <c r="H39" s="1"/>
    </row>
    <row r="40" spans="2:12" x14ac:dyDescent="0.25">
      <c r="B40" s="1"/>
      <c r="C40" s="1" t="s">
        <v>53</v>
      </c>
      <c r="D40" s="1">
        <f>COUNTIF('All Branches'!AA:AA,"Online")</f>
        <v>68</v>
      </c>
      <c r="E40" s="1">
        <v>0</v>
      </c>
      <c r="F40" s="1">
        <v>0</v>
      </c>
      <c r="G40" s="1">
        <f>SUM(D40:E40)</f>
        <v>68</v>
      </c>
      <c r="H40" s="1"/>
    </row>
    <row r="41" spans="2:12" x14ac:dyDescent="0.25">
      <c r="B41" s="1"/>
      <c r="C41" s="1"/>
      <c r="D41" s="1"/>
      <c r="E41" s="1"/>
      <c r="F41" s="1"/>
      <c r="G41" s="1"/>
      <c r="H41" s="1"/>
    </row>
    <row r="43" spans="2:12" x14ac:dyDescent="0.25">
      <c r="B43" s="1"/>
      <c r="C43" s="1"/>
      <c r="D43" s="1"/>
      <c r="E43" s="1"/>
      <c r="F43" s="1"/>
      <c r="G43" s="1"/>
      <c r="H43" s="1"/>
      <c r="I43" s="13"/>
      <c r="J43" s="1"/>
    </row>
    <row r="44" spans="2:12" ht="18.75" x14ac:dyDescent="0.3">
      <c r="B44" s="1"/>
      <c r="C44" s="17" t="s">
        <v>0</v>
      </c>
      <c r="D44" s="16" t="s">
        <v>54</v>
      </c>
      <c r="E44" s="16" t="s">
        <v>55</v>
      </c>
      <c r="F44" s="16" t="s">
        <v>56</v>
      </c>
      <c r="G44" s="16" t="s">
        <v>51</v>
      </c>
      <c r="H44" s="16" t="s">
        <v>4</v>
      </c>
      <c r="I44" s="75" t="s">
        <v>5</v>
      </c>
      <c r="J44" s="1"/>
    </row>
    <row r="45" spans="2:12" ht="18.75" x14ac:dyDescent="0.3">
      <c r="B45" s="1"/>
      <c r="C45" s="4" t="s">
        <v>12</v>
      </c>
      <c r="D45" s="57">
        <v>40</v>
      </c>
      <c r="E45" s="57">
        <f t="shared" ref="E45:E51" si="0">F45-D45</f>
        <v>25</v>
      </c>
      <c r="F45" s="57">
        <f>COUNTIF('All Branches'!J:J,"Live")</f>
        <v>65</v>
      </c>
      <c r="G45" s="58">
        <f>F4</f>
        <v>0</v>
      </c>
      <c r="H45" s="58">
        <f>E4</f>
        <v>56</v>
      </c>
      <c r="I45" s="56">
        <f t="shared" ref="I45:I51" si="1">SUM(F45+H45+G45)</f>
        <v>121</v>
      </c>
      <c r="J45" s="1"/>
    </row>
    <row r="46" spans="2:12" ht="18.75" x14ac:dyDescent="0.3">
      <c r="B46" s="1"/>
      <c r="C46" s="4" t="s">
        <v>15</v>
      </c>
      <c r="D46" s="57">
        <v>31</v>
      </c>
      <c r="E46" s="57">
        <f t="shared" si="0"/>
        <v>8</v>
      </c>
      <c r="F46" s="57">
        <v>39</v>
      </c>
      <c r="G46" s="58">
        <f>F5</f>
        <v>13</v>
      </c>
      <c r="H46" s="58">
        <f t="shared" ref="H46:H51" si="2">G5</f>
        <v>6</v>
      </c>
      <c r="I46" s="56">
        <f t="shared" si="1"/>
        <v>58</v>
      </c>
      <c r="J46" s="1"/>
    </row>
    <row r="47" spans="2:12" ht="18.75" x14ac:dyDescent="0.3">
      <c r="B47" s="1"/>
      <c r="C47" s="4" t="s">
        <v>19</v>
      </c>
      <c r="D47" s="57">
        <v>31</v>
      </c>
      <c r="E47" s="57">
        <f t="shared" si="0"/>
        <v>0</v>
      </c>
      <c r="F47" s="57">
        <f>COUNTIF('All Branches'!Q:Q,"Installed")</f>
        <v>31</v>
      </c>
      <c r="G47" s="58">
        <f>E6</f>
        <v>16</v>
      </c>
      <c r="H47" s="58">
        <f t="shared" si="2"/>
        <v>24</v>
      </c>
      <c r="I47" s="56">
        <f t="shared" si="1"/>
        <v>71</v>
      </c>
      <c r="J47" s="1"/>
    </row>
    <row r="48" spans="2:12" ht="18.75" x14ac:dyDescent="0.3">
      <c r="B48" s="1"/>
      <c r="C48" s="4" t="s">
        <v>22</v>
      </c>
      <c r="D48" s="57">
        <v>38</v>
      </c>
      <c r="E48" s="57">
        <f t="shared" si="0"/>
        <v>30</v>
      </c>
      <c r="F48" s="57">
        <f>COUNTIF('All Branches'!R:R,"Installed")</f>
        <v>68</v>
      </c>
      <c r="G48" s="58">
        <f>F7</f>
        <v>1</v>
      </c>
      <c r="H48" s="58">
        <f t="shared" si="2"/>
        <v>6</v>
      </c>
      <c r="I48" s="56">
        <f t="shared" si="1"/>
        <v>75</v>
      </c>
      <c r="J48" s="1"/>
    </row>
    <row r="49" spans="2:10" ht="18.75" x14ac:dyDescent="0.3">
      <c r="B49" s="1"/>
      <c r="C49" s="4" t="s">
        <v>25</v>
      </c>
      <c r="D49" s="57">
        <v>41</v>
      </c>
      <c r="E49" s="57">
        <f t="shared" si="0"/>
        <v>42</v>
      </c>
      <c r="F49" s="57">
        <f>COUNTIF('All Branches'!AC:AC,"Installed")</f>
        <v>83</v>
      </c>
      <c r="G49" s="58">
        <f>F8</f>
        <v>0</v>
      </c>
      <c r="H49" s="58">
        <f t="shared" si="2"/>
        <v>4</v>
      </c>
      <c r="I49" s="56">
        <f t="shared" si="1"/>
        <v>87</v>
      </c>
      <c r="J49" s="1"/>
    </row>
    <row r="50" spans="2:10" ht="18.75" x14ac:dyDescent="0.3">
      <c r="B50" s="1"/>
      <c r="C50" s="4" t="s">
        <v>28</v>
      </c>
      <c r="D50" s="57">
        <v>41</v>
      </c>
      <c r="E50" s="57">
        <f t="shared" si="0"/>
        <v>41</v>
      </c>
      <c r="F50" s="57">
        <f>COUNTIF('All Branches'!AJ:AJ,"Installed")</f>
        <v>82</v>
      </c>
      <c r="G50" s="58">
        <f>F9</f>
        <v>0</v>
      </c>
      <c r="H50" s="58">
        <f t="shared" si="2"/>
        <v>2</v>
      </c>
      <c r="I50" s="56">
        <f t="shared" si="1"/>
        <v>84</v>
      </c>
      <c r="J50" s="1"/>
    </row>
    <row r="51" spans="2:10" ht="18.75" x14ac:dyDescent="0.3">
      <c r="B51" s="1"/>
      <c r="C51" s="4" t="s">
        <v>31</v>
      </c>
      <c r="D51" s="57">
        <v>23</v>
      </c>
      <c r="E51" s="57">
        <f t="shared" si="0"/>
        <v>20</v>
      </c>
      <c r="F51" s="57">
        <f>COUNTIF('All Branches'!K:K,"Installed")</f>
        <v>43</v>
      </c>
      <c r="G51" s="58">
        <f>F10</f>
        <v>14</v>
      </c>
      <c r="H51" s="58">
        <f t="shared" si="2"/>
        <v>16</v>
      </c>
      <c r="I51" s="56">
        <f t="shared" si="1"/>
        <v>73</v>
      </c>
      <c r="J51" s="1"/>
    </row>
    <row r="52" spans="2:10" x14ac:dyDescent="0.25">
      <c r="B52" s="1"/>
      <c r="C52" s="1"/>
      <c r="D52" s="1"/>
      <c r="E52" s="1"/>
      <c r="F52" s="1"/>
      <c r="G52" s="1"/>
      <c r="H52" s="1"/>
      <c r="I52" s="13"/>
      <c r="J52" s="1"/>
    </row>
    <row r="54" spans="2:10" x14ac:dyDescent="0.25">
      <c r="B54" s="1"/>
      <c r="C54" s="1"/>
      <c r="D54" s="1"/>
      <c r="E54" s="1"/>
    </row>
    <row r="55" spans="2:10" x14ac:dyDescent="0.25">
      <c r="B55" s="1"/>
      <c r="C55" s="20" t="s">
        <v>57</v>
      </c>
      <c r="D55" s="20" t="s">
        <v>58</v>
      </c>
      <c r="E55" s="1"/>
    </row>
    <row r="56" spans="2:10" ht="18.75" x14ac:dyDescent="0.3">
      <c r="B56" s="1"/>
      <c r="C56" s="19" t="s">
        <v>59</v>
      </c>
      <c r="D56" s="18">
        <v>2</v>
      </c>
      <c r="E56" s="15"/>
      <c r="F56" s="14"/>
    </row>
    <row r="57" spans="2:10" x14ac:dyDescent="0.25">
      <c r="B57" s="1"/>
      <c r="C57" s="19" t="s">
        <v>60</v>
      </c>
      <c r="D57" s="18">
        <v>20</v>
      </c>
      <c r="E57" s="1"/>
    </row>
    <row r="58" spans="2:10" x14ac:dyDescent="0.25">
      <c r="B58" s="1"/>
      <c r="C58" s="19" t="s">
        <v>61</v>
      </c>
      <c r="D58" s="18">
        <v>10</v>
      </c>
      <c r="E58" s="1"/>
    </row>
    <row r="59" spans="2:10" x14ac:dyDescent="0.25">
      <c r="B59" s="1"/>
      <c r="C59" s="19" t="s">
        <v>62</v>
      </c>
      <c r="D59" s="18">
        <v>15</v>
      </c>
      <c r="E59" s="1"/>
    </row>
    <row r="60" spans="2:10" x14ac:dyDescent="0.25">
      <c r="B60" s="1"/>
      <c r="C60" s="19" t="s">
        <v>63</v>
      </c>
      <c r="D60" s="18">
        <v>10</v>
      </c>
      <c r="E60" s="1"/>
    </row>
    <row r="61" spans="2:10" x14ac:dyDescent="0.25">
      <c r="B61" s="1"/>
      <c r="E61" s="1"/>
    </row>
    <row r="64" spans="2:10" x14ac:dyDescent="0.25">
      <c r="C64" s="20" t="s">
        <v>64</v>
      </c>
      <c r="D64" s="20" t="s">
        <v>33</v>
      </c>
      <c r="E64" s="2" t="s">
        <v>6</v>
      </c>
      <c r="F64" s="2" t="s">
        <v>65</v>
      </c>
      <c r="G64" s="2" t="s">
        <v>66</v>
      </c>
      <c r="H64" t="s">
        <v>67</v>
      </c>
    </row>
    <row r="65" spans="3:8" x14ac:dyDescent="0.25">
      <c r="C65" s="19" t="s">
        <v>68</v>
      </c>
      <c r="D65" s="18">
        <f>COUNTA('All Branches'!AI:AI)-1</f>
        <v>44</v>
      </c>
      <c r="E65" s="2">
        <v>87</v>
      </c>
      <c r="F65" s="2">
        <f t="shared" ref="F65:F78" si="3">E65-D65</f>
        <v>43</v>
      </c>
      <c r="G65" s="2">
        <f>D8</f>
        <v>83</v>
      </c>
      <c r="H65" t="b">
        <f>G65=D65</f>
        <v>0</v>
      </c>
    </row>
    <row r="66" spans="3:8" x14ac:dyDescent="0.25">
      <c r="C66" s="19" t="s">
        <v>69</v>
      </c>
      <c r="D66" s="18">
        <f>COUNTA('All Branches'!AK:AK)-1</f>
        <v>84</v>
      </c>
      <c r="E66" s="2">
        <v>87</v>
      </c>
      <c r="F66" s="2">
        <f t="shared" si="3"/>
        <v>3</v>
      </c>
      <c r="G66" s="2">
        <f>D9</f>
        <v>82</v>
      </c>
      <c r="H66" t="b">
        <f>G66=D66</f>
        <v>0</v>
      </c>
    </row>
    <row r="67" spans="3:8" x14ac:dyDescent="0.25">
      <c r="C67" s="19" t="s">
        <v>70</v>
      </c>
      <c r="D67" s="2">
        <f>COUNTA('All Branches'!AL:AL)-1</f>
        <v>63</v>
      </c>
      <c r="E67" s="2">
        <v>87</v>
      </c>
      <c r="F67" s="2">
        <f>E67-D67</f>
        <v>24</v>
      </c>
      <c r="G67" s="2">
        <f>D9</f>
        <v>82</v>
      </c>
      <c r="H67" t="b">
        <f>G67=D67</f>
        <v>0</v>
      </c>
    </row>
    <row r="68" spans="3:8" x14ac:dyDescent="0.25">
      <c r="C68" s="19" t="s">
        <v>71</v>
      </c>
      <c r="D68" s="18">
        <f>COUNTA('All Branches'!P:P)-1</f>
        <v>37</v>
      </c>
      <c r="E68" s="2">
        <v>87</v>
      </c>
      <c r="F68" s="2">
        <f>E68-D68</f>
        <v>50</v>
      </c>
      <c r="G68" s="2">
        <f>D5</f>
        <v>66</v>
      </c>
      <c r="H68" t="b">
        <f>G68=D68</f>
        <v>0</v>
      </c>
    </row>
    <row r="69" spans="3:8" x14ac:dyDescent="0.25">
      <c r="C69" s="19" t="s">
        <v>72</v>
      </c>
      <c r="D69" s="18">
        <f>COUNTA('All Branches'!W:W)-1</f>
        <v>77</v>
      </c>
      <c r="E69" s="2">
        <v>87</v>
      </c>
      <c r="F69" s="2">
        <f t="shared" si="3"/>
        <v>10</v>
      </c>
      <c r="G69" s="2">
        <f>D7</f>
        <v>68</v>
      </c>
      <c r="H69" t="b">
        <f t="shared" ref="H69:H78" si="4">G69=D69</f>
        <v>0</v>
      </c>
    </row>
    <row r="70" spans="3:8" x14ac:dyDescent="0.25">
      <c r="C70" s="19" t="s">
        <v>73</v>
      </c>
      <c r="D70" s="18">
        <f>COUNTA('All Branches'!S:S)-1</f>
        <v>64</v>
      </c>
      <c r="E70" s="2">
        <v>87</v>
      </c>
      <c r="F70" s="2">
        <f t="shared" si="3"/>
        <v>23</v>
      </c>
      <c r="G70" s="2">
        <f>D7</f>
        <v>68</v>
      </c>
      <c r="H70" t="b">
        <f t="shared" si="4"/>
        <v>0</v>
      </c>
    </row>
    <row r="71" spans="3:8" x14ac:dyDescent="0.25">
      <c r="C71" s="19" t="s">
        <v>74</v>
      </c>
      <c r="D71" s="2">
        <f>COUNTA('All Branches'!T:T)-1</f>
        <v>77</v>
      </c>
      <c r="E71" s="2">
        <v>87</v>
      </c>
      <c r="F71" s="2">
        <f t="shared" si="3"/>
        <v>10</v>
      </c>
      <c r="G71" s="2">
        <f>D7</f>
        <v>68</v>
      </c>
      <c r="H71" t="b">
        <f t="shared" si="4"/>
        <v>0</v>
      </c>
    </row>
    <row r="72" spans="3:8" x14ac:dyDescent="0.25">
      <c r="C72" s="19" t="s">
        <v>75</v>
      </c>
      <c r="D72" s="2">
        <f>COUNTA('All Branches'!U:U)-1</f>
        <v>77</v>
      </c>
      <c r="E72" s="2">
        <v>87</v>
      </c>
      <c r="F72" s="2">
        <f t="shared" si="3"/>
        <v>10</v>
      </c>
      <c r="G72" s="2">
        <f>D7</f>
        <v>68</v>
      </c>
      <c r="H72" t="b">
        <f t="shared" si="4"/>
        <v>0</v>
      </c>
    </row>
    <row r="73" spans="3:8" x14ac:dyDescent="0.25">
      <c r="C73" s="19" t="s">
        <v>76</v>
      </c>
      <c r="D73" s="2">
        <f>COUNTA('All Branches'!V:V)-1</f>
        <v>77</v>
      </c>
      <c r="E73" s="2">
        <v>87</v>
      </c>
      <c r="F73" s="2">
        <f t="shared" si="3"/>
        <v>10</v>
      </c>
      <c r="G73" s="2">
        <f>D7</f>
        <v>68</v>
      </c>
      <c r="H73" t="b">
        <f t="shared" si="4"/>
        <v>0</v>
      </c>
    </row>
    <row r="74" spans="3:8" x14ac:dyDescent="0.25">
      <c r="C74" s="19" t="s">
        <v>77</v>
      </c>
      <c r="D74" s="2">
        <f>COUNTA('All Branches'!W:W)-1</f>
        <v>77</v>
      </c>
      <c r="E74" s="2">
        <v>87</v>
      </c>
      <c r="F74" s="2">
        <f t="shared" si="3"/>
        <v>10</v>
      </c>
      <c r="G74" s="2">
        <f>D7</f>
        <v>68</v>
      </c>
      <c r="H74" t="b">
        <f t="shared" si="4"/>
        <v>0</v>
      </c>
    </row>
    <row r="75" spans="3:8" x14ac:dyDescent="0.25">
      <c r="C75" s="19" t="s">
        <v>78</v>
      </c>
      <c r="D75" s="2">
        <f>COUNTA('All Branches'!X:X)-1</f>
        <v>77</v>
      </c>
      <c r="E75" s="2">
        <v>87</v>
      </c>
      <c r="F75" s="2">
        <f t="shared" si="3"/>
        <v>10</v>
      </c>
      <c r="G75" s="2">
        <f>D7</f>
        <v>68</v>
      </c>
      <c r="H75" t="b">
        <f t="shared" si="4"/>
        <v>0</v>
      </c>
    </row>
    <row r="76" spans="3:8" x14ac:dyDescent="0.25">
      <c r="C76" s="19" t="s">
        <v>79</v>
      </c>
      <c r="D76" s="2">
        <f>COUNTA('All Branches'!Y:Y)-1</f>
        <v>77</v>
      </c>
      <c r="E76" s="2">
        <v>87</v>
      </c>
      <c r="F76" s="2">
        <f t="shared" si="3"/>
        <v>10</v>
      </c>
      <c r="G76" s="2">
        <f>D7</f>
        <v>68</v>
      </c>
      <c r="H76" t="b">
        <f t="shared" si="4"/>
        <v>0</v>
      </c>
    </row>
    <row r="77" spans="3:8" x14ac:dyDescent="0.25">
      <c r="C77" s="19" t="s">
        <v>80</v>
      </c>
      <c r="D77" s="2">
        <f>COUNTA('All Branches'!Z:Z)-1</f>
        <v>77</v>
      </c>
      <c r="E77" s="2">
        <v>87</v>
      </c>
      <c r="F77" s="2">
        <f t="shared" si="3"/>
        <v>10</v>
      </c>
      <c r="G77" s="2">
        <f>D7</f>
        <v>68</v>
      </c>
      <c r="H77" t="b">
        <f t="shared" si="4"/>
        <v>0</v>
      </c>
    </row>
    <row r="78" spans="3:8" x14ac:dyDescent="0.25">
      <c r="C78" s="19" t="s">
        <v>81</v>
      </c>
      <c r="D78" s="2">
        <f>COUNTA('All Branches'!AB:AB)-1</f>
        <v>64</v>
      </c>
      <c r="E78" s="2">
        <v>87</v>
      </c>
      <c r="F78" s="2">
        <f t="shared" si="3"/>
        <v>23</v>
      </c>
      <c r="G78" s="2">
        <f>D7</f>
        <v>68</v>
      </c>
      <c r="H78" t="b">
        <f t="shared" si="4"/>
        <v>0</v>
      </c>
    </row>
  </sheetData>
  <mergeCells count="2">
    <mergeCell ref="D2:H2"/>
    <mergeCell ref="E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D7FE-F628-49DE-AEA7-B11251708D83}">
  <dimension ref="A1:G28"/>
  <sheetViews>
    <sheetView workbookViewId="0">
      <pane ySplit="1" topLeftCell="A11" activePane="bottomLeft" state="frozen"/>
      <selection pane="bottomLeft" activeCell="E21" sqref="E21"/>
    </sheetView>
  </sheetViews>
  <sheetFormatPr defaultRowHeight="15.75" x14ac:dyDescent="0.25"/>
  <cols>
    <col min="1" max="1" width="10" bestFit="1" customWidth="1"/>
    <col min="2" max="2" width="22.625" customWidth="1"/>
    <col min="3" max="3" width="12.125" style="22" customWidth="1"/>
    <col min="4" max="4" width="11.5" style="22" customWidth="1"/>
    <col min="5" max="5" width="12.125" style="22" customWidth="1"/>
    <col min="6" max="6" width="13" style="22" customWidth="1"/>
    <col min="7" max="7" width="16.125" style="22" customWidth="1"/>
  </cols>
  <sheetData>
    <row r="1" spans="2:7" x14ac:dyDescent="0.25">
      <c r="B1" t="s">
        <v>64</v>
      </c>
      <c r="C1" s="22" t="s">
        <v>33</v>
      </c>
      <c r="D1" s="22" t="s">
        <v>6</v>
      </c>
      <c r="E1" s="22" t="s">
        <v>65</v>
      </c>
      <c r="F1" s="22" t="s">
        <v>66</v>
      </c>
      <c r="G1" s="22" t="s">
        <v>67</v>
      </c>
    </row>
    <row r="2" spans="2:7" x14ac:dyDescent="0.25">
      <c r="B2" t="s">
        <v>68</v>
      </c>
      <c r="C2" s="22">
        <f>Dashboard!D65</f>
        <v>44</v>
      </c>
      <c r="D2" s="22">
        <f>Dashboard!E65</f>
        <v>87</v>
      </c>
      <c r="E2" s="22">
        <f>Dashboard!F65</f>
        <v>43</v>
      </c>
      <c r="F2" s="22">
        <f>Dashboard!G65</f>
        <v>83</v>
      </c>
      <c r="G2" s="22" t="b">
        <f>Dashboard!H65</f>
        <v>0</v>
      </c>
    </row>
    <row r="3" spans="2:7" x14ac:dyDescent="0.25">
      <c r="B3" t="s">
        <v>69</v>
      </c>
      <c r="C3" s="22">
        <f>Dashboard!D66</f>
        <v>84</v>
      </c>
      <c r="D3" s="22">
        <f>Dashboard!E66</f>
        <v>87</v>
      </c>
      <c r="E3" s="22">
        <f>Dashboard!F66</f>
        <v>3</v>
      </c>
      <c r="F3" s="22">
        <f>Dashboard!G66</f>
        <v>82</v>
      </c>
      <c r="G3" s="22" t="b">
        <f>Dashboard!H66</f>
        <v>0</v>
      </c>
    </row>
    <row r="4" spans="2:7" x14ac:dyDescent="0.25">
      <c r="B4" t="s">
        <v>70</v>
      </c>
      <c r="C4" s="22">
        <f>Dashboard!D67</f>
        <v>63</v>
      </c>
      <c r="D4" s="22">
        <f>Dashboard!E67</f>
        <v>87</v>
      </c>
      <c r="E4" s="22">
        <f>Dashboard!F67</f>
        <v>24</v>
      </c>
      <c r="F4" s="22">
        <f>Dashboard!G67</f>
        <v>82</v>
      </c>
      <c r="G4" s="22" t="b">
        <f>Dashboard!H67</f>
        <v>0</v>
      </c>
    </row>
    <row r="5" spans="2:7" x14ac:dyDescent="0.25">
      <c r="B5" t="s">
        <v>71</v>
      </c>
      <c r="C5" s="22">
        <f>Dashboard!D68</f>
        <v>37</v>
      </c>
      <c r="D5" s="22">
        <f>Dashboard!E68</f>
        <v>87</v>
      </c>
      <c r="E5" s="22">
        <f>Dashboard!F68</f>
        <v>50</v>
      </c>
      <c r="F5" s="22">
        <f>Dashboard!G68</f>
        <v>66</v>
      </c>
      <c r="G5" s="22" t="b">
        <f>Dashboard!H68</f>
        <v>0</v>
      </c>
    </row>
    <row r="6" spans="2:7" x14ac:dyDescent="0.25">
      <c r="B6" t="s">
        <v>72</v>
      </c>
      <c r="C6" s="22">
        <f>Dashboard!D69</f>
        <v>77</v>
      </c>
      <c r="D6" s="22">
        <f>Dashboard!E69</f>
        <v>87</v>
      </c>
      <c r="E6" s="22">
        <f>Dashboard!F69</f>
        <v>10</v>
      </c>
      <c r="F6" s="22">
        <f>Dashboard!G69</f>
        <v>68</v>
      </c>
      <c r="G6" s="22" t="b">
        <f>Dashboard!H69</f>
        <v>0</v>
      </c>
    </row>
    <row r="7" spans="2:7" x14ac:dyDescent="0.25">
      <c r="B7" t="s">
        <v>73</v>
      </c>
      <c r="C7" s="22">
        <f>Dashboard!D70</f>
        <v>64</v>
      </c>
      <c r="D7" s="22">
        <f>Dashboard!E70</f>
        <v>87</v>
      </c>
      <c r="E7" s="22">
        <f>Dashboard!F70</f>
        <v>23</v>
      </c>
      <c r="F7" s="22">
        <f>Dashboard!G70</f>
        <v>68</v>
      </c>
      <c r="G7" s="22" t="b">
        <f>Dashboard!H70</f>
        <v>0</v>
      </c>
    </row>
    <row r="8" spans="2:7" x14ac:dyDescent="0.25">
      <c r="B8" t="s">
        <v>74</v>
      </c>
      <c r="C8" s="22">
        <f>Dashboard!D71</f>
        <v>77</v>
      </c>
      <c r="D8" s="22">
        <f>Dashboard!E71</f>
        <v>87</v>
      </c>
      <c r="E8" s="22">
        <f>Dashboard!F71</f>
        <v>10</v>
      </c>
      <c r="F8" s="22">
        <f>Dashboard!G71</f>
        <v>68</v>
      </c>
      <c r="G8" s="22" t="b">
        <f>Dashboard!H71</f>
        <v>0</v>
      </c>
    </row>
    <row r="9" spans="2:7" x14ac:dyDescent="0.25">
      <c r="B9" t="s">
        <v>75</v>
      </c>
      <c r="C9" s="22">
        <f>Dashboard!D72</f>
        <v>77</v>
      </c>
      <c r="D9" s="22">
        <f>Dashboard!E72</f>
        <v>87</v>
      </c>
      <c r="E9" s="22">
        <f>Dashboard!F72</f>
        <v>10</v>
      </c>
      <c r="F9" s="22">
        <f>Dashboard!G72</f>
        <v>68</v>
      </c>
      <c r="G9" s="22" t="b">
        <f>Dashboard!H72</f>
        <v>0</v>
      </c>
    </row>
    <row r="10" spans="2:7" x14ac:dyDescent="0.25">
      <c r="B10" t="s">
        <v>76</v>
      </c>
      <c r="C10" s="22">
        <f>Dashboard!D73</f>
        <v>77</v>
      </c>
      <c r="D10" s="22">
        <f>Dashboard!E73</f>
        <v>87</v>
      </c>
      <c r="E10" s="22">
        <f>Dashboard!F73</f>
        <v>10</v>
      </c>
      <c r="F10" s="22">
        <f>Dashboard!G73</f>
        <v>68</v>
      </c>
      <c r="G10" s="22" t="b">
        <f>Dashboard!H73</f>
        <v>0</v>
      </c>
    </row>
    <row r="11" spans="2:7" x14ac:dyDescent="0.25">
      <c r="B11" t="s">
        <v>77</v>
      </c>
      <c r="C11" s="22">
        <f>Dashboard!D74</f>
        <v>77</v>
      </c>
      <c r="D11" s="22">
        <f>Dashboard!E74</f>
        <v>87</v>
      </c>
      <c r="E11" s="22">
        <f>Dashboard!F74</f>
        <v>10</v>
      </c>
      <c r="F11" s="22">
        <f>Dashboard!G74</f>
        <v>68</v>
      </c>
      <c r="G11" s="22" t="b">
        <f>Dashboard!H74</f>
        <v>0</v>
      </c>
    </row>
    <row r="12" spans="2:7" x14ac:dyDescent="0.25">
      <c r="B12" t="s">
        <v>78</v>
      </c>
      <c r="C12" s="22">
        <f>Dashboard!D75</f>
        <v>77</v>
      </c>
      <c r="D12" s="22">
        <f>Dashboard!E75</f>
        <v>87</v>
      </c>
      <c r="E12" s="22">
        <f>Dashboard!F75</f>
        <v>10</v>
      </c>
      <c r="F12" s="22">
        <f>Dashboard!G75</f>
        <v>68</v>
      </c>
      <c r="G12" s="22" t="b">
        <f>Dashboard!H75</f>
        <v>0</v>
      </c>
    </row>
    <row r="13" spans="2:7" x14ac:dyDescent="0.25">
      <c r="B13" t="s">
        <v>79</v>
      </c>
      <c r="C13" s="22">
        <f>Dashboard!D76</f>
        <v>77</v>
      </c>
      <c r="D13" s="22">
        <f>Dashboard!E76</f>
        <v>87</v>
      </c>
      <c r="E13" s="22">
        <f>Dashboard!F76</f>
        <v>10</v>
      </c>
      <c r="F13" s="22">
        <f>Dashboard!G76</f>
        <v>68</v>
      </c>
      <c r="G13" s="22" t="b">
        <f>Dashboard!H76</f>
        <v>0</v>
      </c>
    </row>
    <row r="14" spans="2:7" x14ac:dyDescent="0.25">
      <c r="B14" t="s">
        <v>80</v>
      </c>
      <c r="C14" s="22">
        <f>Dashboard!D77</f>
        <v>77</v>
      </c>
      <c r="D14" s="22">
        <f>Dashboard!E77</f>
        <v>87</v>
      </c>
      <c r="E14" s="22">
        <f>Dashboard!F77</f>
        <v>10</v>
      </c>
      <c r="F14" s="22">
        <f>Dashboard!G77</f>
        <v>68</v>
      </c>
      <c r="G14" s="22" t="b">
        <f>Dashboard!H77</f>
        <v>0</v>
      </c>
    </row>
    <row r="15" spans="2:7" x14ac:dyDescent="0.25">
      <c r="B15" t="s">
        <v>81</v>
      </c>
      <c r="C15" s="22">
        <f>Dashboard!D78</f>
        <v>64</v>
      </c>
      <c r="D15" s="22">
        <f>Dashboard!E78</f>
        <v>87</v>
      </c>
      <c r="E15" s="22">
        <f>Dashboard!F78</f>
        <v>23</v>
      </c>
      <c r="F15" s="22">
        <f>Dashboard!G78</f>
        <v>68</v>
      </c>
      <c r="G15" s="22" t="b">
        <f>Dashboard!H78</f>
        <v>0</v>
      </c>
    </row>
    <row r="16" spans="2:7" x14ac:dyDescent="0.25">
      <c r="B16" t="s">
        <v>12</v>
      </c>
      <c r="C16" s="22">
        <f>Dashboard!H6</f>
        <v>84</v>
      </c>
    </row>
    <row r="17" spans="1:3" x14ac:dyDescent="0.25">
      <c r="B17" t="s">
        <v>82</v>
      </c>
      <c r="C17" s="22">
        <v>14</v>
      </c>
    </row>
    <row r="18" spans="1:3" x14ac:dyDescent="0.25">
      <c r="B18" t="s">
        <v>83</v>
      </c>
      <c r="C18" s="22">
        <v>7</v>
      </c>
    </row>
    <row r="19" spans="1:3" x14ac:dyDescent="0.25">
      <c r="B19" t="s">
        <v>84</v>
      </c>
      <c r="C19" s="22">
        <v>4</v>
      </c>
    </row>
    <row r="20" spans="1:3" x14ac:dyDescent="0.25">
      <c r="A20" s="217" t="s">
        <v>85</v>
      </c>
      <c r="B20" t="s">
        <v>86</v>
      </c>
      <c r="C20" s="22">
        <f>C16*7</f>
        <v>588</v>
      </c>
    </row>
    <row r="21" spans="1:3" x14ac:dyDescent="0.25">
      <c r="A21" s="217"/>
      <c r="B21" t="s">
        <v>87</v>
      </c>
      <c r="C21" s="22">
        <f>C16*1</f>
        <v>84</v>
      </c>
    </row>
    <row r="22" spans="1:3" x14ac:dyDescent="0.25">
      <c r="A22" s="217"/>
      <c r="B22" t="s">
        <v>88</v>
      </c>
      <c r="C22" s="22">
        <f>C16*1</f>
        <v>84</v>
      </c>
    </row>
    <row r="23" spans="1:3" x14ac:dyDescent="0.25">
      <c r="A23" s="217"/>
      <c r="B23" t="s">
        <v>89</v>
      </c>
      <c r="C23" s="22">
        <f>C16*1</f>
        <v>84</v>
      </c>
    </row>
    <row r="24" spans="1:3" x14ac:dyDescent="0.25">
      <c r="A24" s="217" t="s">
        <v>90</v>
      </c>
      <c r="B24" t="s">
        <v>86</v>
      </c>
      <c r="C24" s="22">
        <f>C16*1</f>
        <v>84</v>
      </c>
    </row>
    <row r="25" spans="1:3" x14ac:dyDescent="0.25">
      <c r="A25" s="217"/>
      <c r="B25" t="s">
        <v>87</v>
      </c>
      <c r="C25" s="22">
        <f>C16*1</f>
        <v>84</v>
      </c>
    </row>
    <row r="26" spans="1:3" x14ac:dyDescent="0.25">
      <c r="A26" s="217"/>
      <c r="B26" t="s">
        <v>88</v>
      </c>
      <c r="C26" s="22">
        <f>C16*1</f>
        <v>84</v>
      </c>
    </row>
    <row r="27" spans="1:3" x14ac:dyDescent="0.25">
      <c r="A27" s="217"/>
      <c r="B27" t="s">
        <v>89</v>
      </c>
      <c r="C27" s="22">
        <f>C16*1</f>
        <v>84</v>
      </c>
    </row>
    <row r="28" spans="1:3" x14ac:dyDescent="0.25">
      <c r="B28" t="s">
        <v>91</v>
      </c>
      <c r="C28" s="22">
        <v>5</v>
      </c>
    </row>
  </sheetData>
  <mergeCells count="2">
    <mergeCell ref="A24:A27"/>
    <mergeCell ref="A20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FE7C-9A6B-424D-BA37-5293C831854D}">
  <sheetPr filterMode="1"/>
  <dimension ref="A1:AS94"/>
  <sheetViews>
    <sheetView tabSelected="1" zoomScale="107" zoomScaleNormal="107" workbookViewId="0">
      <pane xSplit="3" ySplit="1" topLeftCell="D77" activePane="bottomRight" state="frozen"/>
      <selection pane="topRight" activeCell="E1" sqref="E1"/>
      <selection pane="bottomLeft" activeCell="A2" sqref="A2"/>
      <selection pane="bottomRight" activeCell="B1" sqref="B1:C89"/>
    </sheetView>
  </sheetViews>
  <sheetFormatPr defaultColWidth="9" defaultRowHeight="15.75" x14ac:dyDescent="0.25"/>
  <cols>
    <col min="1" max="1" width="16.625" style="2" customWidth="1"/>
    <col min="2" max="2" width="15" style="2" bestFit="1" customWidth="1"/>
    <col min="3" max="3" width="20.625" style="2" customWidth="1"/>
    <col min="4" max="4" width="20.5" style="2" customWidth="1"/>
    <col min="5" max="5" width="31.125" style="34" customWidth="1"/>
    <col min="6" max="6" width="19.125" style="2" customWidth="1"/>
    <col min="7" max="7" width="102.5" style="34" bestFit="1" customWidth="1"/>
    <col min="8" max="8" width="21.625" style="34" customWidth="1"/>
    <col min="9" max="9" width="20.125" style="72" customWidth="1"/>
    <col min="10" max="10" width="8.625" style="2" customWidth="1"/>
    <col min="11" max="11" width="18.875" style="2" bestFit="1" customWidth="1"/>
    <col min="12" max="12" width="25.5" style="34" customWidth="1"/>
    <col min="13" max="13" width="12.125" style="2" customWidth="1"/>
    <col min="14" max="15" width="15" style="2" customWidth="1"/>
    <col min="16" max="16" width="12.875" style="2" customWidth="1"/>
    <col min="17" max="17" width="17.5" style="2" customWidth="1"/>
    <col min="18" max="18" width="30.875" style="2" customWidth="1"/>
    <col min="19" max="19" width="12.625" style="2" customWidth="1"/>
    <col min="20" max="20" width="14.625" style="2" customWidth="1"/>
    <col min="21" max="21" width="17.375" style="2" customWidth="1"/>
    <col min="22" max="22" width="12.625" style="2" customWidth="1"/>
    <col min="23" max="26" width="17.375" style="2" customWidth="1"/>
    <col min="27" max="27" width="12.125" style="2" customWidth="1"/>
    <col min="28" max="28" width="17.375" style="2" customWidth="1"/>
    <col min="29" max="29" width="13.5" style="2" customWidth="1"/>
    <col min="30" max="30" width="14.375" style="2" customWidth="1"/>
    <col min="31" max="31" width="41" style="2" bestFit="1" customWidth="1"/>
    <col min="32" max="32" width="20.375" style="2" customWidth="1"/>
    <col min="33" max="33" width="20.625" style="2" customWidth="1"/>
    <col min="34" max="34" width="12.125" style="2" customWidth="1"/>
    <col min="35" max="35" width="14.5" style="2" customWidth="1"/>
    <col min="36" max="36" width="16.5" style="2" customWidth="1"/>
    <col min="37" max="37" width="17.625" style="2" customWidth="1"/>
    <col min="38" max="38" width="15.625" style="2" customWidth="1"/>
    <col min="39" max="39" width="18.625" style="2" customWidth="1"/>
    <col min="40" max="40" width="41.375" style="34" bestFit="1" customWidth="1"/>
    <col min="41" max="41" width="6.875" style="34" customWidth="1"/>
    <col min="42" max="42" width="12.5" style="2" customWidth="1"/>
    <col min="43" max="43" width="13" style="34" customWidth="1"/>
    <col min="44" max="16384" width="9" style="34"/>
  </cols>
  <sheetData>
    <row r="1" spans="1:43" s="37" customFormat="1" x14ac:dyDescent="0.25">
      <c r="A1" s="11" t="s">
        <v>92</v>
      </c>
      <c r="B1" s="11" t="s">
        <v>93</v>
      </c>
      <c r="C1" s="11" t="s">
        <v>95</v>
      </c>
      <c r="D1" s="11" t="s">
        <v>96</v>
      </c>
      <c r="E1" s="11" t="s">
        <v>97</v>
      </c>
      <c r="F1" s="11" t="s">
        <v>98</v>
      </c>
      <c r="G1" s="11" t="s">
        <v>99</v>
      </c>
      <c r="H1" s="11" t="s">
        <v>100</v>
      </c>
      <c r="I1" s="143" t="s">
        <v>101</v>
      </c>
      <c r="J1" s="11" t="s">
        <v>102</v>
      </c>
      <c r="K1" s="11" t="s">
        <v>103</v>
      </c>
      <c r="L1" s="11" t="s">
        <v>104</v>
      </c>
      <c r="M1" s="11" t="s">
        <v>90</v>
      </c>
      <c r="N1" s="11" t="s">
        <v>105</v>
      </c>
      <c r="O1" s="11" t="s">
        <v>106</v>
      </c>
      <c r="P1" s="11" t="s">
        <v>71</v>
      </c>
      <c r="Q1" s="11" t="s">
        <v>107</v>
      </c>
      <c r="R1" s="11" t="s">
        <v>108</v>
      </c>
      <c r="S1" s="11" t="s">
        <v>109</v>
      </c>
      <c r="T1" s="11" t="s">
        <v>74</v>
      </c>
      <c r="U1" s="11" t="s">
        <v>75</v>
      </c>
      <c r="V1" s="11" t="s">
        <v>76</v>
      </c>
      <c r="W1" s="36" t="s">
        <v>110</v>
      </c>
      <c r="X1" s="36" t="s">
        <v>111</v>
      </c>
      <c r="Y1" s="36" t="s">
        <v>79</v>
      </c>
      <c r="Z1" s="36" t="s">
        <v>80</v>
      </c>
      <c r="AA1" s="11" t="s">
        <v>112</v>
      </c>
      <c r="AB1" s="36" t="s">
        <v>113</v>
      </c>
      <c r="AC1" s="11" t="s">
        <v>114</v>
      </c>
      <c r="AD1" s="11" t="s">
        <v>115</v>
      </c>
      <c r="AE1" s="11" t="s">
        <v>116</v>
      </c>
      <c r="AF1" s="11" t="s">
        <v>117</v>
      </c>
      <c r="AG1" s="11" t="s">
        <v>118</v>
      </c>
      <c r="AH1" s="11" t="s">
        <v>119</v>
      </c>
      <c r="AI1" s="12" t="s">
        <v>120</v>
      </c>
      <c r="AJ1" s="11" t="s">
        <v>121</v>
      </c>
      <c r="AK1" s="11" t="s">
        <v>122</v>
      </c>
      <c r="AL1" s="11" t="s">
        <v>123</v>
      </c>
      <c r="AM1" s="11" t="s">
        <v>124</v>
      </c>
    </row>
    <row r="2" spans="1:43" ht="31.5" hidden="1" x14ac:dyDescent="0.25">
      <c r="A2" s="66" t="s">
        <v>125</v>
      </c>
      <c r="B2" s="175" t="s">
        <v>126</v>
      </c>
      <c r="C2" s="40" t="s">
        <v>20</v>
      </c>
      <c r="D2" s="39" t="s">
        <v>127</v>
      </c>
      <c r="E2" s="39" t="s">
        <v>128</v>
      </c>
      <c r="F2" s="40" t="s">
        <v>129</v>
      </c>
      <c r="G2" s="41" t="s">
        <v>130</v>
      </c>
      <c r="H2" s="41"/>
      <c r="I2" s="73">
        <v>45551</v>
      </c>
      <c r="J2" s="187" t="s">
        <v>131</v>
      </c>
      <c r="K2" s="187" t="s">
        <v>132</v>
      </c>
      <c r="L2" s="187">
        <v>12</v>
      </c>
      <c r="M2" s="21">
        <v>8</v>
      </c>
      <c r="N2" s="187">
        <f>SUMIFS('Laptop Allocation | 25-26'!G:G,'Laptop Allocation | 25-26'!A:A,'All Branches'!B2)</f>
        <v>7</v>
      </c>
      <c r="O2" s="187" t="b">
        <f t="shared" ref="O2:O33" si="0">N2=M2</f>
        <v>0</v>
      </c>
      <c r="P2" s="21"/>
      <c r="Q2" s="187" t="s">
        <v>133</v>
      </c>
      <c r="R2" s="187" t="s">
        <v>133</v>
      </c>
      <c r="S2" s="187" t="s">
        <v>1</v>
      </c>
      <c r="T2" s="187" t="s">
        <v>134</v>
      </c>
      <c r="U2" s="187" t="s">
        <v>135</v>
      </c>
      <c r="V2" s="187" t="s">
        <v>136</v>
      </c>
      <c r="W2" s="21" t="s">
        <v>137</v>
      </c>
      <c r="X2" s="21" t="s">
        <v>138</v>
      </c>
      <c r="Y2" s="59" t="s">
        <v>139</v>
      </c>
      <c r="Z2" s="21" t="s">
        <v>136</v>
      </c>
      <c r="AA2" s="21" t="s">
        <v>140</v>
      </c>
      <c r="AB2" s="42" t="s">
        <v>1</v>
      </c>
      <c r="AC2" s="187" t="s">
        <v>133</v>
      </c>
      <c r="AD2" s="187">
        <v>1326.26</v>
      </c>
      <c r="AE2" s="46" t="s">
        <v>141</v>
      </c>
      <c r="AF2" s="21" t="s">
        <v>21</v>
      </c>
      <c r="AG2" s="21" t="s">
        <v>21</v>
      </c>
      <c r="AH2" s="21" t="b">
        <f t="shared" ref="AH2:AH45" si="1">AF2=AG2</f>
        <v>1</v>
      </c>
      <c r="AI2" s="43" t="s">
        <v>142</v>
      </c>
      <c r="AJ2" s="21" t="s">
        <v>133</v>
      </c>
      <c r="AK2" s="21" t="s">
        <v>143</v>
      </c>
      <c r="AL2" s="21" t="s">
        <v>1</v>
      </c>
      <c r="AM2" s="21"/>
      <c r="AN2" s="44" t="s">
        <v>144</v>
      </c>
      <c r="AP2" s="34"/>
    </row>
    <row r="3" spans="1:43" ht="31.5" x14ac:dyDescent="0.25">
      <c r="A3" s="66" t="s">
        <v>145</v>
      </c>
      <c r="B3" s="40" t="s">
        <v>146</v>
      </c>
      <c r="C3" s="40" t="s">
        <v>17</v>
      </c>
      <c r="D3" s="39" t="s">
        <v>147</v>
      </c>
      <c r="E3" s="39" t="s">
        <v>148</v>
      </c>
      <c r="F3" s="40">
        <v>9829109708</v>
      </c>
      <c r="G3" s="41" t="s">
        <v>149</v>
      </c>
      <c r="H3" s="41"/>
      <c r="I3" s="73">
        <v>45537</v>
      </c>
      <c r="J3" s="187" t="s">
        <v>131</v>
      </c>
      <c r="K3" s="187" t="s">
        <v>133</v>
      </c>
      <c r="L3" s="187">
        <v>5</v>
      </c>
      <c r="M3" s="21">
        <v>5</v>
      </c>
      <c r="N3" s="187">
        <f>SUMIFS('Laptop Allocation | 25-26'!G:G,'Laptop Allocation | 25-26'!A:A,'All Branches'!B3)</f>
        <v>6</v>
      </c>
      <c r="O3" s="187" t="b">
        <f t="shared" si="0"/>
        <v>0</v>
      </c>
      <c r="P3" s="21" t="s">
        <v>136</v>
      </c>
      <c r="Q3" s="187" t="s">
        <v>133</v>
      </c>
      <c r="R3" s="187" t="s">
        <v>133</v>
      </c>
      <c r="S3" s="187" t="s">
        <v>1</v>
      </c>
      <c r="T3" s="187" t="s">
        <v>134</v>
      </c>
      <c r="U3" s="187" t="s">
        <v>135</v>
      </c>
      <c r="V3" s="187" t="s">
        <v>136</v>
      </c>
      <c r="W3" s="21" t="s">
        <v>137</v>
      </c>
      <c r="X3" s="21" t="s">
        <v>138</v>
      </c>
      <c r="Y3" s="59" t="s">
        <v>139</v>
      </c>
      <c r="Z3" s="21" t="s">
        <v>136</v>
      </c>
      <c r="AA3" s="21" t="s">
        <v>140</v>
      </c>
      <c r="AB3" s="21" t="s">
        <v>1</v>
      </c>
      <c r="AC3" s="187" t="s">
        <v>133</v>
      </c>
      <c r="AD3" s="187">
        <v>1326.26</v>
      </c>
      <c r="AE3" s="49" t="s">
        <v>150</v>
      </c>
      <c r="AF3" s="21" t="s">
        <v>18</v>
      </c>
      <c r="AG3" s="21" t="str">
        <f>VLOOKUP(C3,Dashboard!K:L,2,0)</f>
        <v>08AACCW2077L1ZY</v>
      </c>
      <c r="AH3" s="21" t="b">
        <f t="shared" si="1"/>
        <v>1</v>
      </c>
      <c r="AI3" s="43" t="s">
        <v>151</v>
      </c>
      <c r="AJ3" s="21" t="s">
        <v>133</v>
      </c>
      <c r="AK3" s="21" t="s">
        <v>143</v>
      </c>
      <c r="AL3" s="21" t="s">
        <v>1</v>
      </c>
      <c r="AM3" s="21"/>
      <c r="AN3" s="34" t="s">
        <v>152</v>
      </c>
      <c r="AP3" s="34"/>
    </row>
    <row r="4" spans="1:43" x14ac:dyDescent="0.25">
      <c r="A4" s="66" t="s">
        <v>153</v>
      </c>
      <c r="B4" s="40" t="s">
        <v>154</v>
      </c>
      <c r="C4" s="40" t="s">
        <v>13</v>
      </c>
      <c r="D4" s="188" t="s">
        <v>155</v>
      </c>
      <c r="E4" s="188" t="s">
        <v>156</v>
      </c>
      <c r="F4" s="187">
        <v>9822201790</v>
      </c>
      <c r="G4" s="41" t="s">
        <v>157</v>
      </c>
      <c r="H4" s="41"/>
      <c r="I4" s="74">
        <v>45352</v>
      </c>
      <c r="J4" s="45" t="s">
        <v>131</v>
      </c>
      <c r="K4" s="45" t="s">
        <v>133</v>
      </c>
      <c r="L4" s="45">
        <v>7</v>
      </c>
      <c r="M4" s="21">
        <v>4</v>
      </c>
      <c r="N4" s="187">
        <f>SUMIFS('Laptop Allocation | 25-26'!G:G,'Laptop Allocation | 25-26'!A:A,'All Branches'!B4)</f>
        <v>6</v>
      </c>
      <c r="O4" s="187" t="b">
        <f t="shared" si="0"/>
        <v>0</v>
      </c>
      <c r="P4" s="21" t="s">
        <v>136</v>
      </c>
      <c r="Q4" s="187" t="s">
        <v>133</v>
      </c>
      <c r="R4" s="187" t="s">
        <v>133</v>
      </c>
      <c r="S4" s="187" t="s">
        <v>1</v>
      </c>
      <c r="T4" s="187" t="s">
        <v>134</v>
      </c>
      <c r="U4" s="187" t="s">
        <v>158</v>
      </c>
      <c r="V4" s="187" t="s">
        <v>136</v>
      </c>
      <c r="W4" s="21" t="s">
        <v>137</v>
      </c>
      <c r="X4" s="21" t="s">
        <v>138</v>
      </c>
      <c r="Y4" s="59" t="s">
        <v>139</v>
      </c>
      <c r="Z4" s="21" t="s">
        <v>136</v>
      </c>
      <c r="AA4" s="21" t="s">
        <v>140</v>
      </c>
      <c r="AB4" s="21" t="s">
        <v>1</v>
      </c>
      <c r="AC4" s="187" t="s">
        <v>133</v>
      </c>
      <c r="AD4" s="187">
        <v>1326.26</v>
      </c>
      <c r="AE4" s="47" t="s">
        <v>159</v>
      </c>
      <c r="AF4" s="33" t="s">
        <v>14</v>
      </c>
      <c r="AG4" s="21" t="str">
        <f>VLOOKUP(C4,Dashboard!K:L,2,0)</f>
        <v>27AACCW2077L1ZY</v>
      </c>
      <c r="AH4" s="21" t="b">
        <f t="shared" si="1"/>
        <v>1</v>
      </c>
      <c r="AI4" s="43" t="s">
        <v>160</v>
      </c>
      <c r="AJ4" s="21" t="s">
        <v>133</v>
      </c>
      <c r="AK4" s="21" t="s">
        <v>143</v>
      </c>
      <c r="AL4" s="21" t="s">
        <v>1</v>
      </c>
      <c r="AM4" s="21"/>
      <c r="AN4" s="34" t="s">
        <v>152</v>
      </c>
      <c r="AP4" s="34"/>
    </row>
    <row r="5" spans="1:43" ht="30" x14ac:dyDescent="0.25">
      <c r="A5" s="66" t="s">
        <v>161</v>
      </c>
      <c r="B5" s="40" t="s">
        <v>162</v>
      </c>
      <c r="C5" s="40" t="s">
        <v>17</v>
      </c>
      <c r="D5" s="38" t="s">
        <v>163</v>
      </c>
      <c r="E5" s="38" t="s">
        <v>164</v>
      </c>
      <c r="F5" s="40">
        <v>7014508553</v>
      </c>
      <c r="G5" s="41" t="s">
        <v>165</v>
      </c>
      <c r="H5" s="41"/>
      <c r="I5" s="73">
        <v>45537</v>
      </c>
      <c r="J5" s="187" t="s">
        <v>131</v>
      </c>
      <c r="K5" s="187" t="s">
        <v>133</v>
      </c>
      <c r="L5" s="187">
        <v>5</v>
      </c>
      <c r="M5" s="21">
        <v>5</v>
      </c>
      <c r="N5" s="187">
        <f>SUMIFS('Laptop Allocation | 25-26'!G:G,'Laptop Allocation | 25-26'!A:A,'All Branches'!B5)</f>
        <v>5</v>
      </c>
      <c r="O5" s="187" t="b">
        <f t="shared" si="0"/>
        <v>1</v>
      </c>
      <c r="P5" s="21" t="s">
        <v>136</v>
      </c>
      <c r="Q5" s="187" t="s">
        <v>2</v>
      </c>
      <c r="R5" s="187" t="s">
        <v>133</v>
      </c>
      <c r="S5" s="187" t="s">
        <v>1</v>
      </c>
      <c r="T5" s="187" t="s">
        <v>134</v>
      </c>
      <c r="U5" s="187" t="s">
        <v>166</v>
      </c>
      <c r="V5" s="187" t="s">
        <v>136</v>
      </c>
      <c r="W5" s="21" t="s">
        <v>137</v>
      </c>
      <c r="X5" s="21" t="s">
        <v>138</v>
      </c>
      <c r="Y5" s="59" t="s">
        <v>139</v>
      </c>
      <c r="Z5" s="21" t="s">
        <v>136</v>
      </c>
      <c r="AA5" s="21" t="s">
        <v>140</v>
      </c>
      <c r="AB5" s="21" t="s">
        <v>1</v>
      </c>
      <c r="AC5" s="187" t="s">
        <v>133</v>
      </c>
      <c r="AD5" s="187">
        <v>1326.26</v>
      </c>
      <c r="AE5" s="47" t="s">
        <v>167</v>
      </c>
      <c r="AF5" s="33" t="s">
        <v>18</v>
      </c>
      <c r="AG5" s="21" t="str">
        <f>VLOOKUP(C5,Dashboard!K:L,2,0)</f>
        <v>08AACCW2077L1ZY</v>
      </c>
      <c r="AH5" s="21" t="b">
        <f t="shared" si="1"/>
        <v>1</v>
      </c>
      <c r="AI5" s="43" t="s">
        <v>168</v>
      </c>
      <c r="AJ5" s="21" t="s">
        <v>133</v>
      </c>
      <c r="AK5" s="21" t="s">
        <v>169</v>
      </c>
      <c r="AL5" s="21" t="s">
        <v>1</v>
      </c>
      <c r="AM5" s="21"/>
      <c r="AN5" s="34" t="s">
        <v>170</v>
      </c>
      <c r="AP5" s="34"/>
    </row>
    <row r="6" spans="1:43" x14ac:dyDescent="0.25">
      <c r="A6" s="66" t="s">
        <v>171</v>
      </c>
      <c r="B6" s="40" t="s">
        <v>172</v>
      </c>
      <c r="C6" s="40" t="s">
        <v>13</v>
      </c>
      <c r="D6" s="191" t="s">
        <v>174</v>
      </c>
      <c r="E6" s="39" t="s">
        <v>175</v>
      </c>
      <c r="F6" s="192">
        <v>9860283074</v>
      </c>
      <c r="G6" s="41" t="s">
        <v>176</v>
      </c>
      <c r="H6" s="41"/>
      <c r="I6" s="73">
        <v>45726</v>
      </c>
      <c r="J6" s="187" t="s">
        <v>131</v>
      </c>
      <c r="K6" s="187" t="s">
        <v>133</v>
      </c>
      <c r="L6" s="187"/>
      <c r="M6" s="21">
        <v>4</v>
      </c>
      <c r="N6" s="187">
        <f>SUMIFS('Laptop Allocation | 25-26'!G:G,'Laptop Allocation | 25-26'!A:A,'All Branches'!B6)</f>
        <v>4</v>
      </c>
      <c r="O6" s="187" t="b">
        <f t="shared" si="0"/>
        <v>1</v>
      </c>
      <c r="P6" s="21"/>
      <c r="Q6" s="187" t="s">
        <v>133</v>
      </c>
      <c r="R6" s="187" t="s">
        <v>133</v>
      </c>
      <c r="S6" s="187" t="s">
        <v>1</v>
      </c>
      <c r="T6" s="21" t="s">
        <v>143</v>
      </c>
      <c r="U6" s="21" t="s">
        <v>166</v>
      </c>
      <c r="V6" s="187" t="s">
        <v>136</v>
      </c>
      <c r="W6" s="21" t="s">
        <v>137</v>
      </c>
      <c r="X6" s="21" t="s">
        <v>138</v>
      </c>
      <c r="Y6" s="59" t="s">
        <v>177</v>
      </c>
      <c r="Z6" s="21" t="s">
        <v>136</v>
      </c>
      <c r="AA6" s="21" t="s">
        <v>140</v>
      </c>
      <c r="AB6" s="21" t="s">
        <v>1</v>
      </c>
      <c r="AC6" s="187" t="s">
        <v>133</v>
      </c>
      <c r="AD6" s="187">
        <v>1326.26</v>
      </c>
      <c r="AE6" s="46" t="s">
        <v>178</v>
      </c>
      <c r="AF6" s="21" t="s">
        <v>14</v>
      </c>
      <c r="AG6" s="21" t="str">
        <f>VLOOKUP(C6,Dashboard!K:L,2,0)</f>
        <v>27AACCW2077L1ZY</v>
      </c>
      <c r="AH6" s="21" t="b">
        <f t="shared" si="1"/>
        <v>1</v>
      </c>
      <c r="AI6" s="43"/>
      <c r="AJ6" s="21" t="s">
        <v>133</v>
      </c>
      <c r="AK6" s="21" t="s">
        <v>179</v>
      </c>
      <c r="AL6" s="21" t="s">
        <v>1</v>
      </c>
      <c r="AM6" s="21"/>
      <c r="AP6" s="34"/>
    </row>
    <row r="7" spans="1:43" ht="31.5" x14ac:dyDescent="0.25">
      <c r="A7" s="66" t="s">
        <v>180</v>
      </c>
      <c r="B7" s="40" t="s">
        <v>181</v>
      </c>
      <c r="C7" s="40" t="s">
        <v>17</v>
      </c>
      <c r="D7" s="39" t="s">
        <v>182</v>
      </c>
      <c r="E7" s="90" t="s">
        <v>183</v>
      </c>
      <c r="F7" s="40">
        <v>9929797312</v>
      </c>
      <c r="G7" s="41" t="s">
        <v>184</v>
      </c>
      <c r="H7" s="41"/>
      <c r="I7" s="73">
        <v>45549</v>
      </c>
      <c r="J7" s="187" t="s">
        <v>131</v>
      </c>
      <c r="K7" s="187" t="s">
        <v>133</v>
      </c>
      <c r="L7" s="187">
        <v>6</v>
      </c>
      <c r="M7" s="21">
        <v>6</v>
      </c>
      <c r="N7" s="187">
        <f>SUMIFS('Laptop Allocation | 25-26'!G:G,'Laptop Allocation | 25-26'!A:A,'All Branches'!B7)</f>
        <v>6</v>
      </c>
      <c r="O7" s="187" t="b">
        <f t="shared" si="0"/>
        <v>1</v>
      </c>
      <c r="P7" s="21" t="s">
        <v>136</v>
      </c>
      <c r="Q7" s="187" t="s">
        <v>133</v>
      </c>
      <c r="R7" s="187" t="s">
        <v>133</v>
      </c>
      <c r="S7" s="187" t="s">
        <v>1</v>
      </c>
      <c r="T7" s="187" t="s">
        <v>143</v>
      </c>
      <c r="U7" s="187" t="s">
        <v>135</v>
      </c>
      <c r="V7" s="187" t="s">
        <v>136</v>
      </c>
      <c r="W7" s="21" t="s">
        <v>137</v>
      </c>
      <c r="X7" s="21" t="s">
        <v>138</v>
      </c>
      <c r="Y7" s="21" t="s">
        <v>139</v>
      </c>
      <c r="Z7" s="21" t="s">
        <v>136</v>
      </c>
      <c r="AA7" s="21" t="s">
        <v>140</v>
      </c>
      <c r="AB7" s="21" t="s">
        <v>1</v>
      </c>
      <c r="AC7" s="187" t="s">
        <v>133</v>
      </c>
      <c r="AD7" s="187">
        <v>1326.26</v>
      </c>
      <c r="AE7" s="46" t="s">
        <v>185</v>
      </c>
      <c r="AF7" s="21" t="s">
        <v>18</v>
      </c>
      <c r="AG7" s="21" t="str">
        <f>VLOOKUP(C7,Dashboard!K:L,2,0)</f>
        <v>08AACCW2077L1ZY</v>
      </c>
      <c r="AH7" s="21" t="b">
        <f t="shared" si="1"/>
        <v>1</v>
      </c>
      <c r="AI7" s="43" t="s">
        <v>186</v>
      </c>
      <c r="AJ7" s="21" t="s">
        <v>133</v>
      </c>
      <c r="AK7" s="21" t="s">
        <v>187</v>
      </c>
      <c r="AL7" s="21" t="s">
        <v>1</v>
      </c>
      <c r="AM7" s="21"/>
      <c r="AN7" s="34" t="s">
        <v>188</v>
      </c>
      <c r="AP7" s="34"/>
    </row>
    <row r="8" spans="1:43" x14ac:dyDescent="0.25">
      <c r="A8" s="66" t="s">
        <v>189</v>
      </c>
      <c r="B8" s="40" t="s">
        <v>190</v>
      </c>
      <c r="C8" s="40" t="s">
        <v>23</v>
      </c>
      <c r="D8" s="39" t="s">
        <v>192</v>
      </c>
      <c r="E8" s="39" t="s">
        <v>193</v>
      </c>
      <c r="F8" s="40">
        <v>8358815616</v>
      </c>
      <c r="G8" s="41" t="s">
        <v>194</v>
      </c>
      <c r="H8" s="41"/>
      <c r="I8" s="73">
        <v>45608</v>
      </c>
      <c r="J8" s="187" t="s">
        <v>131</v>
      </c>
      <c r="K8" s="187" t="s">
        <v>133</v>
      </c>
      <c r="L8" s="187">
        <v>4</v>
      </c>
      <c r="M8" s="21">
        <v>4</v>
      </c>
      <c r="N8" s="187">
        <f>SUMIFS('Laptop Allocation | 25-26'!G:G,'Laptop Allocation | 25-26'!A:A,'All Branches'!B8)</f>
        <v>5</v>
      </c>
      <c r="O8" s="187" t="b">
        <f t="shared" si="0"/>
        <v>0</v>
      </c>
      <c r="P8" s="21" t="s">
        <v>136</v>
      </c>
      <c r="Q8" s="187" t="s">
        <v>2</v>
      </c>
      <c r="R8" s="187" t="s">
        <v>133</v>
      </c>
      <c r="S8" s="187" t="s">
        <v>1</v>
      </c>
      <c r="T8" s="187" t="s">
        <v>134</v>
      </c>
      <c r="U8" s="187" t="s">
        <v>166</v>
      </c>
      <c r="V8" s="187" t="s">
        <v>136</v>
      </c>
      <c r="W8" s="21" t="s">
        <v>137</v>
      </c>
      <c r="X8" s="21" t="s">
        <v>138</v>
      </c>
      <c r="Y8" s="21" t="s">
        <v>139</v>
      </c>
      <c r="Z8" s="21" t="s">
        <v>136</v>
      </c>
      <c r="AA8" s="21" t="s">
        <v>140</v>
      </c>
      <c r="AB8" s="21" t="s">
        <v>1</v>
      </c>
      <c r="AC8" s="187" t="s">
        <v>133</v>
      </c>
      <c r="AD8" s="187">
        <v>1326.26</v>
      </c>
      <c r="AE8" s="46" t="s">
        <v>195</v>
      </c>
      <c r="AF8" s="21" t="s">
        <v>24</v>
      </c>
      <c r="AG8" s="21" t="str">
        <f>VLOOKUP(C8,Dashboard!K:L,2,0)</f>
        <v>23AACCW2077L1Z6</v>
      </c>
      <c r="AH8" s="21" t="b">
        <f t="shared" si="1"/>
        <v>1</v>
      </c>
      <c r="AI8" s="24" t="s">
        <v>196</v>
      </c>
      <c r="AJ8" s="21" t="s">
        <v>133</v>
      </c>
      <c r="AK8" s="21" t="s">
        <v>197</v>
      </c>
      <c r="AL8" s="21" t="s">
        <v>1</v>
      </c>
      <c r="AM8" s="21"/>
      <c r="AN8" s="44" t="s">
        <v>152</v>
      </c>
      <c r="AP8" s="34"/>
    </row>
    <row r="9" spans="1:43" x14ac:dyDescent="0.25">
      <c r="A9" s="66" t="s">
        <v>198</v>
      </c>
      <c r="B9" s="40" t="s">
        <v>199</v>
      </c>
      <c r="C9" s="40" t="s">
        <v>23</v>
      </c>
      <c r="D9" s="39" t="s">
        <v>201</v>
      </c>
      <c r="E9" s="39" t="s">
        <v>202</v>
      </c>
      <c r="F9" s="40">
        <v>9009884402</v>
      </c>
      <c r="G9" s="41" t="s">
        <v>203</v>
      </c>
      <c r="H9" s="41"/>
      <c r="I9" s="73">
        <v>45574</v>
      </c>
      <c r="J9" s="187" t="s">
        <v>131</v>
      </c>
      <c r="K9" s="187" t="s">
        <v>133</v>
      </c>
      <c r="L9" s="187"/>
      <c r="M9" s="21">
        <v>4</v>
      </c>
      <c r="N9" s="187">
        <f>SUMIFS('Laptop Allocation | 25-26'!G:G,'Laptop Allocation | 25-26'!A:A,'All Branches'!B9)</f>
        <v>4</v>
      </c>
      <c r="O9" s="187" t="b">
        <f t="shared" si="0"/>
        <v>1</v>
      </c>
      <c r="P9" s="21" t="s">
        <v>136</v>
      </c>
      <c r="Q9" s="187" t="s">
        <v>2</v>
      </c>
      <c r="R9" s="187" t="s">
        <v>133</v>
      </c>
      <c r="S9" s="187" t="s">
        <v>1</v>
      </c>
      <c r="T9" s="187" t="s">
        <v>134</v>
      </c>
      <c r="U9" s="187" t="s">
        <v>143</v>
      </c>
      <c r="V9" s="187" t="s">
        <v>136</v>
      </c>
      <c r="W9" s="21" t="s">
        <v>137</v>
      </c>
      <c r="X9" s="21" t="s">
        <v>138</v>
      </c>
      <c r="Y9" s="21" t="s">
        <v>139</v>
      </c>
      <c r="Z9" s="21" t="s">
        <v>136</v>
      </c>
      <c r="AA9" s="21" t="s">
        <v>140</v>
      </c>
      <c r="AB9" s="21" t="s">
        <v>1</v>
      </c>
      <c r="AC9" s="187" t="s">
        <v>133</v>
      </c>
      <c r="AD9" s="187">
        <v>1500</v>
      </c>
      <c r="AE9" s="46" t="s">
        <v>204</v>
      </c>
      <c r="AF9" s="21" t="s">
        <v>24</v>
      </c>
      <c r="AG9" s="21" t="str">
        <f>VLOOKUP(C9,Dashboard!K:L,2,0)</f>
        <v>23AACCW2077L1Z6</v>
      </c>
      <c r="AH9" s="21" t="b">
        <f t="shared" si="1"/>
        <v>1</v>
      </c>
      <c r="AI9" s="43"/>
      <c r="AJ9" s="21" t="s">
        <v>133</v>
      </c>
      <c r="AK9" s="21" t="s">
        <v>205</v>
      </c>
      <c r="AL9" s="21" t="s">
        <v>1</v>
      </c>
      <c r="AM9" s="21"/>
      <c r="AN9" s="44" t="s">
        <v>206</v>
      </c>
      <c r="AP9" s="34"/>
    </row>
    <row r="10" spans="1:43" x14ac:dyDescent="0.25">
      <c r="A10" s="66" t="s">
        <v>207</v>
      </c>
      <c r="B10" s="40" t="s">
        <v>208</v>
      </c>
      <c r="C10" s="40" t="s">
        <v>13</v>
      </c>
      <c r="D10" s="39" t="s">
        <v>209</v>
      </c>
      <c r="E10" s="39" t="s">
        <v>210</v>
      </c>
      <c r="F10" s="40">
        <v>9370232430</v>
      </c>
      <c r="G10" s="41" t="s">
        <v>211</v>
      </c>
      <c r="H10" s="41"/>
      <c r="I10" s="74">
        <v>45352</v>
      </c>
      <c r="J10" s="45" t="s">
        <v>131</v>
      </c>
      <c r="K10" s="45" t="s">
        <v>133</v>
      </c>
      <c r="L10" s="45">
        <v>5</v>
      </c>
      <c r="M10" s="21">
        <v>4</v>
      </c>
      <c r="N10" s="187">
        <f>SUMIFS('Laptop Allocation | 25-26'!G:G,'Laptop Allocation | 25-26'!A:A,'All Branches'!B10)</f>
        <v>4</v>
      </c>
      <c r="O10" s="187" t="b">
        <f t="shared" si="0"/>
        <v>1</v>
      </c>
      <c r="P10" s="21" t="s">
        <v>136</v>
      </c>
      <c r="Q10" s="187" t="s">
        <v>212</v>
      </c>
      <c r="R10" s="187" t="s">
        <v>133</v>
      </c>
      <c r="S10" s="187" t="s">
        <v>1</v>
      </c>
      <c r="T10" s="187" t="s">
        <v>134</v>
      </c>
      <c r="U10" s="187" t="s">
        <v>158</v>
      </c>
      <c r="V10" s="187" t="s">
        <v>136</v>
      </c>
      <c r="W10" s="21" t="s">
        <v>137</v>
      </c>
      <c r="X10" s="21" t="s">
        <v>138</v>
      </c>
      <c r="Y10" s="59" t="s">
        <v>139</v>
      </c>
      <c r="Z10" s="21" t="s">
        <v>136</v>
      </c>
      <c r="AA10" s="21" t="s">
        <v>140</v>
      </c>
      <c r="AB10" s="21" t="s">
        <v>1</v>
      </c>
      <c r="AC10" s="187" t="s">
        <v>133</v>
      </c>
      <c r="AD10" s="187">
        <v>1500</v>
      </c>
      <c r="AE10" s="47" t="s">
        <v>213</v>
      </c>
      <c r="AF10" s="33" t="s">
        <v>14</v>
      </c>
      <c r="AG10" s="21" t="str">
        <f>VLOOKUP(C10,Dashboard!K:L,2,0)</f>
        <v>27AACCW2077L1ZY</v>
      </c>
      <c r="AH10" s="21" t="b">
        <f t="shared" si="1"/>
        <v>1</v>
      </c>
      <c r="AI10" s="43" t="s">
        <v>214</v>
      </c>
      <c r="AJ10" s="21" t="s">
        <v>133</v>
      </c>
      <c r="AK10" s="21" t="s">
        <v>143</v>
      </c>
      <c r="AL10" s="21" t="s">
        <v>1</v>
      </c>
      <c r="AM10" s="21"/>
      <c r="AP10" s="34"/>
    </row>
    <row r="11" spans="1:43" x14ac:dyDescent="0.25">
      <c r="A11" s="66" t="s">
        <v>215</v>
      </c>
      <c r="B11" s="40" t="s">
        <v>216</v>
      </c>
      <c r="C11" s="40" t="s">
        <v>17</v>
      </c>
      <c r="D11" s="39" t="s">
        <v>217</v>
      </c>
      <c r="E11" s="39" t="s">
        <v>218</v>
      </c>
      <c r="F11" s="40">
        <v>8890176534</v>
      </c>
      <c r="G11" s="41" t="s">
        <v>219</v>
      </c>
      <c r="H11" s="41"/>
      <c r="I11" s="73">
        <v>45537</v>
      </c>
      <c r="J11" s="187" t="s">
        <v>131</v>
      </c>
      <c r="K11" s="187" t="s">
        <v>133</v>
      </c>
      <c r="L11" s="187">
        <v>4</v>
      </c>
      <c r="M11" s="21">
        <v>4</v>
      </c>
      <c r="N11" s="187">
        <f>SUMIFS('Laptop Allocation | 25-26'!G:G,'Laptop Allocation | 25-26'!A:A,'All Branches'!B11)</f>
        <v>4</v>
      </c>
      <c r="O11" s="187" t="b">
        <f t="shared" si="0"/>
        <v>1</v>
      </c>
      <c r="P11" s="21" t="s">
        <v>136</v>
      </c>
      <c r="Q11" s="187" t="s">
        <v>133</v>
      </c>
      <c r="R11" s="187" t="s">
        <v>133</v>
      </c>
      <c r="S11" s="187" t="s">
        <v>1</v>
      </c>
      <c r="T11" s="187" t="s">
        <v>143</v>
      </c>
      <c r="U11" s="187" t="s">
        <v>166</v>
      </c>
      <c r="V11" s="187" t="s">
        <v>136</v>
      </c>
      <c r="W11" s="21" t="s">
        <v>137</v>
      </c>
      <c r="X11" s="21" t="s">
        <v>138</v>
      </c>
      <c r="Y11" s="187" t="s">
        <v>139</v>
      </c>
      <c r="Z11" s="21" t="s">
        <v>136</v>
      </c>
      <c r="AA11" s="21" t="s">
        <v>140</v>
      </c>
      <c r="AB11" s="21" t="s">
        <v>1</v>
      </c>
      <c r="AC11" s="187" t="s">
        <v>133</v>
      </c>
      <c r="AD11" s="29">
        <v>1479</v>
      </c>
      <c r="AE11" s="46" t="s">
        <v>220</v>
      </c>
      <c r="AF11" s="21"/>
      <c r="AG11" s="21" t="str">
        <f>VLOOKUP(C11,Dashboard!K:L,2,0)</f>
        <v>08AACCW2077L1ZY</v>
      </c>
      <c r="AH11" s="21" t="b">
        <f t="shared" si="1"/>
        <v>0</v>
      </c>
      <c r="AI11" s="43"/>
      <c r="AJ11" s="21" t="s">
        <v>133</v>
      </c>
      <c r="AK11" s="21" t="s">
        <v>197</v>
      </c>
      <c r="AL11" s="21" t="s">
        <v>1</v>
      </c>
      <c r="AM11" s="21"/>
      <c r="AN11" s="34" t="s">
        <v>152</v>
      </c>
      <c r="AO11" s="34" t="s">
        <v>42</v>
      </c>
      <c r="AP11" s="34" t="s">
        <v>221</v>
      </c>
      <c r="AQ11" s="2" t="s">
        <v>222</v>
      </c>
    </row>
    <row r="12" spans="1:43" ht="26.85" customHeight="1" x14ac:dyDescent="0.25">
      <c r="A12" s="66" t="s">
        <v>223</v>
      </c>
      <c r="B12" s="40" t="s">
        <v>224</v>
      </c>
      <c r="C12" s="40" t="s">
        <v>13</v>
      </c>
      <c r="D12" s="193" t="s">
        <v>225</v>
      </c>
      <c r="E12" s="193" t="s">
        <v>226</v>
      </c>
      <c r="F12" s="194">
        <v>8378810908</v>
      </c>
      <c r="G12" s="41" t="s">
        <v>227</v>
      </c>
      <c r="H12" s="41"/>
      <c r="I12" s="73">
        <v>45680</v>
      </c>
      <c r="J12" s="187" t="s">
        <v>131</v>
      </c>
      <c r="K12" s="187" t="s">
        <v>133</v>
      </c>
      <c r="L12" s="187">
        <v>4</v>
      </c>
      <c r="M12" s="21">
        <v>4</v>
      </c>
      <c r="N12" s="187">
        <f>SUMIFS('Laptop Allocation | 25-26'!G:G,'Laptop Allocation | 25-26'!A:A,'All Branches'!B12)</f>
        <v>4</v>
      </c>
      <c r="O12" s="187" t="b">
        <f t="shared" si="0"/>
        <v>1</v>
      </c>
      <c r="P12" s="21" t="s">
        <v>136</v>
      </c>
      <c r="Q12" s="187" t="s">
        <v>133</v>
      </c>
      <c r="R12" s="187" t="s">
        <v>133</v>
      </c>
      <c r="S12" s="21" t="s">
        <v>1</v>
      </c>
      <c r="T12" s="187" t="s">
        <v>143</v>
      </c>
      <c r="U12" s="187" t="s">
        <v>134</v>
      </c>
      <c r="V12" s="187" t="s">
        <v>136</v>
      </c>
      <c r="W12" s="21" t="s">
        <v>137</v>
      </c>
      <c r="X12" s="21" t="s">
        <v>138</v>
      </c>
      <c r="Y12" s="21" t="s">
        <v>139</v>
      </c>
      <c r="Z12" s="21" t="s">
        <v>136</v>
      </c>
      <c r="AA12" s="21" t="s">
        <v>140</v>
      </c>
      <c r="AB12" s="48" t="s">
        <v>1</v>
      </c>
      <c r="AC12" s="187" t="s">
        <v>133</v>
      </c>
      <c r="AD12" s="187">
        <v>1326.26</v>
      </c>
      <c r="AE12" s="49" t="s">
        <v>228</v>
      </c>
      <c r="AF12" s="43" t="s">
        <v>14</v>
      </c>
      <c r="AG12" s="21" t="str">
        <f>VLOOKUP(C12,Dashboard!K:L,2,0)</f>
        <v>27AACCW2077L1ZY</v>
      </c>
      <c r="AH12" s="21" t="b">
        <f t="shared" si="1"/>
        <v>1</v>
      </c>
      <c r="AI12" s="49" t="s">
        <v>229</v>
      </c>
      <c r="AJ12" s="21" t="s">
        <v>133</v>
      </c>
      <c r="AK12" s="21" t="s">
        <v>230</v>
      </c>
      <c r="AL12" s="21" t="s">
        <v>1</v>
      </c>
      <c r="AM12" s="21"/>
      <c r="AN12" s="34" t="s">
        <v>152</v>
      </c>
      <c r="AP12" s="34"/>
    </row>
    <row r="13" spans="1:43" ht="29.85" customHeight="1" x14ac:dyDescent="0.25">
      <c r="A13" s="66" t="s">
        <v>231</v>
      </c>
      <c r="B13" s="40" t="s">
        <v>232</v>
      </c>
      <c r="C13" s="40" t="s">
        <v>13</v>
      </c>
      <c r="D13" s="193" t="s">
        <v>233</v>
      </c>
      <c r="E13" s="193" t="s">
        <v>234</v>
      </c>
      <c r="F13" s="194">
        <v>7028618296</v>
      </c>
      <c r="G13" s="41" t="s">
        <v>235</v>
      </c>
      <c r="H13" s="41"/>
      <c r="I13" s="73">
        <v>45636</v>
      </c>
      <c r="J13" s="187" t="s">
        <v>131</v>
      </c>
      <c r="K13" s="187" t="s">
        <v>133</v>
      </c>
      <c r="L13" s="187">
        <v>3</v>
      </c>
      <c r="M13" s="21">
        <v>4</v>
      </c>
      <c r="N13" s="187">
        <f>SUMIFS('Laptop Allocation | 25-26'!G:G,'Laptop Allocation | 25-26'!A:A,'All Branches'!B13)</f>
        <v>4</v>
      </c>
      <c r="O13" s="187" t="b">
        <f t="shared" si="0"/>
        <v>1</v>
      </c>
      <c r="P13" s="21" t="s">
        <v>136</v>
      </c>
      <c r="Q13" s="187" t="s">
        <v>133</v>
      </c>
      <c r="R13" s="187" t="s">
        <v>133</v>
      </c>
      <c r="S13" s="187" t="s">
        <v>1</v>
      </c>
      <c r="T13" s="187" t="s">
        <v>134</v>
      </c>
      <c r="U13" s="187" t="s">
        <v>143</v>
      </c>
      <c r="V13" s="187" t="s">
        <v>136</v>
      </c>
      <c r="W13" s="21" t="s">
        <v>137</v>
      </c>
      <c r="X13" s="21" t="s">
        <v>138</v>
      </c>
      <c r="Y13" s="59" t="s">
        <v>139</v>
      </c>
      <c r="Z13" s="21" t="s">
        <v>136</v>
      </c>
      <c r="AA13" s="21" t="s">
        <v>140</v>
      </c>
      <c r="AB13" s="50" t="s">
        <v>1</v>
      </c>
      <c r="AC13" s="187" t="s">
        <v>133</v>
      </c>
      <c r="AD13" s="187">
        <v>1326.26</v>
      </c>
      <c r="AE13" s="49" t="s">
        <v>236</v>
      </c>
      <c r="AF13" s="43" t="s">
        <v>14</v>
      </c>
      <c r="AG13" s="21" t="str">
        <f>VLOOKUP(C13,Dashboard!K:L,2,0)</f>
        <v>27AACCW2077L1ZY</v>
      </c>
      <c r="AH13" s="21" t="b">
        <f t="shared" si="1"/>
        <v>1</v>
      </c>
      <c r="AI13" s="43"/>
      <c r="AJ13" s="21" t="s">
        <v>133</v>
      </c>
      <c r="AK13" s="21" t="s">
        <v>169</v>
      </c>
      <c r="AL13" s="21" t="s">
        <v>1</v>
      </c>
      <c r="AM13" s="21"/>
      <c r="AP13" s="34"/>
    </row>
    <row r="14" spans="1:43" ht="30" x14ac:dyDescent="0.25">
      <c r="A14" s="66" t="s">
        <v>237</v>
      </c>
      <c r="B14" s="40" t="s">
        <v>238</v>
      </c>
      <c r="C14" s="40" t="s">
        <v>17</v>
      </c>
      <c r="D14" s="39" t="s">
        <v>239</v>
      </c>
      <c r="E14" s="39" t="s">
        <v>240</v>
      </c>
      <c r="F14" s="40">
        <v>8079018904</v>
      </c>
      <c r="G14" s="41" t="s">
        <v>241</v>
      </c>
      <c r="H14" s="41"/>
      <c r="I14" s="73">
        <v>45537</v>
      </c>
      <c r="J14" s="187" t="s">
        <v>131</v>
      </c>
      <c r="K14" s="187" t="s">
        <v>133</v>
      </c>
      <c r="L14" s="187">
        <v>4</v>
      </c>
      <c r="M14" s="21">
        <v>4</v>
      </c>
      <c r="N14" s="187">
        <f>SUMIFS('Laptop Allocation | 25-26'!G:G,'Laptop Allocation | 25-26'!A:A,'All Branches'!B14)</f>
        <v>4</v>
      </c>
      <c r="O14" s="187" t="b">
        <f t="shared" si="0"/>
        <v>1</v>
      </c>
      <c r="P14" s="21" t="s">
        <v>136</v>
      </c>
      <c r="Q14" s="187" t="s">
        <v>133</v>
      </c>
      <c r="R14" s="187" t="s">
        <v>133</v>
      </c>
      <c r="S14" s="187" t="s">
        <v>1</v>
      </c>
      <c r="T14" s="187" t="s">
        <v>134</v>
      </c>
      <c r="U14" s="187" t="s">
        <v>242</v>
      </c>
      <c r="V14" s="187" t="s">
        <v>136</v>
      </c>
      <c r="W14" s="21" t="s">
        <v>137</v>
      </c>
      <c r="X14" s="21" t="s">
        <v>138</v>
      </c>
      <c r="Y14" s="21" t="s">
        <v>139</v>
      </c>
      <c r="Z14" s="21" t="s">
        <v>136</v>
      </c>
      <c r="AA14" s="21" t="s">
        <v>140</v>
      </c>
      <c r="AB14" s="21" t="s">
        <v>1</v>
      </c>
      <c r="AC14" s="187" t="s">
        <v>133</v>
      </c>
      <c r="AD14" s="187">
        <v>1407</v>
      </c>
      <c r="AE14" s="49" t="s">
        <v>42</v>
      </c>
      <c r="AF14" s="21"/>
      <c r="AG14" s="21" t="str">
        <f>VLOOKUP(C14,Dashboard!K:L,2,0)</f>
        <v>08AACCW2077L1ZY</v>
      </c>
      <c r="AH14" s="21" t="b">
        <f t="shared" si="1"/>
        <v>0</v>
      </c>
      <c r="AI14" s="43"/>
      <c r="AJ14" s="21" t="s">
        <v>133</v>
      </c>
      <c r="AK14" s="21" t="s">
        <v>143</v>
      </c>
      <c r="AL14" s="21" t="s">
        <v>1</v>
      </c>
      <c r="AM14" s="21"/>
      <c r="AN14" s="44" t="s">
        <v>152</v>
      </c>
      <c r="AO14" s="34" t="s">
        <v>42</v>
      </c>
      <c r="AP14" s="34" t="s">
        <v>243</v>
      </c>
    </row>
    <row r="15" spans="1:43" x14ac:dyDescent="0.25">
      <c r="A15" s="66" t="s">
        <v>244</v>
      </c>
      <c r="B15" s="40" t="s">
        <v>245</v>
      </c>
      <c r="C15" s="40" t="s">
        <v>13</v>
      </c>
      <c r="D15" s="195" t="s">
        <v>246</v>
      </c>
      <c r="E15" s="195" t="s">
        <v>247</v>
      </c>
      <c r="F15" s="40">
        <v>8698835561</v>
      </c>
      <c r="G15" s="41" t="s">
        <v>248</v>
      </c>
      <c r="H15" s="41"/>
      <c r="I15" s="73">
        <v>45652</v>
      </c>
      <c r="J15" s="187" t="s">
        <v>131</v>
      </c>
      <c r="K15" s="187" t="s">
        <v>133</v>
      </c>
      <c r="L15" s="187">
        <v>3</v>
      </c>
      <c r="M15" s="21">
        <v>4</v>
      </c>
      <c r="N15" s="187">
        <f>SUMIFS('Laptop Allocation | 25-26'!G:G,'Laptop Allocation | 25-26'!A:A,'All Branches'!B15)</f>
        <v>4</v>
      </c>
      <c r="O15" s="187" t="b">
        <f t="shared" si="0"/>
        <v>1</v>
      </c>
      <c r="P15" s="21"/>
      <c r="Q15" s="187" t="s">
        <v>133</v>
      </c>
      <c r="R15" s="187" t="s">
        <v>133</v>
      </c>
      <c r="S15" s="187" t="s">
        <v>1</v>
      </c>
      <c r="T15" s="187" t="s">
        <v>197</v>
      </c>
      <c r="U15" s="187" t="s">
        <v>166</v>
      </c>
      <c r="V15" s="187" t="s">
        <v>136</v>
      </c>
      <c r="W15" s="21" t="s">
        <v>137</v>
      </c>
      <c r="X15" s="21" t="s">
        <v>138</v>
      </c>
      <c r="Y15" s="59" t="s">
        <v>139</v>
      </c>
      <c r="Z15" s="21" t="s">
        <v>136</v>
      </c>
      <c r="AA15" s="21" t="s">
        <v>140</v>
      </c>
      <c r="AB15" s="21" t="s">
        <v>1</v>
      </c>
      <c r="AC15" s="187" t="s">
        <v>133</v>
      </c>
      <c r="AD15" s="187">
        <v>1326.26</v>
      </c>
      <c r="AE15" s="213" t="s">
        <v>249</v>
      </c>
      <c r="AF15" s="21" t="s">
        <v>14</v>
      </c>
      <c r="AG15" s="21" t="str">
        <f>VLOOKUP(C15,Dashboard!K:L,2,0)</f>
        <v>27AACCW2077L1ZY</v>
      </c>
      <c r="AH15" s="21" t="b">
        <f t="shared" si="1"/>
        <v>1</v>
      </c>
      <c r="AI15" s="43"/>
      <c r="AJ15" s="21" t="s">
        <v>133</v>
      </c>
      <c r="AK15" s="21" t="s">
        <v>230</v>
      </c>
      <c r="AL15" s="21" t="s">
        <v>1</v>
      </c>
      <c r="AM15" s="21"/>
      <c r="AP15" s="34"/>
    </row>
    <row r="16" spans="1:43" x14ac:dyDescent="0.25">
      <c r="A16" s="66" t="s">
        <v>250</v>
      </c>
      <c r="B16" s="40" t="s">
        <v>200</v>
      </c>
      <c r="C16" s="40" t="s">
        <v>23</v>
      </c>
      <c r="D16" s="39" t="s">
        <v>251</v>
      </c>
      <c r="E16" s="39" t="s">
        <v>252</v>
      </c>
      <c r="F16" s="40">
        <v>8319027085</v>
      </c>
      <c r="G16" s="41" t="s">
        <v>253</v>
      </c>
      <c r="H16" s="41"/>
      <c r="I16" s="73">
        <v>45574</v>
      </c>
      <c r="J16" s="187" t="s">
        <v>131</v>
      </c>
      <c r="K16" s="187" t="s">
        <v>133</v>
      </c>
      <c r="L16" s="187">
        <v>8</v>
      </c>
      <c r="M16" s="21">
        <v>8</v>
      </c>
      <c r="N16" s="187">
        <f>SUMIFS('Laptop Allocation | 25-26'!G:G,'Laptop Allocation | 25-26'!A:A,'All Branches'!B16)</f>
        <v>7</v>
      </c>
      <c r="O16" s="187" t="b">
        <f t="shared" si="0"/>
        <v>0</v>
      </c>
      <c r="P16" s="21" t="s">
        <v>136</v>
      </c>
      <c r="Q16" s="187" t="s">
        <v>212</v>
      </c>
      <c r="R16" s="187" t="s">
        <v>133</v>
      </c>
      <c r="S16" s="187" t="s">
        <v>1</v>
      </c>
      <c r="T16" s="187" t="s">
        <v>230</v>
      </c>
      <c r="U16" s="187" t="s">
        <v>254</v>
      </c>
      <c r="V16" s="187" t="s">
        <v>136</v>
      </c>
      <c r="W16" s="21" t="s">
        <v>137</v>
      </c>
      <c r="X16" s="21" t="s">
        <v>138</v>
      </c>
      <c r="Y16" s="59" t="s">
        <v>139</v>
      </c>
      <c r="Z16" s="21" t="s">
        <v>136</v>
      </c>
      <c r="AA16" s="21" t="s">
        <v>140</v>
      </c>
      <c r="AB16" s="21" t="s">
        <v>1</v>
      </c>
      <c r="AC16" s="187" t="s">
        <v>133</v>
      </c>
      <c r="AD16" s="187">
        <v>1326.26</v>
      </c>
      <c r="AE16" s="46" t="s">
        <v>255</v>
      </c>
      <c r="AF16" s="21" t="s">
        <v>24</v>
      </c>
      <c r="AG16" s="21" t="str">
        <f>VLOOKUP(C16,Dashboard!K:L,2,0)</f>
        <v>23AACCW2077L1Z6</v>
      </c>
      <c r="AH16" s="21" t="b">
        <f t="shared" si="1"/>
        <v>1</v>
      </c>
      <c r="AI16" s="43" t="s">
        <v>256</v>
      </c>
      <c r="AJ16" s="21" t="s">
        <v>133</v>
      </c>
      <c r="AK16" s="21" t="s">
        <v>257</v>
      </c>
      <c r="AL16" s="21" t="s">
        <v>1</v>
      </c>
      <c r="AM16" s="21"/>
      <c r="AN16" s="44" t="s">
        <v>258</v>
      </c>
      <c r="AP16" s="34"/>
    </row>
    <row r="17" spans="1:45" hidden="1" x14ac:dyDescent="0.25">
      <c r="A17" s="66" t="s">
        <v>259</v>
      </c>
      <c r="B17" s="40" t="s">
        <v>260</v>
      </c>
      <c r="C17" s="40" t="s">
        <v>20</v>
      </c>
      <c r="D17" s="196" t="s">
        <v>261</v>
      </c>
      <c r="E17" s="39" t="s">
        <v>262</v>
      </c>
      <c r="F17" s="40">
        <v>9913366811</v>
      </c>
      <c r="G17" s="41" t="s">
        <v>263</v>
      </c>
      <c r="H17" s="41"/>
      <c r="I17" s="73">
        <v>45614</v>
      </c>
      <c r="J17" s="187" t="s">
        <v>131</v>
      </c>
      <c r="K17" s="187" t="s">
        <v>133</v>
      </c>
      <c r="L17" s="187">
        <v>3</v>
      </c>
      <c r="M17" s="21">
        <v>4</v>
      </c>
      <c r="N17" s="187">
        <f>SUMIFS('Laptop Allocation | 25-26'!G:G,'Laptop Allocation | 25-26'!A:A,'All Branches'!B17)</f>
        <v>5</v>
      </c>
      <c r="O17" s="187" t="b">
        <f t="shared" si="0"/>
        <v>0</v>
      </c>
      <c r="P17" s="21" t="s">
        <v>136</v>
      </c>
      <c r="Q17" s="187" t="s">
        <v>212</v>
      </c>
      <c r="R17" s="187" t="s">
        <v>133</v>
      </c>
      <c r="S17" s="187" t="s">
        <v>1</v>
      </c>
      <c r="T17" s="187" t="s">
        <v>230</v>
      </c>
      <c r="U17" s="187" t="s">
        <v>166</v>
      </c>
      <c r="V17" s="187" t="s">
        <v>136</v>
      </c>
      <c r="W17" s="21" t="s">
        <v>137</v>
      </c>
      <c r="X17" s="21" t="s">
        <v>138</v>
      </c>
      <c r="Y17" s="59" t="s">
        <v>139</v>
      </c>
      <c r="Z17" s="21" t="s">
        <v>136</v>
      </c>
      <c r="AA17" s="21" t="s">
        <v>140</v>
      </c>
      <c r="AB17" s="21" t="s">
        <v>1</v>
      </c>
      <c r="AC17" s="187" t="s">
        <v>133</v>
      </c>
      <c r="AD17" s="21">
        <v>946.5</v>
      </c>
      <c r="AE17" s="194" t="s">
        <v>45</v>
      </c>
      <c r="AF17" s="21" t="s">
        <v>14</v>
      </c>
      <c r="AG17" s="21" t="s">
        <v>21</v>
      </c>
      <c r="AH17" s="21" t="b">
        <f t="shared" si="1"/>
        <v>0</v>
      </c>
      <c r="AI17" s="21" t="s">
        <v>264</v>
      </c>
      <c r="AJ17" s="21" t="s">
        <v>133</v>
      </c>
      <c r="AK17" s="21" t="s">
        <v>143</v>
      </c>
      <c r="AL17" s="21" t="s">
        <v>1</v>
      </c>
      <c r="AM17" s="21"/>
      <c r="AN17" s="44" t="s">
        <v>265</v>
      </c>
      <c r="AP17" s="34"/>
    </row>
    <row r="18" spans="1:45" ht="30" x14ac:dyDescent="0.25">
      <c r="A18" s="66" t="s">
        <v>266</v>
      </c>
      <c r="B18" s="40" t="s">
        <v>267</v>
      </c>
      <c r="C18" s="40" t="s">
        <v>13</v>
      </c>
      <c r="D18" s="188" t="s">
        <v>268</v>
      </c>
      <c r="E18" s="188" t="s">
        <v>269</v>
      </c>
      <c r="F18" s="187">
        <v>9595876333</v>
      </c>
      <c r="G18" s="41" t="s">
        <v>270</v>
      </c>
      <c r="H18" s="41"/>
      <c r="I18" s="74">
        <v>45352</v>
      </c>
      <c r="J18" s="45" t="s">
        <v>131</v>
      </c>
      <c r="K18" s="45" t="s">
        <v>133</v>
      </c>
      <c r="L18" s="45">
        <v>4</v>
      </c>
      <c r="M18" s="21">
        <v>4</v>
      </c>
      <c r="N18" s="187">
        <f>SUMIFS('Laptop Allocation | 25-26'!G:G,'Laptop Allocation | 25-26'!A:A,'All Branches'!B18)</f>
        <v>4</v>
      </c>
      <c r="O18" s="187" t="b">
        <f t="shared" si="0"/>
        <v>1</v>
      </c>
      <c r="P18" s="21"/>
      <c r="Q18" s="187" t="s">
        <v>133</v>
      </c>
      <c r="R18" s="187" t="s">
        <v>133</v>
      </c>
      <c r="S18" s="187" t="s">
        <v>1</v>
      </c>
      <c r="T18" s="187" t="s">
        <v>134</v>
      </c>
      <c r="U18" s="187" t="s">
        <v>158</v>
      </c>
      <c r="V18" s="187" t="s">
        <v>136</v>
      </c>
      <c r="W18" s="21" t="s">
        <v>137</v>
      </c>
      <c r="X18" s="21" t="s">
        <v>138</v>
      </c>
      <c r="Y18" s="21" t="s">
        <v>139</v>
      </c>
      <c r="Z18" s="21" t="s">
        <v>136</v>
      </c>
      <c r="AA18" s="21" t="s">
        <v>140</v>
      </c>
      <c r="AB18" s="21" t="s">
        <v>1</v>
      </c>
      <c r="AC18" s="187" t="s">
        <v>133</v>
      </c>
      <c r="AD18" s="187">
        <v>1326.26</v>
      </c>
      <c r="AE18" s="47" t="s">
        <v>271</v>
      </c>
      <c r="AF18" s="33" t="s">
        <v>14</v>
      </c>
      <c r="AG18" s="21" t="str">
        <f>VLOOKUP(C18,Dashboard!K:L,2,0)</f>
        <v>27AACCW2077L1ZY</v>
      </c>
      <c r="AH18" s="21" t="b">
        <f t="shared" si="1"/>
        <v>1</v>
      </c>
      <c r="AI18" s="43" t="s">
        <v>272</v>
      </c>
      <c r="AJ18" s="21" t="s">
        <v>133</v>
      </c>
      <c r="AK18" s="21" t="s">
        <v>257</v>
      </c>
      <c r="AL18" s="21" t="s">
        <v>1</v>
      </c>
      <c r="AM18" s="21"/>
      <c r="AN18" s="44"/>
      <c r="AP18" s="34"/>
    </row>
    <row r="19" spans="1:45" ht="30" x14ac:dyDescent="0.25">
      <c r="A19" s="66" t="s">
        <v>273</v>
      </c>
      <c r="B19" s="40" t="s">
        <v>274</v>
      </c>
      <c r="C19" s="40" t="s">
        <v>17</v>
      </c>
      <c r="D19" s="39" t="s">
        <v>275</v>
      </c>
      <c r="E19" s="39" t="s">
        <v>276</v>
      </c>
      <c r="F19" s="40">
        <v>7023069501</v>
      </c>
      <c r="G19" s="41" t="s">
        <v>277</v>
      </c>
      <c r="H19" s="41"/>
      <c r="I19" s="73">
        <v>45549</v>
      </c>
      <c r="J19" s="187" t="s">
        <v>131</v>
      </c>
      <c r="K19" s="187" t="s">
        <v>133</v>
      </c>
      <c r="L19" s="187">
        <v>5</v>
      </c>
      <c r="M19" s="21">
        <v>5</v>
      </c>
      <c r="N19" s="187">
        <f>SUMIFS('Laptop Allocation | 25-26'!G:G,'Laptop Allocation | 25-26'!A:A,'All Branches'!B19)</f>
        <v>5</v>
      </c>
      <c r="O19" s="187" t="b">
        <f t="shared" si="0"/>
        <v>1</v>
      </c>
      <c r="P19" s="21" t="s">
        <v>136</v>
      </c>
      <c r="Q19" s="187" t="s">
        <v>2</v>
      </c>
      <c r="R19" s="187" t="s">
        <v>133</v>
      </c>
      <c r="S19" s="187" t="s">
        <v>1</v>
      </c>
      <c r="T19" s="187" t="s">
        <v>143</v>
      </c>
      <c r="U19" s="187" t="s">
        <v>135</v>
      </c>
      <c r="V19" s="187" t="s">
        <v>136</v>
      </c>
      <c r="W19" s="21" t="s">
        <v>137</v>
      </c>
      <c r="X19" s="21" t="s">
        <v>138</v>
      </c>
      <c r="Y19" s="59" t="s">
        <v>139</v>
      </c>
      <c r="Z19" s="21" t="s">
        <v>136</v>
      </c>
      <c r="AA19" s="21" t="s">
        <v>140</v>
      </c>
      <c r="AB19" s="194" t="s">
        <v>1</v>
      </c>
      <c r="AC19" s="187" t="s">
        <v>133</v>
      </c>
      <c r="AD19" s="187">
        <v>999</v>
      </c>
      <c r="AE19" s="46" t="s">
        <v>278</v>
      </c>
      <c r="AF19" s="21" t="s">
        <v>18</v>
      </c>
      <c r="AG19" s="21" t="str">
        <f>VLOOKUP(C19,Dashboard!K:L,2,0)</f>
        <v>08AACCW2077L1ZY</v>
      </c>
      <c r="AH19" s="21" t="b">
        <f t="shared" si="1"/>
        <v>1</v>
      </c>
      <c r="AI19" s="43" t="s">
        <v>279</v>
      </c>
      <c r="AJ19" s="21" t="s">
        <v>133</v>
      </c>
      <c r="AK19" s="21" t="s">
        <v>280</v>
      </c>
      <c r="AL19" s="21" t="s">
        <v>1</v>
      </c>
      <c r="AM19" s="21"/>
      <c r="AN19" s="51" t="s">
        <v>281</v>
      </c>
      <c r="AP19" s="34"/>
    </row>
    <row r="20" spans="1:45" ht="31.5" x14ac:dyDescent="0.25">
      <c r="A20" s="66" t="s">
        <v>282</v>
      </c>
      <c r="B20" s="40" t="s">
        <v>283</v>
      </c>
      <c r="C20" s="40" t="s">
        <v>13</v>
      </c>
      <c r="D20" s="39" t="s">
        <v>284</v>
      </c>
      <c r="E20" s="39" t="s">
        <v>285</v>
      </c>
      <c r="F20" s="40">
        <v>9769300194</v>
      </c>
      <c r="G20" s="41" t="s">
        <v>286</v>
      </c>
      <c r="H20" s="41"/>
      <c r="I20" s="74">
        <v>45352</v>
      </c>
      <c r="J20" s="45" t="s">
        <v>131</v>
      </c>
      <c r="K20" s="45" t="s">
        <v>133</v>
      </c>
      <c r="L20" s="45">
        <v>5</v>
      </c>
      <c r="M20" s="21">
        <v>5</v>
      </c>
      <c r="N20" s="187">
        <f>SUMIFS('Laptop Allocation | 25-26'!G:G,'Laptop Allocation | 25-26'!A:A,'All Branches'!B20)</f>
        <v>5</v>
      </c>
      <c r="O20" s="187" t="b">
        <f t="shared" si="0"/>
        <v>1</v>
      </c>
      <c r="P20" s="21" t="s">
        <v>136</v>
      </c>
      <c r="Q20" s="187" t="s">
        <v>133</v>
      </c>
      <c r="R20" s="187" t="s">
        <v>133</v>
      </c>
      <c r="S20" s="187" t="s">
        <v>1</v>
      </c>
      <c r="T20" s="187" t="s">
        <v>134</v>
      </c>
      <c r="U20" s="187" t="s">
        <v>158</v>
      </c>
      <c r="V20" s="187" t="s">
        <v>136</v>
      </c>
      <c r="W20" s="21" t="s">
        <v>137</v>
      </c>
      <c r="X20" s="21" t="s">
        <v>138</v>
      </c>
      <c r="Y20" s="21" t="s">
        <v>139</v>
      </c>
      <c r="Z20" s="21" t="s">
        <v>136</v>
      </c>
      <c r="AA20" s="21" t="s">
        <v>140</v>
      </c>
      <c r="AB20" s="194" t="s">
        <v>1</v>
      </c>
      <c r="AC20" s="187" t="s">
        <v>133</v>
      </c>
      <c r="AD20" s="187">
        <v>1770</v>
      </c>
      <c r="AE20" s="46" t="s">
        <v>287</v>
      </c>
      <c r="AF20" s="21" t="s">
        <v>14</v>
      </c>
      <c r="AG20" s="21" t="str">
        <f>VLOOKUP(C20,Dashboard!K:L,2,0)</f>
        <v>27AACCW2077L1ZY</v>
      </c>
      <c r="AH20" s="21" t="b">
        <f t="shared" si="1"/>
        <v>1</v>
      </c>
      <c r="AI20" s="43"/>
      <c r="AJ20" s="21" t="s">
        <v>133</v>
      </c>
      <c r="AK20" s="21" t="s">
        <v>143</v>
      </c>
      <c r="AL20" s="21" t="s">
        <v>1</v>
      </c>
      <c r="AM20" s="21"/>
      <c r="AN20" s="44"/>
      <c r="AP20" s="34"/>
    </row>
    <row r="21" spans="1:45" x14ac:dyDescent="0.25">
      <c r="A21" s="66" t="s">
        <v>288</v>
      </c>
      <c r="B21" s="40" t="s">
        <v>289</v>
      </c>
      <c r="C21" s="40" t="s">
        <v>23</v>
      </c>
      <c r="D21" s="39" t="s">
        <v>290</v>
      </c>
      <c r="E21" s="39" t="s">
        <v>291</v>
      </c>
      <c r="F21" s="40">
        <v>7415667968</v>
      </c>
      <c r="G21" s="41" t="s">
        <v>292</v>
      </c>
      <c r="H21" s="41"/>
      <c r="I21" s="73">
        <v>45574</v>
      </c>
      <c r="J21" s="187" t="s">
        <v>131</v>
      </c>
      <c r="K21" s="187" t="s">
        <v>133</v>
      </c>
      <c r="L21" s="187">
        <v>4</v>
      </c>
      <c r="M21" s="21">
        <v>4</v>
      </c>
      <c r="N21" s="187">
        <f>SUMIFS('Laptop Allocation | 25-26'!G:G,'Laptop Allocation | 25-26'!A:A,'All Branches'!B21)</f>
        <v>4</v>
      </c>
      <c r="O21" s="187" t="b">
        <f t="shared" si="0"/>
        <v>1</v>
      </c>
      <c r="P21" s="21" t="s">
        <v>136</v>
      </c>
      <c r="Q21" s="187" t="s">
        <v>133</v>
      </c>
      <c r="R21" s="187" t="s">
        <v>133</v>
      </c>
      <c r="S21" s="187" t="s">
        <v>1</v>
      </c>
      <c r="T21" s="187" t="s">
        <v>143</v>
      </c>
      <c r="U21" s="187" t="s">
        <v>134</v>
      </c>
      <c r="V21" s="187" t="s">
        <v>136</v>
      </c>
      <c r="W21" s="21" t="s">
        <v>137</v>
      </c>
      <c r="X21" s="21" t="s">
        <v>138</v>
      </c>
      <c r="Y21" s="187" t="s">
        <v>139</v>
      </c>
      <c r="Z21" s="21" t="s">
        <v>136</v>
      </c>
      <c r="AA21" s="21" t="s">
        <v>140</v>
      </c>
      <c r="AB21" s="21" t="s">
        <v>1</v>
      </c>
      <c r="AC21" s="187" t="s">
        <v>133</v>
      </c>
      <c r="AD21" s="187">
        <v>1326.26</v>
      </c>
      <c r="AE21" s="46" t="s">
        <v>293</v>
      </c>
      <c r="AF21" s="21" t="s">
        <v>24</v>
      </c>
      <c r="AG21" s="21" t="str">
        <f>VLOOKUP(C21,Dashboard!K:L,2,0)</f>
        <v>23AACCW2077L1Z6</v>
      </c>
      <c r="AH21" s="21" t="b">
        <f t="shared" si="1"/>
        <v>1</v>
      </c>
      <c r="AI21" s="43" t="s">
        <v>294</v>
      </c>
      <c r="AJ21" s="21" t="s">
        <v>133</v>
      </c>
      <c r="AK21" s="21" t="s">
        <v>230</v>
      </c>
      <c r="AL21" s="21" t="s">
        <v>1</v>
      </c>
      <c r="AM21" s="21"/>
      <c r="AN21" s="44" t="s">
        <v>295</v>
      </c>
      <c r="AP21" s="34"/>
    </row>
    <row r="22" spans="1:45" hidden="1" x14ac:dyDescent="0.25">
      <c r="A22" s="66" t="s">
        <v>296</v>
      </c>
      <c r="B22" s="176" t="s">
        <v>297</v>
      </c>
      <c r="C22" s="40" t="s">
        <v>20</v>
      </c>
      <c r="D22" s="193" t="s">
        <v>298</v>
      </c>
      <c r="E22" s="193" t="s">
        <v>299</v>
      </c>
      <c r="F22" s="194">
        <v>9978587868</v>
      </c>
      <c r="G22" s="41" t="s">
        <v>300</v>
      </c>
      <c r="H22" s="41"/>
      <c r="I22" s="73">
        <v>45652</v>
      </c>
      <c r="J22" s="187" t="s">
        <v>131</v>
      </c>
      <c r="K22" s="187" t="s">
        <v>133</v>
      </c>
      <c r="L22" s="187">
        <v>2</v>
      </c>
      <c r="M22" s="21">
        <v>4</v>
      </c>
      <c r="N22" s="187">
        <f>SUMIFS('Laptop Allocation | 25-26'!G:G,'Laptop Allocation | 25-26'!A:A,'All Branches'!B22)</f>
        <v>4</v>
      </c>
      <c r="O22" s="187" t="b">
        <f t="shared" si="0"/>
        <v>1</v>
      </c>
      <c r="P22" s="21"/>
      <c r="Q22" s="187" t="s">
        <v>133</v>
      </c>
      <c r="R22" s="187" t="s">
        <v>133</v>
      </c>
      <c r="S22" s="187" t="s">
        <v>1</v>
      </c>
      <c r="T22" s="187" t="s">
        <v>301</v>
      </c>
      <c r="U22" s="187" t="s">
        <v>302</v>
      </c>
      <c r="V22" s="21" t="s">
        <v>136</v>
      </c>
      <c r="W22" s="21" t="s">
        <v>137</v>
      </c>
      <c r="X22" s="21" t="s">
        <v>138</v>
      </c>
      <c r="Y22" s="59" t="s">
        <v>139</v>
      </c>
      <c r="Z22" s="21" t="s">
        <v>136</v>
      </c>
      <c r="AA22" s="21" t="s">
        <v>140</v>
      </c>
      <c r="AB22" s="21" t="s">
        <v>1</v>
      </c>
      <c r="AC22" s="187" t="s">
        <v>133</v>
      </c>
      <c r="AD22" s="187">
        <v>883.1</v>
      </c>
      <c r="AE22" s="46" t="s">
        <v>303</v>
      </c>
      <c r="AF22" s="21" t="s">
        <v>27</v>
      </c>
      <c r="AG22" s="21" t="s">
        <v>21</v>
      </c>
      <c r="AH22" s="21" t="b">
        <f t="shared" si="1"/>
        <v>0</v>
      </c>
      <c r="AI22" s="43" t="s">
        <v>304</v>
      </c>
      <c r="AJ22" s="21" t="s">
        <v>133</v>
      </c>
      <c r="AK22" s="21" t="s">
        <v>305</v>
      </c>
      <c r="AL22" s="21" t="s">
        <v>1</v>
      </c>
      <c r="AM22" s="21"/>
      <c r="AN22" s="44" t="s">
        <v>306</v>
      </c>
      <c r="AP22" s="34"/>
      <c r="AS22" s="34" t="s">
        <v>307</v>
      </c>
    </row>
    <row r="23" spans="1:45" ht="30" x14ac:dyDescent="0.25">
      <c r="A23" s="66" t="s">
        <v>308</v>
      </c>
      <c r="B23" s="40" t="s">
        <v>309</v>
      </c>
      <c r="C23" s="40" t="s">
        <v>13</v>
      </c>
      <c r="D23" s="39" t="s">
        <v>310</v>
      </c>
      <c r="E23" s="39" t="s">
        <v>311</v>
      </c>
      <c r="F23" s="40" t="s">
        <v>312</v>
      </c>
      <c r="G23" s="41" t="s">
        <v>313</v>
      </c>
      <c r="H23" s="41"/>
      <c r="I23" s="73">
        <v>45607</v>
      </c>
      <c r="J23" s="187" t="s">
        <v>131</v>
      </c>
      <c r="K23" s="187" t="s">
        <v>133</v>
      </c>
      <c r="L23" s="187">
        <v>4</v>
      </c>
      <c r="M23" s="21">
        <v>4</v>
      </c>
      <c r="N23" s="187">
        <f>SUMIFS('Laptop Allocation | 25-26'!G:G,'Laptop Allocation | 25-26'!A:A,'All Branches'!B23)</f>
        <v>3</v>
      </c>
      <c r="O23" s="187" t="b">
        <f t="shared" si="0"/>
        <v>0</v>
      </c>
      <c r="P23" s="21" t="s">
        <v>136</v>
      </c>
      <c r="Q23" s="187" t="s">
        <v>133</v>
      </c>
      <c r="R23" s="187" t="s">
        <v>133</v>
      </c>
      <c r="S23" s="187" t="s">
        <v>1</v>
      </c>
      <c r="T23" s="187" t="s">
        <v>230</v>
      </c>
      <c r="U23" s="187" t="s">
        <v>166</v>
      </c>
      <c r="V23" s="187" t="s">
        <v>136</v>
      </c>
      <c r="W23" s="21" t="s">
        <v>137</v>
      </c>
      <c r="X23" s="21" t="s">
        <v>138</v>
      </c>
      <c r="Y23" s="59" t="s">
        <v>139</v>
      </c>
      <c r="Z23" s="21" t="s">
        <v>136</v>
      </c>
      <c r="AA23" s="21" t="s">
        <v>140</v>
      </c>
      <c r="AB23" s="21" t="s">
        <v>1</v>
      </c>
      <c r="AC23" s="187" t="s">
        <v>133</v>
      </c>
      <c r="AD23" s="187">
        <v>1326.26</v>
      </c>
      <c r="AE23" s="46" t="s">
        <v>314</v>
      </c>
      <c r="AF23" s="46" t="s">
        <v>14</v>
      </c>
      <c r="AG23" s="21" t="str">
        <f>VLOOKUP(C23,Dashboard!K:L,2,0)</f>
        <v>27AACCW2077L1ZY</v>
      </c>
      <c r="AH23" s="21" t="b">
        <f t="shared" si="1"/>
        <v>1</v>
      </c>
      <c r="AI23" s="49"/>
      <c r="AJ23" s="21" t="s">
        <v>133</v>
      </c>
      <c r="AK23" s="21" t="s">
        <v>257</v>
      </c>
      <c r="AL23" s="21" t="s">
        <v>1</v>
      </c>
      <c r="AM23" s="21"/>
      <c r="AN23" s="44" t="s">
        <v>315</v>
      </c>
      <c r="AO23" s="52"/>
      <c r="AP23" s="34"/>
    </row>
    <row r="24" spans="1:45" x14ac:dyDescent="0.25">
      <c r="A24" s="66" t="s">
        <v>316</v>
      </c>
      <c r="B24" s="40" t="s">
        <v>317</v>
      </c>
      <c r="C24" s="40" t="s">
        <v>17</v>
      </c>
      <c r="D24" s="39" t="s">
        <v>318</v>
      </c>
      <c r="E24" s="39" t="s">
        <v>319</v>
      </c>
      <c r="F24" s="40">
        <v>8209495025</v>
      </c>
      <c r="G24" s="41" t="s">
        <v>320</v>
      </c>
      <c r="H24" s="41"/>
      <c r="I24" s="73">
        <v>45580</v>
      </c>
      <c r="J24" s="187" t="s">
        <v>131</v>
      </c>
      <c r="K24" s="187" t="s">
        <v>133</v>
      </c>
      <c r="L24" s="187">
        <v>4</v>
      </c>
      <c r="M24" s="21">
        <v>4</v>
      </c>
      <c r="N24" s="187">
        <f>SUMIFS('Laptop Allocation | 25-26'!G:G,'Laptop Allocation | 25-26'!A:A,'All Branches'!B24)</f>
        <v>4</v>
      </c>
      <c r="O24" s="187" t="b">
        <f t="shared" si="0"/>
        <v>1</v>
      </c>
      <c r="P24" s="21" t="s">
        <v>136</v>
      </c>
      <c r="Q24" s="187" t="s">
        <v>212</v>
      </c>
      <c r="R24" s="187" t="s">
        <v>133</v>
      </c>
      <c r="S24" s="187" t="s">
        <v>1</v>
      </c>
      <c r="T24" s="187" t="s">
        <v>321</v>
      </c>
      <c r="U24" s="187" t="s">
        <v>321</v>
      </c>
      <c r="V24" s="187" t="s">
        <v>136</v>
      </c>
      <c r="W24" s="21" t="s">
        <v>137</v>
      </c>
      <c r="X24" s="21" t="s">
        <v>138</v>
      </c>
      <c r="Y24" s="59" t="s">
        <v>139</v>
      </c>
      <c r="Z24" s="21" t="s">
        <v>136</v>
      </c>
      <c r="AA24" s="21" t="s">
        <v>140</v>
      </c>
      <c r="AB24" s="21" t="s">
        <v>1</v>
      </c>
      <c r="AC24" s="187" t="s">
        <v>133</v>
      </c>
      <c r="AD24" s="187">
        <v>1326.26</v>
      </c>
      <c r="AE24" s="46" t="s">
        <v>322</v>
      </c>
      <c r="AF24" s="21" t="s">
        <v>18</v>
      </c>
      <c r="AG24" s="21" t="str">
        <f>VLOOKUP(C24,Dashboard!K:L,2,0)</f>
        <v>08AACCW2077L1ZY</v>
      </c>
      <c r="AH24" s="21" t="b">
        <f t="shared" si="1"/>
        <v>1</v>
      </c>
      <c r="AI24" s="43"/>
      <c r="AJ24" s="21" t="s">
        <v>133</v>
      </c>
      <c r="AK24" s="21" t="s">
        <v>230</v>
      </c>
      <c r="AL24" s="21" t="s">
        <v>1</v>
      </c>
      <c r="AM24" s="21"/>
      <c r="AN24" s="44" t="s">
        <v>152</v>
      </c>
      <c r="AP24" s="34"/>
    </row>
    <row r="25" spans="1:45" x14ac:dyDescent="0.25">
      <c r="A25" s="66" t="s">
        <v>323</v>
      </c>
      <c r="B25" s="40" t="s">
        <v>324</v>
      </c>
      <c r="C25" s="40" t="s">
        <v>17</v>
      </c>
      <c r="D25" s="39" t="s">
        <v>325</v>
      </c>
      <c r="E25" s="39" t="s">
        <v>326</v>
      </c>
      <c r="F25" s="40">
        <v>9887087836</v>
      </c>
      <c r="G25" s="41" t="s">
        <v>327</v>
      </c>
      <c r="H25" s="41"/>
      <c r="I25" s="73">
        <v>45549</v>
      </c>
      <c r="J25" s="187" t="s">
        <v>131</v>
      </c>
      <c r="K25" s="187" t="s">
        <v>133</v>
      </c>
      <c r="L25" s="187">
        <v>4</v>
      </c>
      <c r="M25" s="21">
        <v>4</v>
      </c>
      <c r="N25" s="187">
        <f>SUMIFS('Laptop Allocation | 25-26'!G:G,'Laptop Allocation | 25-26'!A:A,'All Branches'!B25)</f>
        <v>4</v>
      </c>
      <c r="O25" s="187" t="b">
        <f t="shared" si="0"/>
        <v>1</v>
      </c>
      <c r="P25" s="21" t="s">
        <v>136</v>
      </c>
      <c r="Q25" s="187" t="s">
        <v>133</v>
      </c>
      <c r="R25" s="187" t="s">
        <v>133</v>
      </c>
      <c r="S25" s="187" t="s">
        <v>1</v>
      </c>
      <c r="T25" s="187" t="s">
        <v>143</v>
      </c>
      <c r="U25" s="187" t="s">
        <v>166</v>
      </c>
      <c r="V25" s="187" t="s">
        <v>136</v>
      </c>
      <c r="W25" s="21" t="s">
        <v>137</v>
      </c>
      <c r="X25" s="21" t="s">
        <v>138</v>
      </c>
      <c r="Y25" s="21" t="s">
        <v>139</v>
      </c>
      <c r="Z25" s="21" t="s">
        <v>136</v>
      </c>
      <c r="AA25" s="21" t="s">
        <v>140</v>
      </c>
      <c r="AB25" s="194" t="s">
        <v>1</v>
      </c>
      <c r="AC25" s="187" t="s">
        <v>133</v>
      </c>
      <c r="AD25" s="187">
        <v>1326.26</v>
      </c>
      <c r="AE25" s="46" t="s">
        <v>328</v>
      </c>
      <c r="AF25" s="21" t="s">
        <v>18</v>
      </c>
      <c r="AG25" s="21" t="str">
        <f>VLOOKUP(C25,Dashboard!K:L,2,0)</f>
        <v>08AACCW2077L1ZY</v>
      </c>
      <c r="AH25" s="21" t="b">
        <f t="shared" si="1"/>
        <v>1</v>
      </c>
      <c r="AI25" s="43"/>
      <c r="AJ25" s="21" t="s">
        <v>133</v>
      </c>
      <c r="AK25" s="21" t="s">
        <v>197</v>
      </c>
      <c r="AL25" s="21" t="s">
        <v>1</v>
      </c>
      <c r="AM25" s="21"/>
      <c r="AN25" s="44" t="s">
        <v>152</v>
      </c>
      <c r="AP25" s="34"/>
    </row>
    <row r="26" spans="1:45" s="2" customFormat="1" x14ac:dyDescent="0.25">
      <c r="A26" s="66" t="s">
        <v>329</v>
      </c>
      <c r="B26" s="40" t="s">
        <v>330</v>
      </c>
      <c r="C26" s="40" t="s">
        <v>17</v>
      </c>
      <c r="D26" s="39" t="s">
        <v>331</v>
      </c>
      <c r="E26" s="39" t="s">
        <v>332</v>
      </c>
      <c r="F26" s="40">
        <v>8058569176</v>
      </c>
      <c r="G26" s="41" t="s">
        <v>333</v>
      </c>
      <c r="H26" s="41"/>
      <c r="I26" s="73">
        <v>45615</v>
      </c>
      <c r="J26" s="187" t="s">
        <v>131</v>
      </c>
      <c r="K26" s="187" t="s">
        <v>133</v>
      </c>
      <c r="L26" s="187">
        <v>5</v>
      </c>
      <c r="M26" s="21">
        <v>4</v>
      </c>
      <c r="N26" s="187">
        <f>SUMIFS('Laptop Allocation | 25-26'!G:G,'Laptop Allocation | 25-26'!A:A,'All Branches'!B26)</f>
        <v>4</v>
      </c>
      <c r="O26" s="187" t="b">
        <f t="shared" si="0"/>
        <v>1</v>
      </c>
      <c r="P26" s="21" t="s">
        <v>136</v>
      </c>
      <c r="Q26" s="187" t="s">
        <v>133</v>
      </c>
      <c r="R26" s="187" t="s">
        <v>133</v>
      </c>
      <c r="S26" s="187" t="s">
        <v>1</v>
      </c>
      <c r="T26" s="187" t="s">
        <v>143</v>
      </c>
      <c r="U26" s="187" t="s">
        <v>134</v>
      </c>
      <c r="V26" s="187" t="s">
        <v>136</v>
      </c>
      <c r="W26" s="21" t="s">
        <v>137</v>
      </c>
      <c r="X26" s="21" t="s">
        <v>138</v>
      </c>
      <c r="Y26" s="187" t="s">
        <v>139</v>
      </c>
      <c r="Z26" s="21" t="s">
        <v>136</v>
      </c>
      <c r="AA26" s="21" t="s">
        <v>140</v>
      </c>
      <c r="AB26" s="21" t="s">
        <v>1</v>
      </c>
      <c r="AC26" s="187" t="s">
        <v>133</v>
      </c>
      <c r="AD26" s="187">
        <v>1326.26</v>
      </c>
      <c r="AE26" s="46" t="s">
        <v>334</v>
      </c>
      <c r="AF26" s="46" t="s">
        <v>18</v>
      </c>
      <c r="AG26" s="21" t="str">
        <f>VLOOKUP(C26,Dashboard!K:L,2,0)</f>
        <v>08AACCW2077L1ZY</v>
      </c>
      <c r="AH26" s="21" t="b">
        <f t="shared" si="1"/>
        <v>1</v>
      </c>
      <c r="AI26" s="49"/>
      <c r="AJ26" s="21" t="s">
        <v>133</v>
      </c>
      <c r="AK26" s="21" t="s">
        <v>335</v>
      </c>
      <c r="AL26" s="21" t="s">
        <v>1</v>
      </c>
      <c r="AM26" s="21"/>
      <c r="AN26" s="44" t="s">
        <v>295</v>
      </c>
    </row>
    <row r="27" spans="1:45" ht="30" x14ac:dyDescent="0.25">
      <c r="A27" s="66" t="s">
        <v>336</v>
      </c>
      <c r="B27" s="40" t="s">
        <v>337</v>
      </c>
      <c r="C27" s="40" t="s">
        <v>17</v>
      </c>
      <c r="D27" s="39" t="s">
        <v>339</v>
      </c>
      <c r="E27" s="39" t="s">
        <v>340</v>
      </c>
      <c r="F27" s="40" t="s">
        <v>341</v>
      </c>
      <c r="G27" s="41" t="s">
        <v>342</v>
      </c>
      <c r="H27" s="41"/>
      <c r="I27" s="73">
        <v>45549</v>
      </c>
      <c r="J27" s="187" t="s">
        <v>131</v>
      </c>
      <c r="K27" s="187" t="s">
        <v>133</v>
      </c>
      <c r="L27" s="187">
        <v>4</v>
      </c>
      <c r="M27" s="21">
        <v>4</v>
      </c>
      <c r="N27" s="187">
        <f>SUMIFS('Laptop Allocation | 25-26'!G:G,'Laptop Allocation | 25-26'!A:A,'All Branches'!B27)</f>
        <v>4</v>
      </c>
      <c r="O27" s="187" t="b">
        <f t="shared" si="0"/>
        <v>1</v>
      </c>
      <c r="P27" s="21" t="s">
        <v>136</v>
      </c>
      <c r="Q27" s="187" t="s">
        <v>133</v>
      </c>
      <c r="R27" s="187" t="s">
        <v>133</v>
      </c>
      <c r="S27" s="187" t="s">
        <v>1</v>
      </c>
      <c r="T27" s="187" t="s">
        <v>343</v>
      </c>
      <c r="U27" s="187" t="s">
        <v>344</v>
      </c>
      <c r="V27" s="187" t="s">
        <v>136</v>
      </c>
      <c r="W27" s="21" t="s">
        <v>137</v>
      </c>
      <c r="X27" s="21" t="s">
        <v>138</v>
      </c>
      <c r="Y27" s="59" t="s">
        <v>139</v>
      </c>
      <c r="Z27" s="21" t="s">
        <v>136</v>
      </c>
      <c r="AA27" s="21" t="s">
        <v>140</v>
      </c>
      <c r="AB27" s="21" t="s">
        <v>1</v>
      </c>
      <c r="AC27" s="187" t="s">
        <v>133</v>
      </c>
      <c r="AD27" s="29">
        <v>1241</v>
      </c>
      <c r="AE27" s="46" t="s">
        <v>345</v>
      </c>
      <c r="AF27" s="21" t="s">
        <v>18</v>
      </c>
      <c r="AG27" s="21" t="str">
        <f>VLOOKUP(C27,Dashboard!K:L,2,0)</f>
        <v>08AACCW2077L1ZY</v>
      </c>
      <c r="AH27" s="21" t="b">
        <f t="shared" si="1"/>
        <v>1</v>
      </c>
      <c r="AI27" s="43"/>
      <c r="AJ27" s="21" t="s">
        <v>133</v>
      </c>
      <c r="AK27" s="21" t="s">
        <v>346</v>
      </c>
      <c r="AL27" s="21" t="s">
        <v>1</v>
      </c>
      <c r="AM27" s="21"/>
      <c r="AN27" s="34" t="s">
        <v>347</v>
      </c>
      <c r="AO27" s="52"/>
      <c r="AP27" s="52"/>
    </row>
    <row r="28" spans="1:45" ht="30" x14ac:dyDescent="0.25">
      <c r="A28" s="66" t="s">
        <v>348</v>
      </c>
      <c r="B28" s="40" t="s">
        <v>349</v>
      </c>
      <c r="C28" s="40" t="s">
        <v>17</v>
      </c>
      <c r="D28" s="39" t="s">
        <v>350</v>
      </c>
      <c r="E28" s="39" t="s">
        <v>351</v>
      </c>
      <c r="F28" s="40">
        <v>9783894151</v>
      </c>
      <c r="G28" s="41" t="s">
        <v>352</v>
      </c>
      <c r="H28" s="41"/>
      <c r="I28" s="73">
        <v>45580</v>
      </c>
      <c r="J28" s="187" t="s">
        <v>131</v>
      </c>
      <c r="K28" s="187" t="s">
        <v>133</v>
      </c>
      <c r="L28" s="187">
        <v>3</v>
      </c>
      <c r="M28" s="21">
        <v>4</v>
      </c>
      <c r="N28" s="187">
        <f>SUMIFS('Laptop Allocation | 25-26'!G:G,'Laptop Allocation | 25-26'!A:A,'All Branches'!B28)</f>
        <v>3</v>
      </c>
      <c r="O28" s="187" t="b">
        <f t="shared" si="0"/>
        <v>0</v>
      </c>
      <c r="P28" s="21" t="s">
        <v>136</v>
      </c>
      <c r="Q28" s="187" t="s">
        <v>133</v>
      </c>
      <c r="R28" s="187" t="s">
        <v>133</v>
      </c>
      <c r="S28" s="187" t="s">
        <v>1</v>
      </c>
      <c r="T28" s="187" t="s">
        <v>353</v>
      </c>
      <c r="U28" s="187" t="s">
        <v>354</v>
      </c>
      <c r="V28" s="187" t="s">
        <v>136</v>
      </c>
      <c r="W28" s="21" t="s">
        <v>137</v>
      </c>
      <c r="X28" s="21" t="s">
        <v>138</v>
      </c>
      <c r="Y28" s="187" t="s">
        <v>139</v>
      </c>
      <c r="Z28" s="21" t="s">
        <v>136</v>
      </c>
      <c r="AA28" s="21" t="s">
        <v>140</v>
      </c>
      <c r="AB28" s="21" t="s">
        <v>1</v>
      </c>
      <c r="AC28" s="187" t="s">
        <v>133</v>
      </c>
      <c r="AD28" s="187">
        <v>832.3</v>
      </c>
      <c r="AE28" s="46" t="s">
        <v>355</v>
      </c>
      <c r="AF28" s="21" t="s">
        <v>18</v>
      </c>
      <c r="AG28" s="21" t="str">
        <f>VLOOKUP(C28,Dashboard!K:L,2,0)</f>
        <v>08AACCW2077L1ZY</v>
      </c>
      <c r="AH28" s="21" t="b">
        <f t="shared" si="1"/>
        <v>1</v>
      </c>
      <c r="AI28" s="43"/>
      <c r="AJ28" s="21" t="s">
        <v>133</v>
      </c>
      <c r="AK28" s="21" t="s">
        <v>143</v>
      </c>
      <c r="AL28" s="21" t="s">
        <v>1</v>
      </c>
      <c r="AM28" s="21"/>
      <c r="AN28" s="34" t="s">
        <v>152</v>
      </c>
      <c r="AP28" s="34"/>
    </row>
    <row r="29" spans="1:45" ht="30" hidden="1" x14ac:dyDescent="0.25">
      <c r="A29" s="66" t="s">
        <v>356</v>
      </c>
      <c r="B29" s="175" t="s">
        <v>357</v>
      </c>
      <c r="C29" s="40" t="s">
        <v>20</v>
      </c>
      <c r="D29" s="39" t="s">
        <v>358</v>
      </c>
      <c r="E29" s="39" t="s">
        <v>359</v>
      </c>
      <c r="F29" s="40">
        <v>8401401817</v>
      </c>
      <c r="G29" s="41" t="s">
        <v>360</v>
      </c>
      <c r="H29" s="41"/>
      <c r="I29" s="73">
        <v>45551</v>
      </c>
      <c r="J29" s="187" t="s">
        <v>361</v>
      </c>
      <c r="K29" s="187" t="s">
        <v>133</v>
      </c>
      <c r="L29" s="187"/>
      <c r="M29" s="21">
        <v>4</v>
      </c>
      <c r="N29" s="187">
        <f>SUMIFS('Laptop Allocation | 25-26'!G:G,'Laptop Allocation | 25-26'!A:A,'All Branches'!B29)</f>
        <v>0</v>
      </c>
      <c r="O29" s="187" t="b">
        <f t="shared" si="0"/>
        <v>0</v>
      </c>
      <c r="P29" s="21" t="s">
        <v>136</v>
      </c>
      <c r="Q29" s="187" t="s">
        <v>133</v>
      </c>
      <c r="R29" s="187" t="s">
        <v>133</v>
      </c>
      <c r="S29" s="187" t="s">
        <v>1</v>
      </c>
      <c r="T29" s="187" t="s">
        <v>135</v>
      </c>
      <c r="U29" s="187" t="s">
        <v>158</v>
      </c>
      <c r="V29" s="187" t="s">
        <v>136</v>
      </c>
      <c r="W29" s="21" t="s">
        <v>137</v>
      </c>
      <c r="X29" s="21" t="s">
        <v>138</v>
      </c>
      <c r="Y29" s="21" t="s">
        <v>139</v>
      </c>
      <c r="Z29" s="21" t="s">
        <v>136</v>
      </c>
      <c r="AA29" s="21" t="s">
        <v>140</v>
      </c>
      <c r="AB29" s="21" t="s">
        <v>1</v>
      </c>
      <c r="AC29" s="187" t="s">
        <v>133</v>
      </c>
      <c r="AD29" s="187">
        <v>883.1</v>
      </c>
      <c r="AE29" s="46" t="s">
        <v>46</v>
      </c>
      <c r="AF29" s="21" t="s">
        <v>21</v>
      </c>
      <c r="AG29" s="21" t="s">
        <v>21</v>
      </c>
      <c r="AH29" s="21" t="b">
        <f t="shared" si="1"/>
        <v>1</v>
      </c>
      <c r="AI29" s="43"/>
      <c r="AJ29" s="21" t="s">
        <v>133</v>
      </c>
      <c r="AK29" s="21" t="s">
        <v>362</v>
      </c>
      <c r="AL29" s="21" t="s">
        <v>1</v>
      </c>
      <c r="AM29" s="21"/>
      <c r="AN29" s="188" t="s">
        <v>363</v>
      </c>
      <c r="AO29" s="52"/>
      <c r="AP29" s="34"/>
    </row>
    <row r="30" spans="1:45" ht="30" x14ac:dyDescent="0.25">
      <c r="A30" s="82" t="s">
        <v>364</v>
      </c>
      <c r="B30" s="83" t="s">
        <v>365</v>
      </c>
      <c r="C30" s="83" t="s">
        <v>13</v>
      </c>
      <c r="D30" s="197"/>
      <c r="E30" s="197"/>
      <c r="F30" s="83"/>
      <c r="G30" s="84" t="s">
        <v>366</v>
      </c>
      <c r="H30" s="84"/>
      <c r="I30" s="85">
        <v>45352</v>
      </c>
      <c r="J30" s="86" t="s">
        <v>361</v>
      </c>
      <c r="K30" s="187" t="s">
        <v>133</v>
      </c>
      <c r="L30" s="86">
        <v>7</v>
      </c>
      <c r="M30" s="33">
        <v>6</v>
      </c>
      <c r="N30" s="198">
        <f>SUMIFS('Laptop Allocation | 25-26'!G:G,'Laptop Allocation | 25-26'!A:A,'All Branches'!B30)</f>
        <v>0</v>
      </c>
      <c r="O30" s="187" t="b">
        <f t="shared" si="0"/>
        <v>0</v>
      </c>
      <c r="P30" s="87" t="s">
        <v>136</v>
      </c>
      <c r="Q30" s="198"/>
      <c r="R30" s="198"/>
      <c r="S30" s="198"/>
      <c r="T30" s="198"/>
      <c r="U30" s="198"/>
      <c r="V30" s="198"/>
      <c r="W30" s="87"/>
      <c r="X30" s="87"/>
      <c r="Y30" s="198"/>
      <c r="Z30" s="87"/>
      <c r="AA30" s="87"/>
      <c r="AB30" s="87"/>
      <c r="AC30" s="198"/>
      <c r="AD30" s="198"/>
      <c r="AE30" s="214"/>
      <c r="AF30" s="88"/>
      <c r="AG30" s="87"/>
      <c r="AH30" s="87"/>
      <c r="AI30" s="89"/>
      <c r="AJ30" s="87"/>
      <c r="AK30" s="87"/>
      <c r="AL30" s="87"/>
      <c r="AM30" s="87"/>
      <c r="AN30" s="189" t="s">
        <v>367</v>
      </c>
      <c r="AP30" s="34"/>
    </row>
    <row r="31" spans="1:45" ht="30" x14ac:dyDescent="0.25">
      <c r="A31" s="66" t="s">
        <v>368</v>
      </c>
      <c r="B31" s="40" t="s">
        <v>369</v>
      </c>
      <c r="C31" s="40" t="s">
        <v>17</v>
      </c>
      <c r="D31" s="39" t="s">
        <v>370</v>
      </c>
      <c r="E31" s="39" t="s">
        <v>371</v>
      </c>
      <c r="F31" s="40">
        <v>9783838331</v>
      </c>
      <c r="G31" s="41" t="s">
        <v>372</v>
      </c>
      <c r="H31" s="41"/>
      <c r="I31" s="73">
        <v>45537</v>
      </c>
      <c r="J31" s="187" t="s">
        <v>131</v>
      </c>
      <c r="K31" s="187" t="s">
        <v>133</v>
      </c>
      <c r="L31" s="187">
        <v>4</v>
      </c>
      <c r="M31" s="21">
        <v>4</v>
      </c>
      <c r="N31" s="187">
        <f>SUMIFS('Laptop Allocation | 25-26'!G:G,'Laptop Allocation | 25-26'!A:A,'All Branches'!B31)</f>
        <v>4</v>
      </c>
      <c r="O31" s="187" t="b">
        <f t="shared" si="0"/>
        <v>1</v>
      </c>
      <c r="P31" s="21" t="s">
        <v>136</v>
      </c>
      <c r="Q31" s="187" t="s">
        <v>133</v>
      </c>
      <c r="R31" s="187" t="s">
        <v>133</v>
      </c>
      <c r="S31" s="187" t="s">
        <v>1</v>
      </c>
      <c r="T31" s="187" t="s">
        <v>143</v>
      </c>
      <c r="U31" s="187" t="s">
        <v>166</v>
      </c>
      <c r="V31" s="187" t="s">
        <v>136</v>
      </c>
      <c r="W31" s="21" t="s">
        <v>137</v>
      </c>
      <c r="X31" s="21" t="s">
        <v>138</v>
      </c>
      <c r="Y31" s="187" t="s">
        <v>139</v>
      </c>
      <c r="Z31" s="21" t="s">
        <v>136</v>
      </c>
      <c r="AA31" s="21" t="s">
        <v>140</v>
      </c>
      <c r="AB31" s="21" t="s">
        <v>1</v>
      </c>
      <c r="AC31" s="187" t="s">
        <v>133</v>
      </c>
      <c r="AD31" s="187">
        <v>1770</v>
      </c>
      <c r="AE31" s="46" t="s">
        <v>373</v>
      </c>
      <c r="AF31" s="21" t="s">
        <v>18</v>
      </c>
      <c r="AG31" s="21" t="str">
        <f>VLOOKUP(C31,Dashboard!K:L,2,0)</f>
        <v>08AACCW2077L1ZY</v>
      </c>
      <c r="AH31" s="21" t="b">
        <f t="shared" si="1"/>
        <v>1</v>
      </c>
      <c r="AI31" s="43" t="s">
        <v>374</v>
      </c>
      <c r="AJ31" s="21" t="s">
        <v>133</v>
      </c>
      <c r="AK31" s="21" t="s">
        <v>375</v>
      </c>
      <c r="AL31" s="21" t="s">
        <v>1</v>
      </c>
      <c r="AM31" s="21"/>
      <c r="AN31" s="44"/>
      <c r="AO31" s="52"/>
      <c r="AP31" s="34"/>
      <c r="AQ31" s="2"/>
    </row>
    <row r="32" spans="1:45" ht="30" x14ac:dyDescent="0.25">
      <c r="A32" s="66" t="s">
        <v>376</v>
      </c>
      <c r="B32" s="40" t="s">
        <v>173</v>
      </c>
      <c r="C32" s="40" t="s">
        <v>13</v>
      </c>
      <c r="D32" s="39" t="s">
        <v>377</v>
      </c>
      <c r="E32" s="39" t="s">
        <v>378</v>
      </c>
      <c r="F32" s="187">
        <v>7020983214</v>
      </c>
      <c r="G32" s="41" t="s">
        <v>379</v>
      </c>
      <c r="H32" s="41"/>
      <c r="I32" s="73">
        <v>45607</v>
      </c>
      <c r="J32" s="45" t="s">
        <v>131</v>
      </c>
      <c r="K32" s="187" t="s">
        <v>133</v>
      </c>
      <c r="L32" s="187">
        <v>8</v>
      </c>
      <c r="M32" s="21">
        <v>6</v>
      </c>
      <c r="N32" s="187">
        <f>SUMIFS('Laptop Allocation | 25-26'!G:G,'Laptop Allocation | 25-26'!A:A,'All Branches'!B32)</f>
        <v>11</v>
      </c>
      <c r="O32" s="187" t="b">
        <f t="shared" si="0"/>
        <v>0</v>
      </c>
      <c r="P32" s="21" t="s">
        <v>136</v>
      </c>
      <c r="Q32" s="187" t="s">
        <v>133</v>
      </c>
      <c r="R32" s="187" t="s">
        <v>133</v>
      </c>
      <c r="S32" s="187" t="s">
        <v>1</v>
      </c>
      <c r="T32" s="187" t="s">
        <v>380</v>
      </c>
      <c r="U32" s="187" t="s">
        <v>166</v>
      </c>
      <c r="V32" s="187" t="s">
        <v>136</v>
      </c>
      <c r="W32" s="21" t="s">
        <v>137</v>
      </c>
      <c r="X32" s="21" t="s">
        <v>138</v>
      </c>
      <c r="Y32" s="187" t="s">
        <v>139</v>
      </c>
      <c r="Z32" s="21" t="s">
        <v>136</v>
      </c>
      <c r="AA32" s="21" t="s">
        <v>140</v>
      </c>
      <c r="AB32" s="21" t="s">
        <v>1</v>
      </c>
      <c r="AC32" s="187" t="s">
        <v>133</v>
      </c>
      <c r="AD32" s="187">
        <v>1200</v>
      </c>
      <c r="AE32" s="46" t="s">
        <v>381</v>
      </c>
      <c r="AF32" s="21"/>
      <c r="AG32" s="21" t="str">
        <f>VLOOKUP(C32,Dashboard!K:L,2,0)</f>
        <v>27AACCW2077L1ZY</v>
      </c>
      <c r="AH32" s="21" t="b">
        <f t="shared" si="1"/>
        <v>0</v>
      </c>
      <c r="AI32" s="43" t="s">
        <v>382</v>
      </c>
      <c r="AJ32" s="21" t="s">
        <v>133</v>
      </c>
      <c r="AK32" s="21" t="s">
        <v>143</v>
      </c>
      <c r="AL32" s="21" t="s">
        <v>1</v>
      </c>
      <c r="AM32" s="21"/>
      <c r="AN32" s="34" t="s">
        <v>383</v>
      </c>
      <c r="AP32" s="34"/>
    </row>
    <row r="33" spans="1:42" x14ac:dyDescent="0.25">
      <c r="A33" s="66" t="s">
        <v>384</v>
      </c>
      <c r="B33" s="40" t="s">
        <v>385</v>
      </c>
      <c r="C33" s="40" t="s">
        <v>23</v>
      </c>
      <c r="D33" s="39" t="s">
        <v>386</v>
      </c>
      <c r="E33" s="90" t="s">
        <v>387</v>
      </c>
      <c r="F33" s="40">
        <v>9009893689</v>
      </c>
      <c r="G33" s="41" t="s">
        <v>388</v>
      </c>
      <c r="H33" s="41"/>
      <c r="I33" s="73">
        <v>45574</v>
      </c>
      <c r="J33" s="187" t="s">
        <v>131</v>
      </c>
      <c r="K33" s="187" t="s">
        <v>133</v>
      </c>
      <c r="L33" s="187"/>
      <c r="M33" s="21">
        <v>4</v>
      </c>
      <c r="N33" s="187">
        <f>SUMIFS('Laptop Allocation | 25-26'!G:G,'Laptop Allocation | 25-26'!A:A,'All Branches'!B33)</f>
        <v>4</v>
      </c>
      <c r="O33" s="187" t="b">
        <f t="shared" si="0"/>
        <v>1</v>
      </c>
      <c r="P33" s="21" t="s">
        <v>136</v>
      </c>
      <c r="Q33" s="187" t="s">
        <v>212</v>
      </c>
      <c r="R33" s="187" t="s">
        <v>133</v>
      </c>
      <c r="S33" s="187" t="s">
        <v>1</v>
      </c>
      <c r="T33" s="187" t="s">
        <v>389</v>
      </c>
      <c r="U33" s="187" t="s">
        <v>166</v>
      </c>
      <c r="V33" s="187" t="s">
        <v>136</v>
      </c>
      <c r="W33" s="21" t="s">
        <v>137</v>
      </c>
      <c r="X33" s="21" t="s">
        <v>138</v>
      </c>
      <c r="Y33" s="21" t="s">
        <v>139</v>
      </c>
      <c r="Z33" s="21" t="s">
        <v>136</v>
      </c>
      <c r="AA33" s="21" t="s">
        <v>140</v>
      </c>
      <c r="AB33" s="21" t="s">
        <v>1</v>
      </c>
      <c r="AC33" s="187" t="s">
        <v>133</v>
      </c>
      <c r="AD33" s="29">
        <v>1414.82</v>
      </c>
      <c r="AE33" s="46" t="s">
        <v>390</v>
      </c>
      <c r="AF33" s="21" t="s">
        <v>391</v>
      </c>
      <c r="AG33" s="21" t="str">
        <f>VLOOKUP(C33,Dashboard!K:L,2,0)</f>
        <v>23AACCW2077L1Z6</v>
      </c>
      <c r="AH33" s="21" t="b">
        <f t="shared" si="1"/>
        <v>0</v>
      </c>
      <c r="AI33" s="43" t="s">
        <v>392</v>
      </c>
      <c r="AJ33" s="21" t="s">
        <v>133</v>
      </c>
      <c r="AK33" s="21" t="s">
        <v>169</v>
      </c>
      <c r="AL33" s="21" t="s">
        <v>1</v>
      </c>
      <c r="AM33" s="21"/>
      <c r="AN33" s="34" t="s">
        <v>206</v>
      </c>
      <c r="AO33" s="52"/>
      <c r="AP33" s="52"/>
    </row>
    <row r="34" spans="1:42" ht="30" hidden="1" x14ac:dyDescent="0.25">
      <c r="A34" s="66" t="s">
        <v>393</v>
      </c>
      <c r="B34" s="40" t="s">
        <v>394</v>
      </c>
      <c r="C34" s="40" t="s">
        <v>20</v>
      </c>
      <c r="D34" s="39" t="s">
        <v>395</v>
      </c>
      <c r="E34" s="39" t="s">
        <v>396</v>
      </c>
      <c r="F34" s="40">
        <v>8154858253</v>
      </c>
      <c r="G34" s="41" t="s">
        <v>397</v>
      </c>
      <c r="H34" s="41"/>
      <c r="I34" s="73">
        <v>45551</v>
      </c>
      <c r="J34" s="187" t="s">
        <v>131</v>
      </c>
      <c r="K34" s="187" t="s">
        <v>133</v>
      </c>
      <c r="L34" s="187">
        <v>1</v>
      </c>
      <c r="M34" s="21">
        <v>4</v>
      </c>
      <c r="N34" s="187">
        <f>SUMIFS('Laptop Allocation | 25-26'!G:G,'Laptop Allocation | 25-26'!A:A,'All Branches'!B34)</f>
        <v>4</v>
      </c>
      <c r="O34" s="187" t="b">
        <f t="shared" ref="O34:O65" si="2">N34=M34</f>
        <v>1</v>
      </c>
      <c r="P34" s="21" t="s">
        <v>136</v>
      </c>
      <c r="Q34" s="187" t="s">
        <v>133</v>
      </c>
      <c r="R34" s="187" t="s">
        <v>133</v>
      </c>
      <c r="S34" s="187" t="s">
        <v>1</v>
      </c>
      <c r="T34" s="187" t="s">
        <v>143</v>
      </c>
      <c r="U34" s="187" t="s">
        <v>135</v>
      </c>
      <c r="V34" s="187" t="s">
        <v>136</v>
      </c>
      <c r="W34" s="21" t="s">
        <v>137</v>
      </c>
      <c r="X34" s="21" t="s">
        <v>138</v>
      </c>
      <c r="Y34" s="59" t="s">
        <v>139</v>
      </c>
      <c r="Z34" s="21" t="s">
        <v>136</v>
      </c>
      <c r="AA34" s="21" t="s">
        <v>140</v>
      </c>
      <c r="AB34" s="21" t="s">
        <v>1</v>
      </c>
      <c r="AC34" s="187" t="s">
        <v>133</v>
      </c>
      <c r="AD34" s="29">
        <v>799</v>
      </c>
      <c r="AE34" s="46" t="s">
        <v>398</v>
      </c>
      <c r="AF34" s="21" t="s">
        <v>391</v>
      </c>
      <c r="AG34" s="21" t="s">
        <v>21</v>
      </c>
      <c r="AH34" s="21" t="b">
        <f t="shared" si="1"/>
        <v>0</v>
      </c>
      <c r="AI34" s="43"/>
      <c r="AJ34" s="21" t="s">
        <v>133</v>
      </c>
      <c r="AK34" s="21" t="s">
        <v>399</v>
      </c>
      <c r="AL34" s="21" t="s">
        <v>1</v>
      </c>
      <c r="AM34" s="21"/>
      <c r="AN34" s="34" t="s">
        <v>400</v>
      </c>
      <c r="AP34" s="34"/>
    </row>
    <row r="35" spans="1:42" x14ac:dyDescent="0.25">
      <c r="A35" s="66" t="s">
        <v>401</v>
      </c>
      <c r="B35" s="40" t="s">
        <v>402</v>
      </c>
      <c r="C35" s="40" t="s">
        <v>13</v>
      </c>
      <c r="D35" s="38" t="s">
        <v>403</v>
      </c>
      <c r="E35" s="24" t="s">
        <v>404</v>
      </c>
      <c r="F35" s="40">
        <v>7757099381</v>
      </c>
      <c r="G35" s="41" t="s">
        <v>405</v>
      </c>
      <c r="H35" s="41"/>
      <c r="I35" s="73">
        <v>45607</v>
      </c>
      <c r="J35" s="187" t="s">
        <v>131</v>
      </c>
      <c r="K35" s="187" t="s">
        <v>133</v>
      </c>
      <c r="L35" s="187">
        <v>4</v>
      </c>
      <c r="M35" s="21">
        <v>4</v>
      </c>
      <c r="N35" s="187">
        <f>SUMIFS('Laptop Allocation | 25-26'!G:G,'Laptop Allocation | 25-26'!A:A,'All Branches'!B35)</f>
        <v>4</v>
      </c>
      <c r="O35" s="187" t="b">
        <f t="shared" si="2"/>
        <v>1</v>
      </c>
      <c r="P35" s="21" t="s">
        <v>136</v>
      </c>
      <c r="Q35" s="187" t="s">
        <v>133</v>
      </c>
      <c r="R35" s="187" t="s">
        <v>133</v>
      </c>
      <c r="S35" s="187" t="s">
        <v>1</v>
      </c>
      <c r="T35" s="187" t="s">
        <v>230</v>
      </c>
      <c r="U35" s="187" t="s">
        <v>143</v>
      </c>
      <c r="V35" s="187" t="s">
        <v>136</v>
      </c>
      <c r="W35" s="21" t="s">
        <v>137</v>
      </c>
      <c r="X35" s="21" t="s">
        <v>138</v>
      </c>
      <c r="Y35" s="59" t="s">
        <v>139</v>
      </c>
      <c r="Z35" s="21" t="s">
        <v>136</v>
      </c>
      <c r="AA35" s="21" t="s">
        <v>140</v>
      </c>
      <c r="AB35" s="194" t="s">
        <v>1</v>
      </c>
      <c r="AC35" s="187" t="s">
        <v>133</v>
      </c>
      <c r="AD35" s="29">
        <v>1250</v>
      </c>
      <c r="AE35" s="46" t="s">
        <v>406</v>
      </c>
      <c r="AF35" s="21" t="s">
        <v>14</v>
      </c>
      <c r="AG35" s="21" t="str">
        <f>VLOOKUP(C35,Dashboard!K:L,2,0)</f>
        <v>27AACCW2077L1ZY</v>
      </c>
      <c r="AH35" s="21" t="b">
        <f t="shared" si="1"/>
        <v>1</v>
      </c>
      <c r="AI35" s="43" t="s">
        <v>407</v>
      </c>
      <c r="AJ35" s="21" t="s">
        <v>133</v>
      </c>
      <c r="AK35" s="21" t="s">
        <v>257</v>
      </c>
      <c r="AL35" s="21" t="s">
        <v>1</v>
      </c>
      <c r="AM35" s="21"/>
      <c r="AN35" s="34" t="s">
        <v>400</v>
      </c>
      <c r="AP35" s="34"/>
    </row>
    <row r="36" spans="1:42" ht="30" x14ac:dyDescent="0.25">
      <c r="A36" s="66" t="s">
        <v>408</v>
      </c>
      <c r="B36" s="40" t="s">
        <v>409</v>
      </c>
      <c r="C36" s="40" t="s">
        <v>17</v>
      </c>
      <c r="D36" s="39" t="s">
        <v>410</v>
      </c>
      <c r="E36" s="39" t="s">
        <v>411</v>
      </c>
      <c r="F36" s="40">
        <v>8619438906</v>
      </c>
      <c r="G36" s="41" t="s">
        <v>412</v>
      </c>
      <c r="H36" s="41"/>
      <c r="I36" s="73">
        <v>45582</v>
      </c>
      <c r="J36" s="187" t="s">
        <v>131</v>
      </c>
      <c r="K36" s="187" t="s">
        <v>133</v>
      </c>
      <c r="L36" s="187">
        <v>4</v>
      </c>
      <c r="M36" s="21">
        <v>6</v>
      </c>
      <c r="N36" s="187">
        <f>SUMIFS('Laptop Allocation | 25-26'!G:G,'Laptop Allocation | 25-26'!A:A,'All Branches'!B36)</f>
        <v>4</v>
      </c>
      <c r="O36" s="187" t="b">
        <f t="shared" si="2"/>
        <v>0</v>
      </c>
      <c r="P36" s="21"/>
      <c r="Q36" s="187" t="s">
        <v>133</v>
      </c>
      <c r="R36" s="187" t="s">
        <v>133</v>
      </c>
      <c r="S36" s="187" t="s">
        <v>1</v>
      </c>
      <c r="T36" s="187" t="s">
        <v>134</v>
      </c>
      <c r="U36" s="187" t="s">
        <v>143</v>
      </c>
      <c r="V36" s="187" t="s">
        <v>136</v>
      </c>
      <c r="W36" s="21" t="s">
        <v>137</v>
      </c>
      <c r="X36" s="21" t="s">
        <v>138</v>
      </c>
      <c r="Y36" s="21" t="s">
        <v>139</v>
      </c>
      <c r="Z36" s="21" t="s">
        <v>136</v>
      </c>
      <c r="AA36" s="21" t="s">
        <v>140</v>
      </c>
      <c r="AB36" s="21" t="s">
        <v>1</v>
      </c>
      <c r="AC36" s="187" t="s">
        <v>133</v>
      </c>
      <c r="AD36" s="187">
        <v>1250</v>
      </c>
      <c r="AE36" s="46" t="s">
        <v>413</v>
      </c>
      <c r="AF36" s="33"/>
      <c r="AG36" s="21" t="str">
        <f>VLOOKUP(C36,Dashboard!K:L,2,0)</f>
        <v>08AACCW2077L1ZY</v>
      </c>
      <c r="AH36" s="21" t="b">
        <f t="shared" si="1"/>
        <v>0</v>
      </c>
      <c r="AI36" s="21"/>
      <c r="AJ36" s="21" t="s">
        <v>133</v>
      </c>
      <c r="AK36" s="21" t="s">
        <v>143</v>
      </c>
      <c r="AL36" s="21" t="s">
        <v>1</v>
      </c>
      <c r="AM36" s="21"/>
      <c r="AN36" s="34" t="s">
        <v>414</v>
      </c>
      <c r="AP36" s="34"/>
    </row>
    <row r="37" spans="1:42" x14ac:dyDescent="0.25">
      <c r="A37" s="66" t="e">
        <v>#N/A</v>
      </c>
      <c r="B37" s="40" t="s">
        <v>415</v>
      </c>
      <c r="C37" s="40" t="s">
        <v>17</v>
      </c>
      <c r="D37" s="39" t="s">
        <v>417</v>
      </c>
      <c r="E37" s="39" t="s">
        <v>418</v>
      </c>
      <c r="F37" s="40">
        <v>9785070806</v>
      </c>
      <c r="G37" s="41" t="s">
        <v>419</v>
      </c>
      <c r="H37" s="41"/>
      <c r="I37" s="73">
        <v>45652</v>
      </c>
      <c r="J37" s="187" t="s">
        <v>131</v>
      </c>
      <c r="K37" s="21"/>
      <c r="L37" s="187">
        <v>4</v>
      </c>
      <c r="M37" s="21">
        <v>5</v>
      </c>
      <c r="N37" s="187">
        <f>SUMIFS('Laptop Allocation | 25-26'!G:G,'Laptop Allocation | 25-26'!A:A,'All Branches'!B37)</f>
        <v>3</v>
      </c>
      <c r="O37" s="187" t="b">
        <f t="shared" si="2"/>
        <v>0</v>
      </c>
      <c r="P37" s="21" t="s">
        <v>136</v>
      </c>
      <c r="Q37" s="187"/>
      <c r="R37" s="187" t="s">
        <v>212</v>
      </c>
      <c r="S37" s="187"/>
      <c r="T37" s="187"/>
      <c r="U37" s="187"/>
      <c r="V37" s="187"/>
      <c r="W37" s="21"/>
      <c r="X37" s="21"/>
      <c r="Y37" s="187"/>
      <c r="Z37" s="21"/>
      <c r="AA37" s="87" t="s">
        <v>420</v>
      </c>
      <c r="AB37" s="21"/>
      <c r="AC37" s="187" t="s">
        <v>133</v>
      </c>
      <c r="AD37" s="187">
        <v>1326.26</v>
      </c>
      <c r="AE37" s="46" t="s">
        <v>421</v>
      </c>
      <c r="AF37" s="21" t="s">
        <v>18</v>
      </c>
      <c r="AG37" s="21" t="str">
        <f>VLOOKUP(C37,Dashboard!K:L,2,0)</f>
        <v>08AACCW2077L1ZY</v>
      </c>
      <c r="AH37" s="21" t="b">
        <f t="shared" si="1"/>
        <v>1</v>
      </c>
      <c r="AI37" t="s">
        <v>422</v>
      </c>
      <c r="AJ37" s="21" t="s">
        <v>133</v>
      </c>
      <c r="AK37" s="21" t="s">
        <v>423</v>
      </c>
      <c r="AL37" s="21"/>
      <c r="AM37" s="21"/>
      <c r="AN37" s="44" t="s">
        <v>424</v>
      </c>
      <c r="AP37" s="34"/>
    </row>
    <row r="38" spans="1:42" ht="30" x14ac:dyDescent="0.25">
      <c r="A38" s="66" t="s">
        <v>425</v>
      </c>
      <c r="B38" s="40" t="s">
        <v>426</v>
      </c>
      <c r="C38" s="40" t="s">
        <v>13</v>
      </c>
      <c r="D38" s="38" t="s">
        <v>427</v>
      </c>
      <c r="E38" s="39" t="s">
        <v>428</v>
      </c>
      <c r="F38" s="40">
        <v>9822808071</v>
      </c>
      <c r="G38" s="41" t="s">
        <v>429</v>
      </c>
      <c r="H38" s="41"/>
      <c r="I38" s="73">
        <v>45616</v>
      </c>
      <c r="J38" s="187" t="s">
        <v>131</v>
      </c>
      <c r="K38" s="187" t="s">
        <v>133</v>
      </c>
      <c r="L38" s="187">
        <v>3</v>
      </c>
      <c r="M38" s="21">
        <v>4</v>
      </c>
      <c r="N38" s="187">
        <f>SUMIFS('Laptop Allocation | 25-26'!G:G,'Laptop Allocation | 25-26'!A:A,'All Branches'!B38)</f>
        <v>4</v>
      </c>
      <c r="O38" s="187" t="b">
        <f t="shared" si="2"/>
        <v>1</v>
      </c>
      <c r="P38" s="21" t="s">
        <v>136</v>
      </c>
      <c r="Q38" s="187" t="s">
        <v>133</v>
      </c>
      <c r="R38" s="187" t="s">
        <v>133</v>
      </c>
      <c r="S38" s="187" t="s">
        <v>1</v>
      </c>
      <c r="T38" s="187" t="s">
        <v>134</v>
      </c>
      <c r="U38" s="187" t="s">
        <v>143</v>
      </c>
      <c r="V38" s="187" t="s">
        <v>136</v>
      </c>
      <c r="W38" s="21" t="s">
        <v>137</v>
      </c>
      <c r="X38" s="21" t="s">
        <v>138</v>
      </c>
      <c r="Y38" s="59" t="s">
        <v>139</v>
      </c>
      <c r="Z38" s="21" t="s">
        <v>136</v>
      </c>
      <c r="AA38" s="21" t="s">
        <v>140</v>
      </c>
      <c r="AB38" s="21" t="s">
        <v>1</v>
      </c>
      <c r="AC38" s="187" t="s">
        <v>133</v>
      </c>
      <c r="AD38" s="187">
        <v>1326.26</v>
      </c>
      <c r="AE38" s="46" t="s">
        <v>430</v>
      </c>
      <c r="AF38" s="21" t="s">
        <v>14</v>
      </c>
      <c r="AG38" s="21" t="str">
        <f>VLOOKUP(C38,Dashboard!K:L,2,0)</f>
        <v>27AACCW2077L1ZY</v>
      </c>
      <c r="AH38" s="21" t="b">
        <f t="shared" si="1"/>
        <v>1</v>
      </c>
      <c r="AI38" s="21"/>
      <c r="AJ38" s="21" t="s">
        <v>133</v>
      </c>
      <c r="AK38" s="21" t="s">
        <v>230</v>
      </c>
      <c r="AL38" s="21" t="s">
        <v>1</v>
      </c>
      <c r="AM38" s="21"/>
      <c r="AN38" s="34" t="s">
        <v>431</v>
      </c>
      <c r="AP38" s="34"/>
    </row>
    <row r="39" spans="1:42" ht="63" x14ac:dyDescent="0.25">
      <c r="A39" s="66" t="s">
        <v>432</v>
      </c>
      <c r="B39" s="40" t="s">
        <v>433</v>
      </c>
      <c r="C39" s="40" t="s">
        <v>23</v>
      </c>
      <c r="D39" s="39" t="s">
        <v>434</v>
      </c>
      <c r="E39" s="39" t="s">
        <v>435</v>
      </c>
      <c r="F39" s="40">
        <v>8717894277</v>
      </c>
      <c r="G39" s="41" t="s">
        <v>436</v>
      </c>
      <c r="H39" s="41"/>
      <c r="I39" s="73">
        <v>45574</v>
      </c>
      <c r="J39" s="187" t="s">
        <v>131</v>
      </c>
      <c r="K39" s="187" t="s">
        <v>133</v>
      </c>
      <c r="L39" s="187">
        <v>3</v>
      </c>
      <c r="M39" s="21">
        <v>4</v>
      </c>
      <c r="N39" s="187">
        <f>SUMIFS('Laptop Allocation | 25-26'!G:G,'Laptop Allocation | 25-26'!A:A,'All Branches'!B39)</f>
        <v>4</v>
      </c>
      <c r="O39" s="187" t="b">
        <f t="shared" si="2"/>
        <v>1</v>
      </c>
      <c r="P39" s="21" t="s">
        <v>136</v>
      </c>
      <c r="Q39" s="187" t="s">
        <v>212</v>
      </c>
      <c r="R39" s="187" t="s">
        <v>133</v>
      </c>
      <c r="S39" s="187" t="s">
        <v>1</v>
      </c>
      <c r="T39" s="187" t="s">
        <v>437</v>
      </c>
      <c r="U39" s="187" t="s">
        <v>438</v>
      </c>
      <c r="V39" s="187" t="s">
        <v>136</v>
      </c>
      <c r="W39" s="21" t="s">
        <v>137</v>
      </c>
      <c r="X39" s="21" t="s">
        <v>138</v>
      </c>
      <c r="Y39" s="21" t="s">
        <v>139</v>
      </c>
      <c r="Z39" s="21" t="s">
        <v>136</v>
      </c>
      <c r="AA39" s="21" t="s">
        <v>140</v>
      </c>
      <c r="AB39" s="21" t="s">
        <v>1</v>
      </c>
      <c r="AC39" s="187" t="s">
        <v>133</v>
      </c>
      <c r="AD39" s="199">
        <v>1002</v>
      </c>
      <c r="AE39" s="46" t="s">
        <v>439</v>
      </c>
      <c r="AF39" s="21" t="s">
        <v>24</v>
      </c>
      <c r="AG39" s="21" t="str">
        <f>VLOOKUP(C39,Dashboard!K:L,2,0)</f>
        <v>23AACCW2077L1Z6</v>
      </c>
      <c r="AH39" s="21" t="b">
        <f t="shared" si="1"/>
        <v>1</v>
      </c>
      <c r="AI39" s="53"/>
      <c r="AJ39" s="21" t="s">
        <v>133</v>
      </c>
      <c r="AK39" s="21" t="s">
        <v>143</v>
      </c>
      <c r="AL39" s="21" t="s">
        <v>1</v>
      </c>
      <c r="AM39" s="21"/>
      <c r="AN39" s="34" t="s">
        <v>440</v>
      </c>
      <c r="AP39" s="34"/>
    </row>
    <row r="40" spans="1:42" x14ac:dyDescent="0.25">
      <c r="A40" s="66" t="s">
        <v>441</v>
      </c>
      <c r="B40" s="40" t="s">
        <v>338</v>
      </c>
      <c r="C40" s="40" t="s">
        <v>17</v>
      </c>
      <c r="D40" s="39" t="s">
        <v>442</v>
      </c>
      <c r="E40" s="39" t="s">
        <v>443</v>
      </c>
      <c r="F40" s="40">
        <v>6376764176</v>
      </c>
      <c r="G40" s="41" t="s">
        <v>444</v>
      </c>
      <c r="H40" s="41"/>
      <c r="I40" s="73">
        <v>45537</v>
      </c>
      <c r="J40" s="187" t="s">
        <v>131</v>
      </c>
      <c r="K40" s="187" t="s">
        <v>133</v>
      </c>
      <c r="L40" s="187">
        <v>5</v>
      </c>
      <c r="M40" s="21">
        <v>4</v>
      </c>
      <c r="N40" s="187">
        <f>SUMIFS('Laptop Allocation | 25-26'!G:G,'Laptop Allocation | 25-26'!A:A,'All Branches'!B40)</f>
        <v>6</v>
      </c>
      <c r="O40" s="187" t="b">
        <f t="shared" si="2"/>
        <v>0</v>
      </c>
      <c r="P40" s="21" t="s">
        <v>136</v>
      </c>
      <c r="Q40" s="187" t="s">
        <v>133</v>
      </c>
      <c r="R40" s="187" t="s">
        <v>133</v>
      </c>
      <c r="S40" s="187" t="s">
        <v>1</v>
      </c>
      <c r="T40" s="187" t="s">
        <v>134</v>
      </c>
      <c r="U40" s="187" t="s">
        <v>143</v>
      </c>
      <c r="V40" s="187" t="s">
        <v>136</v>
      </c>
      <c r="W40" s="21" t="s">
        <v>137</v>
      </c>
      <c r="X40" s="21" t="s">
        <v>138</v>
      </c>
      <c r="Y40" s="21" t="s">
        <v>139</v>
      </c>
      <c r="Z40" s="21" t="s">
        <v>136</v>
      </c>
      <c r="AA40" s="21" t="s">
        <v>140</v>
      </c>
      <c r="AB40" s="21" t="s">
        <v>1</v>
      </c>
      <c r="AC40" s="187" t="s">
        <v>133</v>
      </c>
      <c r="AD40" s="187">
        <v>1406</v>
      </c>
      <c r="AE40" s="46" t="s">
        <v>445</v>
      </c>
      <c r="AF40" s="21" t="s">
        <v>446</v>
      </c>
      <c r="AG40" s="21" t="str">
        <f>VLOOKUP(C40,Dashboard!K:L,2,0)</f>
        <v>08AACCW2077L1ZY</v>
      </c>
      <c r="AH40" s="21" t="b">
        <f t="shared" si="1"/>
        <v>0</v>
      </c>
      <c r="AI40" s="21" t="s">
        <v>447</v>
      </c>
      <c r="AJ40" s="21" t="s">
        <v>133</v>
      </c>
      <c r="AK40" s="21" t="s">
        <v>448</v>
      </c>
      <c r="AL40" s="21" t="s">
        <v>1</v>
      </c>
      <c r="AM40" s="21"/>
      <c r="AN40" s="44"/>
      <c r="AO40" s="34" t="s">
        <v>42</v>
      </c>
      <c r="AP40" s="2" t="s">
        <v>449</v>
      </c>
    </row>
    <row r="41" spans="1:42" x14ac:dyDescent="0.25">
      <c r="A41" s="66" t="s">
        <v>450</v>
      </c>
      <c r="B41" s="40" t="s">
        <v>191</v>
      </c>
      <c r="C41" s="40" t="s">
        <v>23</v>
      </c>
      <c r="D41" s="39" t="s">
        <v>451</v>
      </c>
      <c r="E41" s="39" t="s">
        <v>452</v>
      </c>
      <c r="F41" s="40">
        <v>9669664269</v>
      </c>
      <c r="G41" s="41" t="s">
        <v>453</v>
      </c>
      <c r="H41" s="41"/>
      <c r="I41" s="73">
        <v>45608</v>
      </c>
      <c r="J41" s="187" t="s">
        <v>131</v>
      </c>
      <c r="K41" s="187" t="s">
        <v>133</v>
      </c>
      <c r="L41" s="187">
        <v>4</v>
      </c>
      <c r="M41" s="21">
        <v>4</v>
      </c>
      <c r="N41" s="187">
        <f>SUMIFS('Laptop Allocation | 25-26'!G:G,'Laptop Allocation | 25-26'!A:A,'All Branches'!B41)</f>
        <v>5</v>
      </c>
      <c r="O41" s="187" t="b">
        <f t="shared" si="2"/>
        <v>0</v>
      </c>
      <c r="P41" s="21" t="s">
        <v>136</v>
      </c>
      <c r="Q41" s="187" t="s">
        <v>133</v>
      </c>
      <c r="R41" s="187" t="s">
        <v>133</v>
      </c>
      <c r="S41" s="187" t="s">
        <v>1</v>
      </c>
      <c r="T41" s="187" t="s">
        <v>197</v>
      </c>
      <c r="U41" s="187" t="s">
        <v>166</v>
      </c>
      <c r="V41" s="187" t="s">
        <v>136</v>
      </c>
      <c r="W41" s="21" t="s">
        <v>137</v>
      </c>
      <c r="X41" s="21" t="s">
        <v>138</v>
      </c>
      <c r="Y41" s="59" t="s">
        <v>139</v>
      </c>
      <c r="Z41" s="21" t="s">
        <v>136</v>
      </c>
      <c r="AA41" s="21" t="s">
        <v>140</v>
      </c>
      <c r="AB41" s="21" t="s">
        <v>1</v>
      </c>
      <c r="AC41" s="187" t="s">
        <v>133</v>
      </c>
      <c r="AD41" s="187">
        <v>1326.26</v>
      </c>
      <c r="AE41" s="46" t="s">
        <v>454</v>
      </c>
      <c r="AF41" s="21" t="s">
        <v>24</v>
      </c>
      <c r="AG41" s="21" t="str">
        <f>VLOOKUP(C41,Dashboard!K:L,2,0)</f>
        <v>23AACCW2077L1Z6</v>
      </c>
      <c r="AH41" s="21" t="b">
        <f t="shared" si="1"/>
        <v>1</v>
      </c>
      <c r="AI41" s="43" t="s">
        <v>455</v>
      </c>
      <c r="AJ41" s="21" t="s">
        <v>133</v>
      </c>
      <c r="AK41" s="21" t="s">
        <v>230</v>
      </c>
      <c r="AL41" s="21" t="s">
        <v>1</v>
      </c>
      <c r="AM41" s="21"/>
      <c r="AN41" s="44" t="s">
        <v>456</v>
      </c>
      <c r="AP41" s="34"/>
    </row>
    <row r="42" spans="1:42" ht="30" hidden="1" x14ac:dyDescent="0.25">
      <c r="A42" s="66" t="s">
        <v>457</v>
      </c>
      <c r="B42" s="40" t="s">
        <v>458</v>
      </c>
      <c r="C42" s="40" t="s">
        <v>20</v>
      </c>
      <c r="D42" s="39" t="s">
        <v>459</v>
      </c>
      <c r="E42" s="39" t="s">
        <v>460</v>
      </c>
      <c r="F42" s="40" t="s">
        <v>461</v>
      </c>
      <c r="G42" s="41" t="s">
        <v>462</v>
      </c>
      <c r="H42" s="41"/>
      <c r="I42" s="73">
        <v>45615</v>
      </c>
      <c r="J42" s="187" t="s">
        <v>131</v>
      </c>
      <c r="K42" s="187" t="s">
        <v>133</v>
      </c>
      <c r="L42" s="187">
        <v>4</v>
      </c>
      <c r="M42" s="21">
        <v>4</v>
      </c>
      <c r="N42" s="187">
        <f>SUMIFS('Laptop Allocation | 25-26'!G:G,'Laptop Allocation | 25-26'!A:A,'All Branches'!B42)</f>
        <v>4</v>
      </c>
      <c r="O42" s="187" t="b">
        <f t="shared" si="2"/>
        <v>1</v>
      </c>
      <c r="P42" s="21" t="s">
        <v>136</v>
      </c>
      <c r="Q42" s="187" t="s">
        <v>133</v>
      </c>
      <c r="R42" s="187" t="s">
        <v>133</v>
      </c>
      <c r="S42" s="187" t="s">
        <v>1</v>
      </c>
      <c r="T42" s="187" t="s">
        <v>143</v>
      </c>
      <c r="U42" s="187" t="s">
        <v>158</v>
      </c>
      <c r="V42" s="187" t="s">
        <v>136</v>
      </c>
      <c r="W42" s="21" t="s">
        <v>137</v>
      </c>
      <c r="X42" s="21" t="s">
        <v>138</v>
      </c>
      <c r="Y42" s="59" t="s">
        <v>139</v>
      </c>
      <c r="Z42" s="21" t="s">
        <v>136</v>
      </c>
      <c r="AA42" s="21" t="s">
        <v>140</v>
      </c>
      <c r="AB42" s="21" t="s">
        <v>1</v>
      </c>
      <c r="AC42" s="187" t="s">
        <v>133</v>
      </c>
      <c r="AD42" s="187">
        <v>883.1</v>
      </c>
      <c r="AE42" s="46" t="s">
        <v>463</v>
      </c>
      <c r="AF42" s="21" t="s">
        <v>21</v>
      </c>
      <c r="AG42" s="21" t="s">
        <v>21</v>
      </c>
      <c r="AH42" s="21" t="b">
        <f t="shared" si="1"/>
        <v>1</v>
      </c>
      <c r="AI42" s="21" t="s">
        <v>464</v>
      </c>
      <c r="AJ42" s="21" t="s">
        <v>133</v>
      </c>
      <c r="AK42" s="21" t="s">
        <v>169</v>
      </c>
      <c r="AL42" s="21" t="s">
        <v>1</v>
      </c>
      <c r="AM42" s="21"/>
      <c r="AN42" s="44" t="s">
        <v>306</v>
      </c>
      <c r="AO42" s="52"/>
      <c r="AP42" s="34"/>
    </row>
    <row r="43" spans="1:42" ht="30" hidden="1" x14ac:dyDescent="0.25">
      <c r="A43" s="66" t="s">
        <v>465</v>
      </c>
      <c r="B43" s="40" t="s">
        <v>466</v>
      </c>
      <c r="C43" s="40" t="s">
        <v>20</v>
      </c>
      <c r="D43" s="39" t="s">
        <v>467</v>
      </c>
      <c r="E43" s="39" t="s">
        <v>468</v>
      </c>
      <c r="F43" s="40">
        <v>9558662786</v>
      </c>
      <c r="G43" s="41" t="s">
        <v>469</v>
      </c>
      <c r="H43" s="41"/>
      <c r="I43" s="73">
        <v>45551</v>
      </c>
      <c r="J43" s="187" t="s">
        <v>131</v>
      </c>
      <c r="K43" s="187" t="s">
        <v>133</v>
      </c>
      <c r="L43" s="187"/>
      <c r="M43" s="21">
        <v>4</v>
      </c>
      <c r="N43" s="187">
        <f>SUMIFS('Laptop Allocation | 25-26'!G:G,'Laptop Allocation | 25-26'!A:A,'All Branches'!B43)</f>
        <v>4</v>
      </c>
      <c r="O43" s="187" t="b">
        <f t="shared" si="2"/>
        <v>1</v>
      </c>
      <c r="P43" s="21" t="s">
        <v>136</v>
      </c>
      <c r="Q43" s="187" t="s">
        <v>212</v>
      </c>
      <c r="R43" s="187" t="s">
        <v>133</v>
      </c>
      <c r="S43" s="187" t="s">
        <v>1</v>
      </c>
      <c r="T43" s="187" t="s">
        <v>134</v>
      </c>
      <c r="U43" s="187" t="s">
        <v>135</v>
      </c>
      <c r="V43" s="187" t="s">
        <v>136</v>
      </c>
      <c r="W43" s="21" t="s">
        <v>137</v>
      </c>
      <c r="X43" s="21" t="s">
        <v>138</v>
      </c>
      <c r="Y43" s="21" t="s">
        <v>139</v>
      </c>
      <c r="Z43" s="21" t="s">
        <v>136</v>
      </c>
      <c r="AA43" s="21" t="s">
        <v>140</v>
      </c>
      <c r="AB43" s="194" t="s">
        <v>1</v>
      </c>
      <c r="AC43" s="187" t="s">
        <v>133</v>
      </c>
      <c r="AD43" s="187">
        <v>1326.26</v>
      </c>
      <c r="AE43" s="46" t="s">
        <v>470</v>
      </c>
      <c r="AF43" s="21" t="s">
        <v>21</v>
      </c>
      <c r="AG43" s="21" t="s">
        <v>21</v>
      </c>
      <c r="AH43" s="21" t="b">
        <f t="shared" si="1"/>
        <v>1</v>
      </c>
      <c r="AI43" s="43"/>
      <c r="AJ43" s="21" t="s">
        <v>133</v>
      </c>
      <c r="AK43" s="21" t="s">
        <v>143</v>
      </c>
      <c r="AL43" s="21" t="s">
        <v>1</v>
      </c>
      <c r="AM43" s="21"/>
      <c r="AN43" s="44" t="s">
        <v>471</v>
      </c>
      <c r="AP43" s="34"/>
    </row>
    <row r="44" spans="1:42" x14ac:dyDescent="0.25">
      <c r="A44" s="66" t="s">
        <v>472</v>
      </c>
      <c r="B44" s="40" t="s">
        <v>473</v>
      </c>
      <c r="C44" s="40" t="s">
        <v>13</v>
      </c>
      <c r="D44" s="39" t="s">
        <v>474</v>
      </c>
      <c r="E44" s="39" t="s">
        <v>475</v>
      </c>
      <c r="F44" s="40">
        <v>7262844680</v>
      </c>
      <c r="G44" s="41" t="s">
        <v>476</v>
      </c>
      <c r="H44" s="41"/>
      <c r="I44" s="73">
        <v>45616</v>
      </c>
      <c r="J44" s="187" t="s">
        <v>131</v>
      </c>
      <c r="K44" s="187" t="s">
        <v>133</v>
      </c>
      <c r="L44" s="187">
        <v>4</v>
      </c>
      <c r="M44" s="21">
        <v>4</v>
      </c>
      <c r="N44" s="187">
        <f>SUMIFS('Laptop Allocation | 25-26'!G:G,'Laptop Allocation | 25-26'!A:A,'All Branches'!B44)</f>
        <v>4</v>
      </c>
      <c r="O44" s="187" t="b">
        <f t="shared" si="2"/>
        <v>1</v>
      </c>
      <c r="P44" s="21" t="s">
        <v>136</v>
      </c>
      <c r="Q44" s="187" t="s">
        <v>133</v>
      </c>
      <c r="R44" s="187" t="s">
        <v>133</v>
      </c>
      <c r="S44" s="187" t="s">
        <v>1</v>
      </c>
      <c r="T44" s="187" t="s">
        <v>143</v>
      </c>
      <c r="U44" s="187" t="s">
        <v>166</v>
      </c>
      <c r="V44" s="187" t="s">
        <v>136</v>
      </c>
      <c r="W44" s="21" t="s">
        <v>137</v>
      </c>
      <c r="X44" s="21" t="s">
        <v>138</v>
      </c>
      <c r="Y44" s="59" t="s">
        <v>139</v>
      </c>
      <c r="Z44" s="21" t="s">
        <v>136</v>
      </c>
      <c r="AA44" s="21" t="s">
        <v>140</v>
      </c>
      <c r="AB44" s="21" t="s">
        <v>1</v>
      </c>
      <c r="AC44" s="187" t="s">
        <v>133</v>
      </c>
      <c r="AD44" s="187">
        <v>1326.26</v>
      </c>
      <c r="AE44" s="46" t="s">
        <v>477</v>
      </c>
      <c r="AF44" s="21" t="s">
        <v>14</v>
      </c>
      <c r="AG44" s="21" t="str">
        <f>VLOOKUP(C44,Dashboard!K:L,2,0)</f>
        <v>27AACCW2077L1ZY</v>
      </c>
      <c r="AH44" s="21" t="b">
        <f t="shared" si="1"/>
        <v>1</v>
      </c>
      <c r="AI44" s="43"/>
      <c r="AJ44" s="21" t="s">
        <v>133</v>
      </c>
      <c r="AK44" s="21" t="s">
        <v>478</v>
      </c>
      <c r="AL44" s="21" t="s">
        <v>1</v>
      </c>
      <c r="AM44" s="21"/>
      <c r="AN44" s="44" t="s">
        <v>400</v>
      </c>
      <c r="AP44" s="34"/>
    </row>
    <row r="45" spans="1:42" x14ac:dyDescent="0.25">
      <c r="A45" s="66" t="e">
        <v>#N/A</v>
      </c>
      <c r="B45" s="21" t="s">
        <v>479</v>
      </c>
      <c r="C45" s="21" t="s">
        <v>480</v>
      </c>
      <c r="D45" s="188" t="s">
        <v>481</v>
      </c>
      <c r="E45" s="188" t="s">
        <v>482</v>
      </c>
      <c r="F45" s="187">
        <v>8451812274</v>
      </c>
      <c r="G45" s="41" t="s">
        <v>483</v>
      </c>
      <c r="H45" s="41"/>
      <c r="I45" s="67"/>
      <c r="J45" s="187" t="s">
        <v>131</v>
      </c>
      <c r="K45" s="21"/>
      <c r="L45" s="187">
        <v>74</v>
      </c>
      <c r="M45" s="21"/>
      <c r="N45" s="187">
        <f>SUMIFS('Laptop Allocation | 25-26'!G:G,'Laptop Allocation | 25-26'!A:A,'All Branches'!B45)</f>
        <v>0</v>
      </c>
      <c r="O45" s="187" t="b">
        <f t="shared" si="2"/>
        <v>1</v>
      </c>
      <c r="P45" s="21"/>
      <c r="Q45" s="187"/>
      <c r="R45" s="187" t="s">
        <v>133</v>
      </c>
      <c r="S45" s="187" t="s">
        <v>1</v>
      </c>
      <c r="T45" s="29" t="s">
        <v>484</v>
      </c>
      <c r="U45" s="187" t="s">
        <v>158</v>
      </c>
      <c r="V45" s="187" t="s">
        <v>136</v>
      </c>
      <c r="W45" s="21" t="s">
        <v>137</v>
      </c>
      <c r="X45" s="21" t="s">
        <v>138</v>
      </c>
      <c r="Y45" s="21" t="s">
        <v>139</v>
      </c>
      <c r="Z45" s="21" t="s">
        <v>136</v>
      </c>
      <c r="AA45" s="21" t="s">
        <v>140</v>
      </c>
      <c r="AB45" s="21" t="s">
        <v>1</v>
      </c>
      <c r="AC45" s="187" t="s">
        <v>133</v>
      </c>
      <c r="AD45" s="187">
        <v>1326.26</v>
      </c>
      <c r="AE45" s="46" t="s">
        <v>485</v>
      </c>
      <c r="AF45" s="21" t="s">
        <v>27</v>
      </c>
      <c r="AG45" s="21" t="str">
        <f>VLOOKUP(C45,Dashboard!K:L,2,0)</f>
        <v>27AACCW2077L2ZX</v>
      </c>
      <c r="AH45" s="21" t="b">
        <f t="shared" si="1"/>
        <v>1</v>
      </c>
      <c r="AI45" s="43" t="s">
        <v>486</v>
      </c>
      <c r="AJ45" s="187" t="s">
        <v>133</v>
      </c>
      <c r="AK45" s="21" t="s">
        <v>487</v>
      </c>
      <c r="AL45" s="21" t="s">
        <v>1</v>
      </c>
      <c r="AM45" s="21"/>
      <c r="AN45" s="54"/>
    </row>
    <row r="46" spans="1:42" ht="30" x14ac:dyDescent="0.25">
      <c r="A46" s="66" t="e">
        <v>#N/A</v>
      </c>
      <c r="B46" s="21" t="s">
        <v>488</v>
      </c>
      <c r="C46" s="21" t="s">
        <v>480</v>
      </c>
      <c r="D46" s="188" t="s">
        <v>481</v>
      </c>
      <c r="E46" s="188" t="s">
        <v>482</v>
      </c>
      <c r="F46" s="187"/>
      <c r="G46" s="41" t="s">
        <v>489</v>
      </c>
      <c r="H46" s="41"/>
      <c r="I46" s="67"/>
      <c r="J46" s="187" t="s">
        <v>131</v>
      </c>
      <c r="K46" s="21"/>
      <c r="L46" s="187"/>
      <c r="M46" s="21"/>
      <c r="N46" s="187">
        <f>SUMIFS('Laptop Allocation | 25-26'!G:G,'Laptop Allocation | 25-26'!A:A,'All Branches'!B46)</f>
        <v>0</v>
      </c>
      <c r="O46" s="187" t="b">
        <f t="shared" si="2"/>
        <v>1</v>
      </c>
      <c r="P46" s="21"/>
      <c r="Q46" s="187"/>
      <c r="R46" s="187" t="s">
        <v>133</v>
      </c>
      <c r="S46" s="187" t="s">
        <v>1</v>
      </c>
      <c r="T46" s="29" t="s">
        <v>134</v>
      </c>
      <c r="U46" s="21" t="s">
        <v>490</v>
      </c>
      <c r="V46" s="187" t="s">
        <v>136</v>
      </c>
      <c r="W46" s="21" t="s">
        <v>137</v>
      </c>
      <c r="X46" s="21" t="s">
        <v>138</v>
      </c>
      <c r="Y46" s="59" t="s">
        <v>139</v>
      </c>
      <c r="Z46" s="21" t="s">
        <v>136</v>
      </c>
      <c r="AA46" s="21" t="s">
        <v>140</v>
      </c>
      <c r="AB46" s="21" t="s">
        <v>1</v>
      </c>
      <c r="AC46" s="187" t="s">
        <v>133</v>
      </c>
      <c r="AD46" s="187">
        <v>1326.26</v>
      </c>
      <c r="AE46" s="46" t="s">
        <v>491</v>
      </c>
      <c r="AF46" s="21" t="s">
        <v>27</v>
      </c>
      <c r="AG46" s="21" t="s">
        <v>27</v>
      </c>
      <c r="AH46" s="21" t="b">
        <f>AF46=AG46</f>
        <v>1</v>
      </c>
      <c r="AI46" s="43" t="s">
        <v>492</v>
      </c>
      <c r="AJ46" s="21" t="s">
        <v>133</v>
      </c>
      <c r="AK46" s="21" t="s">
        <v>493</v>
      </c>
      <c r="AL46" s="21" t="s">
        <v>1</v>
      </c>
      <c r="AM46" s="21"/>
    </row>
    <row r="47" spans="1:42" x14ac:dyDescent="0.25">
      <c r="A47" s="66" t="s">
        <v>494</v>
      </c>
      <c r="B47" s="21" t="s">
        <v>495</v>
      </c>
      <c r="C47" s="40" t="s">
        <v>23</v>
      </c>
      <c r="D47" s="35" t="s">
        <v>496</v>
      </c>
      <c r="E47" s="35" t="s">
        <v>497</v>
      </c>
      <c r="F47" s="21">
        <v>9893132849</v>
      </c>
      <c r="G47" s="64" t="s">
        <v>498</v>
      </c>
      <c r="H47" s="35"/>
      <c r="I47" s="67"/>
      <c r="J47" s="187" t="s">
        <v>131</v>
      </c>
      <c r="K47" s="21" t="s">
        <v>499</v>
      </c>
      <c r="L47" s="35"/>
      <c r="M47" s="21">
        <v>0</v>
      </c>
      <c r="N47" s="187">
        <f>SUMIFS('Laptop Allocation | 25-26'!G:G,'Laptop Allocation | 25-26'!A:A,'All Branches'!B47)</f>
        <v>4</v>
      </c>
      <c r="O47" s="200" t="b">
        <f t="shared" si="2"/>
        <v>0</v>
      </c>
      <c r="P47" s="21"/>
      <c r="Q47" s="187" t="s">
        <v>212</v>
      </c>
      <c r="R47" s="76" t="s">
        <v>133</v>
      </c>
      <c r="S47" s="21"/>
      <c r="T47" s="21" t="s">
        <v>134</v>
      </c>
      <c r="U47" s="21" t="s">
        <v>143</v>
      </c>
      <c r="V47" s="21" t="s">
        <v>136</v>
      </c>
      <c r="W47" s="21" t="s">
        <v>137</v>
      </c>
      <c r="X47" s="21" t="s">
        <v>138</v>
      </c>
      <c r="Y47" s="59" t="s">
        <v>139</v>
      </c>
      <c r="Z47" s="21" t="s">
        <v>136</v>
      </c>
      <c r="AA47" s="21" t="s">
        <v>140</v>
      </c>
      <c r="AB47" s="21"/>
      <c r="AC47" s="187" t="s">
        <v>133</v>
      </c>
      <c r="AD47" s="187">
        <v>1326.26</v>
      </c>
      <c r="AE47" s="21" t="s">
        <v>501</v>
      </c>
      <c r="AF47" s="21" t="s">
        <v>24</v>
      </c>
      <c r="AG47" s="21" t="s">
        <v>24</v>
      </c>
      <c r="AH47" s="21" t="b">
        <f>AF47=AG47</f>
        <v>1</v>
      </c>
      <c r="AI47" s="21"/>
      <c r="AJ47" s="21" t="s">
        <v>133</v>
      </c>
      <c r="AK47" s="21" t="s">
        <v>187</v>
      </c>
      <c r="AL47" s="21"/>
      <c r="AM47" s="21"/>
    </row>
    <row r="48" spans="1:42" x14ac:dyDescent="0.25">
      <c r="A48" s="66" t="s">
        <v>502</v>
      </c>
      <c r="B48" s="21" t="s">
        <v>503</v>
      </c>
      <c r="C48" s="40" t="s">
        <v>23</v>
      </c>
      <c r="D48" s="35" t="s">
        <v>496</v>
      </c>
      <c r="E48" s="35" t="s">
        <v>497</v>
      </c>
      <c r="F48" s="21">
        <v>9893132849</v>
      </c>
      <c r="G48" s="64" t="s">
        <v>504</v>
      </c>
      <c r="H48" s="35"/>
      <c r="I48" s="67">
        <v>45798</v>
      </c>
      <c r="J48" s="21" t="s">
        <v>505</v>
      </c>
      <c r="K48" s="21" t="s">
        <v>500</v>
      </c>
      <c r="L48" s="35"/>
      <c r="M48" s="21">
        <v>4</v>
      </c>
      <c r="N48" s="187">
        <f>SUMIFS('Laptop Allocation | 25-26'!G:G,'Laptop Allocation | 25-26'!A:A,'All Branches'!B48)</f>
        <v>4</v>
      </c>
      <c r="O48" s="187" t="b">
        <f t="shared" si="2"/>
        <v>1</v>
      </c>
      <c r="P48" s="21"/>
      <c r="Q48" s="21" t="s">
        <v>212</v>
      </c>
      <c r="R48" s="76" t="s">
        <v>133</v>
      </c>
      <c r="S48" s="21"/>
      <c r="T48" s="21" t="s">
        <v>134</v>
      </c>
      <c r="U48" s="21" t="s">
        <v>143</v>
      </c>
      <c r="V48" s="21" t="s">
        <v>136</v>
      </c>
      <c r="W48" s="21" t="s">
        <v>137</v>
      </c>
      <c r="X48" s="21" t="s">
        <v>138</v>
      </c>
      <c r="Y48" s="59" t="s">
        <v>139</v>
      </c>
      <c r="Z48" s="21" t="s">
        <v>136</v>
      </c>
      <c r="AA48" s="21" t="s">
        <v>140</v>
      </c>
      <c r="AB48" s="21"/>
      <c r="AC48" s="187" t="s">
        <v>133</v>
      </c>
      <c r="AD48" s="187">
        <v>1326.26</v>
      </c>
      <c r="AE48" s="21" t="s">
        <v>506</v>
      </c>
      <c r="AF48" s="76" t="s">
        <v>24</v>
      </c>
      <c r="AG48" s="76" t="s">
        <v>24</v>
      </c>
      <c r="AH48" s="21" t="b">
        <f>AF48=AG48</f>
        <v>1</v>
      </c>
      <c r="AI48" s="21"/>
      <c r="AJ48" s="21" t="s">
        <v>133</v>
      </c>
      <c r="AK48" s="21" t="s">
        <v>335</v>
      </c>
      <c r="AL48" s="21"/>
      <c r="AM48" s="21"/>
    </row>
    <row r="49" spans="1:42" ht="31.5" x14ac:dyDescent="0.25">
      <c r="A49" s="66" t="s">
        <v>507</v>
      </c>
      <c r="B49" s="21" t="s">
        <v>508</v>
      </c>
      <c r="C49" s="40" t="s">
        <v>23</v>
      </c>
      <c r="D49" s="35" t="s">
        <v>496</v>
      </c>
      <c r="E49" s="35" t="s">
        <v>497</v>
      </c>
      <c r="F49" s="21">
        <v>9893132849</v>
      </c>
      <c r="G49" s="64" t="s">
        <v>509</v>
      </c>
      <c r="H49" s="35"/>
      <c r="I49" s="67">
        <v>45800</v>
      </c>
      <c r="J49" s="21" t="s">
        <v>131</v>
      </c>
      <c r="K49" s="21" t="s">
        <v>499</v>
      </c>
      <c r="L49" s="35"/>
      <c r="M49" s="21">
        <v>0</v>
      </c>
      <c r="N49" s="187">
        <f>SUMIFS('Laptop Allocation | 25-26'!G:G,'Laptop Allocation | 25-26'!A:A,'All Branches'!B49)</f>
        <v>4</v>
      </c>
      <c r="O49" s="187" t="b">
        <f t="shared" si="2"/>
        <v>0</v>
      </c>
      <c r="P49" s="35"/>
      <c r="Q49" s="187" t="s">
        <v>2</v>
      </c>
      <c r="R49" s="201" t="s">
        <v>133</v>
      </c>
      <c r="S49" s="21"/>
      <c r="T49" s="21" t="s">
        <v>134</v>
      </c>
      <c r="U49" s="21" t="s">
        <v>143</v>
      </c>
      <c r="V49" s="21" t="s">
        <v>136</v>
      </c>
      <c r="W49" s="21" t="s">
        <v>137</v>
      </c>
      <c r="X49" s="21" t="s">
        <v>138</v>
      </c>
      <c r="Y49" s="59" t="s">
        <v>139</v>
      </c>
      <c r="Z49" s="21" t="s">
        <v>136</v>
      </c>
      <c r="AA49" s="21" t="s">
        <v>140</v>
      </c>
      <c r="AB49" s="21"/>
      <c r="AC49" s="187" t="s">
        <v>133</v>
      </c>
      <c r="AD49" s="21" t="s">
        <v>510</v>
      </c>
      <c r="AE49" s="21" t="s">
        <v>511</v>
      </c>
      <c r="AF49" s="21"/>
      <c r="AG49" s="21"/>
      <c r="AH49" s="21"/>
      <c r="AI49" s="21"/>
      <c r="AJ49" s="187" t="s">
        <v>133</v>
      </c>
      <c r="AK49" s="21" t="s">
        <v>512</v>
      </c>
      <c r="AL49" s="21"/>
      <c r="AM49" s="35"/>
      <c r="AO49" s="2"/>
      <c r="AP49" s="34"/>
    </row>
    <row r="50" spans="1:42" ht="31.5" x14ac:dyDescent="0.25">
      <c r="A50" s="66" t="s">
        <v>513</v>
      </c>
      <c r="B50" s="21" t="s">
        <v>514</v>
      </c>
      <c r="C50" s="40" t="s">
        <v>23</v>
      </c>
      <c r="D50" s="35" t="s">
        <v>496</v>
      </c>
      <c r="E50" s="35" t="s">
        <v>497</v>
      </c>
      <c r="F50" s="21">
        <v>9893132849</v>
      </c>
      <c r="G50" s="64" t="s">
        <v>515</v>
      </c>
      <c r="H50" s="35"/>
      <c r="I50" s="67">
        <v>45798</v>
      </c>
      <c r="J50" s="21" t="s">
        <v>505</v>
      </c>
      <c r="K50" s="21" t="s">
        <v>500</v>
      </c>
      <c r="L50" s="35"/>
      <c r="M50" s="21">
        <v>4</v>
      </c>
      <c r="N50" s="187">
        <f>SUMIFS('Laptop Allocation | 25-26'!G:G,'Laptop Allocation | 25-26'!A:A,'All Branches'!B50)</f>
        <v>4</v>
      </c>
      <c r="O50" s="187" t="b">
        <f t="shared" si="2"/>
        <v>1</v>
      </c>
      <c r="P50" s="35"/>
      <c r="Q50" s="21" t="s">
        <v>212</v>
      </c>
      <c r="R50" s="76" t="s">
        <v>133</v>
      </c>
      <c r="S50" s="21"/>
      <c r="T50" s="21" t="s">
        <v>134</v>
      </c>
      <c r="U50" s="21" t="s">
        <v>143</v>
      </c>
      <c r="V50" s="21" t="s">
        <v>136</v>
      </c>
      <c r="W50" s="21" t="s">
        <v>516</v>
      </c>
      <c r="X50" s="21" t="s">
        <v>138</v>
      </c>
      <c r="Y50" s="59" t="s">
        <v>139</v>
      </c>
      <c r="Z50" s="21" t="s">
        <v>136</v>
      </c>
      <c r="AA50" s="21" t="s">
        <v>140</v>
      </c>
      <c r="AB50" s="21"/>
      <c r="AC50" s="187" t="s">
        <v>133</v>
      </c>
      <c r="AD50" s="21">
        <v>872.33</v>
      </c>
      <c r="AE50" s="21" t="s">
        <v>517</v>
      </c>
      <c r="AF50" s="21"/>
      <c r="AG50" s="21"/>
      <c r="AH50" s="21"/>
      <c r="AI50" s="21"/>
      <c r="AJ50" s="21" t="s">
        <v>133</v>
      </c>
      <c r="AK50" s="21" t="s">
        <v>187</v>
      </c>
      <c r="AL50" s="21"/>
      <c r="AM50" s="35"/>
      <c r="AO50" s="2"/>
      <c r="AP50" s="34"/>
    </row>
    <row r="51" spans="1:42" x14ac:dyDescent="0.25">
      <c r="A51" s="68" t="s">
        <v>518</v>
      </c>
      <c r="B51" s="69" t="s">
        <v>519</v>
      </c>
      <c r="C51" s="40" t="s">
        <v>23</v>
      </c>
      <c r="D51" s="35" t="s">
        <v>496</v>
      </c>
      <c r="E51" s="35" t="s">
        <v>497</v>
      </c>
      <c r="F51" s="21">
        <v>9893132849</v>
      </c>
      <c r="G51" s="64" t="s">
        <v>520</v>
      </c>
      <c r="H51" s="70"/>
      <c r="I51" s="67">
        <v>45802</v>
      </c>
      <c r="J51" s="21" t="s">
        <v>505</v>
      </c>
      <c r="K51" s="21" t="s">
        <v>499</v>
      </c>
      <c r="L51" s="35"/>
      <c r="M51" s="21">
        <v>0</v>
      </c>
      <c r="N51" s="187">
        <f>SUMIFS('Laptop Allocation | 25-26'!G:G,'Laptop Allocation | 25-26'!A:A,'All Branches'!B51)</f>
        <v>4</v>
      </c>
      <c r="O51" s="187" t="b">
        <f t="shared" si="2"/>
        <v>0</v>
      </c>
      <c r="P51" s="35"/>
      <c r="Q51" s="21" t="s">
        <v>2</v>
      </c>
      <c r="R51" s="21" t="s">
        <v>133</v>
      </c>
      <c r="S51" s="21"/>
      <c r="T51" s="76" t="s">
        <v>521</v>
      </c>
      <c r="U51" s="21" t="s">
        <v>522</v>
      </c>
      <c r="V51" s="187" t="s">
        <v>136</v>
      </c>
      <c r="W51" s="21" t="s">
        <v>516</v>
      </c>
      <c r="X51" s="21" t="s">
        <v>138</v>
      </c>
      <c r="Y51" s="59" t="s">
        <v>523</v>
      </c>
      <c r="Z51" s="21" t="s">
        <v>136</v>
      </c>
      <c r="AA51" s="21" t="s">
        <v>140</v>
      </c>
      <c r="AB51" s="21"/>
      <c r="AC51" s="187" t="s">
        <v>133</v>
      </c>
      <c r="AD51" s="21" t="s">
        <v>524</v>
      </c>
      <c r="AE51" s="21" t="s">
        <v>525</v>
      </c>
      <c r="AF51" s="21"/>
      <c r="AG51" s="76" t="s">
        <v>24</v>
      </c>
      <c r="AH51" s="21" t="b">
        <f>AF51=AG51</f>
        <v>0</v>
      </c>
      <c r="AI51" s="21"/>
      <c r="AJ51" s="21" t="s">
        <v>133</v>
      </c>
      <c r="AK51" s="21" t="s">
        <v>526</v>
      </c>
      <c r="AL51" s="21"/>
      <c r="AM51" s="35"/>
      <c r="AO51" s="2"/>
      <c r="AP51" s="34"/>
    </row>
    <row r="52" spans="1:42" ht="31.5" x14ac:dyDescent="0.25">
      <c r="A52" s="66" t="s">
        <v>527</v>
      </c>
      <c r="B52" s="21" t="s">
        <v>528</v>
      </c>
      <c r="C52" s="21" t="s">
        <v>23</v>
      </c>
      <c r="D52" s="35" t="s">
        <v>496</v>
      </c>
      <c r="E52" s="35" t="s">
        <v>497</v>
      </c>
      <c r="F52" s="21">
        <v>9893132849</v>
      </c>
      <c r="G52" s="64" t="s">
        <v>529</v>
      </c>
      <c r="H52" s="35"/>
      <c r="I52" s="67">
        <v>45802</v>
      </c>
      <c r="J52" s="21" t="s">
        <v>131</v>
      </c>
      <c r="K52" s="21" t="s">
        <v>499</v>
      </c>
      <c r="L52" s="35"/>
      <c r="M52" s="21">
        <v>0</v>
      </c>
      <c r="N52" s="187">
        <f>SUMIFS('Laptop Allocation | 25-26'!G:G,'Laptop Allocation | 25-26'!A:A,'All Branches'!B52)</f>
        <v>4</v>
      </c>
      <c r="O52" s="187" t="b">
        <f t="shared" si="2"/>
        <v>0</v>
      </c>
      <c r="P52" s="35"/>
      <c r="Q52" s="21" t="s">
        <v>2</v>
      </c>
      <c r="R52" s="21" t="s">
        <v>133</v>
      </c>
      <c r="S52" s="21"/>
      <c r="T52" s="76" t="s">
        <v>134</v>
      </c>
      <c r="U52" s="21" t="s">
        <v>143</v>
      </c>
      <c r="V52" s="21" t="s">
        <v>136</v>
      </c>
      <c r="W52" s="21" t="s">
        <v>137</v>
      </c>
      <c r="X52" s="21" t="s">
        <v>138</v>
      </c>
      <c r="Y52" s="59" t="s">
        <v>139</v>
      </c>
      <c r="Z52" s="21" t="s">
        <v>136</v>
      </c>
      <c r="AA52" s="21" t="s">
        <v>140</v>
      </c>
      <c r="AB52" s="21"/>
      <c r="AC52" s="187" t="s">
        <v>133</v>
      </c>
      <c r="AD52" s="187">
        <v>1326.26</v>
      </c>
      <c r="AE52" s="21" t="s">
        <v>530</v>
      </c>
      <c r="AF52" s="76" t="s">
        <v>24</v>
      </c>
      <c r="AG52" s="76" t="s">
        <v>24</v>
      </c>
      <c r="AH52" s="21" t="b">
        <f>AF52=AG52</f>
        <v>1</v>
      </c>
      <c r="AI52" s="21"/>
      <c r="AJ52" s="21" t="s">
        <v>133</v>
      </c>
      <c r="AK52" s="21" t="s">
        <v>531</v>
      </c>
      <c r="AL52" s="21"/>
      <c r="AM52" s="35"/>
      <c r="AO52" s="2"/>
      <c r="AP52" s="34"/>
    </row>
    <row r="53" spans="1:42" x14ac:dyDescent="0.25">
      <c r="A53" s="66" t="s">
        <v>532</v>
      </c>
      <c r="B53" s="21" t="s">
        <v>533</v>
      </c>
      <c r="C53" s="21" t="s">
        <v>23</v>
      </c>
      <c r="D53" s="35" t="s">
        <v>496</v>
      </c>
      <c r="E53" s="35" t="s">
        <v>497</v>
      </c>
      <c r="F53" s="21">
        <v>9893132849</v>
      </c>
      <c r="G53" s="64" t="s">
        <v>534</v>
      </c>
      <c r="H53" s="35"/>
      <c r="I53" s="67"/>
      <c r="J53" s="21" t="s">
        <v>131</v>
      </c>
      <c r="K53" s="21" t="s">
        <v>133</v>
      </c>
      <c r="L53" s="35"/>
      <c r="M53" s="21">
        <v>0</v>
      </c>
      <c r="N53" s="187">
        <f>SUMIFS('Laptop Allocation | 25-26'!G:G,'Laptop Allocation | 25-26'!A:A,'All Branches'!B53)</f>
        <v>4</v>
      </c>
      <c r="O53" s="187" t="b">
        <f t="shared" si="2"/>
        <v>0</v>
      </c>
      <c r="P53" s="35"/>
      <c r="Q53" s="21" t="s">
        <v>500</v>
      </c>
      <c r="R53" s="21" t="s">
        <v>2</v>
      </c>
      <c r="S53" s="21" t="s">
        <v>500</v>
      </c>
      <c r="T53" s="21" t="s">
        <v>500</v>
      </c>
      <c r="U53" s="21" t="s">
        <v>500</v>
      </c>
      <c r="V53" s="21" t="s">
        <v>500</v>
      </c>
      <c r="W53" s="21" t="s">
        <v>500</v>
      </c>
      <c r="X53" s="21" t="s">
        <v>500</v>
      </c>
      <c r="Y53" s="21" t="s">
        <v>500</v>
      </c>
      <c r="Z53" s="21" t="s">
        <v>500</v>
      </c>
      <c r="AA53" s="21" t="s">
        <v>500</v>
      </c>
      <c r="AB53" s="21" t="s">
        <v>500</v>
      </c>
      <c r="AC53" s="21" t="s">
        <v>133</v>
      </c>
      <c r="AD53" s="21">
        <v>1000</v>
      </c>
      <c r="AE53" s="21" t="s">
        <v>535</v>
      </c>
      <c r="AF53" s="76" t="s">
        <v>24</v>
      </c>
      <c r="AG53" s="76" t="s">
        <v>24</v>
      </c>
      <c r="AH53" s="21" t="b">
        <f>AF53=AG53</f>
        <v>1</v>
      </c>
      <c r="AI53" s="21" t="s">
        <v>500</v>
      </c>
      <c r="AJ53" s="21" t="s">
        <v>133</v>
      </c>
      <c r="AK53" s="21" t="s">
        <v>1850</v>
      </c>
      <c r="AL53" s="21" t="s">
        <v>500</v>
      </c>
      <c r="AM53" s="21" t="s">
        <v>500</v>
      </c>
      <c r="AO53" s="2"/>
      <c r="AP53" s="34"/>
    </row>
    <row r="54" spans="1:42" ht="31.5" x14ac:dyDescent="0.25">
      <c r="A54" s="66" t="s">
        <v>536</v>
      </c>
      <c r="B54" s="21" t="s">
        <v>537</v>
      </c>
      <c r="C54" s="21" t="s">
        <v>17</v>
      </c>
      <c r="D54" s="35" t="s">
        <v>538</v>
      </c>
      <c r="E54" s="35" t="s">
        <v>539</v>
      </c>
      <c r="F54" s="21">
        <v>9667455886</v>
      </c>
      <c r="G54" s="64" t="s">
        <v>540</v>
      </c>
      <c r="H54" s="35"/>
      <c r="I54" s="67">
        <v>45800</v>
      </c>
      <c r="J54" s="187" t="s">
        <v>505</v>
      </c>
      <c r="K54" s="21" t="s">
        <v>499</v>
      </c>
      <c r="L54" s="35"/>
      <c r="M54" s="21">
        <v>0</v>
      </c>
      <c r="N54" s="187">
        <f>SUMIFS('Laptop Allocation | 25-26'!G:G,'Laptop Allocation | 25-26'!A:A,'All Branches'!B54)</f>
        <v>4</v>
      </c>
      <c r="O54" s="187" t="b">
        <f t="shared" si="2"/>
        <v>0</v>
      </c>
      <c r="P54" s="35"/>
      <c r="Q54" s="21" t="s">
        <v>2</v>
      </c>
      <c r="R54" s="21" t="s">
        <v>133</v>
      </c>
      <c r="S54" s="21"/>
      <c r="T54" s="135" t="s">
        <v>134</v>
      </c>
      <c r="U54" s="21" t="s">
        <v>143</v>
      </c>
      <c r="V54" s="21" t="s">
        <v>136</v>
      </c>
      <c r="W54" s="21" t="s">
        <v>516</v>
      </c>
      <c r="X54" s="21" t="s">
        <v>138</v>
      </c>
      <c r="Y54" s="59" t="s">
        <v>139</v>
      </c>
      <c r="Z54" s="21" t="s">
        <v>136</v>
      </c>
      <c r="AA54" s="21" t="s">
        <v>140</v>
      </c>
      <c r="AB54" s="21"/>
      <c r="AC54" s="187" t="s">
        <v>133</v>
      </c>
      <c r="AD54" s="187">
        <v>1326.26</v>
      </c>
      <c r="AE54" s="21" t="s">
        <v>541</v>
      </c>
      <c r="AF54" s="21"/>
      <c r="AG54" s="76" t="s">
        <v>18</v>
      </c>
      <c r="AH54" s="21" t="b">
        <f>AF54=AG54</f>
        <v>0</v>
      </c>
      <c r="AI54" s="21"/>
      <c r="AJ54" s="21" t="s">
        <v>133</v>
      </c>
      <c r="AK54" s="21" t="s">
        <v>531</v>
      </c>
      <c r="AL54" s="21"/>
      <c r="AM54" s="35"/>
      <c r="AO54" s="2"/>
      <c r="AP54" s="34"/>
    </row>
    <row r="55" spans="1:42" x14ac:dyDescent="0.25">
      <c r="A55" s="66" t="s">
        <v>542</v>
      </c>
      <c r="B55" s="21" t="s">
        <v>543</v>
      </c>
      <c r="C55" s="21" t="s">
        <v>17</v>
      </c>
      <c r="D55" s="35" t="s">
        <v>538</v>
      </c>
      <c r="E55" s="35" t="s">
        <v>539</v>
      </c>
      <c r="F55" s="21">
        <v>9667455886</v>
      </c>
      <c r="G55" s="64" t="s">
        <v>544</v>
      </c>
      <c r="H55" s="35"/>
      <c r="I55" s="67">
        <v>45798</v>
      </c>
      <c r="J55" s="187" t="s">
        <v>131</v>
      </c>
      <c r="K55" s="21" t="s">
        <v>500</v>
      </c>
      <c r="L55" s="35"/>
      <c r="M55" s="21">
        <v>4</v>
      </c>
      <c r="N55" s="187">
        <f>SUMIFS('Laptop Allocation | 25-26'!G:G,'Laptop Allocation | 25-26'!A:A,'All Branches'!B55)</f>
        <v>4</v>
      </c>
      <c r="O55" s="187" t="b">
        <f t="shared" si="2"/>
        <v>1</v>
      </c>
      <c r="P55" s="35"/>
      <c r="Q55" s="21" t="s">
        <v>212</v>
      </c>
      <c r="R55" s="21" t="s">
        <v>133</v>
      </c>
      <c r="S55" s="21"/>
      <c r="T55" s="135" t="s">
        <v>134</v>
      </c>
      <c r="U55" s="21" t="s">
        <v>143</v>
      </c>
      <c r="V55" s="21" t="s">
        <v>136</v>
      </c>
      <c r="W55" s="21" t="s">
        <v>137</v>
      </c>
      <c r="X55" s="21" t="s">
        <v>138</v>
      </c>
      <c r="Y55" s="21" t="s">
        <v>139</v>
      </c>
      <c r="Z55" s="21" t="s">
        <v>136</v>
      </c>
      <c r="AA55" s="21" t="s">
        <v>140</v>
      </c>
      <c r="AB55" s="21"/>
      <c r="AC55" s="187" t="s">
        <v>133</v>
      </c>
      <c r="AD55" s="187">
        <v>1326.26</v>
      </c>
      <c r="AE55" s="21" t="s">
        <v>545</v>
      </c>
      <c r="AF55" s="21"/>
      <c r="AG55" s="76" t="s">
        <v>18</v>
      </c>
      <c r="AH55" s="21" t="b">
        <f>AF55=AG55</f>
        <v>0</v>
      </c>
      <c r="AI55" s="21"/>
      <c r="AJ55" s="21" t="s">
        <v>133</v>
      </c>
      <c r="AK55" s="21" t="s">
        <v>187</v>
      </c>
      <c r="AL55" s="21"/>
      <c r="AM55" s="35"/>
      <c r="AO55" s="2"/>
      <c r="AP55" s="34"/>
    </row>
    <row r="56" spans="1:42" x14ac:dyDescent="0.25">
      <c r="A56" s="66" t="s">
        <v>546</v>
      </c>
      <c r="B56" s="21" t="s">
        <v>547</v>
      </c>
      <c r="C56" s="21" t="s">
        <v>17</v>
      </c>
      <c r="D56" s="35" t="s">
        <v>538</v>
      </c>
      <c r="E56" s="35" t="s">
        <v>539</v>
      </c>
      <c r="F56" s="21">
        <v>9667455886</v>
      </c>
      <c r="G56" s="64" t="s">
        <v>548</v>
      </c>
      <c r="H56" s="35"/>
      <c r="I56" s="67">
        <v>45778</v>
      </c>
      <c r="J56" s="21" t="s">
        <v>131</v>
      </c>
      <c r="K56" s="21" t="s">
        <v>499</v>
      </c>
      <c r="L56" s="35"/>
      <c r="M56" s="21">
        <v>4</v>
      </c>
      <c r="N56" s="187">
        <f>SUMIFS('Laptop Allocation | 25-26'!G:G,'Laptop Allocation | 25-26'!A:A,'All Branches'!B56)</f>
        <v>4</v>
      </c>
      <c r="O56" s="200" t="b">
        <f t="shared" si="2"/>
        <v>1</v>
      </c>
      <c r="P56" s="21"/>
      <c r="Q56" s="187" t="s">
        <v>2</v>
      </c>
      <c r="R56" s="201" t="s">
        <v>133</v>
      </c>
      <c r="S56" s="21"/>
      <c r="T56" s="135" t="s">
        <v>134</v>
      </c>
      <c r="U56" s="21" t="s">
        <v>143</v>
      </c>
      <c r="V56" s="21" t="s">
        <v>136</v>
      </c>
      <c r="W56" s="21" t="s">
        <v>137</v>
      </c>
      <c r="X56" s="21" t="s">
        <v>138</v>
      </c>
      <c r="Y56" s="21" t="s">
        <v>139</v>
      </c>
      <c r="Z56" s="21" t="s">
        <v>136</v>
      </c>
      <c r="AA56" s="21" t="s">
        <v>140</v>
      </c>
      <c r="AB56" s="21"/>
      <c r="AC56" s="187" t="s">
        <v>133</v>
      </c>
      <c r="AD56" s="187">
        <v>1326.26</v>
      </c>
      <c r="AE56" s="21" t="s">
        <v>549</v>
      </c>
      <c r="AF56" s="21"/>
      <c r="AG56" s="21"/>
      <c r="AH56" s="21"/>
      <c r="AI56" s="21"/>
      <c r="AJ56" s="187" t="s">
        <v>133</v>
      </c>
      <c r="AK56" s="21" t="s">
        <v>478</v>
      </c>
      <c r="AL56" s="21"/>
      <c r="AM56" s="21"/>
    </row>
    <row r="57" spans="1:42" x14ac:dyDescent="0.25">
      <c r="A57" s="66" t="s">
        <v>550</v>
      </c>
      <c r="B57" s="21" t="s">
        <v>551</v>
      </c>
      <c r="C57" s="21" t="s">
        <v>17</v>
      </c>
      <c r="D57" s="35" t="s">
        <v>552</v>
      </c>
      <c r="E57" s="35" t="s">
        <v>553</v>
      </c>
      <c r="F57" s="21">
        <v>9667318435</v>
      </c>
      <c r="G57" s="64" t="s">
        <v>554</v>
      </c>
      <c r="H57" s="35"/>
      <c r="I57" s="67">
        <v>45787</v>
      </c>
      <c r="J57" s="187" t="s">
        <v>131</v>
      </c>
      <c r="K57" s="21" t="s">
        <v>499</v>
      </c>
      <c r="L57" s="35"/>
      <c r="M57" s="21">
        <v>4</v>
      </c>
      <c r="N57" s="187">
        <f>SUMIFS('Laptop Allocation | 25-26'!G:G,'Laptop Allocation | 25-26'!A:A,'All Branches'!B57)</f>
        <v>4</v>
      </c>
      <c r="O57" s="187" t="b">
        <f t="shared" si="2"/>
        <v>1</v>
      </c>
      <c r="P57" s="21"/>
      <c r="Q57" s="21" t="s">
        <v>2</v>
      </c>
      <c r="R57" s="21" t="s">
        <v>133</v>
      </c>
      <c r="S57" s="21"/>
      <c r="T57" s="135" t="s">
        <v>134</v>
      </c>
      <c r="U57" s="21" t="s">
        <v>143</v>
      </c>
      <c r="V57" s="21" t="s">
        <v>136</v>
      </c>
      <c r="W57" s="21" t="s">
        <v>137</v>
      </c>
      <c r="X57" s="21" t="s">
        <v>138</v>
      </c>
      <c r="Y57" s="21" t="s">
        <v>139</v>
      </c>
      <c r="Z57" s="21" t="s">
        <v>136</v>
      </c>
      <c r="AA57" s="21" t="s">
        <v>140</v>
      </c>
      <c r="AB57" s="21"/>
      <c r="AC57" s="187" t="s">
        <v>133</v>
      </c>
      <c r="AD57" s="187">
        <v>1326.26</v>
      </c>
      <c r="AE57" s="21" t="s">
        <v>555</v>
      </c>
      <c r="AF57" s="76" t="s">
        <v>18</v>
      </c>
      <c r="AG57" s="76" t="s">
        <v>18</v>
      </c>
      <c r="AH57" s="21" t="b">
        <f t="shared" ref="AH57:AH63" si="3">AF57=AG57</f>
        <v>1</v>
      </c>
      <c r="AI57" s="21"/>
      <c r="AJ57" s="21" t="s">
        <v>133</v>
      </c>
      <c r="AK57" s="21" t="s">
        <v>556</v>
      </c>
      <c r="AL57" s="21"/>
      <c r="AM57" s="21"/>
    </row>
    <row r="58" spans="1:42" ht="31.5" x14ac:dyDescent="0.25">
      <c r="A58" s="66" t="s">
        <v>557</v>
      </c>
      <c r="B58" s="21" t="s">
        <v>558</v>
      </c>
      <c r="C58" s="21" t="s">
        <v>17</v>
      </c>
      <c r="D58" s="35" t="s">
        <v>559</v>
      </c>
      <c r="E58" s="35" t="s">
        <v>560</v>
      </c>
      <c r="F58" s="21">
        <v>7357792517</v>
      </c>
      <c r="G58" s="64" t="s">
        <v>561</v>
      </c>
      <c r="H58" s="35"/>
      <c r="I58" s="67">
        <v>45793</v>
      </c>
      <c r="J58" s="21" t="s">
        <v>131</v>
      </c>
      <c r="K58" s="21" t="s">
        <v>500</v>
      </c>
      <c r="L58" s="35"/>
      <c r="M58" s="21">
        <v>4</v>
      </c>
      <c r="N58" s="187">
        <f>SUMIFS('Laptop Allocation | 25-26'!G:G,'Laptop Allocation | 25-26'!A:A,'All Branches'!B58)</f>
        <v>4</v>
      </c>
      <c r="O58" s="187" t="b">
        <f t="shared" si="2"/>
        <v>1</v>
      </c>
      <c r="P58" s="21"/>
      <c r="Q58" s="21" t="s">
        <v>212</v>
      </c>
      <c r="R58" s="76" t="s">
        <v>133</v>
      </c>
      <c r="S58" s="21"/>
      <c r="T58" s="21" t="s">
        <v>134</v>
      </c>
      <c r="U58" s="65" t="s">
        <v>143</v>
      </c>
      <c r="V58" s="21" t="s">
        <v>136</v>
      </c>
      <c r="W58" s="21" t="s">
        <v>137</v>
      </c>
      <c r="X58" s="21" t="s">
        <v>138</v>
      </c>
      <c r="Y58" s="21" t="s">
        <v>139</v>
      </c>
      <c r="Z58" s="21" t="s">
        <v>136</v>
      </c>
      <c r="AA58" s="21" t="s">
        <v>140</v>
      </c>
      <c r="AB58" s="65"/>
      <c r="AC58" s="187" t="s">
        <v>133</v>
      </c>
      <c r="AD58" s="21">
        <v>808</v>
      </c>
      <c r="AE58" s="21" t="s">
        <v>42</v>
      </c>
      <c r="AF58" s="21"/>
      <c r="AG58" s="76" t="s">
        <v>18</v>
      </c>
      <c r="AH58" s="21" t="b">
        <f t="shared" si="3"/>
        <v>0</v>
      </c>
      <c r="AI58" s="21"/>
      <c r="AJ58" s="21" t="s">
        <v>133</v>
      </c>
      <c r="AK58" s="21" t="s">
        <v>343</v>
      </c>
      <c r="AL58" s="21"/>
      <c r="AM58" s="21"/>
    </row>
    <row r="59" spans="1:42" x14ac:dyDescent="0.25">
      <c r="A59" s="66" t="s">
        <v>562</v>
      </c>
      <c r="B59" s="21" t="s">
        <v>563</v>
      </c>
      <c r="C59" s="21" t="s">
        <v>17</v>
      </c>
      <c r="D59" s="35" t="s">
        <v>559</v>
      </c>
      <c r="E59" s="35" t="s">
        <v>560</v>
      </c>
      <c r="F59" s="21">
        <v>7357792517</v>
      </c>
      <c r="G59" s="64" t="s">
        <v>564</v>
      </c>
      <c r="H59" s="35"/>
      <c r="I59" s="67">
        <v>45787</v>
      </c>
      <c r="J59" s="187" t="s">
        <v>131</v>
      </c>
      <c r="K59" s="21" t="s">
        <v>499</v>
      </c>
      <c r="L59" s="35"/>
      <c r="M59" s="21">
        <v>0</v>
      </c>
      <c r="N59" s="187">
        <f>SUMIFS('Laptop Allocation | 25-26'!G:G,'Laptop Allocation | 25-26'!A:A,'All Branches'!B59)</f>
        <v>4</v>
      </c>
      <c r="O59" s="187" t="b">
        <f t="shared" si="2"/>
        <v>0</v>
      </c>
      <c r="P59" s="21"/>
      <c r="Q59" s="21" t="s">
        <v>2</v>
      </c>
      <c r="R59" s="76" t="s">
        <v>133</v>
      </c>
      <c r="S59" s="21"/>
      <c r="T59" s="21" t="s">
        <v>134</v>
      </c>
      <c r="U59" s="21" t="s">
        <v>143</v>
      </c>
      <c r="V59" s="21" t="s">
        <v>136</v>
      </c>
      <c r="W59" s="21" t="s">
        <v>516</v>
      </c>
      <c r="X59" s="21" t="s">
        <v>138</v>
      </c>
      <c r="Y59" s="21" t="s">
        <v>139</v>
      </c>
      <c r="Z59" s="21" t="s">
        <v>136</v>
      </c>
      <c r="AA59" s="21" t="s">
        <v>140</v>
      </c>
      <c r="AB59" s="21"/>
      <c r="AC59" s="187" t="s">
        <v>133</v>
      </c>
      <c r="AD59" s="187">
        <v>1326.26</v>
      </c>
      <c r="AE59" s="21" t="s">
        <v>565</v>
      </c>
      <c r="AF59" s="76" t="s">
        <v>18</v>
      </c>
      <c r="AG59" s="76" t="s">
        <v>18</v>
      </c>
      <c r="AH59" s="21" t="b">
        <f t="shared" si="3"/>
        <v>1</v>
      </c>
      <c r="AI59" s="21"/>
      <c r="AJ59" s="21" t="s">
        <v>133</v>
      </c>
      <c r="AK59" s="21" t="s">
        <v>254</v>
      </c>
      <c r="AL59" s="21"/>
      <c r="AM59" s="21"/>
    </row>
    <row r="60" spans="1:42" x14ac:dyDescent="0.25">
      <c r="A60" s="66" t="s">
        <v>566</v>
      </c>
      <c r="B60" s="21" t="s">
        <v>567</v>
      </c>
      <c r="C60" s="21" t="s">
        <v>17</v>
      </c>
      <c r="D60" s="35" t="s">
        <v>559</v>
      </c>
      <c r="E60" s="35" t="s">
        <v>560</v>
      </c>
      <c r="F60" s="21">
        <v>7357792517</v>
      </c>
      <c r="G60" s="64" t="s">
        <v>568</v>
      </c>
      <c r="H60" s="35"/>
      <c r="I60" s="67">
        <v>45793</v>
      </c>
      <c r="J60" s="21" t="s">
        <v>131</v>
      </c>
      <c r="K60" s="21" t="s">
        <v>500</v>
      </c>
      <c r="L60" s="35"/>
      <c r="M60" s="21">
        <v>4</v>
      </c>
      <c r="N60" s="187">
        <f>SUMIFS('Laptop Allocation | 25-26'!G:G,'Laptop Allocation | 25-26'!A:A,'All Branches'!B60)</f>
        <v>4</v>
      </c>
      <c r="O60" s="187" t="b">
        <f t="shared" si="2"/>
        <v>1</v>
      </c>
      <c r="P60" s="21"/>
      <c r="Q60" s="21" t="s">
        <v>2</v>
      </c>
      <c r="R60" s="76" t="s">
        <v>133</v>
      </c>
      <c r="S60" s="21"/>
      <c r="T60" s="21" t="s">
        <v>134</v>
      </c>
      <c r="U60" s="21" t="s">
        <v>143</v>
      </c>
      <c r="V60" s="21" t="s">
        <v>136</v>
      </c>
      <c r="W60" s="21" t="s">
        <v>137</v>
      </c>
      <c r="X60" s="21" t="s">
        <v>138</v>
      </c>
      <c r="Y60" s="21" t="s">
        <v>139</v>
      </c>
      <c r="Z60" s="21" t="s">
        <v>136</v>
      </c>
      <c r="AA60" s="21" t="s">
        <v>140</v>
      </c>
      <c r="AB60" s="21"/>
      <c r="AC60" s="187" t="s">
        <v>133</v>
      </c>
      <c r="AD60" s="187">
        <v>1326.26</v>
      </c>
      <c r="AE60" s="21" t="s">
        <v>569</v>
      </c>
      <c r="AF60" s="21"/>
      <c r="AG60" s="81" t="s">
        <v>18</v>
      </c>
      <c r="AH60" s="21" t="b">
        <f t="shared" si="3"/>
        <v>0</v>
      </c>
      <c r="AI60" s="21"/>
      <c r="AJ60" s="21" t="s">
        <v>133</v>
      </c>
      <c r="AK60" s="21" t="s">
        <v>423</v>
      </c>
      <c r="AL60" s="21"/>
      <c r="AM60" s="21"/>
    </row>
    <row r="61" spans="1:42" x14ac:dyDescent="0.25">
      <c r="A61" s="66" t="s">
        <v>570</v>
      </c>
      <c r="B61" s="135" t="s">
        <v>571</v>
      </c>
      <c r="C61" s="21" t="s">
        <v>573</v>
      </c>
      <c r="D61" s="35" t="s">
        <v>574</v>
      </c>
      <c r="E61" s="35" t="s">
        <v>575</v>
      </c>
      <c r="F61" s="21">
        <v>9500637620</v>
      </c>
      <c r="G61" s="64" t="s">
        <v>576</v>
      </c>
      <c r="H61" s="35"/>
      <c r="I61" s="71">
        <v>45875</v>
      </c>
      <c r="J61" s="21" t="s">
        <v>51</v>
      </c>
      <c r="K61" s="21" t="s">
        <v>500</v>
      </c>
      <c r="L61" s="35"/>
      <c r="M61" s="21">
        <v>0</v>
      </c>
      <c r="N61" s="187">
        <f>SUMIFS('Laptop Allocation | 25-26'!G:G,'Laptop Allocation | 25-26'!A:A,'All Branches'!B61)</f>
        <v>4</v>
      </c>
      <c r="O61" s="187" t="b">
        <f t="shared" si="2"/>
        <v>0</v>
      </c>
      <c r="P61" s="21"/>
      <c r="Q61" s="187" t="s">
        <v>212</v>
      </c>
      <c r="R61" s="187" t="s">
        <v>133</v>
      </c>
      <c r="S61" s="21" t="s">
        <v>499</v>
      </c>
      <c r="T61" s="21" t="s">
        <v>134</v>
      </c>
      <c r="U61" s="21" t="s">
        <v>143</v>
      </c>
      <c r="V61" s="21" t="s">
        <v>136</v>
      </c>
      <c r="W61" s="21" t="s">
        <v>137</v>
      </c>
      <c r="X61" s="21" t="s">
        <v>138</v>
      </c>
      <c r="Y61" s="21" t="s">
        <v>139</v>
      </c>
      <c r="Z61" s="21" t="s">
        <v>136</v>
      </c>
      <c r="AA61" s="21" t="s">
        <v>140</v>
      </c>
      <c r="AB61" s="21" t="s">
        <v>499</v>
      </c>
      <c r="AC61" s="21" t="s">
        <v>133</v>
      </c>
      <c r="AD61" s="21">
        <v>799</v>
      </c>
      <c r="AE61" s="21" t="s">
        <v>1842</v>
      </c>
      <c r="AF61" s="21" t="s">
        <v>30</v>
      </c>
      <c r="AG61" s="21" t="s">
        <v>30</v>
      </c>
      <c r="AH61" s="21" t="b">
        <f t="shared" si="3"/>
        <v>1</v>
      </c>
      <c r="AI61" s="21" t="s">
        <v>499</v>
      </c>
      <c r="AJ61" s="21" t="s">
        <v>133</v>
      </c>
      <c r="AK61" s="21" t="s">
        <v>1844</v>
      </c>
      <c r="AL61" s="21" t="s">
        <v>499</v>
      </c>
      <c r="AM61" s="21" t="s">
        <v>499</v>
      </c>
    </row>
    <row r="62" spans="1:42" x14ac:dyDescent="0.25">
      <c r="A62" s="66" t="s">
        <v>577</v>
      </c>
      <c r="B62" s="76" t="s">
        <v>572</v>
      </c>
      <c r="C62" s="21" t="s">
        <v>573</v>
      </c>
      <c r="D62" s="21" t="s">
        <v>1890</v>
      </c>
      <c r="E62" s="35" t="s">
        <v>1891</v>
      </c>
      <c r="F62" s="21">
        <v>9942710002</v>
      </c>
      <c r="G62" s="64" t="s">
        <v>1888</v>
      </c>
      <c r="H62" s="35"/>
      <c r="I62" s="71">
        <v>45845</v>
      </c>
      <c r="J62" s="21" t="s">
        <v>131</v>
      </c>
      <c r="K62" s="21" t="s">
        <v>2</v>
      </c>
      <c r="L62" s="35"/>
      <c r="M62" s="21">
        <v>0</v>
      </c>
      <c r="N62" s="187">
        <f>SUMIFS('Laptop Allocation | 25-26'!G:G,'Laptop Allocation | 25-26'!A:A,'All Branches'!B62)</f>
        <v>3</v>
      </c>
      <c r="O62" s="200" t="b">
        <f t="shared" si="2"/>
        <v>0</v>
      </c>
      <c r="P62" s="21"/>
      <c r="Q62" s="21" t="s">
        <v>500</v>
      </c>
      <c r="R62" s="201" t="s">
        <v>133</v>
      </c>
      <c r="S62" s="21" t="s">
        <v>578</v>
      </c>
      <c r="T62" s="21" t="s">
        <v>134</v>
      </c>
      <c r="U62" s="21" t="s">
        <v>143</v>
      </c>
      <c r="V62" s="21" t="s">
        <v>136</v>
      </c>
      <c r="W62" s="21" t="s">
        <v>137</v>
      </c>
      <c r="X62" s="21" t="s">
        <v>138</v>
      </c>
      <c r="Y62" s="21" t="s">
        <v>139</v>
      </c>
      <c r="Z62" s="21" t="s">
        <v>136</v>
      </c>
      <c r="AA62" s="21" t="s">
        <v>140</v>
      </c>
      <c r="AB62" s="21" t="s">
        <v>578</v>
      </c>
      <c r="AC62" s="187" t="s">
        <v>133</v>
      </c>
      <c r="AD62" s="187">
        <v>1326.26</v>
      </c>
      <c r="AE62" s="21" t="s">
        <v>579</v>
      </c>
      <c r="AF62" s="81" t="s">
        <v>30</v>
      </c>
      <c r="AG62" s="81" t="s">
        <v>30</v>
      </c>
      <c r="AH62" s="21" t="b">
        <f t="shared" si="3"/>
        <v>1</v>
      </c>
      <c r="AI62" s="21" t="s">
        <v>578</v>
      </c>
      <c r="AJ62" s="202" t="s">
        <v>133</v>
      </c>
      <c r="AK62" s="21" t="s">
        <v>257</v>
      </c>
      <c r="AL62" s="21"/>
      <c r="AM62" s="21"/>
    </row>
    <row r="63" spans="1:42" x14ac:dyDescent="0.25">
      <c r="A63" s="66" t="s">
        <v>580</v>
      </c>
      <c r="B63" s="76" t="s">
        <v>581</v>
      </c>
      <c r="C63" s="21" t="s">
        <v>573</v>
      </c>
      <c r="D63" s="21" t="s">
        <v>574</v>
      </c>
      <c r="E63" s="35" t="s">
        <v>575</v>
      </c>
      <c r="F63" s="21">
        <v>9500637620</v>
      </c>
      <c r="G63" s="64" t="s">
        <v>582</v>
      </c>
      <c r="H63" s="35"/>
      <c r="I63" s="71">
        <v>45845</v>
      </c>
      <c r="J63" s="21" t="s">
        <v>131</v>
      </c>
      <c r="K63" s="21" t="s">
        <v>2</v>
      </c>
      <c r="L63" s="35"/>
      <c r="M63" s="21">
        <v>0</v>
      </c>
      <c r="N63" s="187">
        <f>SUMIFS('Laptop Allocation | 25-26'!G:G,'Laptop Allocation | 25-26'!A:A,'All Branches'!B63)</f>
        <v>4</v>
      </c>
      <c r="O63" s="200" t="b">
        <f t="shared" si="2"/>
        <v>0</v>
      </c>
      <c r="P63" s="21"/>
      <c r="Q63" s="21" t="s">
        <v>500</v>
      </c>
      <c r="R63" s="201" t="s">
        <v>133</v>
      </c>
      <c r="S63" s="21" t="s">
        <v>578</v>
      </c>
      <c r="T63" s="21" t="s">
        <v>134</v>
      </c>
      <c r="U63" s="21" t="s">
        <v>143</v>
      </c>
      <c r="V63" s="21" t="s">
        <v>136</v>
      </c>
      <c r="W63" s="21" t="s">
        <v>137</v>
      </c>
      <c r="X63" s="21" t="s">
        <v>138</v>
      </c>
      <c r="Y63" s="21" t="s">
        <v>139</v>
      </c>
      <c r="Z63" s="21" t="s">
        <v>136</v>
      </c>
      <c r="AA63" s="21" t="s">
        <v>140</v>
      </c>
      <c r="AB63" s="21" t="s">
        <v>578</v>
      </c>
      <c r="AC63" s="201" t="s">
        <v>133</v>
      </c>
      <c r="AD63" s="21">
        <v>800</v>
      </c>
      <c r="AE63" s="21" t="s">
        <v>49</v>
      </c>
      <c r="AF63" s="21" t="s">
        <v>30</v>
      </c>
      <c r="AG63" s="81" t="s">
        <v>30</v>
      </c>
      <c r="AH63" s="21" t="b">
        <f t="shared" si="3"/>
        <v>1</v>
      </c>
      <c r="AI63" s="21" t="s">
        <v>578</v>
      </c>
      <c r="AJ63" s="202" t="s">
        <v>133</v>
      </c>
      <c r="AK63" s="29" t="s">
        <v>583</v>
      </c>
      <c r="AL63" s="21" t="s">
        <v>578</v>
      </c>
      <c r="AM63" s="21" t="s">
        <v>578</v>
      </c>
    </row>
    <row r="64" spans="1:42" ht="31.5" x14ac:dyDescent="0.25">
      <c r="A64" s="66" t="s">
        <v>584</v>
      </c>
      <c r="B64" s="76" t="s">
        <v>585</v>
      </c>
      <c r="C64" s="21" t="s">
        <v>573</v>
      </c>
      <c r="D64" s="21"/>
      <c r="E64" s="35"/>
      <c r="F64" s="21"/>
      <c r="G64" s="64" t="s">
        <v>1887</v>
      </c>
      <c r="H64" s="35"/>
      <c r="I64" s="186">
        <v>45845</v>
      </c>
      <c r="J64" s="21" t="s">
        <v>131</v>
      </c>
      <c r="K64" s="21" t="s">
        <v>2</v>
      </c>
      <c r="L64" s="35"/>
      <c r="M64" s="21">
        <v>0</v>
      </c>
      <c r="N64" s="187">
        <f>SUMIFS('Laptop Allocation | 25-26'!G:G,'Laptop Allocation | 25-26'!A:A,'All Branches'!B64)</f>
        <v>4</v>
      </c>
      <c r="O64" s="200" t="b">
        <f t="shared" si="2"/>
        <v>0</v>
      </c>
      <c r="P64" s="21"/>
      <c r="Q64" s="21" t="s">
        <v>500</v>
      </c>
      <c r="R64" s="201" t="s">
        <v>133</v>
      </c>
      <c r="S64" s="21" t="s">
        <v>578</v>
      </c>
      <c r="T64" s="21" t="s">
        <v>134</v>
      </c>
      <c r="U64" s="21" t="s">
        <v>143</v>
      </c>
      <c r="V64" s="21" t="s">
        <v>136</v>
      </c>
      <c r="W64" s="21" t="s">
        <v>137</v>
      </c>
      <c r="X64" s="21" t="s">
        <v>138</v>
      </c>
      <c r="Y64" s="21" t="s">
        <v>139</v>
      </c>
      <c r="Z64" s="21" t="s">
        <v>136</v>
      </c>
      <c r="AA64" s="21" t="s">
        <v>140</v>
      </c>
      <c r="AB64" s="21" t="s">
        <v>578</v>
      </c>
      <c r="AC64" s="201" t="s">
        <v>133</v>
      </c>
      <c r="AD64" s="21">
        <v>999</v>
      </c>
      <c r="AE64" s="21" t="s">
        <v>42</v>
      </c>
      <c r="AF64" s="21" t="s">
        <v>578</v>
      </c>
      <c r="AG64" s="81" t="s">
        <v>30</v>
      </c>
      <c r="AH64" s="21" t="s">
        <v>578</v>
      </c>
      <c r="AI64" s="21" t="s">
        <v>578</v>
      </c>
      <c r="AJ64" s="202" t="s">
        <v>133</v>
      </c>
      <c r="AK64" s="21" t="s">
        <v>230</v>
      </c>
      <c r="AL64" s="21" t="s">
        <v>578</v>
      </c>
      <c r="AM64" s="21" t="s">
        <v>578</v>
      </c>
    </row>
    <row r="65" spans="1:40" x14ac:dyDescent="0.25">
      <c r="A65" s="66" t="s">
        <v>586</v>
      </c>
      <c r="B65" s="21" t="s">
        <v>587</v>
      </c>
      <c r="C65" s="21" t="s">
        <v>573</v>
      </c>
      <c r="D65" s="21" t="s">
        <v>574</v>
      </c>
      <c r="E65" s="35" t="s">
        <v>575</v>
      </c>
      <c r="F65" s="21">
        <v>9500637620</v>
      </c>
      <c r="G65" s="64" t="s">
        <v>1889</v>
      </c>
      <c r="H65" s="35"/>
      <c r="I65" s="71">
        <v>45875</v>
      </c>
      <c r="J65" s="21" t="s">
        <v>51</v>
      </c>
      <c r="K65" s="21" t="s">
        <v>500</v>
      </c>
      <c r="L65" s="35"/>
      <c r="M65" s="21">
        <v>0</v>
      </c>
      <c r="N65" s="187">
        <f>SUMIFS('Laptop Allocation | 25-26'!G:G,'Laptop Allocation | 25-26'!A:A,'All Branches'!B65)</f>
        <v>4</v>
      </c>
      <c r="O65" s="187" t="b">
        <f t="shared" si="2"/>
        <v>0</v>
      </c>
      <c r="P65" s="21"/>
      <c r="Q65" s="187" t="s">
        <v>2</v>
      </c>
      <c r="R65" s="187" t="s">
        <v>212</v>
      </c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187" t="s">
        <v>133</v>
      </c>
      <c r="AD65" s="204">
        <v>1326.26</v>
      </c>
      <c r="AE65" s="21" t="s">
        <v>1860</v>
      </c>
      <c r="AF65" s="21"/>
      <c r="AG65" s="81" t="s">
        <v>30</v>
      </c>
      <c r="AH65" s="21"/>
      <c r="AI65" s="21"/>
      <c r="AJ65" s="187" t="s">
        <v>133</v>
      </c>
      <c r="AK65" s="21" t="s">
        <v>169</v>
      </c>
      <c r="AL65" s="21"/>
      <c r="AM65" s="21"/>
    </row>
    <row r="66" spans="1:40" ht="31.5" x14ac:dyDescent="0.25">
      <c r="A66" s="66" t="s">
        <v>588</v>
      </c>
      <c r="B66" s="76" t="s">
        <v>589</v>
      </c>
      <c r="C66" s="21" t="s">
        <v>573</v>
      </c>
      <c r="D66" s="35" t="s">
        <v>574</v>
      </c>
      <c r="E66" s="35" t="s">
        <v>575</v>
      </c>
      <c r="F66" s="21">
        <v>9500637620</v>
      </c>
      <c r="G66" s="64" t="s">
        <v>590</v>
      </c>
      <c r="H66" s="35"/>
      <c r="I66" s="71">
        <v>45875</v>
      </c>
      <c r="J66" s="21" t="s">
        <v>51</v>
      </c>
      <c r="K66" s="21" t="s">
        <v>500</v>
      </c>
      <c r="L66" s="35"/>
      <c r="M66" s="21">
        <v>0</v>
      </c>
      <c r="N66" s="187">
        <f>SUMIFS('Laptop Allocation | 25-26'!G:G,'Laptop Allocation | 25-26'!A:A,'All Branches'!B66)</f>
        <v>4</v>
      </c>
      <c r="O66" s="187" t="b">
        <f t="shared" ref="O66:O89" si="4">N66=M66</f>
        <v>0</v>
      </c>
      <c r="P66" s="21"/>
      <c r="Q66" s="21" t="s">
        <v>499</v>
      </c>
      <c r="R66" s="201" t="s">
        <v>133</v>
      </c>
      <c r="S66" s="21" t="s">
        <v>499</v>
      </c>
      <c r="T66" s="21" t="s">
        <v>134</v>
      </c>
      <c r="U66" s="21" t="s">
        <v>143</v>
      </c>
      <c r="V66" s="21" t="s">
        <v>136</v>
      </c>
      <c r="W66" s="21" t="s">
        <v>137</v>
      </c>
      <c r="X66" s="21" t="s">
        <v>138</v>
      </c>
      <c r="Y66" s="21" t="s">
        <v>139</v>
      </c>
      <c r="Z66" s="21" t="s">
        <v>136</v>
      </c>
      <c r="AA66" s="21" t="s">
        <v>140</v>
      </c>
      <c r="AB66" s="21" t="s">
        <v>499</v>
      </c>
      <c r="AC66" s="21" t="s">
        <v>133</v>
      </c>
      <c r="AD66" s="21">
        <v>999</v>
      </c>
      <c r="AE66" s="21" t="s">
        <v>511</v>
      </c>
      <c r="AF66" s="21" t="s">
        <v>499</v>
      </c>
      <c r="AG66" s="81" t="s">
        <v>30</v>
      </c>
      <c r="AH66" s="21" t="s">
        <v>499</v>
      </c>
      <c r="AI66" s="21" t="s">
        <v>499</v>
      </c>
      <c r="AJ66" s="21" t="s">
        <v>133</v>
      </c>
      <c r="AK66" s="21" t="s">
        <v>531</v>
      </c>
      <c r="AL66" s="21" t="s">
        <v>499</v>
      </c>
      <c r="AM66" s="21" t="s">
        <v>499</v>
      </c>
    </row>
    <row r="67" spans="1:40" x14ac:dyDescent="0.25">
      <c r="A67" s="66" t="s">
        <v>591</v>
      </c>
      <c r="B67" s="135" t="s">
        <v>592</v>
      </c>
      <c r="C67" s="21" t="s">
        <v>573</v>
      </c>
      <c r="D67" s="35" t="s">
        <v>574</v>
      </c>
      <c r="E67" s="35" t="s">
        <v>575</v>
      </c>
      <c r="F67" s="21">
        <v>9500637620</v>
      </c>
      <c r="G67" s="64" t="s">
        <v>593</v>
      </c>
      <c r="H67" s="35"/>
      <c r="I67" s="71">
        <v>45875</v>
      </c>
      <c r="J67" s="21" t="s">
        <v>51</v>
      </c>
      <c r="K67" s="21" t="s">
        <v>500</v>
      </c>
      <c r="L67" s="35"/>
      <c r="M67" s="21">
        <v>0</v>
      </c>
      <c r="N67" s="187">
        <f>SUMIFS('Laptop Allocation | 25-26'!G:G,'Laptop Allocation | 25-26'!A:A,'All Branches'!B67)</f>
        <v>4</v>
      </c>
      <c r="O67" s="187" t="b">
        <f t="shared" si="4"/>
        <v>0</v>
      </c>
      <c r="P67" s="21"/>
      <c r="Q67" s="21" t="s">
        <v>499</v>
      </c>
      <c r="R67" s="21" t="s">
        <v>2</v>
      </c>
      <c r="S67" s="21" t="s">
        <v>499</v>
      </c>
      <c r="T67" s="21" t="s">
        <v>499</v>
      </c>
      <c r="U67" s="21" t="s">
        <v>499</v>
      </c>
      <c r="V67" s="21" t="s">
        <v>499</v>
      </c>
      <c r="W67" s="21" t="s">
        <v>499</v>
      </c>
      <c r="X67" s="21" t="s">
        <v>499</v>
      </c>
      <c r="Y67" s="21" t="s">
        <v>499</v>
      </c>
      <c r="Z67" s="21" t="s">
        <v>499</v>
      </c>
      <c r="AA67" s="21" t="s">
        <v>499</v>
      </c>
      <c r="AB67" s="21" t="s">
        <v>499</v>
      </c>
      <c r="AC67" s="21" t="s">
        <v>133</v>
      </c>
      <c r="AD67" s="21">
        <v>801</v>
      </c>
      <c r="AE67" s="21" t="s">
        <v>1843</v>
      </c>
      <c r="AF67" s="21" t="s">
        <v>499</v>
      </c>
      <c r="AG67" s="81" t="s">
        <v>30</v>
      </c>
      <c r="AH67" s="21" t="s">
        <v>499</v>
      </c>
      <c r="AI67" s="21" t="s">
        <v>499</v>
      </c>
      <c r="AJ67" s="21" t="s">
        <v>133</v>
      </c>
      <c r="AK67" s="21" t="s">
        <v>187</v>
      </c>
      <c r="AL67" s="21" t="s">
        <v>499</v>
      </c>
      <c r="AM67" s="21" t="s">
        <v>499</v>
      </c>
    </row>
    <row r="68" spans="1:40" x14ac:dyDescent="0.25">
      <c r="A68" s="66" t="s">
        <v>594</v>
      </c>
      <c r="B68" s="21" t="s">
        <v>595</v>
      </c>
      <c r="C68" s="21" t="s">
        <v>573</v>
      </c>
      <c r="D68" s="29" t="s">
        <v>597</v>
      </c>
      <c r="E68" s="35"/>
      <c r="F68" s="29">
        <v>7708266717</v>
      </c>
      <c r="G68" s="24" t="s">
        <v>598</v>
      </c>
      <c r="H68" s="35"/>
      <c r="I68" s="71">
        <v>45854</v>
      </c>
      <c r="J68" s="21" t="s">
        <v>131</v>
      </c>
      <c r="K68" s="21" t="s">
        <v>2</v>
      </c>
      <c r="L68" s="35"/>
      <c r="M68" s="21">
        <v>0</v>
      </c>
      <c r="N68" s="187">
        <f>SUMIFS('Laptop Allocation | 25-26'!G:G,'Laptop Allocation | 25-26'!A:A,'All Branches'!B68)</f>
        <v>3</v>
      </c>
      <c r="O68" s="187" t="b">
        <f t="shared" si="4"/>
        <v>0</v>
      </c>
      <c r="P68" s="21"/>
      <c r="Q68" s="21" t="s">
        <v>499</v>
      </c>
      <c r="R68" s="201" t="s">
        <v>133</v>
      </c>
      <c r="S68" s="21" t="s">
        <v>499</v>
      </c>
      <c r="T68" s="21" t="s">
        <v>134</v>
      </c>
      <c r="U68" s="21" t="s">
        <v>143</v>
      </c>
      <c r="V68" s="21" t="s">
        <v>136</v>
      </c>
      <c r="W68" s="21" t="s">
        <v>137</v>
      </c>
      <c r="X68" s="21" t="s">
        <v>138</v>
      </c>
      <c r="Y68" s="21" t="s">
        <v>139</v>
      </c>
      <c r="Z68" s="21" t="s">
        <v>136</v>
      </c>
      <c r="AA68" s="21" t="s">
        <v>140</v>
      </c>
      <c r="AB68" s="21" t="s">
        <v>499</v>
      </c>
      <c r="AC68" s="21" t="s">
        <v>133</v>
      </c>
      <c r="AD68" s="187">
        <v>1326.26</v>
      </c>
      <c r="AE68" s="21" t="s">
        <v>599</v>
      </c>
      <c r="AF68" s="21" t="s">
        <v>499</v>
      </c>
      <c r="AG68" s="21" t="s">
        <v>499</v>
      </c>
      <c r="AH68" s="21" t="s">
        <v>499</v>
      </c>
      <c r="AI68" s="21" t="s">
        <v>499</v>
      </c>
      <c r="AJ68" s="21" t="s">
        <v>133</v>
      </c>
      <c r="AK68" s="2" t="s">
        <v>169</v>
      </c>
      <c r="AL68" s="21" t="s">
        <v>499</v>
      </c>
      <c r="AM68" s="21" t="s">
        <v>499</v>
      </c>
    </row>
    <row r="69" spans="1:40" ht="31.5" x14ac:dyDescent="0.25">
      <c r="A69" s="66" t="s">
        <v>600</v>
      </c>
      <c r="B69" s="76" t="s">
        <v>596</v>
      </c>
      <c r="C69" s="21" t="s">
        <v>573</v>
      </c>
      <c r="D69" s="21" t="s">
        <v>601</v>
      </c>
      <c r="E69" s="35" t="s">
        <v>602</v>
      </c>
      <c r="F69" s="21">
        <v>9840232527</v>
      </c>
      <c r="G69" s="64" t="s">
        <v>603</v>
      </c>
      <c r="H69" s="35"/>
      <c r="I69" s="71">
        <v>45853</v>
      </c>
      <c r="J69" s="21" t="s">
        <v>131</v>
      </c>
      <c r="K69" s="21" t="s">
        <v>2</v>
      </c>
      <c r="L69" s="35"/>
      <c r="M69" s="21">
        <v>0</v>
      </c>
      <c r="N69" s="187">
        <f>SUMIFS('Laptop Allocation | 25-26'!G:G,'Laptop Allocation | 25-26'!A:A,'All Branches'!B69)</f>
        <v>8</v>
      </c>
      <c r="O69" s="200" t="b">
        <f t="shared" si="4"/>
        <v>0</v>
      </c>
      <c r="P69" s="21"/>
      <c r="Q69" s="21" t="s">
        <v>500</v>
      </c>
      <c r="R69" s="201" t="s">
        <v>133</v>
      </c>
      <c r="S69" s="187" t="s">
        <v>500</v>
      </c>
      <c r="T69" s="21" t="s">
        <v>134</v>
      </c>
      <c r="U69" s="65" t="s">
        <v>143</v>
      </c>
      <c r="V69" s="21" t="s">
        <v>136</v>
      </c>
      <c r="W69" s="21" t="s">
        <v>137</v>
      </c>
      <c r="X69" s="21" t="s">
        <v>138</v>
      </c>
      <c r="Y69" s="21" t="s">
        <v>139</v>
      </c>
      <c r="Z69" s="21" t="s">
        <v>136</v>
      </c>
      <c r="AA69" s="21" t="s">
        <v>140</v>
      </c>
      <c r="AB69" s="187" t="s">
        <v>500</v>
      </c>
      <c r="AC69" s="201" t="s">
        <v>133</v>
      </c>
      <c r="AD69" s="187">
        <v>1326.26</v>
      </c>
      <c r="AE69" s="187" t="s">
        <v>604</v>
      </c>
      <c r="AF69" s="21" t="s">
        <v>30</v>
      </c>
      <c r="AG69" s="13" t="s">
        <v>30</v>
      </c>
      <c r="AH69" s="21" t="b">
        <f>AF69=AG69</f>
        <v>1</v>
      </c>
      <c r="AI69" s="187" t="s">
        <v>500</v>
      </c>
      <c r="AJ69" s="202" t="s">
        <v>133</v>
      </c>
      <c r="AK69" s="2" t="s">
        <v>1849</v>
      </c>
      <c r="AL69" s="187" t="s">
        <v>500</v>
      </c>
      <c r="AM69" s="187" t="s">
        <v>500</v>
      </c>
    </row>
    <row r="70" spans="1:40" x14ac:dyDescent="0.25">
      <c r="A70" s="66" t="s">
        <v>605</v>
      </c>
      <c r="B70" s="135" t="s">
        <v>606</v>
      </c>
      <c r="C70" s="21" t="s">
        <v>573</v>
      </c>
      <c r="D70" s="35" t="s">
        <v>607</v>
      </c>
      <c r="E70" s="35" t="s">
        <v>608</v>
      </c>
      <c r="F70" s="21">
        <v>7708266717</v>
      </c>
      <c r="G70" s="64" t="s">
        <v>609</v>
      </c>
      <c r="H70" s="35"/>
      <c r="I70" s="71">
        <v>45875</v>
      </c>
      <c r="J70" s="21" t="s">
        <v>51</v>
      </c>
      <c r="K70" s="21" t="s">
        <v>500</v>
      </c>
      <c r="L70" s="35"/>
      <c r="M70" s="21">
        <v>0</v>
      </c>
      <c r="N70" s="187">
        <f>SUMIFS('Laptop Allocation | 25-26'!G:G,'Laptop Allocation | 25-26'!A:A,'All Branches'!B70)</f>
        <v>2</v>
      </c>
      <c r="O70" s="187" t="b">
        <f t="shared" si="4"/>
        <v>0</v>
      </c>
      <c r="P70" s="21"/>
      <c r="Q70" s="21" t="s">
        <v>500</v>
      </c>
      <c r="R70" s="201" t="s">
        <v>133</v>
      </c>
      <c r="S70" s="187" t="s">
        <v>500</v>
      </c>
      <c r="T70" s="21" t="s">
        <v>134</v>
      </c>
      <c r="U70" s="21" t="s">
        <v>143</v>
      </c>
      <c r="V70" s="21" t="s">
        <v>136</v>
      </c>
      <c r="W70" s="21" t="s">
        <v>137</v>
      </c>
      <c r="X70" s="21" t="s">
        <v>138</v>
      </c>
      <c r="Y70" s="21" t="s">
        <v>139</v>
      </c>
      <c r="Z70" s="21" t="s">
        <v>136</v>
      </c>
      <c r="AA70" s="21" t="s">
        <v>140</v>
      </c>
      <c r="AB70" s="187" t="s">
        <v>500</v>
      </c>
      <c r="AC70" s="187" t="s">
        <v>133</v>
      </c>
      <c r="AD70" s="187">
        <v>1326.26</v>
      </c>
      <c r="AE70" s="187" t="s">
        <v>610</v>
      </c>
      <c r="AF70" s="187" t="s">
        <v>500</v>
      </c>
      <c r="AG70" s="13" t="s">
        <v>30</v>
      </c>
      <c r="AH70" s="187" t="s">
        <v>500</v>
      </c>
      <c r="AI70" s="187" t="s">
        <v>500</v>
      </c>
      <c r="AJ70" s="187" t="s">
        <v>133</v>
      </c>
      <c r="AK70" s="2" t="s">
        <v>187</v>
      </c>
      <c r="AL70" s="187" t="s">
        <v>500</v>
      </c>
      <c r="AM70" s="187" t="s">
        <v>500</v>
      </c>
    </row>
    <row r="71" spans="1:40" x14ac:dyDescent="0.25">
      <c r="A71" s="66" t="s">
        <v>611</v>
      </c>
      <c r="B71" s="21" t="s">
        <v>612</v>
      </c>
      <c r="C71" s="21" t="s">
        <v>573</v>
      </c>
      <c r="D71" s="185" t="s">
        <v>597</v>
      </c>
      <c r="E71" s="35" t="s">
        <v>608</v>
      </c>
      <c r="F71" s="29">
        <v>7708266717</v>
      </c>
      <c r="G71" s="24" t="s">
        <v>613</v>
      </c>
      <c r="H71" s="35"/>
      <c r="I71" s="71">
        <v>45875</v>
      </c>
      <c r="J71" s="21" t="s">
        <v>51</v>
      </c>
      <c r="K71" s="21" t="s">
        <v>500</v>
      </c>
      <c r="L71" s="35"/>
      <c r="M71" s="21">
        <v>0</v>
      </c>
      <c r="N71" s="187">
        <f>SUMIFS('Laptop Allocation | 25-26'!G:G,'Laptop Allocation | 25-26'!A:A,'All Branches'!B71)</f>
        <v>3</v>
      </c>
      <c r="O71" s="187" t="b">
        <f t="shared" si="4"/>
        <v>0</v>
      </c>
      <c r="P71" s="21"/>
      <c r="Q71" s="187" t="s">
        <v>212</v>
      </c>
      <c r="R71" s="187" t="s">
        <v>2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187" t="s">
        <v>133</v>
      </c>
      <c r="AD71" s="21">
        <v>1000</v>
      </c>
      <c r="AE71" s="21" t="s">
        <v>1846</v>
      </c>
      <c r="AF71" s="21"/>
      <c r="AG71" s="13" t="s">
        <v>30</v>
      </c>
      <c r="AH71" s="21"/>
      <c r="AI71" s="21"/>
      <c r="AJ71" s="187" t="s">
        <v>133</v>
      </c>
      <c r="AK71" s="2" t="s">
        <v>487</v>
      </c>
      <c r="AL71" s="21"/>
      <c r="AM71" s="21"/>
    </row>
    <row r="72" spans="1:40" x14ac:dyDescent="0.25">
      <c r="A72" s="66" t="s">
        <v>614</v>
      </c>
      <c r="B72" s="76" t="s">
        <v>615</v>
      </c>
      <c r="C72" s="21" t="s">
        <v>573</v>
      </c>
      <c r="D72" s="21" t="s">
        <v>616</v>
      </c>
      <c r="E72" s="35" t="s">
        <v>617</v>
      </c>
      <c r="F72" s="21">
        <v>9994689468</v>
      </c>
      <c r="G72" s="64" t="s">
        <v>618</v>
      </c>
      <c r="H72" s="35"/>
      <c r="I72" s="71">
        <v>45845</v>
      </c>
      <c r="J72" s="21" t="s">
        <v>131</v>
      </c>
      <c r="K72" s="21" t="s">
        <v>2</v>
      </c>
      <c r="L72" s="35"/>
      <c r="M72" s="21">
        <v>0</v>
      </c>
      <c r="N72" s="187">
        <f>SUMIFS('Laptop Allocation | 25-26'!G:G,'Laptop Allocation | 25-26'!A:A,'All Branches'!B72)</f>
        <v>4</v>
      </c>
      <c r="O72" s="200" t="b">
        <f t="shared" si="4"/>
        <v>0</v>
      </c>
      <c r="P72" s="21"/>
      <c r="Q72" s="21" t="s">
        <v>500</v>
      </c>
      <c r="R72" s="202" t="s">
        <v>133</v>
      </c>
      <c r="S72" s="187" t="s">
        <v>500</v>
      </c>
      <c r="T72" s="21" t="s">
        <v>134</v>
      </c>
      <c r="U72" s="65" t="s">
        <v>143</v>
      </c>
      <c r="V72" s="21" t="s">
        <v>136</v>
      </c>
      <c r="W72" s="21" t="s">
        <v>137</v>
      </c>
      <c r="X72" s="21" t="s">
        <v>138</v>
      </c>
      <c r="Y72" s="21" t="s">
        <v>139</v>
      </c>
      <c r="Z72" s="21" t="s">
        <v>136</v>
      </c>
      <c r="AA72" s="21" t="s">
        <v>140</v>
      </c>
      <c r="AB72" s="187" t="s">
        <v>500</v>
      </c>
      <c r="AC72" s="201" t="s">
        <v>133</v>
      </c>
      <c r="AD72" s="21">
        <v>899</v>
      </c>
      <c r="AE72" s="187" t="s">
        <v>619</v>
      </c>
      <c r="AF72" s="203" t="s">
        <v>500</v>
      </c>
      <c r="AG72" s="144" t="s">
        <v>30</v>
      </c>
      <c r="AH72" s="187" t="s">
        <v>500</v>
      </c>
      <c r="AI72" s="187" t="s">
        <v>500</v>
      </c>
      <c r="AJ72" s="202" t="s">
        <v>133</v>
      </c>
      <c r="AK72" s="21" t="s">
        <v>478</v>
      </c>
      <c r="AL72" s="187" t="s">
        <v>500</v>
      </c>
      <c r="AM72" s="187" t="s">
        <v>500</v>
      </c>
    </row>
    <row r="73" spans="1:40" x14ac:dyDescent="0.25">
      <c r="A73" s="66" t="s">
        <v>620</v>
      </c>
      <c r="B73" s="76" t="s">
        <v>621</v>
      </c>
      <c r="C73" s="21" t="s">
        <v>573</v>
      </c>
      <c r="D73" s="173" t="s">
        <v>597</v>
      </c>
      <c r="E73" s="21" t="s">
        <v>608</v>
      </c>
      <c r="F73" s="21">
        <v>7708266717</v>
      </c>
      <c r="G73" s="174" t="s">
        <v>622</v>
      </c>
      <c r="H73" s="35"/>
      <c r="I73" s="71">
        <v>45858</v>
      </c>
      <c r="J73" s="21" t="s">
        <v>131</v>
      </c>
      <c r="K73" s="21" t="s">
        <v>2</v>
      </c>
      <c r="L73" s="35"/>
      <c r="M73" s="21">
        <v>0</v>
      </c>
      <c r="N73" s="187">
        <f>SUMIFS('Laptop Allocation | 25-26'!G:G,'Laptop Allocation | 25-26'!A:A,'All Branches'!B73)</f>
        <v>4</v>
      </c>
      <c r="O73" s="200" t="b">
        <f t="shared" si="4"/>
        <v>0</v>
      </c>
      <c r="P73" s="21"/>
      <c r="Q73" s="21" t="s">
        <v>500</v>
      </c>
      <c r="R73" s="201" t="s">
        <v>133</v>
      </c>
      <c r="S73" s="187" t="s">
        <v>500</v>
      </c>
      <c r="T73" s="21" t="s">
        <v>134</v>
      </c>
      <c r="U73" s="65" t="s">
        <v>143</v>
      </c>
      <c r="V73" s="21" t="s">
        <v>136</v>
      </c>
      <c r="W73" s="21" t="s">
        <v>137</v>
      </c>
      <c r="X73" s="21" t="s">
        <v>138</v>
      </c>
      <c r="Y73" s="21" t="s">
        <v>139</v>
      </c>
      <c r="Z73" s="21" t="s">
        <v>136</v>
      </c>
      <c r="AA73" s="21" t="s">
        <v>140</v>
      </c>
      <c r="AB73" s="187" t="s">
        <v>500</v>
      </c>
      <c r="AC73" s="201" t="s">
        <v>133</v>
      </c>
      <c r="AD73" s="187">
        <v>1326.26</v>
      </c>
      <c r="AE73" s="184" t="s">
        <v>623</v>
      </c>
      <c r="AF73" s="81" t="s">
        <v>30</v>
      </c>
      <c r="AG73" s="81" t="s">
        <v>30</v>
      </c>
      <c r="AH73" s="21" t="b">
        <f t="shared" ref="AH73:AH74" si="5">AF73=AG73</f>
        <v>1</v>
      </c>
      <c r="AI73" s="187" t="s">
        <v>500</v>
      </c>
      <c r="AJ73" s="202" t="s">
        <v>133</v>
      </c>
      <c r="AK73" s="21" t="s">
        <v>230</v>
      </c>
      <c r="AL73" s="187" t="s">
        <v>500</v>
      </c>
      <c r="AM73" s="187" t="s">
        <v>500</v>
      </c>
    </row>
    <row r="74" spans="1:40" x14ac:dyDescent="0.25">
      <c r="A74" s="66" t="s">
        <v>624</v>
      </c>
      <c r="B74" s="76" t="s">
        <v>625</v>
      </c>
      <c r="C74" s="21" t="s">
        <v>573</v>
      </c>
      <c r="D74" s="35"/>
      <c r="E74" s="35"/>
      <c r="F74" s="21"/>
      <c r="G74" s="174" t="s">
        <v>626</v>
      </c>
      <c r="H74" s="35"/>
      <c r="I74" s="71">
        <v>45875</v>
      </c>
      <c r="J74" s="21" t="s">
        <v>51</v>
      </c>
      <c r="K74" s="21" t="s">
        <v>500</v>
      </c>
      <c r="L74" s="35"/>
      <c r="M74" s="21">
        <v>0</v>
      </c>
      <c r="N74" s="187">
        <f>SUMIFS('Laptop Allocation | 25-26'!G:G,'Laptop Allocation | 25-26'!A:A,'All Branches'!B74)</f>
        <v>4</v>
      </c>
      <c r="O74" s="187" t="b">
        <f t="shared" si="4"/>
        <v>0</v>
      </c>
      <c r="P74" s="21"/>
      <c r="Q74" s="21" t="s">
        <v>500</v>
      </c>
      <c r="R74" s="201" t="s">
        <v>133</v>
      </c>
      <c r="S74" s="187" t="s">
        <v>500</v>
      </c>
      <c r="T74" s="21" t="s">
        <v>134</v>
      </c>
      <c r="U74" s="65" t="s">
        <v>143</v>
      </c>
      <c r="V74" s="21" t="s">
        <v>136</v>
      </c>
      <c r="W74" s="21" t="s">
        <v>137</v>
      </c>
      <c r="X74" s="21" t="s">
        <v>138</v>
      </c>
      <c r="Y74" s="21" t="s">
        <v>139</v>
      </c>
      <c r="Z74" s="21" t="s">
        <v>136</v>
      </c>
      <c r="AA74" s="21" t="s">
        <v>140</v>
      </c>
      <c r="AB74" s="187" t="s">
        <v>500</v>
      </c>
      <c r="AC74" s="201" t="s">
        <v>133</v>
      </c>
      <c r="AD74" s="187">
        <v>1326.26</v>
      </c>
      <c r="AE74" s="21" t="s">
        <v>627</v>
      </c>
      <c r="AF74" s="81" t="s">
        <v>30</v>
      </c>
      <c r="AG74" s="81" t="s">
        <v>30</v>
      </c>
      <c r="AH74" s="21" t="b">
        <f t="shared" si="5"/>
        <v>1</v>
      </c>
      <c r="AI74" s="187" t="s">
        <v>500</v>
      </c>
      <c r="AJ74" s="202" t="s">
        <v>133</v>
      </c>
      <c r="AK74" s="29" t="s">
        <v>230</v>
      </c>
      <c r="AL74" s="187" t="s">
        <v>500</v>
      </c>
      <c r="AM74" s="187" t="s">
        <v>500</v>
      </c>
    </row>
    <row r="75" spans="1:40" x14ac:dyDescent="0.25">
      <c r="A75" s="66" t="s">
        <v>628</v>
      </c>
      <c r="B75" s="21" t="s">
        <v>629</v>
      </c>
      <c r="C75" s="21" t="s">
        <v>631</v>
      </c>
      <c r="D75" s="35"/>
      <c r="E75" s="35"/>
      <c r="F75" s="21"/>
      <c r="G75" s="64"/>
      <c r="H75" s="35"/>
      <c r="I75" s="71"/>
      <c r="J75" s="21" t="s">
        <v>4</v>
      </c>
      <c r="K75" s="21" t="s">
        <v>499</v>
      </c>
      <c r="L75" s="35"/>
      <c r="M75" s="21">
        <v>0</v>
      </c>
      <c r="N75" s="187">
        <f>SUMIFS('Laptop Allocation | 25-26'!G:G,'Laptop Allocation | 25-26'!A:A,'All Branches'!B75)</f>
        <v>1</v>
      </c>
      <c r="O75" s="187" t="b">
        <f t="shared" si="4"/>
        <v>0</v>
      </c>
      <c r="P75" s="21"/>
      <c r="Q75" s="187" t="s">
        <v>212</v>
      </c>
      <c r="R75" s="187" t="s">
        <v>212</v>
      </c>
      <c r="S75" s="187" t="s">
        <v>212</v>
      </c>
      <c r="T75" s="187" t="s">
        <v>212</v>
      </c>
      <c r="U75" s="187" t="s">
        <v>212</v>
      </c>
      <c r="V75" s="187" t="s">
        <v>212</v>
      </c>
      <c r="W75" s="187" t="s">
        <v>212</v>
      </c>
      <c r="X75" s="187" t="s">
        <v>212</v>
      </c>
      <c r="Y75" s="187" t="s">
        <v>212</v>
      </c>
      <c r="Z75" s="187" t="s">
        <v>212</v>
      </c>
      <c r="AA75" s="187" t="s">
        <v>212</v>
      </c>
      <c r="AB75" s="187" t="s">
        <v>212</v>
      </c>
      <c r="AC75" s="187" t="s">
        <v>212</v>
      </c>
      <c r="AD75" s="187" t="s">
        <v>212</v>
      </c>
      <c r="AE75" s="187" t="s">
        <v>212</v>
      </c>
      <c r="AF75" s="187" t="s">
        <v>212</v>
      </c>
      <c r="AG75" s="187" t="s">
        <v>212</v>
      </c>
      <c r="AH75" s="187" t="s">
        <v>212</v>
      </c>
      <c r="AI75" s="187" t="s">
        <v>212</v>
      </c>
      <c r="AJ75" s="187" t="s">
        <v>212</v>
      </c>
      <c r="AK75" s="187" t="s">
        <v>212</v>
      </c>
      <c r="AL75" s="187" t="s">
        <v>212</v>
      </c>
      <c r="AM75" s="187" t="s">
        <v>212</v>
      </c>
    </row>
    <row r="76" spans="1:40" x14ac:dyDescent="0.25">
      <c r="A76" s="66" t="s">
        <v>632</v>
      </c>
      <c r="B76" s="21" t="s">
        <v>633</v>
      </c>
      <c r="C76" s="21" t="s">
        <v>631</v>
      </c>
      <c r="D76" s="35"/>
      <c r="E76" s="35"/>
      <c r="F76" s="21"/>
      <c r="G76" s="64"/>
      <c r="H76" s="35"/>
      <c r="I76" s="71"/>
      <c r="J76" s="21" t="s">
        <v>4</v>
      </c>
      <c r="K76" s="21" t="s">
        <v>499</v>
      </c>
      <c r="L76" s="35"/>
      <c r="M76" s="21">
        <v>0</v>
      </c>
      <c r="N76" s="187">
        <f>SUMIFS('Laptop Allocation | 25-26'!G:G,'Laptop Allocation | 25-26'!A:A,'All Branches'!B76)</f>
        <v>0</v>
      </c>
      <c r="O76" s="187" t="b">
        <f t="shared" si="4"/>
        <v>1</v>
      </c>
      <c r="P76" s="21"/>
      <c r="Q76" s="187" t="s">
        <v>212</v>
      </c>
      <c r="R76" s="187" t="s">
        <v>212</v>
      </c>
      <c r="S76" s="21" t="s">
        <v>499</v>
      </c>
      <c r="T76" s="21" t="s">
        <v>499</v>
      </c>
      <c r="U76" s="21" t="s">
        <v>499</v>
      </c>
      <c r="V76" s="21" t="s">
        <v>499</v>
      </c>
      <c r="W76" s="21" t="s">
        <v>499</v>
      </c>
      <c r="X76" s="21" t="s">
        <v>499</v>
      </c>
      <c r="Y76" s="21" t="s">
        <v>499</v>
      </c>
      <c r="Z76" s="21" t="s">
        <v>499</v>
      </c>
      <c r="AA76" s="21" t="s">
        <v>499</v>
      </c>
      <c r="AB76" s="21" t="s">
        <v>499</v>
      </c>
      <c r="AC76" s="21" t="s">
        <v>499</v>
      </c>
      <c r="AD76" s="21" t="s">
        <v>499</v>
      </c>
      <c r="AE76" s="21" t="s">
        <v>499</v>
      </c>
      <c r="AF76" s="21" t="s">
        <v>499</v>
      </c>
      <c r="AG76" s="21" t="s">
        <v>499</v>
      </c>
      <c r="AH76" s="21" t="s">
        <v>499</v>
      </c>
      <c r="AI76" s="21" t="s">
        <v>499</v>
      </c>
      <c r="AJ76" s="21" t="s">
        <v>499</v>
      </c>
      <c r="AK76" s="21" t="s">
        <v>499</v>
      </c>
      <c r="AL76" s="21" t="s">
        <v>499</v>
      </c>
      <c r="AM76" s="21" t="s">
        <v>499</v>
      </c>
    </row>
    <row r="77" spans="1:40" x14ac:dyDescent="0.25">
      <c r="A77" s="66" t="s">
        <v>634</v>
      </c>
      <c r="B77" s="135" t="s">
        <v>635</v>
      </c>
      <c r="C77" s="21" t="s">
        <v>631</v>
      </c>
      <c r="D77" s="35" t="s">
        <v>636</v>
      </c>
      <c r="E77" s="35" t="s">
        <v>637</v>
      </c>
      <c r="F77" s="21">
        <v>9912012030</v>
      </c>
      <c r="G77" s="64" t="s">
        <v>638</v>
      </c>
      <c r="H77" s="35"/>
      <c r="I77" s="71">
        <v>45875</v>
      </c>
      <c r="J77" s="21" t="s">
        <v>51</v>
      </c>
      <c r="K77" s="21" t="s">
        <v>2</v>
      </c>
      <c r="L77" s="35"/>
      <c r="M77" s="21">
        <v>0</v>
      </c>
      <c r="N77" s="187">
        <f>SUMIFS('Laptop Allocation | 25-26'!G:G,'Laptop Allocation | 25-26'!A:A,'All Branches'!B77)</f>
        <v>4</v>
      </c>
      <c r="O77" s="187" t="b">
        <f t="shared" si="4"/>
        <v>0</v>
      </c>
      <c r="P77" s="21"/>
      <c r="Q77" s="21" t="s">
        <v>500</v>
      </c>
      <c r="R77" s="187" t="s">
        <v>2</v>
      </c>
      <c r="S77" s="187" t="s">
        <v>500</v>
      </c>
      <c r="T77" s="187" t="s">
        <v>500</v>
      </c>
      <c r="U77" s="187" t="s">
        <v>500</v>
      </c>
      <c r="V77" s="187" t="s">
        <v>500</v>
      </c>
      <c r="W77" s="187" t="s">
        <v>500</v>
      </c>
      <c r="X77" s="187" t="s">
        <v>500</v>
      </c>
      <c r="Y77" s="187" t="s">
        <v>500</v>
      </c>
      <c r="Z77" s="187" t="s">
        <v>500</v>
      </c>
      <c r="AA77" s="187" t="s">
        <v>500</v>
      </c>
      <c r="AB77" s="187" t="s">
        <v>500</v>
      </c>
      <c r="AC77" s="187" t="s">
        <v>133</v>
      </c>
      <c r="AD77" s="187">
        <v>1326.26</v>
      </c>
      <c r="AE77" s="187" t="s">
        <v>639</v>
      </c>
      <c r="AF77" s="187" t="s">
        <v>500</v>
      </c>
      <c r="AG77" s="187" t="s">
        <v>500</v>
      </c>
      <c r="AH77" s="187" t="s">
        <v>500</v>
      </c>
      <c r="AI77" s="187" t="s">
        <v>500</v>
      </c>
      <c r="AJ77" s="187" t="s">
        <v>133</v>
      </c>
      <c r="AK77" s="21" t="s">
        <v>1847</v>
      </c>
      <c r="AL77" s="187" t="s">
        <v>500</v>
      </c>
      <c r="AM77" s="187" t="s">
        <v>500</v>
      </c>
    </row>
    <row r="78" spans="1:40" x14ac:dyDescent="0.25">
      <c r="A78" s="66" t="s">
        <v>640</v>
      </c>
      <c r="B78" s="21" t="s">
        <v>641</v>
      </c>
      <c r="C78" s="21" t="s">
        <v>631</v>
      </c>
      <c r="D78" s="35" t="s">
        <v>642</v>
      </c>
      <c r="E78" s="35" t="s">
        <v>643</v>
      </c>
      <c r="F78" s="21">
        <v>9989128623</v>
      </c>
      <c r="G78" s="64" t="s">
        <v>644</v>
      </c>
      <c r="H78" s="35"/>
      <c r="I78" s="71">
        <v>45875</v>
      </c>
      <c r="J78" s="21" t="s">
        <v>51</v>
      </c>
      <c r="K78" s="21" t="s">
        <v>500</v>
      </c>
      <c r="L78" s="35"/>
      <c r="M78" s="21">
        <v>0</v>
      </c>
      <c r="N78" s="187">
        <f>SUMIFS('Laptop Allocation | 25-26'!G:G,'Laptop Allocation | 25-26'!A:A,'All Branches'!B78)</f>
        <v>4</v>
      </c>
      <c r="O78" s="187" t="b">
        <f t="shared" si="4"/>
        <v>0</v>
      </c>
      <c r="P78" s="21"/>
      <c r="Q78" s="187" t="s">
        <v>500</v>
      </c>
      <c r="R78" s="187" t="s">
        <v>2</v>
      </c>
      <c r="S78" s="21" t="s">
        <v>499</v>
      </c>
      <c r="T78" s="21" t="s">
        <v>499</v>
      </c>
      <c r="U78" s="21" t="s">
        <v>499</v>
      </c>
      <c r="V78" s="21" t="s">
        <v>499</v>
      </c>
      <c r="W78" s="21" t="s">
        <v>499</v>
      </c>
      <c r="X78" s="21" t="s">
        <v>499</v>
      </c>
      <c r="Y78" s="21" t="s">
        <v>499</v>
      </c>
      <c r="Z78" s="21" t="s">
        <v>499</v>
      </c>
      <c r="AA78" s="21" t="s">
        <v>499</v>
      </c>
      <c r="AB78" s="21" t="s">
        <v>499</v>
      </c>
      <c r="AC78" s="21" t="s">
        <v>133</v>
      </c>
      <c r="AD78" s="21">
        <v>799</v>
      </c>
      <c r="AE78" s="21" t="s">
        <v>1866</v>
      </c>
      <c r="AF78" s="21" t="s">
        <v>499</v>
      </c>
      <c r="AG78" s="21" t="s">
        <v>499</v>
      </c>
      <c r="AH78" s="21" t="s">
        <v>499</v>
      </c>
      <c r="AI78" s="21" t="s">
        <v>499</v>
      </c>
      <c r="AJ78" s="21" t="s">
        <v>133</v>
      </c>
      <c r="AK78" s="21" t="s">
        <v>556</v>
      </c>
      <c r="AL78" s="21" t="s">
        <v>499</v>
      </c>
      <c r="AM78" s="21" t="s">
        <v>499</v>
      </c>
    </row>
    <row r="79" spans="1:40" x14ac:dyDescent="0.25">
      <c r="A79" s="66" t="s">
        <v>645</v>
      </c>
      <c r="B79" s="135" t="s">
        <v>646</v>
      </c>
      <c r="C79" s="21" t="s">
        <v>631</v>
      </c>
      <c r="D79" s="35" t="s">
        <v>647</v>
      </c>
      <c r="E79" s="35" t="s">
        <v>648</v>
      </c>
      <c r="F79" s="21">
        <v>7660091172</v>
      </c>
      <c r="G79" s="64" t="s">
        <v>649</v>
      </c>
      <c r="H79" s="35"/>
      <c r="I79" s="71">
        <v>45875</v>
      </c>
      <c r="J79" s="21" t="s">
        <v>51</v>
      </c>
      <c r="K79" s="21" t="s">
        <v>2</v>
      </c>
      <c r="L79" s="35"/>
      <c r="M79" s="21">
        <v>0</v>
      </c>
      <c r="N79" s="187">
        <f>SUMIFS('Laptop Allocation | 25-26'!G:G,'Laptop Allocation | 25-26'!A:A,'All Branches'!B79)</f>
        <v>4</v>
      </c>
      <c r="O79" s="187" t="b">
        <f t="shared" si="4"/>
        <v>0</v>
      </c>
      <c r="P79" s="21"/>
      <c r="Q79" s="21" t="s">
        <v>500</v>
      </c>
      <c r="R79" s="187" t="s">
        <v>2</v>
      </c>
      <c r="S79" s="187" t="s">
        <v>500</v>
      </c>
      <c r="T79" s="187" t="s">
        <v>500</v>
      </c>
      <c r="U79" s="187" t="s">
        <v>500</v>
      </c>
      <c r="V79" s="187" t="s">
        <v>500</v>
      </c>
      <c r="W79" s="187" t="s">
        <v>500</v>
      </c>
      <c r="X79" s="187" t="s">
        <v>500</v>
      </c>
      <c r="Y79" s="187" t="s">
        <v>500</v>
      </c>
      <c r="Z79" s="187" t="s">
        <v>500</v>
      </c>
      <c r="AA79" s="187" t="s">
        <v>500</v>
      </c>
      <c r="AB79" s="187" t="s">
        <v>500</v>
      </c>
      <c r="AC79" s="187" t="s">
        <v>133</v>
      </c>
      <c r="AD79" s="187">
        <v>1326.26</v>
      </c>
      <c r="AE79" s="187" t="s">
        <v>650</v>
      </c>
      <c r="AF79" s="187" t="s">
        <v>500</v>
      </c>
      <c r="AG79" s="187" t="s">
        <v>500</v>
      </c>
      <c r="AH79" s="187" t="s">
        <v>500</v>
      </c>
      <c r="AI79" s="187" t="s">
        <v>500</v>
      </c>
      <c r="AJ79" s="187" t="s">
        <v>133</v>
      </c>
      <c r="AK79" s="2" t="s">
        <v>531</v>
      </c>
      <c r="AL79" s="187" t="s">
        <v>500</v>
      </c>
      <c r="AM79" s="187" t="s">
        <v>500</v>
      </c>
    </row>
    <row r="80" spans="1:40" x14ac:dyDescent="0.25">
      <c r="A80" s="66" t="s">
        <v>651</v>
      </c>
      <c r="B80" s="21" t="s">
        <v>1876</v>
      </c>
      <c r="C80" s="21" t="s">
        <v>631</v>
      </c>
      <c r="D80" s="35"/>
      <c r="E80" s="35"/>
      <c r="F80" s="21"/>
      <c r="G80" s="64"/>
      <c r="H80" s="35"/>
      <c r="I80" s="71"/>
      <c r="J80" s="21" t="s">
        <v>4</v>
      </c>
      <c r="K80" s="21" t="s">
        <v>499</v>
      </c>
      <c r="L80" s="35"/>
      <c r="M80" s="21">
        <v>0</v>
      </c>
      <c r="N80" s="187">
        <f>SUMIFS('Laptop Allocation | 25-26'!G:G,'Laptop Allocation | 25-26'!A:A,'All Branches'!B80)</f>
        <v>0</v>
      </c>
      <c r="O80" s="187" t="b">
        <f t="shared" si="4"/>
        <v>1</v>
      </c>
      <c r="P80" s="21"/>
      <c r="Q80" s="187" t="s">
        <v>212</v>
      </c>
      <c r="R80" s="187" t="s">
        <v>212</v>
      </c>
      <c r="S80" s="21" t="s">
        <v>499</v>
      </c>
      <c r="T80" s="21" t="s">
        <v>499</v>
      </c>
      <c r="U80" s="21" t="s">
        <v>499</v>
      </c>
      <c r="V80" s="21" t="s">
        <v>499</v>
      </c>
      <c r="W80" s="21" t="s">
        <v>499</v>
      </c>
      <c r="X80" s="21" t="s">
        <v>499</v>
      </c>
      <c r="Y80" s="21" t="s">
        <v>499</v>
      </c>
      <c r="Z80" s="21" t="s">
        <v>499</v>
      </c>
      <c r="AA80" s="21" t="s">
        <v>499</v>
      </c>
      <c r="AB80" s="21" t="s">
        <v>499</v>
      </c>
      <c r="AC80" s="21" t="s">
        <v>133</v>
      </c>
      <c r="AD80" s="187">
        <v>1326.26</v>
      </c>
      <c r="AE80" s="29" t="s">
        <v>1893</v>
      </c>
      <c r="AF80" s="21" t="s">
        <v>499</v>
      </c>
      <c r="AG80" s="21" t="s">
        <v>499</v>
      </c>
      <c r="AH80" s="21" t="s">
        <v>499</v>
      </c>
      <c r="AI80" s="21" t="s">
        <v>499</v>
      </c>
      <c r="AJ80" s="21" t="s">
        <v>133</v>
      </c>
      <c r="AK80" s="21" t="s">
        <v>321</v>
      </c>
      <c r="AL80" s="21" t="s">
        <v>499</v>
      </c>
      <c r="AM80" s="21" t="s">
        <v>499</v>
      </c>
      <c r="AN80" s="21"/>
    </row>
    <row r="81" spans="1:39" ht="31.5" x14ac:dyDescent="0.25">
      <c r="A81" s="66" t="s">
        <v>653</v>
      </c>
      <c r="B81" s="135" t="s">
        <v>630</v>
      </c>
      <c r="C81" s="21" t="s">
        <v>631</v>
      </c>
      <c r="D81" s="35" t="s">
        <v>654</v>
      </c>
      <c r="E81" s="35" t="s">
        <v>655</v>
      </c>
      <c r="F81" s="21">
        <v>9642270512</v>
      </c>
      <c r="G81" s="64" t="s">
        <v>656</v>
      </c>
      <c r="H81" s="35"/>
      <c r="I81" s="71">
        <v>45875</v>
      </c>
      <c r="J81" s="21" t="s">
        <v>51</v>
      </c>
      <c r="K81" s="21" t="s">
        <v>2</v>
      </c>
      <c r="L81" s="35"/>
      <c r="M81" s="21">
        <v>0</v>
      </c>
      <c r="N81" s="187">
        <f>SUMIFS('Laptop Allocation | 25-26'!G:G,'Laptop Allocation | 25-26'!A:A,'All Branches'!B81)</f>
        <v>5</v>
      </c>
      <c r="O81" s="187" t="b">
        <f t="shared" si="4"/>
        <v>0</v>
      </c>
      <c r="P81" s="21"/>
      <c r="Q81" s="21" t="s">
        <v>500</v>
      </c>
      <c r="R81" s="187" t="s">
        <v>2</v>
      </c>
      <c r="S81" s="187" t="s">
        <v>500</v>
      </c>
      <c r="T81" s="187" t="s">
        <v>500</v>
      </c>
      <c r="U81" s="187" t="s">
        <v>500</v>
      </c>
      <c r="V81" s="187" t="s">
        <v>500</v>
      </c>
      <c r="W81" s="187" t="s">
        <v>500</v>
      </c>
      <c r="X81" s="187" t="s">
        <v>500</v>
      </c>
      <c r="Y81" s="187" t="s">
        <v>500</v>
      </c>
      <c r="Z81" s="187" t="s">
        <v>500</v>
      </c>
      <c r="AA81" s="187" t="s">
        <v>500</v>
      </c>
      <c r="AB81" s="187" t="s">
        <v>500</v>
      </c>
      <c r="AC81" s="187" t="s">
        <v>133</v>
      </c>
      <c r="AD81" s="187">
        <v>1326.26</v>
      </c>
      <c r="AE81" s="187" t="s">
        <v>1895</v>
      </c>
      <c r="AF81" s="187" t="s">
        <v>500</v>
      </c>
      <c r="AG81" s="187" t="s">
        <v>500</v>
      </c>
      <c r="AH81" s="187" t="s">
        <v>500</v>
      </c>
      <c r="AI81" s="187" t="s">
        <v>500</v>
      </c>
      <c r="AJ81" s="187" t="s">
        <v>133</v>
      </c>
      <c r="AK81" s="21" t="s">
        <v>257</v>
      </c>
      <c r="AL81" s="187" t="s">
        <v>500</v>
      </c>
      <c r="AM81" s="187" t="s">
        <v>500</v>
      </c>
    </row>
    <row r="82" spans="1:39" x14ac:dyDescent="0.25">
      <c r="A82" s="66" t="s">
        <v>657</v>
      </c>
      <c r="B82" s="21" t="s">
        <v>658</v>
      </c>
      <c r="C82" s="21" t="s">
        <v>660</v>
      </c>
      <c r="D82" s="35"/>
      <c r="E82" s="35"/>
      <c r="F82" s="21"/>
      <c r="G82" s="64"/>
      <c r="H82" s="35"/>
      <c r="I82" s="71"/>
      <c r="J82" s="21" t="s">
        <v>4</v>
      </c>
      <c r="K82" s="21" t="s">
        <v>499</v>
      </c>
      <c r="L82" s="35"/>
      <c r="M82" s="21">
        <v>0</v>
      </c>
      <c r="N82" s="187">
        <f>SUMIFS('Laptop Allocation | 25-26'!G:G,'Laptop Allocation | 25-26'!A:A,'All Branches'!B82)</f>
        <v>2</v>
      </c>
      <c r="O82" s="187" t="b">
        <f t="shared" si="4"/>
        <v>0</v>
      </c>
      <c r="P82" s="21"/>
      <c r="Q82" s="187" t="s">
        <v>212</v>
      </c>
      <c r="R82" s="187" t="s">
        <v>500</v>
      </c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187" t="s">
        <v>212</v>
      </c>
      <c r="AD82" s="21"/>
      <c r="AE82" s="21"/>
      <c r="AF82" s="21"/>
      <c r="AG82" s="21"/>
      <c r="AH82" s="21"/>
      <c r="AI82" s="21"/>
      <c r="AJ82" s="187" t="s">
        <v>2</v>
      </c>
      <c r="AK82" s="21"/>
      <c r="AL82" s="21"/>
      <c r="AM82" s="21"/>
    </row>
    <row r="83" spans="1:39" x14ac:dyDescent="0.25">
      <c r="A83" s="66" t="s">
        <v>661</v>
      </c>
      <c r="B83" s="21" t="s">
        <v>662</v>
      </c>
      <c r="C83" s="21" t="s">
        <v>660</v>
      </c>
      <c r="D83" s="35" t="s">
        <v>871</v>
      </c>
      <c r="E83" s="35" t="s">
        <v>1853</v>
      </c>
      <c r="F83" s="21">
        <v>9741908046</v>
      </c>
      <c r="G83" s="64" t="s">
        <v>1854</v>
      </c>
      <c r="H83" s="35"/>
      <c r="I83" s="71"/>
      <c r="J83" s="21" t="s">
        <v>51</v>
      </c>
      <c r="K83" s="21" t="s">
        <v>499</v>
      </c>
      <c r="L83" s="35"/>
      <c r="M83" s="21">
        <v>0</v>
      </c>
      <c r="N83" s="187">
        <f>SUMIFS('Laptop Allocation | 25-26'!G:G,'Laptop Allocation | 25-26'!A:A,'All Branches'!B83)</f>
        <v>3</v>
      </c>
      <c r="O83" s="187" t="b">
        <f t="shared" si="4"/>
        <v>0</v>
      </c>
      <c r="P83" s="21"/>
      <c r="Q83" s="187" t="s">
        <v>212</v>
      </c>
      <c r="R83" s="187" t="s">
        <v>212</v>
      </c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187" t="s">
        <v>133</v>
      </c>
      <c r="AD83" s="187">
        <v>1326.26</v>
      </c>
      <c r="AE83" s="21" t="s">
        <v>1894</v>
      </c>
      <c r="AF83" s="21"/>
      <c r="AG83" s="21"/>
      <c r="AH83" s="21"/>
      <c r="AI83" s="21"/>
      <c r="AJ83" s="187" t="s">
        <v>2</v>
      </c>
      <c r="AK83" s="21"/>
      <c r="AL83" s="21"/>
      <c r="AM83" s="21"/>
    </row>
    <row r="84" spans="1:39" x14ac:dyDescent="0.25">
      <c r="A84" s="66" t="s">
        <v>663</v>
      </c>
      <c r="B84" s="21" t="s">
        <v>664</v>
      </c>
      <c r="C84" s="21" t="s">
        <v>660</v>
      </c>
      <c r="D84" s="35"/>
      <c r="E84" s="35"/>
      <c r="F84" s="21"/>
      <c r="G84" s="64"/>
      <c r="H84" s="35"/>
      <c r="I84" s="71"/>
      <c r="J84" s="21" t="s">
        <v>4</v>
      </c>
      <c r="K84" s="21" t="s">
        <v>499</v>
      </c>
      <c r="L84" s="35"/>
      <c r="M84" s="21">
        <v>0</v>
      </c>
      <c r="N84" s="187">
        <f>SUMIFS('Laptop Allocation | 25-26'!G:G,'Laptop Allocation | 25-26'!A:A,'All Branches'!B84)</f>
        <v>4</v>
      </c>
      <c r="O84" s="187" t="b">
        <f t="shared" si="4"/>
        <v>0</v>
      </c>
      <c r="P84" s="21"/>
      <c r="Q84" s="187" t="s">
        <v>212</v>
      </c>
      <c r="R84" s="187" t="s">
        <v>2</v>
      </c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187" t="s">
        <v>133</v>
      </c>
      <c r="AD84" s="21">
        <v>999</v>
      </c>
      <c r="AE84" s="21" t="s">
        <v>42</v>
      </c>
      <c r="AF84" s="21"/>
      <c r="AG84" s="21"/>
      <c r="AH84" s="21"/>
      <c r="AI84" s="21"/>
      <c r="AJ84" s="187" t="s">
        <v>133</v>
      </c>
      <c r="AK84" s="21" t="s">
        <v>169</v>
      </c>
      <c r="AL84" s="21"/>
      <c r="AM84" s="21"/>
    </row>
    <row r="85" spans="1:39" x14ac:dyDescent="0.25">
      <c r="A85" s="66" t="s">
        <v>665</v>
      </c>
      <c r="B85" s="21" t="s">
        <v>666</v>
      </c>
      <c r="C85" s="21" t="s">
        <v>660</v>
      </c>
      <c r="D85" s="35"/>
      <c r="E85" s="35"/>
      <c r="F85" s="21"/>
      <c r="G85" s="64"/>
      <c r="H85" s="35"/>
      <c r="I85" s="71"/>
      <c r="J85" s="21" t="s">
        <v>4</v>
      </c>
      <c r="K85" s="21" t="s">
        <v>499</v>
      </c>
      <c r="L85" s="35"/>
      <c r="M85" s="21">
        <v>0</v>
      </c>
      <c r="N85" s="187">
        <f>SUMIFS('Laptop Allocation | 25-26'!G:G,'Laptop Allocation | 25-26'!A:A,'All Branches'!B85)</f>
        <v>2</v>
      </c>
      <c r="O85" s="187" t="b">
        <f t="shared" si="4"/>
        <v>0</v>
      </c>
      <c r="P85" s="21"/>
      <c r="Q85" s="187" t="s">
        <v>212</v>
      </c>
      <c r="R85" s="187" t="s">
        <v>2</v>
      </c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187" t="s">
        <v>212</v>
      </c>
      <c r="AD85" s="21"/>
      <c r="AE85" s="21"/>
      <c r="AF85" s="21"/>
      <c r="AG85" s="21"/>
      <c r="AH85" s="21"/>
      <c r="AI85" s="21"/>
      <c r="AJ85" s="187" t="s">
        <v>2</v>
      </c>
      <c r="AK85" s="21"/>
      <c r="AL85" s="21"/>
      <c r="AM85" s="21"/>
    </row>
    <row r="86" spans="1:39" x14ac:dyDescent="0.25">
      <c r="A86" s="66" t="s">
        <v>667</v>
      </c>
      <c r="B86" s="21" t="s">
        <v>668</v>
      </c>
      <c r="C86" s="21" t="s">
        <v>660</v>
      </c>
      <c r="D86" s="35"/>
      <c r="E86" s="35"/>
      <c r="F86" s="21"/>
      <c r="G86" s="64"/>
      <c r="H86" s="35"/>
      <c r="I86" s="71"/>
      <c r="J86" s="21" t="s">
        <v>4</v>
      </c>
      <c r="K86" s="21" t="s">
        <v>499</v>
      </c>
      <c r="L86" s="35"/>
      <c r="M86" s="21">
        <v>0</v>
      </c>
      <c r="N86" s="187">
        <f>SUMIFS('Laptop Allocation | 25-26'!G:G,'Laptop Allocation | 25-26'!A:A,'All Branches'!B86)</f>
        <v>4</v>
      </c>
      <c r="O86" s="187" t="b">
        <f t="shared" si="4"/>
        <v>0</v>
      </c>
      <c r="P86" s="21"/>
      <c r="Q86" s="187" t="s">
        <v>2</v>
      </c>
      <c r="R86" s="187" t="s">
        <v>2</v>
      </c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187" t="s">
        <v>133</v>
      </c>
      <c r="AD86" s="21">
        <v>899</v>
      </c>
      <c r="AE86" s="210" t="s">
        <v>1881</v>
      </c>
      <c r="AF86" s="21"/>
      <c r="AG86" s="21"/>
      <c r="AH86" s="21"/>
      <c r="AI86" s="21"/>
      <c r="AJ86" s="187" t="s">
        <v>133</v>
      </c>
      <c r="AK86" s="21" t="s">
        <v>556</v>
      </c>
      <c r="AL86" s="21"/>
      <c r="AM86" s="21"/>
    </row>
    <row r="87" spans="1:39" x14ac:dyDescent="0.25">
      <c r="A87" s="66" t="s">
        <v>669</v>
      </c>
      <c r="B87" s="76" t="s">
        <v>670</v>
      </c>
      <c r="C87" s="21" t="s">
        <v>660</v>
      </c>
      <c r="D87" s="35" t="s">
        <v>671</v>
      </c>
      <c r="E87" s="35" t="s">
        <v>672</v>
      </c>
      <c r="F87" s="21">
        <v>6361491711</v>
      </c>
      <c r="G87" s="64" t="s">
        <v>673</v>
      </c>
      <c r="H87" s="35"/>
      <c r="I87" s="71">
        <v>45875</v>
      </c>
      <c r="J87" s="21" t="s">
        <v>51</v>
      </c>
      <c r="K87" s="21" t="s">
        <v>2</v>
      </c>
      <c r="L87" s="35"/>
      <c r="M87" s="21">
        <v>0</v>
      </c>
      <c r="N87" s="187">
        <f>SUMIFS('Laptop Allocation | 25-26'!G:G,'Laptop Allocation | 25-26'!A:A,'All Branches'!B87)</f>
        <v>4</v>
      </c>
      <c r="O87" s="187" t="b">
        <f t="shared" si="4"/>
        <v>0</v>
      </c>
      <c r="P87" s="21"/>
      <c r="Q87" s="187" t="s">
        <v>2</v>
      </c>
      <c r="R87" s="201" t="s">
        <v>2</v>
      </c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01" t="s">
        <v>133</v>
      </c>
      <c r="AD87" s="187">
        <v>1326.26</v>
      </c>
      <c r="AE87" s="21" t="s">
        <v>674</v>
      </c>
      <c r="AF87" s="21"/>
      <c r="AG87" s="21"/>
      <c r="AH87" s="21"/>
      <c r="AI87" s="21"/>
      <c r="AJ87" s="202" t="s">
        <v>133</v>
      </c>
      <c r="AK87" s="21" t="s">
        <v>187</v>
      </c>
      <c r="AL87" s="21"/>
      <c r="AM87" s="21"/>
    </row>
    <row r="88" spans="1:39" x14ac:dyDescent="0.25">
      <c r="A88" s="66" t="s">
        <v>675</v>
      </c>
      <c r="B88" s="21" t="s">
        <v>659</v>
      </c>
      <c r="C88" s="21" t="s">
        <v>660</v>
      </c>
      <c r="D88" s="35" t="s">
        <v>676</v>
      </c>
      <c r="E88" s="35" t="s">
        <v>677</v>
      </c>
      <c r="F88" s="21">
        <v>9535062420</v>
      </c>
      <c r="G88" s="64" t="s">
        <v>678</v>
      </c>
      <c r="H88" s="35"/>
      <c r="I88" s="71">
        <v>45875</v>
      </c>
      <c r="J88" s="21" t="s">
        <v>131</v>
      </c>
      <c r="K88" s="21" t="s">
        <v>500</v>
      </c>
      <c r="L88" s="35"/>
      <c r="M88" s="21">
        <v>0</v>
      </c>
      <c r="N88" s="187">
        <f>SUMIFS('Laptop Allocation | 25-26'!G:G,'Laptop Allocation | 25-26'!A:A,'All Branches'!B88)</f>
        <v>5</v>
      </c>
      <c r="O88" s="187" t="b">
        <f t="shared" si="4"/>
        <v>0</v>
      </c>
      <c r="P88" s="21"/>
      <c r="Q88" s="187" t="s">
        <v>2</v>
      </c>
      <c r="R88" s="187" t="s">
        <v>2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187" t="s">
        <v>133</v>
      </c>
      <c r="AD88" s="204">
        <v>1326.26</v>
      </c>
      <c r="AE88" s="21" t="s">
        <v>1848</v>
      </c>
      <c r="AF88" s="21"/>
      <c r="AG88" s="21"/>
      <c r="AH88" s="21"/>
      <c r="AI88" s="21"/>
      <c r="AJ88" s="187" t="s">
        <v>133</v>
      </c>
      <c r="AK88" s="21" t="s">
        <v>169</v>
      </c>
      <c r="AL88" s="21"/>
      <c r="AM88" s="21"/>
    </row>
    <row r="89" spans="1:39" x14ac:dyDescent="0.25">
      <c r="A89" s="21" t="s">
        <v>679</v>
      </c>
      <c r="B89" s="21" t="s">
        <v>680</v>
      </c>
      <c r="C89" s="21" t="s">
        <v>13</v>
      </c>
      <c r="D89" s="35" t="s">
        <v>681</v>
      </c>
      <c r="E89" s="35" t="s">
        <v>682</v>
      </c>
      <c r="F89" s="21">
        <v>9022301069</v>
      </c>
      <c r="G89" s="35" t="s">
        <v>683</v>
      </c>
      <c r="H89" s="35"/>
      <c r="I89" s="71"/>
      <c r="J89" s="21"/>
      <c r="K89" s="21" t="s">
        <v>133</v>
      </c>
      <c r="L89" s="35"/>
      <c r="M89" s="21"/>
      <c r="N89" s="187">
        <f>SUMIFS('Laptop Allocation | 25-26'!G:G,'Laptop Allocation | 25-26'!A:A,'All Branches'!B89)</f>
        <v>5</v>
      </c>
      <c r="O89" s="187" t="b">
        <f t="shared" si="4"/>
        <v>0</v>
      </c>
      <c r="P89" s="21"/>
      <c r="Q89" s="21" t="s">
        <v>133</v>
      </c>
      <c r="R89" s="21" t="s">
        <v>133</v>
      </c>
      <c r="S89" s="21" t="s">
        <v>1</v>
      </c>
      <c r="T89" s="21" t="s">
        <v>134</v>
      </c>
      <c r="U89" s="21" t="s">
        <v>135</v>
      </c>
      <c r="V89" s="21" t="s">
        <v>136</v>
      </c>
      <c r="W89" s="21" t="s">
        <v>137</v>
      </c>
      <c r="X89" s="21" t="s">
        <v>138</v>
      </c>
      <c r="Y89" s="21" t="s">
        <v>684</v>
      </c>
      <c r="Z89" s="21" t="s">
        <v>136</v>
      </c>
      <c r="AA89" s="21" t="s">
        <v>140</v>
      </c>
      <c r="AB89" s="21" t="s">
        <v>1</v>
      </c>
      <c r="AC89" s="187" t="s">
        <v>133</v>
      </c>
      <c r="AD89" s="21">
        <v>899</v>
      </c>
      <c r="AE89" s="21" t="s">
        <v>685</v>
      </c>
      <c r="AF89" s="21"/>
      <c r="AG89" s="87" t="str">
        <f>VLOOKUP(C89,Dashboard!K:L,2,0)</f>
        <v>27AACCW2077L1ZY</v>
      </c>
      <c r="AH89" s="21"/>
      <c r="AI89" s="21"/>
      <c r="AJ89" s="21" t="s">
        <v>133</v>
      </c>
      <c r="AK89" s="87" t="s">
        <v>143</v>
      </c>
      <c r="AL89" s="21" t="s">
        <v>1</v>
      </c>
      <c r="AM89" s="21"/>
    </row>
    <row r="92" spans="1:39" x14ac:dyDescent="0.25">
      <c r="AE92" s="187"/>
    </row>
    <row r="94" spans="1:39" x14ac:dyDescent="0.25">
      <c r="AK94" s="21"/>
    </row>
  </sheetData>
  <autoFilter ref="A1:AQ89" xr:uid="{1CBAFE7C-9A6B-424D-BA37-5293C831854D}">
    <filterColumn colId="2">
      <filters>
        <filter val="HO - MAHARASHTRA ISD"/>
        <filter val="KARANATAKA"/>
        <filter val="MADHYA PRADESH"/>
        <filter val="MAHARASHTRA"/>
        <filter val="RAJASTHAN"/>
        <filter val="TAMILNADU"/>
        <filter val="TELANGANA"/>
      </filters>
    </filterColumn>
  </autoFilter>
  <phoneticPr fontId="29" type="noConversion"/>
  <conditionalFormatting sqref="B1 B47:B1048576 A1:A1048576">
    <cfRule type="duplicateValues" dxfId="386" priority="15"/>
  </conditionalFormatting>
  <conditionalFormatting sqref="M2:M43 P2:P43 P65:P1048576 M89:M1048576">
    <cfRule type="cellIs" dxfId="385" priority="17" operator="greaterThan">
      <formula>3</formula>
    </cfRule>
  </conditionalFormatting>
  <conditionalFormatting sqref="AH2:AH48">
    <cfRule type="cellIs" dxfId="384" priority="11" operator="equal">
      <formula>FALSE</formula>
    </cfRule>
  </conditionalFormatting>
  <conditionalFormatting sqref="AH51:AH55">
    <cfRule type="cellIs" dxfId="383" priority="7" operator="equal">
      <formula>FALSE</formula>
    </cfRule>
  </conditionalFormatting>
  <conditionalFormatting sqref="AH57:AH63">
    <cfRule type="cellIs" dxfId="382" priority="3" operator="equal">
      <formula>FALSE</formula>
    </cfRule>
  </conditionalFormatting>
  <conditionalFormatting sqref="AH69">
    <cfRule type="cellIs" dxfId="381" priority="2" operator="equal">
      <formula>FALSE</formula>
    </cfRule>
  </conditionalFormatting>
  <conditionalFormatting sqref="AH73:AH74">
    <cfRule type="cellIs" dxfId="380" priority="1" operator="equal">
      <formula>FALSE</formula>
    </cfRule>
  </conditionalFormatting>
  <dataValidations count="6">
    <dataValidation type="list" allowBlank="1" showInputMessage="1" showErrorMessage="1" sqref="Q56:R56 AJ35:AJ37 T37 T29:T35 AJ16:AJ27 AC2:AC14 AC39:AC44 Q28:Q36 AJ39:AJ41 AJ2:AJ14 S79:AC79 Q16:Q26 R39:R43 K40:K44 T39:T43 AC16:AC25 Q2:R15 R16:R25 R30:R35 AD75:AH75 Q27:R27 T27 K38 T2:T5 T7:T25 Q37:R37 Q49:R49 S72:S75 AC27:AC37 AC57 AC54 AJ43:AJ46 AC59 AC46:AC47 AJ49 AJ56 AC49:AC52 T75:AA75 AC81:AC88 Q61 Q65:R65 AL77:AM77 AC63:AC65 AE81:AI81 R66 AJ62:AJ65 S81:AB81 AL79:AM79 AJ69:AJ75 AJ81:AJ88 AB69:AB70 Q38:Q47 R45:R46 Q71 Q75:Q76 Q78 Q80:R80 Q82:Q88 AJ30:AJ33 AH70 AK74:AK75 AL72:AM75 AL81:AM81 AC69:AC75 AH72 S77:AC77 AE92 AB72:AB75 AE69:AE70 AI69:AI70 AE72:AF72 AI72:AI75 AF70 AE79:AJ79 AL69:AM70 AE77:AJ77 S69:S70 R61:R64 R68:R79 R81:R88" xr:uid="{FD9DFC5F-F24F-481E-A98D-873CAAA2B2EC}">
      <formula1>"To be Requested, Requested, Delivered, Installed"</formula1>
    </dataValidation>
    <dataValidation type="list" allowBlank="1" showInputMessage="1" showErrorMessage="1" sqref="AL12:AM12 AB56 AB82:AB1048576 AB1:AB20 AB22:AB47 AB65 AB71" xr:uid="{971E81C0-9ADA-4F32-9A76-822C2CB0FBD1}">
      <formula1>"Done, Pending"</formula1>
    </dataValidation>
    <dataValidation type="list" allowBlank="1" showInputMessage="1" showErrorMessage="1" sqref="AA2:AA46 AA51:AA52 AA89 AA68:AA70 AA72:AA74 AA54:AA64 AA66" xr:uid="{4281A398-1D28-40BC-AC45-8BF74B2ED4F3}">
      <formula1>"Online,Offline"</formula1>
    </dataValidation>
    <dataValidation type="list" allowBlank="1" showInputMessage="1" showErrorMessage="1" sqref="P1:P44" xr:uid="{65991B40-7CC2-4438-BF20-CF9F6EE5D6B1}">
      <formula1>"Yes,No"</formula1>
    </dataValidation>
    <dataValidation type="list" allowBlank="1" showInputMessage="1" showErrorMessage="1" sqref="V82:V1048576 V51 Z82:AA1048576 AA68:AA70 Z51:AA52 V1:V46 Z71:AA71 V65 Z65:AA65 V71 Z54:Z56 AA54:AA64 AA72:AA74 Z1:AA46 AA66" xr:uid="{3ABEC76A-ED6F-4A19-BC25-515185864F4E}">
      <formula1>"Yes, No"</formula1>
    </dataValidation>
    <dataValidation type="list" allowBlank="1" showInputMessage="1" showErrorMessage="1" sqref="S56 S1:S47 S65 S71 S82:S1048576" xr:uid="{9F9221FE-E3E6-4F7F-BDD1-6B9ED49C6087}">
      <formula1>"Done,Pending"</formula1>
    </dataValidation>
  </dataValidations>
  <hyperlinks>
    <hyperlink ref="W22" r:id="rId1" display="Wc@!123" xr:uid="{4A611887-693E-497E-99FA-4377ED138F22}"/>
    <hyperlink ref="W4" r:id="rId2" display="Wc@!123" xr:uid="{C90FBDC7-6CDF-4143-95BB-1C3F8F983A97}"/>
    <hyperlink ref="Y10" r:id="rId3" xr:uid="{C7B23CA9-0C7F-4AF9-9EFC-3C12E75A9C01}"/>
    <hyperlink ref="E42" r:id="rId4" xr:uid="{D8BD74AF-4600-4F66-A3E2-A2B0A8C93AE7}"/>
    <hyperlink ref="Y2" r:id="rId5" xr:uid="{F6A76813-C262-46AE-A11D-493D86F9F8B5}"/>
    <hyperlink ref="Y27" r:id="rId6" xr:uid="{790B9551-58DF-4B86-8A20-65BAC37F9602}"/>
    <hyperlink ref="Y19" r:id="rId7" xr:uid="{75C465F5-E6B8-47EB-85A6-0226494546D1}"/>
    <hyperlink ref="Y5" r:id="rId8" xr:uid="{B4B572BF-1D45-4B24-9368-66EDAC9A175A}"/>
    <hyperlink ref="Y3" r:id="rId9" xr:uid="{385BE3F6-0966-444B-8254-1927B0CF29DB}"/>
    <hyperlink ref="Y24" r:id="rId10" xr:uid="{9A3FFA5B-ECB4-48FB-8564-0B04A936F2AC}"/>
    <hyperlink ref="E31" r:id="rId11" xr:uid="{92039870-BB0C-4683-A2F0-A1E262BE4C22}"/>
    <hyperlink ref="E26" r:id="rId12" xr:uid="{19F04B92-1937-4F81-86D3-8B4D22049224}"/>
    <hyperlink ref="Y17" r:id="rId13" xr:uid="{4FA34811-9B8D-4523-968E-AC2359F71A48}"/>
    <hyperlink ref="Y16" r:id="rId14" xr:uid="{CEF4031E-1CE4-4920-BE1E-148ADB33756D}"/>
    <hyperlink ref="Y41" r:id="rId15" xr:uid="{A3D180BD-2DD6-4E74-98E0-84BD978EC5B3}"/>
    <hyperlink ref="Y6" r:id="rId16" xr:uid="{4BC6DBAD-8C54-4376-B094-F30F78314ACF}"/>
    <hyperlink ref="Y13" r:id="rId17" xr:uid="{E05D1A43-8378-4D89-B4F6-ECBE85B5DDC0}"/>
    <hyperlink ref="Y15" r:id="rId18" xr:uid="{C22450A3-DB8E-4756-938F-818D8CAD1D22}"/>
    <hyperlink ref="Y34" r:id="rId19" xr:uid="{1F63995C-F8AD-49B8-A3D0-D627A0F56405}"/>
    <hyperlink ref="Y38" r:id="rId20" xr:uid="{9A54C5F8-F04D-4C3D-9A86-BDEF95DA7ED3}"/>
    <hyperlink ref="Y35" r:id="rId21" xr:uid="{2457E65D-F502-426C-8B7B-282D51E22EF3}"/>
    <hyperlink ref="Y44" r:id="rId22" xr:uid="{7C86473F-1E39-45AD-9A38-06FBE27D7A28}"/>
    <hyperlink ref="Y42" r:id="rId23" xr:uid="{56DA2732-712F-4991-B191-6BC232ABEB11}"/>
    <hyperlink ref="Y46" r:id="rId24" xr:uid="{782C07B6-88A3-405B-A1BE-D59EB9112B13}"/>
    <hyperlink ref="E33" r:id="rId25" xr:uid="{EE647454-67B5-4B9D-A92E-20BA1268330A}"/>
    <hyperlink ref="E7" r:id="rId26" xr:uid="{E68D590E-09DD-40A9-99B4-2B303392EC2D}"/>
    <hyperlink ref="Y54" r:id="rId27" xr:uid="{D9777A41-3FDB-425A-8197-DA1AA9177377}"/>
    <hyperlink ref="Y51" r:id="rId28" xr:uid="{53320E15-48F7-4E25-B249-A5BE8CBF2575}"/>
    <hyperlink ref="Y52" r:id="rId29" xr:uid="{E392E365-9BEC-4D58-A4A6-CA2A11A1CFB1}"/>
    <hyperlink ref="Y50" r:id="rId30" xr:uid="{92A3AB03-5A3E-499B-8C0E-A93A617E20B6}"/>
    <hyperlink ref="Y48" r:id="rId31" xr:uid="{27800768-DF73-40C7-81D9-C9920079EC79}"/>
    <hyperlink ref="Y4" r:id="rId32" xr:uid="{F9095D19-9CC6-44EC-B833-4918ED42D582}"/>
    <hyperlink ref="Y23" r:id="rId33" xr:uid="{183C7C22-6B9A-42E8-9B79-38CFEA28CEF8}"/>
    <hyperlink ref="Y49" r:id="rId34" xr:uid="{5DA40AE8-9A84-4141-8EE9-B4586B132D83}"/>
    <hyperlink ref="Y22" r:id="rId35" xr:uid="{18CF842A-3834-413B-BE49-D91EBB777DE1}"/>
    <hyperlink ref="Y47" r:id="rId36" xr:uid="{6B14B942-0C6D-45FF-A8DC-74E5D65E8315}"/>
  </hyperlinks>
  <pageMargins left="0.7" right="0.7" top="0.75" bottom="0.75" header="0.3" footer="0.3"/>
  <pageSetup paperSize="9" orientation="portrait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4BB6-4361-44D7-9EAB-79A9EDFA71B1}">
  <dimension ref="A1:E112"/>
  <sheetViews>
    <sheetView workbookViewId="0">
      <selection activeCell="C16" sqref="C16"/>
    </sheetView>
  </sheetViews>
  <sheetFormatPr defaultRowHeight="15.75" x14ac:dyDescent="0.25"/>
  <cols>
    <col min="1" max="1" width="18.25" bestFit="1" customWidth="1"/>
    <col min="2" max="2" width="11.625" style="2" bestFit="1" customWidth="1"/>
    <col min="3" max="3" width="16" style="2" bestFit="1" customWidth="1"/>
    <col min="4" max="4" width="5.625" style="2" bestFit="1" customWidth="1"/>
    <col min="5" max="5" width="14.75" style="2" bestFit="1" customWidth="1"/>
    <col min="6" max="6" width="6.125" customWidth="1"/>
  </cols>
  <sheetData>
    <row r="1" spans="1:5" x14ac:dyDescent="0.25">
      <c r="B1"/>
    </row>
    <row r="3" spans="1:5" x14ac:dyDescent="0.25">
      <c r="A3" s="109" t="s">
        <v>686</v>
      </c>
      <c r="B3" s="2" t="s">
        <v>687</v>
      </c>
      <c r="C3" s="2" t="s">
        <v>688</v>
      </c>
      <c r="D3" s="2" t="s">
        <v>689</v>
      </c>
      <c r="E3" s="2" t="s">
        <v>690</v>
      </c>
    </row>
    <row r="4" spans="1:5" x14ac:dyDescent="0.25">
      <c r="A4" s="110" t="s">
        <v>20</v>
      </c>
      <c r="B4" s="2">
        <v>28</v>
      </c>
      <c r="C4" s="2">
        <v>20</v>
      </c>
      <c r="D4" s="2">
        <v>3</v>
      </c>
      <c r="E4" s="2">
        <v>5</v>
      </c>
    </row>
    <row r="5" spans="1:5" x14ac:dyDescent="0.25">
      <c r="A5" s="110" t="s">
        <v>660</v>
      </c>
      <c r="B5" s="2">
        <v>15</v>
      </c>
      <c r="C5" s="2">
        <v>15</v>
      </c>
      <c r="D5" s="2">
        <v>0</v>
      </c>
      <c r="E5" s="2">
        <v>0</v>
      </c>
    </row>
    <row r="6" spans="1:5" x14ac:dyDescent="0.25">
      <c r="A6" s="110" t="s">
        <v>23</v>
      </c>
      <c r="B6" s="2">
        <v>58</v>
      </c>
      <c r="C6" s="2">
        <v>46</v>
      </c>
      <c r="D6" s="2">
        <v>1</v>
      </c>
      <c r="E6" s="2">
        <v>11</v>
      </c>
    </row>
    <row r="7" spans="1:5" x14ac:dyDescent="0.25">
      <c r="A7" s="110" t="s">
        <v>13</v>
      </c>
      <c r="B7" s="2">
        <v>137</v>
      </c>
      <c r="C7" s="2">
        <v>116</v>
      </c>
      <c r="D7" s="2">
        <v>8</v>
      </c>
      <c r="E7" s="2">
        <v>13</v>
      </c>
    </row>
    <row r="8" spans="1:5" x14ac:dyDescent="0.25">
      <c r="A8" s="110" t="s">
        <v>17</v>
      </c>
      <c r="B8" s="2">
        <v>93</v>
      </c>
      <c r="C8" s="2">
        <v>73</v>
      </c>
      <c r="D8" s="2">
        <v>1</v>
      </c>
      <c r="E8" s="2">
        <v>19</v>
      </c>
    </row>
    <row r="9" spans="1:5" x14ac:dyDescent="0.25">
      <c r="A9" s="110" t="s">
        <v>573</v>
      </c>
      <c r="B9" s="2">
        <v>40</v>
      </c>
      <c r="C9" s="2">
        <v>37</v>
      </c>
      <c r="D9" s="2">
        <v>3</v>
      </c>
      <c r="E9" s="2">
        <v>4</v>
      </c>
    </row>
    <row r="10" spans="1:5" x14ac:dyDescent="0.25">
      <c r="A10" s="110" t="s">
        <v>631</v>
      </c>
      <c r="B10" s="2">
        <v>10</v>
      </c>
      <c r="C10" s="2">
        <v>14</v>
      </c>
      <c r="D10" s="2">
        <v>0</v>
      </c>
      <c r="E10" s="2">
        <v>1</v>
      </c>
    </row>
    <row r="11" spans="1:5" x14ac:dyDescent="0.25">
      <c r="A11" s="110" t="s">
        <v>691</v>
      </c>
      <c r="B11" s="2">
        <v>381</v>
      </c>
      <c r="C11" s="2">
        <v>321</v>
      </c>
      <c r="D11" s="2">
        <v>16</v>
      </c>
      <c r="E11" s="2">
        <v>53</v>
      </c>
    </row>
    <row r="12" spans="1:5" x14ac:dyDescent="0.25">
      <c r="B12"/>
      <c r="C12"/>
      <c r="D12"/>
      <c r="E12"/>
    </row>
    <row r="13" spans="1:5" x14ac:dyDescent="0.25">
      <c r="B13"/>
      <c r="C13"/>
      <c r="D13"/>
      <c r="E13"/>
    </row>
    <row r="14" spans="1:5" x14ac:dyDescent="0.25">
      <c r="B14"/>
      <c r="C14"/>
      <c r="D14"/>
      <c r="E14"/>
    </row>
    <row r="15" spans="1:5" x14ac:dyDescent="0.25">
      <c r="B15"/>
      <c r="C15"/>
      <c r="D15"/>
      <c r="E15"/>
    </row>
    <row r="16" spans="1:5" x14ac:dyDescent="0.25">
      <c r="B16"/>
      <c r="C16"/>
      <c r="D16"/>
      <c r="E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1364-0D94-4EE2-A353-53063998A07F}">
  <dimension ref="A1:N88"/>
  <sheetViews>
    <sheetView zoomScale="95" workbookViewId="0">
      <pane ySplit="1" topLeftCell="A24" activePane="bottomLeft" state="frozen"/>
      <selection pane="bottomLeft" activeCell="E38" sqref="E38"/>
    </sheetView>
  </sheetViews>
  <sheetFormatPr defaultRowHeight="15.75" x14ac:dyDescent="0.25"/>
  <cols>
    <col min="1" max="1" width="15.25" customWidth="1"/>
    <col min="2" max="2" width="13" style="2" bestFit="1" customWidth="1"/>
    <col min="3" max="3" width="16.375" style="2" bestFit="1" customWidth="1"/>
    <col min="4" max="4" width="12.875" style="2" customWidth="1"/>
    <col min="5" max="5" width="17.625" style="2" customWidth="1"/>
    <col min="6" max="6" width="12" style="2" customWidth="1"/>
    <col min="7" max="7" width="7.5" style="2" bestFit="1" customWidth="1"/>
    <col min="8" max="8" width="14.75" style="2" bestFit="1" customWidth="1"/>
    <col min="9" max="9" width="14.125" style="2" customWidth="1"/>
    <col min="10" max="10" width="9.375" style="2" customWidth="1"/>
    <col min="11" max="11" width="15.5" style="2" customWidth="1"/>
    <col min="12" max="12" width="23.375" style="2" customWidth="1"/>
    <col min="13" max="13" width="24.125" style="2" customWidth="1"/>
    <col min="14" max="14" width="53" bestFit="1" customWidth="1"/>
    <col min="15" max="15" width="37.625" bestFit="1" customWidth="1"/>
    <col min="16" max="16" width="9" customWidth="1"/>
  </cols>
  <sheetData>
    <row r="1" spans="1:14" x14ac:dyDescent="0.25">
      <c r="A1" s="5" t="s">
        <v>93</v>
      </c>
      <c r="B1" s="62" t="s">
        <v>94</v>
      </c>
      <c r="C1" s="62" t="s">
        <v>95</v>
      </c>
      <c r="D1" s="62" t="s">
        <v>692</v>
      </c>
      <c r="E1" s="62" t="s">
        <v>693</v>
      </c>
      <c r="F1" s="62" t="s">
        <v>694</v>
      </c>
      <c r="G1" s="62" t="s">
        <v>86</v>
      </c>
      <c r="H1" s="62" t="s">
        <v>695</v>
      </c>
      <c r="I1" s="62" t="s">
        <v>696</v>
      </c>
      <c r="J1" s="62" t="s">
        <v>697</v>
      </c>
      <c r="K1" s="62" t="s">
        <v>698</v>
      </c>
      <c r="L1" s="62" t="s">
        <v>699</v>
      </c>
      <c r="M1" s="62" t="s">
        <v>700</v>
      </c>
      <c r="N1" s="5" t="s">
        <v>701</v>
      </c>
    </row>
    <row r="2" spans="1:14" x14ac:dyDescent="0.25">
      <c r="A2" t="s">
        <v>126</v>
      </c>
      <c r="B2" s="2" t="s">
        <v>126</v>
      </c>
      <c r="C2" s="2" t="s">
        <v>20</v>
      </c>
      <c r="D2" s="2">
        <f>SUMIFS('Laptop Allocation | 25-26'!G:G,'Laptop Allocation | 25-26'!A:A,'Laptop Reconciliation'!A2)</f>
        <v>7</v>
      </c>
      <c r="E2" s="2" t="e">
        <f>COUNTIFS(
  [1]Sheet1!$N:$N, A2,
  [1]Sheet1!$G:$G, "Active",
  [1]Sheet1!$H:$H, "&lt;&gt;Relationship Manager"
)</f>
        <v>#VALUE!</v>
      </c>
      <c r="F2" s="2">
        <f>COUNTIFS('Laptop Allocation | 25-26'!A:A,'Laptop Reconciliation'!A2,'Laptop Allocation | 25-26'!F:F,"PL")</f>
        <v>1</v>
      </c>
      <c r="G2" s="2">
        <f>COUNTIFS('Laptop Allocation | 25-26'!A:A,'Laptop Reconciliation'!A2,'Laptop Allocation | 25-26'!F:F,"pl-rm")</f>
        <v>0</v>
      </c>
      <c r="H2" s="2">
        <f>COUNTIFS('Laptop Allocation | 25-26'!A:A,'Laptop Reconciliation'!A2,'Laptop Allocation | 25-26'!F:F,"To Be Order")</f>
        <v>0</v>
      </c>
      <c r="I2" s="2">
        <f>COUNTIFS('Laptop Allocation | 25-26'!A:A,'Laptop Reconciliation'!A2,'Laptop Allocation | 25-26'!F:F,"Non PL")</f>
        <v>6</v>
      </c>
      <c r="J2" s="2">
        <f>COUNTIFS('Laptop Allocation | 25-26'!A:A, 'Laptop Reconciliation'!A2, 'Laptop Allocation | 25-26'!F:F, "Stock working", 'Laptop Allocation | 25-26'!G:G, "&lt;&gt;")</f>
        <v>0</v>
      </c>
      <c r="K2" s="2">
        <f t="shared" ref="K2:K65" si="0">F2+I2+J2+G2+H2</f>
        <v>7</v>
      </c>
      <c r="L2" s="2" t="e">
        <f t="shared" ref="L2:L65" si="1">D2+H2=(E2+J2+G2)</f>
        <v>#VALUE!</v>
      </c>
      <c r="M2" s="2" t="b">
        <f t="shared" ref="M2:M65" si="2">D2+H2=K2</f>
        <v>1</v>
      </c>
      <c r="N2" t="s">
        <v>702</v>
      </c>
    </row>
    <row r="3" spans="1:14" x14ac:dyDescent="0.25">
      <c r="A3" t="s">
        <v>173</v>
      </c>
      <c r="B3" s="2" t="s">
        <v>173</v>
      </c>
      <c r="C3" s="2" t="s">
        <v>13</v>
      </c>
      <c r="D3" s="2">
        <f>SUMIFS('Laptop Allocation | 25-26'!G:G,'Laptop Allocation | 25-26'!A:A,'Laptop Reconciliation'!A3)</f>
        <v>11</v>
      </c>
      <c r="E3" s="2" t="e">
        <f>COUNTIFS(
  [1]Sheet1!$N:$N, A3,
  [1]Sheet1!$G:$G, "Active",
  [1]Sheet1!$H:$H, "&lt;&gt;Relationship Manager"
)</f>
        <v>#VALUE!</v>
      </c>
      <c r="F3" s="2">
        <f>COUNTIFS('Laptop Allocation | 25-26'!A:A,'Laptop Reconciliation'!A3,'Laptop Allocation | 25-26'!F:F,"PL")</f>
        <v>3</v>
      </c>
      <c r="G3" s="2">
        <f>COUNTIFS('Laptop Allocation | 25-26'!A:A,'Laptop Reconciliation'!A3,'Laptop Allocation | 25-26'!F:F,"pl-rm")</f>
        <v>1</v>
      </c>
      <c r="H3" s="2">
        <f>COUNTIFS('Laptop Allocation | 25-26'!A:A,'Laptop Reconciliation'!A3,'Laptop Allocation | 25-26'!F:F,"To Be Order")</f>
        <v>0</v>
      </c>
      <c r="I3" s="2">
        <f>COUNTIFS('Laptop Allocation | 25-26'!A:A,'Laptop Reconciliation'!A3,'Laptop Allocation | 25-26'!F:F,"Non PL")</f>
        <v>4</v>
      </c>
      <c r="J3" s="2">
        <f>COUNTIFS('Laptop Allocation | 25-26'!A:A, 'Laptop Reconciliation'!A3, 'Laptop Allocation | 25-26'!F:F, "Stock working", 'Laptop Allocation | 25-26'!G:G, "&lt;&gt;")</f>
        <v>3</v>
      </c>
      <c r="K3" s="2">
        <f t="shared" si="0"/>
        <v>11</v>
      </c>
      <c r="L3" s="2" t="e">
        <f t="shared" si="1"/>
        <v>#VALUE!</v>
      </c>
      <c r="M3" s="2" t="b">
        <f t="shared" si="2"/>
        <v>1</v>
      </c>
    </row>
    <row r="4" spans="1:14" x14ac:dyDescent="0.25">
      <c r="A4" t="s">
        <v>200</v>
      </c>
      <c r="B4" s="2" t="s">
        <v>200</v>
      </c>
      <c r="C4" s="2" t="s">
        <v>23</v>
      </c>
      <c r="D4" s="2">
        <f>SUMIFS('Laptop Allocation | 25-26'!G:G,'Laptop Allocation | 25-26'!A:A,'Laptop Reconciliation'!A4)</f>
        <v>7</v>
      </c>
      <c r="E4" s="2" t="e">
        <f>COUNTIFS(
  [1]Sheet1!$N:$N, A4,
  [1]Sheet1!$G:$G, "Active",
  [1]Sheet1!$H:$H, "&lt;&gt;Relationship Manager"
)</f>
        <v>#VALUE!</v>
      </c>
      <c r="F4" s="2">
        <f>COUNTIFS('Laptop Allocation | 25-26'!A:A,'Laptop Reconciliation'!A4,'Laptop Allocation | 25-26'!F:F,"PL")</f>
        <v>2</v>
      </c>
      <c r="G4" s="2">
        <f>COUNTIFS('Laptop Allocation | 25-26'!A:A,'Laptop Reconciliation'!A4,'Laptop Allocation | 25-26'!F:F,"pl-rm")</f>
        <v>0</v>
      </c>
      <c r="H4" s="2">
        <f>COUNTIFS('Laptop Allocation | 25-26'!A:A,'Laptop Reconciliation'!A4,'Laptop Allocation | 25-26'!F:F,"To Be Order")</f>
        <v>0</v>
      </c>
      <c r="I4" s="2">
        <f>COUNTIFS('Laptop Allocation | 25-26'!A:A,'Laptop Reconciliation'!A4,'Laptop Allocation | 25-26'!F:F,"Non PL")</f>
        <v>3</v>
      </c>
      <c r="J4" s="2">
        <f>COUNTIFS('Laptop Allocation | 25-26'!A:A, 'Laptop Reconciliation'!A4, 'Laptop Allocation | 25-26'!F:F, "Stock working", 'Laptop Allocation | 25-26'!G:G, "&lt;&gt;")</f>
        <v>2</v>
      </c>
      <c r="K4" s="2">
        <f t="shared" si="0"/>
        <v>7</v>
      </c>
      <c r="L4" s="2" t="e">
        <f t="shared" si="1"/>
        <v>#VALUE!</v>
      </c>
      <c r="M4" s="2" t="b">
        <f t="shared" si="2"/>
        <v>1</v>
      </c>
    </row>
    <row r="5" spans="1:14" x14ac:dyDescent="0.25">
      <c r="A5" t="s">
        <v>680</v>
      </c>
      <c r="B5" s="2" t="s">
        <v>154</v>
      </c>
      <c r="C5" s="2" t="s">
        <v>13</v>
      </c>
      <c r="D5" s="2">
        <f>SUMIFS('Laptop Allocation | 25-26'!G:G,'Laptop Allocation | 25-26'!A:A,'Laptop Reconciliation'!A5)</f>
        <v>5</v>
      </c>
      <c r="E5" s="2" t="e">
        <f>COUNTIFS(
  [1]Sheet1!$N:$N, A5,
  [1]Sheet1!$G:$G, "Active",
  [1]Sheet1!$H:$H, "&lt;&gt;Relationship Manager"
)</f>
        <v>#VALUE!</v>
      </c>
      <c r="F5" s="2">
        <f>COUNTIFS('Laptop Allocation | 25-26'!A:A,'Laptop Reconciliation'!A5,'Laptop Allocation | 25-26'!F:F,"PL")</f>
        <v>3</v>
      </c>
      <c r="G5" s="2">
        <f>COUNTIFS('Laptop Allocation | 25-26'!A:A,'Laptop Reconciliation'!A5,'Laptop Allocation | 25-26'!F:F,"pl-rm")</f>
        <v>1</v>
      </c>
      <c r="H5" s="2">
        <f>COUNTIFS('Laptop Allocation | 25-26'!A:A,'Laptop Reconciliation'!A5,'Laptop Allocation | 25-26'!F:F,"To Be Order")</f>
        <v>0</v>
      </c>
      <c r="I5" s="2">
        <f>COUNTIFS('Laptop Allocation | 25-26'!A:A,'Laptop Reconciliation'!A5,'Laptop Allocation | 25-26'!F:F,"Non PL")</f>
        <v>1</v>
      </c>
      <c r="J5" s="2">
        <f>COUNTIFS('Laptop Allocation | 25-26'!A:A, 'Laptop Reconciliation'!A5, 'Laptop Allocation | 25-26'!F:F, "Stock working", 'Laptop Allocation | 25-26'!G:G, "&lt;&gt;")</f>
        <v>0</v>
      </c>
      <c r="K5" s="2">
        <f t="shared" si="0"/>
        <v>5</v>
      </c>
      <c r="L5" s="2" t="e">
        <f t="shared" si="1"/>
        <v>#VALUE!</v>
      </c>
      <c r="M5" s="2" t="b">
        <f t="shared" si="2"/>
        <v>1</v>
      </c>
      <c r="N5" t="s">
        <v>703</v>
      </c>
    </row>
    <row r="6" spans="1:14" x14ac:dyDescent="0.25">
      <c r="A6" t="s">
        <v>338</v>
      </c>
      <c r="B6" s="2" t="s">
        <v>338</v>
      </c>
      <c r="C6" s="2" t="s">
        <v>17</v>
      </c>
      <c r="D6" s="2">
        <f>SUMIFS('Laptop Allocation | 25-26'!G:G,'Laptop Allocation | 25-26'!A:A,'Laptop Reconciliation'!A6)</f>
        <v>6</v>
      </c>
      <c r="E6" s="2" t="e">
        <f>COUNTIFS(
  [1]Sheet1!$N:$N, A6,
  [1]Sheet1!$G:$G, "Active",
  [1]Sheet1!$H:$H, "&lt;&gt;Relationship Manager"
)</f>
        <v>#VALUE!</v>
      </c>
      <c r="F6" s="2">
        <f>COUNTIFS('Laptop Allocation | 25-26'!A:A,'Laptop Reconciliation'!A6,'Laptop Allocation | 25-26'!F:F,"PL")</f>
        <v>3</v>
      </c>
      <c r="G6" s="2">
        <f>COUNTIFS('Laptop Allocation | 25-26'!A:A,'Laptop Reconciliation'!A6,'Laptop Allocation | 25-26'!F:F,"pl-rm")</f>
        <v>1</v>
      </c>
      <c r="H6" s="2">
        <f>COUNTIFS('Laptop Allocation | 25-26'!A:A,'Laptop Reconciliation'!A6,'Laptop Allocation | 25-26'!F:F,"To Be Order")</f>
        <v>0</v>
      </c>
      <c r="I6" s="2">
        <f>COUNTIFS('Laptop Allocation | 25-26'!A:A,'Laptop Reconciliation'!A6,'Laptop Allocation | 25-26'!F:F,"Non PL")</f>
        <v>2</v>
      </c>
      <c r="J6" s="2">
        <f>COUNTIFS('Laptop Allocation | 25-26'!A:A, 'Laptop Reconciliation'!A6, 'Laptop Allocation | 25-26'!F:F, "Stock working", 'Laptop Allocation | 25-26'!G:G, "&lt;&gt;")</f>
        <v>0</v>
      </c>
      <c r="K6" s="2">
        <f t="shared" si="0"/>
        <v>6</v>
      </c>
      <c r="L6" s="2" t="e">
        <f t="shared" si="1"/>
        <v>#VALUE!</v>
      </c>
      <c r="M6" s="2" t="b">
        <f t="shared" si="2"/>
        <v>1</v>
      </c>
    </row>
    <row r="7" spans="1:14" x14ac:dyDescent="0.25">
      <c r="A7" t="s">
        <v>191</v>
      </c>
      <c r="B7" s="2" t="s">
        <v>191</v>
      </c>
      <c r="C7" s="2" t="s">
        <v>23</v>
      </c>
      <c r="D7" s="2">
        <f>SUMIFS('Laptop Allocation | 25-26'!G:G,'Laptop Allocation | 25-26'!A:A,'Laptop Reconciliation'!A7)</f>
        <v>5</v>
      </c>
      <c r="E7" s="2" t="e">
        <f>COUNTIFS(
  [1]Sheet1!$N:$N, A7,
  [1]Sheet1!$G:$G, "Active",
  [1]Sheet1!$H:$H, "&lt;&gt;Relationship Manager"
)</f>
        <v>#VALUE!</v>
      </c>
      <c r="F7" s="2">
        <f>COUNTIFS('Laptop Allocation | 25-26'!A:A,'Laptop Reconciliation'!A7,'Laptop Allocation | 25-26'!F:F,"PL")</f>
        <v>3</v>
      </c>
      <c r="G7" s="2">
        <f>COUNTIFS('Laptop Allocation | 25-26'!A:A,'Laptop Reconciliation'!A7,'Laptop Allocation | 25-26'!F:F,"pl-rm")</f>
        <v>1</v>
      </c>
      <c r="H7" s="2">
        <f>COUNTIFS('Laptop Allocation | 25-26'!A:A,'Laptop Reconciliation'!A7,'Laptop Allocation | 25-26'!F:F,"To Be Order")</f>
        <v>0</v>
      </c>
      <c r="I7" s="2">
        <f>COUNTIFS('Laptop Allocation | 25-26'!A:A,'Laptop Reconciliation'!A7,'Laptop Allocation | 25-26'!F:F,"Non PL")</f>
        <v>1</v>
      </c>
      <c r="J7" s="2">
        <f>COUNTIFS('Laptop Allocation | 25-26'!A:A, 'Laptop Reconciliation'!A7, 'Laptop Allocation | 25-26'!F:F, "Stock working", 'Laptop Allocation | 25-26'!G:G, "&lt;&gt;")</f>
        <v>0</v>
      </c>
      <c r="K7" s="2">
        <f t="shared" si="0"/>
        <v>5</v>
      </c>
      <c r="L7" s="2" t="e">
        <f t="shared" si="1"/>
        <v>#VALUE!</v>
      </c>
      <c r="M7" s="2" t="b">
        <f t="shared" si="2"/>
        <v>1</v>
      </c>
    </row>
    <row r="8" spans="1:14" x14ac:dyDescent="0.25">
      <c r="A8" t="s">
        <v>283</v>
      </c>
      <c r="B8" s="2" t="s">
        <v>173</v>
      </c>
      <c r="C8" s="2" t="s">
        <v>13</v>
      </c>
      <c r="D8" s="2">
        <f>SUMIFS('Laptop Allocation | 25-26'!G:G,'Laptop Allocation | 25-26'!A:A,'Laptop Reconciliation'!A8)</f>
        <v>5</v>
      </c>
      <c r="E8" s="2" t="e">
        <f>COUNTIFS(
  [1]Sheet1!$N:$N, A8,
  [1]Sheet1!$G:$G, "Active",
  [1]Sheet1!$H:$H, "&lt;&gt;Relationship Manager"
)</f>
        <v>#VALUE!</v>
      </c>
      <c r="F8" s="2">
        <f>COUNTIFS('Laptop Allocation | 25-26'!A:A,'Laptop Reconciliation'!A8,'Laptop Allocation | 25-26'!F:F,"PL")</f>
        <v>3</v>
      </c>
      <c r="G8" s="2">
        <f>COUNTIFS('Laptop Allocation | 25-26'!A:A,'Laptop Reconciliation'!A8,'Laptop Allocation | 25-26'!F:F,"pl-rm")</f>
        <v>1</v>
      </c>
      <c r="H8" s="2">
        <f>COUNTIFS('Laptop Allocation | 25-26'!A:A,'Laptop Reconciliation'!A8,'Laptop Allocation | 25-26'!F:F,"To Be Order")</f>
        <v>0</v>
      </c>
      <c r="I8" s="2">
        <f>COUNTIFS('Laptop Allocation | 25-26'!A:A,'Laptop Reconciliation'!A8,'Laptop Allocation | 25-26'!F:F,"Non PL")</f>
        <v>0</v>
      </c>
      <c r="J8" s="2">
        <f>COUNTIFS('Laptop Allocation | 25-26'!A:A, 'Laptop Reconciliation'!A8, 'Laptop Allocation | 25-26'!F:F, "Stock working", 'Laptop Allocation | 25-26'!G:G, "&lt;&gt;")</f>
        <v>1</v>
      </c>
      <c r="K8" s="2">
        <f t="shared" si="0"/>
        <v>5</v>
      </c>
      <c r="L8" s="2" t="e">
        <f t="shared" si="1"/>
        <v>#VALUE!</v>
      </c>
      <c r="M8" s="2" t="b">
        <f t="shared" si="2"/>
        <v>1</v>
      </c>
    </row>
    <row r="9" spans="1:14" x14ac:dyDescent="0.25">
      <c r="A9" t="s">
        <v>146</v>
      </c>
      <c r="B9" s="2" t="s">
        <v>146</v>
      </c>
      <c r="C9" s="2" t="s">
        <v>17</v>
      </c>
      <c r="D9" s="2">
        <f>SUMIFS('Laptop Allocation | 25-26'!G:G,'Laptop Allocation | 25-26'!A:A,'Laptop Reconciliation'!A9)</f>
        <v>6</v>
      </c>
      <c r="E9" s="2" t="e">
        <f>COUNTIFS(
  [1]Sheet1!$N:$N, A9,
  [1]Sheet1!$G:$G, "Active",
  [1]Sheet1!$H:$H, "&lt;&gt;Relationship Manager"
)</f>
        <v>#VALUE!</v>
      </c>
      <c r="F9" s="2">
        <f>COUNTIFS('Laptop Allocation | 25-26'!A:A,'Laptop Reconciliation'!A9,'Laptop Allocation | 25-26'!F:F,"PL")</f>
        <v>3</v>
      </c>
      <c r="G9" s="2">
        <f>COUNTIFS('Laptop Allocation | 25-26'!A:A,'Laptop Reconciliation'!A9,'Laptop Allocation | 25-26'!F:F,"pl-rm")</f>
        <v>1</v>
      </c>
      <c r="H9" s="2">
        <f>COUNTIFS('Laptop Allocation | 25-26'!A:A,'Laptop Reconciliation'!A9,'Laptop Allocation | 25-26'!F:F,"To Be Order")</f>
        <v>0</v>
      </c>
      <c r="I9" s="2">
        <f>COUNTIFS('Laptop Allocation | 25-26'!A:A,'Laptop Reconciliation'!A9,'Laptop Allocation | 25-26'!F:F,"Non PL")</f>
        <v>2</v>
      </c>
      <c r="J9" s="2">
        <f>COUNTIFS('Laptop Allocation | 25-26'!A:A, 'Laptop Reconciliation'!A9, 'Laptop Allocation | 25-26'!F:F, "Stock working", 'Laptop Allocation | 25-26'!G:G, "&lt;&gt;")</f>
        <v>0</v>
      </c>
      <c r="K9" s="2">
        <f t="shared" si="0"/>
        <v>6</v>
      </c>
      <c r="L9" s="2" t="e">
        <f t="shared" si="1"/>
        <v>#VALUE!</v>
      </c>
      <c r="M9" s="2" t="b">
        <f t="shared" si="2"/>
        <v>1</v>
      </c>
      <c r="N9" t="s">
        <v>704</v>
      </c>
    </row>
    <row r="10" spans="1:14" x14ac:dyDescent="0.25">
      <c r="A10" t="s">
        <v>402</v>
      </c>
      <c r="B10" s="2" t="s">
        <v>173</v>
      </c>
      <c r="C10" s="2" t="s">
        <v>13</v>
      </c>
      <c r="D10" s="2">
        <f>SUMIFS('Laptop Allocation | 25-26'!G:G,'Laptop Allocation | 25-26'!A:A,'Laptop Reconciliation'!A10)</f>
        <v>4</v>
      </c>
      <c r="E10" s="2" t="e">
        <f>COUNTIFS(
  [1]Sheet1!$N:$N, A10,
  [1]Sheet1!$G:$G, "Active",
  [1]Sheet1!$H:$H, "&lt;&gt;Relationship Manager"
)</f>
        <v>#VALUE!</v>
      </c>
      <c r="F10" s="2">
        <f>COUNTIFS('Laptop Allocation | 25-26'!A:A,'Laptop Reconciliation'!A10,'Laptop Allocation | 25-26'!F:F,"PL")</f>
        <v>2</v>
      </c>
      <c r="G10" s="2">
        <f>COUNTIFS('Laptop Allocation | 25-26'!A:A,'Laptop Reconciliation'!A10,'Laptop Allocation | 25-26'!F:F,"pl-rm")</f>
        <v>1</v>
      </c>
      <c r="H10" s="2">
        <f>COUNTIFS('Laptop Allocation | 25-26'!A:A,'Laptop Reconciliation'!A10,'Laptop Allocation | 25-26'!F:F,"To Be Order")</f>
        <v>0</v>
      </c>
      <c r="I10" s="2">
        <f>COUNTIFS('Laptop Allocation | 25-26'!A:A,'Laptop Reconciliation'!A10,'Laptop Allocation | 25-26'!F:F,"Non PL")</f>
        <v>0</v>
      </c>
      <c r="J10" s="2">
        <f>COUNTIFS('Laptop Allocation | 25-26'!A:A, 'Laptop Reconciliation'!A10, 'Laptop Allocation | 25-26'!F:F, "Stock working", 'Laptop Allocation | 25-26'!G:G, "&lt;&gt;")</f>
        <v>1</v>
      </c>
      <c r="K10" s="2">
        <f t="shared" si="0"/>
        <v>4</v>
      </c>
      <c r="L10" s="2" t="e">
        <f t="shared" si="1"/>
        <v>#VALUE!</v>
      </c>
      <c r="M10" s="2" t="b">
        <f t="shared" si="2"/>
        <v>1</v>
      </c>
    </row>
    <row r="11" spans="1:14" x14ac:dyDescent="0.25">
      <c r="A11" t="s">
        <v>245</v>
      </c>
      <c r="B11" s="2" t="s">
        <v>154</v>
      </c>
      <c r="C11" s="2" t="s">
        <v>13</v>
      </c>
      <c r="D11" s="2">
        <f>SUMIFS('Laptop Allocation | 25-26'!G:G,'Laptop Allocation | 25-26'!A:A,'Laptop Reconciliation'!A11)</f>
        <v>4</v>
      </c>
      <c r="E11" s="2" t="e">
        <f>COUNTIFS(
  [1]Sheet1!$N:$N, A11,
  [1]Sheet1!$G:$G, "Active",
  [1]Sheet1!$H:$H, "&lt;&gt;Relationship Manager"
)</f>
        <v>#VALUE!</v>
      </c>
      <c r="F11" s="2">
        <f>COUNTIFS('Laptop Allocation | 25-26'!A:A,'Laptop Reconciliation'!A11,'Laptop Allocation | 25-26'!F:F,"PL")</f>
        <v>3</v>
      </c>
      <c r="G11" s="2">
        <f>COUNTIFS('Laptop Allocation | 25-26'!A:A,'Laptop Reconciliation'!A11,'Laptop Allocation | 25-26'!F:F,"pl-rm")</f>
        <v>1</v>
      </c>
      <c r="H11" s="2">
        <f>COUNTIFS('Laptop Allocation | 25-26'!A:A,'Laptop Reconciliation'!A11,'Laptop Allocation | 25-26'!F:F,"To Be Order")</f>
        <v>0</v>
      </c>
      <c r="I11" s="2">
        <f>COUNTIFS('Laptop Allocation | 25-26'!A:A,'Laptop Reconciliation'!A11,'Laptop Allocation | 25-26'!F:F,"Non PL")</f>
        <v>0</v>
      </c>
      <c r="J11" s="2">
        <f>COUNTIFS('Laptop Allocation | 25-26'!A:A, 'Laptop Reconciliation'!A11, 'Laptop Allocation | 25-26'!F:F, "Stock working", 'Laptop Allocation | 25-26'!G:G, "&lt;&gt;")</f>
        <v>0</v>
      </c>
      <c r="K11" s="2">
        <f t="shared" si="0"/>
        <v>4</v>
      </c>
      <c r="L11" s="2" t="e">
        <f t="shared" si="1"/>
        <v>#VALUE!</v>
      </c>
      <c r="M11" s="2" t="b">
        <f t="shared" si="2"/>
        <v>1</v>
      </c>
    </row>
    <row r="12" spans="1:14" x14ac:dyDescent="0.25">
      <c r="A12" t="s">
        <v>547</v>
      </c>
      <c r="B12" s="2" t="s">
        <v>162</v>
      </c>
      <c r="C12" s="2" t="s">
        <v>17</v>
      </c>
      <c r="D12" s="2">
        <f>SUMIFS('Laptop Allocation | 25-26'!G:G,'Laptop Allocation | 25-26'!A:A,'Laptop Reconciliation'!A12)</f>
        <v>4</v>
      </c>
      <c r="E12" s="2" t="e">
        <f>COUNTIFS(
  [1]Sheet1!$N:$N, A12,
  [1]Sheet1!$G:$G, "Active",
  [1]Sheet1!$H:$H, "&lt;&gt;Relationship Manager"
)</f>
        <v>#VALUE!</v>
      </c>
      <c r="F12" s="2">
        <f>COUNTIFS('Laptop Allocation | 25-26'!A:A,'Laptop Reconciliation'!A12,'Laptop Allocation | 25-26'!F:F,"PL")</f>
        <v>3</v>
      </c>
      <c r="G12" s="2">
        <f>COUNTIFS('Laptop Allocation | 25-26'!A:A,'Laptop Reconciliation'!A12,'Laptop Allocation | 25-26'!F:F,"pl-rm")</f>
        <v>1</v>
      </c>
      <c r="H12" s="2">
        <f>COUNTIFS('Laptop Allocation | 25-26'!A:A,'Laptop Reconciliation'!A12,'Laptop Allocation | 25-26'!F:F,"To Be Order")</f>
        <v>0</v>
      </c>
      <c r="I12" s="2">
        <f>COUNTIFS('Laptop Allocation | 25-26'!A:A,'Laptop Reconciliation'!A12,'Laptop Allocation | 25-26'!F:F,"Non PL")</f>
        <v>0</v>
      </c>
      <c r="J12" s="2">
        <f>COUNTIFS('Laptop Allocation | 25-26'!A:A, 'Laptop Reconciliation'!A12, 'Laptop Allocation | 25-26'!F:F, "Stock working", 'Laptop Allocation | 25-26'!G:G, "&lt;&gt;")</f>
        <v>0</v>
      </c>
      <c r="K12" s="2">
        <f t="shared" si="0"/>
        <v>4</v>
      </c>
      <c r="L12" s="2" t="e">
        <f t="shared" si="1"/>
        <v>#VALUE!</v>
      </c>
      <c r="M12" s="2" t="b">
        <f t="shared" si="2"/>
        <v>1</v>
      </c>
    </row>
    <row r="13" spans="1:14" x14ac:dyDescent="0.25">
      <c r="A13" t="s">
        <v>208</v>
      </c>
      <c r="B13" s="2" t="s">
        <v>154</v>
      </c>
      <c r="C13" s="2" t="s">
        <v>13</v>
      </c>
      <c r="D13" s="2">
        <f>SUMIFS('Laptop Allocation | 25-26'!G:G,'Laptop Allocation | 25-26'!A:A,'Laptop Reconciliation'!A13)</f>
        <v>4</v>
      </c>
      <c r="E13" s="2" t="e">
        <f>COUNTIFS(
  [1]Sheet1!$N:$N, A13,
  [1]Sheet1!$G:$G, "Active",
  [1]Sheet1!$H:$H, "&lt;&gt;Relationship Manager"
)</f>
        <v>#VALUE!</v>
      </c>
      <c r="F13" s="2">
        <f>COUNTIFS('Laptop Allocation | 25-26'!A:A,'Laptop Reconciliation'!A13,'Laptop Allocation | 25-26'!F:F,"PL")</f>
        <v>3</v>
      </c>
      <c r="G13" s="2">
        <f>COUNTIFS('Laptop Allocation | 25-26'!A:A,'Laptop Reconciliation'!A13,'Laptop Allocation | 25-26'!F:F,"pl-rm")</f>
        <v>1</v>
      </c>
      <c r="H13" s="2">
        <f>COUNTIFS('Laptop Allocation | 25-26'!A:A,'Laptop Reconciliation'!A13,'Laptop Allocation | 25-26'!F:F,"To Be Order")</f>
        <v>0</v>
      </c>
      <c r="I13" s="2">
        <f>COUNTIFS('Laptop Allocation | 25-26'!A:A,'Laptop Reconciliation'!A13,'Laptop Allocation | 25-26'!F:F,"Non PL")</f>
        <v>0</v>
      </c>
      <c r="J13" s="2">
        <f>COUNTIFS('Laptop Allocation | 25-26'!A:A, 'Laptop Reconciliation'!A13, 'Laptop Allocation | 25-26'!F:F, "Stock working", 'Laptop Allocation | 25-26'!G:G, "&lt;&gt;")</f>
        <v>0</v>
      </c>
      <c r="K13" s="2">
        <f t="shared" si="0"/>
        <v>4</v>
      </c>
      <c r="L13" s="2" t="e">
        <f t="shared" si="1"/>
        <v>#VALUE!</v>
      </c>
      <c r="M13" s="2" t="b">
        <f t="shared" si="2"/>
        <v>1</v>
      </c>
      <c r="N13" t="s">
        <v>705</v>
      </c>
    </row>
    <row r="14" spans="1:14" x14ac:dyDescent="0.25">
      <c r="A14" t="s">
        <v>567</v>
      </c>
      <c r="B14" s="2" t="s">
        <v>338</v>
      </c>
      <c r="C14" s="2" t="s">
        <v>17</v>
      </c>
      <c r="D14" s="2">
        <f>SUMIFS('Laptop Allocation | 25-26'!G:G,'Laptop Allocation | 25-26'!A:A,'Laptop Reconciliation'!A14)</f>
        <v>4</v>
      </c>
      <c r="E14" s="2" t="e">
        <f>COUNTIFS(
  [1]Sheet1!$N:$N, A14,
  [1]Sheet1!$G:$G, "Active",
  [1]Sheet1!$H:$H, "&lt;&gt;Relationship Manager"
)</f>
        <v>#VALUE!</v>
      </c>
      <c r="F14" s="2">
        <f>COUNTIFS('Laptop Allocation | 25-26'!A:A,'Laptop Reconciliation'!A14,'Laptop Allocation | 25-26'!F:F,"PL")</f>
        <v>3</v>
      </c>
      <c r="G14" s="2">
        <f>COUNTIFS('Laptop Allocation | 25-26'!A:A,'Laptop Reconciliation'!A14,'Laptop Allocation | 25-26'!F:F,"pl-rm")</f>
        <v>1</v>
      </c>
      <c r="H14" s="2">
        <f>COUNTIFS('Laptop Allocation | 25-26'!A:A,'Laptop Reconciliation'!A14,'Laptop Allocation | 25-26'!F:F,"To Be Order")</f>
        <v>0</v>
      </c>
      <c r="I14" s="2">
        <f>COUNTIFS('Laptop Allocation | 25-26'!A:A,'Laptop Reconciliation'!A14,'Laptop Allocation | 25-26'!F:F,"Non PL")</f>
        <v>0</v>
      </c>
      <c r="J14" s="2">
        <f>COUNTIFS('Laptop Allocation | 25-26'!A:A, 'Laptop Reconciliation'!A14, 'Laptop Allocation | 25-26'!F:F, "Stock working", 'Laptop Allocation | 25-26'!G:G, "&lt;&gt;")</f>
        <v>0</v>
      </c>
      <c r="K14" s="2">
        <f t="shared" si="0"/>
        <v>4</v>
      </c>
      <c r="L14" s="2" t="e">
        <f t="shared" si="1"/>
        <v>#VALUE!</v>
      </c>
      <c r="M14" s="2" t="b">
        <f t="shared" si="2"/>
        <v>1</v>
      </c>
    </row>
    <row r="15" spans="1:14" x14ac:dyDescent="0.25">
      <c r="A15" t="s">
        <v>216</v>
      </c>
      <c r="B15" s="2" t="s">
        <v>162</v>
      </c>
      <c r="C15" s="2" t="s">
        <v>17</v>
      </c>
      <c r="D15" s="2">
        <f>SUMIFS('Laptop Allocation | 25-26'!G:G,'Laptop Allocation | 25-26'!A:A,'Laptop Reconciliation'!A15)</f>
        <v>4</v>
      </c>
      <c r="E15" s="2" t="e">
        <f>COUNTIFS(
  [1]Sheet1!$N:$N, A15,
  [1]Sheet1!$G:$G, "Active",
  [1]Sheet1!$H:$H, "&lt;&gt;Relationship Manager"
)</f>
        <v>#VALUE!</v>
      </c>
      <c r="F15" s="2">
        <f>COUNTIFS('Laptop Allocation | 25-26'!A:A,'Laptop Reconciliation'!A15,'Laptop Allocation | 25-26'!F:F,"PL")</f>
        <v>3</v>
      </c>
      <c r="G15" s="2">
        <f>COUNTIFS('Laptop Allocation | 25-26'!A:A,'Laptop Reconciliation'!A15,'Laptop Allocation | 25-26'!F:F,"pl-rm")</f>
        <v>1</v>
      </c>
      <c r="H15" s="2">
        <f>COUNTIFS('Laptop Allocation | 25-26'!A:A,'Laptop Reconciliation'!A15,'Laptop Allocation | 25-26'!F:F,"To Be Order")</f>
        <v>0</v>
      </c>
      <c r="I15" s="2">
        <f>COUNTIFS('Laptop Allocation | 25-26'!A:A,'Laptop Reconciliation'!A15,'Laptop Allocation | 25-26'!F:F,"Non PL")</f>
        <v>0</v>
      </c>
      <c r="J15" s="2">
        <f>COUNTIFS('Laptop Allocation | 25-26'!A:A, 'Laptop Reconciliation'!A15, 'Laptop Allocation | 25-26'!F:F, "Stock working", 'Laptop Allocation | 25-26'!G:G, "&lt;&gt;")</f>
        <v>0</v>
      </c>
      <c r="K15" s="2">
        <f t="shared" si="0"/>
        <v>4</v>
      </c>
      <c r="L15" s="2" t="e">
        <f t="shared" si="1"/>
        <v>#VALUE!</v>
      </c>
      <c r="M15" s="2" t="b">
        <f t="shared" si="2"/>
        <v>1</v>
      </c>
    </row>
    <row r="16" spans="1:14" x14ac:dyDescent="0.25">
      <c r="A16" t="s">
        <v>519</v>
      </c>
      <c r="B16" s="2" t="s">
        <v>191</v>
      </c>
      <c r="C16" s="2" t="s">
        <v>23</v>
      </c>
      <c r="D16" s="2">
        <f>SUMIFS('Laptop Allocation | 25-26'!G:G,'Laptop Allocation | 25-26'!A:A,'Laptop Reconciliation'!A16)</f>
        <v>4</v>
      </c>
      <c r="E16" s="2" t="e">
        <f>COUNTIFS(
  [1]Sheet1!$N:$N, A16,
  [1]Sheet1!$G:$G, "Active",
  [1]Sheet1!$H:$H, "&lt;&gt;Relationship Manager"
)</f>
        <v>#VALUE!</v>
      </c>
      <c r="F16" s="2">
        <f>COUNTIFS('Laptop Allocation | 25-26'!A:A,'Laptop Reconciliation'!A16,'Laptop Allocation | 25-26'!F:F,"PL")</f>
        <v>2</v>
      </c>
      <c r="G16" s="2">
        <f>COUNTIFS('Laptop Allocation | 25-26'!A:A,'Laptop Reconciliation'!A16,'Laptop Allocation | 25-26'!F:F,"pl-rm")</f>
        <v>1</v>
      </c>
      <c r="H16" s="2">
        <f>COUNTIFS('Laptop Allocation | 25-26'!A:A,'Laptop Reconciliation'!A16,'Laptop Allocation | 25-26'!F:F,"To Be Order")</f>
        <v>0</v>
      </c>
      <c r="I16" s="2">
        <f>COUNTIFS('Laptop Allocation | 25-26'!A:A,'Laptop Reconciliation'!A16,'Laptop Allocation | 25-26'!F:F,"Non PL")</f>
        <v>0</v>
      </c>
      <c r="J16" s="2">
        <f>COUNTIFS('Laptop Allocation | 25-26'!A:A, 'Laptop Reconciliation'!A16, 'Laptop Allocation | 25-26'!F:F, "Stock working", 'Laptop Allocation | 25-26'!G:G, "&lt;&gt;")</f>
        <v>1</v>
      </c>
      <c r="K16" s="2">
        <f t="shared" si="0"/>
        <v>4</v>
      </c>
      <c r="L16" s="2" t="e">
        <f t="shared" si="1"/>
        <v>#VALUE!</v>
      </c>
      <c r="M16" s="2" t="b">
        <f t="shared" si="2"/>
        <v>1</v>
      </c>
    </row>
    <row r="17" spans="1:14" x14ac:dyDescent="0.25">
      <c r="A17" t="s">
        <v>659</v>
      </c>
      <c r="B17" s="2" t="s">
        <v>659</v>
      </c>
      <c r="C17" s="2" t="s">
        <v>660</v>
      </c>
      <c r="D17" s="2">
        <f>SUMIFS('Laptop Allocation | 25-26'!G:G,'Laptop Allocation | 25-26'!A:A,'Laptop Reconciliation'!A17)</f>
        <v>5</v>
      </c>
      <c r="E17" s="2" t="e">
        <f>COUNTIFS(
  [1]Sheet1!$N:$N, A17,
  [1]Sheet1!$G:$G, "Active",
  [1]Sheet1!$H:$H, "&lt;&gt;Relationship Manager"
)</f>
        <v>#VALUE!</v>
      </c>
      <c r="F17" s="2">
        <f>COUNTIFS('Laptop Allocation | 25-26'!A:A,'Laptop Reconciliation'!A17,'Laptop Allocation | 25-26'!F:F,"PL")</f>
        <v>3</v>
      </c>
      <c r="G17" s="2">
        <f>COUNTIFS('Laptop Allocation | 25-26'!A:A,'Laptop Reconciliation'!A17,'Laptop Allocation | 25-26'!F:F,"pl-rm")</f>
        <v>1</v>
      </c>
      <c r="H17" s="2">
        <f>COUNTIFS('Laptop Allocation | 25-26'!A:A,'Laptop Reconciliation'!A17,'Laptop Allocation | 25-26'!F:F,"To Be Order")</f>
        <v>0</v>
      </c>
      <c r="I17" s="2">
        <f>COUNTIFS('Laptop Allocation | 25-26'!A:A,'Laptop Reconciliation'!A17,'Laptop Allocation | 25-26'!F:F,"Non PL")</f>
        <v>1</v>
      </c>
      <c r="J17" s="2">
        <f>COUNTIFS('Laptop Allocation | 25-26'!A:A, 'Laptop Reconciliation'!A17, 'Laptop Allocation | 25-26'!F:F, "Stock working", 'Laptop Allocation | 25-26'!G:G, "&lt;&gt;")</f>
        <v>0</v>
      </c>
      <c r="K17" s="2">
        <f t="shared" si="0"/>
        <v>5</v>
      </c>
      <c r="L17" s="2" t="e">
        <f t="shared" si="1"/>
        <v>#VALUE!</v>
      </c>
      <c r="M17" s="2" t="b">
        <f t="shared" si="2"/>
        <v>1</v>
      </c>
      <c r="N17" t="s">
        <v>706</v>
      </c>
    </row>
    <row r="18" spans="1:14" x14ac:dyDescent="0.25">
      <c r="A18" t="s">
        <v>297</v>
      </c>
      <c r="B18" s="2" t="s">
        <v>126</v>
      </c>
      <c r="C18" s="2" t="s">
        <v>20</v>
      </c>
      <c r="D18" s="2">
        <f>SUMIFS('Laptop Allocation | 25-26'!G:G,'Laptop Allocation | 25-26'!A:A,'Laptop Reconciliation'!A18)</f>
        <v>4</v>
      </c>
      <c r="E18" s="2" t="e">
        <f>COUNTIFS(
  [1]Sheet1!$N:$N, A18,
  [1]Sheet1!$G:$G, "Active",
  [1]Sheet1!$H:$H, "&lt;&gt;Relationship Manager"
)</f>
        <v>#VALUE!</v>
      </c>
      <c r="F18" s="2">
        <f>COUNTIFS('Laptop Allocation | 25-26'!A:A,'Laptop Reconciliation'!A18,'Laptop Allocation | 25-26'!F:F,"PL")</f>
        <v>2</v>
      </c>
      <c r="G18" s="2">
        <f>COUNTIFS('Laptop Allocation | 25-26'!A:A,'Laptop Reconciliation'!A18,'Laptop Allocation | 25-26'!F:F,"pl-rm")</f>
        <v>1</v>
      </c>
      <c r="H18" s="2">
        <f>COUNTIFS('Laptop Allocation | 25-26'!A:A,'Laptop Reconciliation'!A18,'Laptop Allocation | 25-26'!F:F,"To Be Order")</f>
        <v>0</v>
      </c>
      <c r="I18" s="2">
        <f>COUNTIFS('Laptop Allocation | 25-26'!A:A,'Laptop Reconciliation'!A18,'Laptop Allocation | 25-26'!F:F,"Non PL")</f>
        <v>0</v>
      </c>
      <c r="J18" s="2">
        <f>COUNTIFS('Laptop Allocation | 25-26'!A:A, 'Laptop Reconciliation'!A18, 'Laptop Allocation | 25-26'!F:F, "Stock working", 'Laptop Allocation | 25-26'!G:G, "&lt;&gt;")</f>
        <v>1</v>
      </c>
      <c r="K18" s="2">
        <f t="shared" si="0"/>
        <v>4</v>
      </c>
      <c r="L18" s="2" t="e">
        <f t="shared" si="1"/>
        <v>#VALUE!</v>
      </c>
      <c r="M18" s="2" t="b">
        <f t="shared" si="2"/>
        <v>1</v>
      </c>
      <c r="N18" t="s">
        <v>707</v>
      </c>
    </row>
    <row r="19" spans="1:14" x14ac:dyDescent="0.25">
      <c r="A19" t="s">
        <v>238</v>
      </c>
      <c r="B19" s="2" t="s">
        <v>146</v>
      </c>
      <c r="C19" s="2" t="s">
        <v>17</v>
      </c>
      <c r="D19" s="2">
        <f>SUMIFS('Laptop Allocation | 25-26'!G:G,'Laptop Allocation | 25-26'!A:A,'Laptop Reconciliation'!A19)</f>
        <v>4</v>
      </c>
      <c r="E19" s="2" t="e">
        <f>COUNTIFS(
  [1]Sheet1!$N:$N, A19,
  [1]Sheet1!$G:$G, "Active",
  [1]Sheet1!$H:$H, "&lt;&gt;Relationship Manager"
)</f>
        <v>#VALUE!</v>
      </c>
      <c r="F19" s="2">
        <f>COUNTIFS('Laptop Allocation | 25-26'!A:A,'Laptop Reconciliation'!A19,'Laptop Allocation | 25-26'!F:F,"PL")</f>
        <v>3</v>
      </c>
      <c r="G19" s="2">
        <f>COUNTIFS('Laptop Allocation | 25-26'!A:A,'Laptop Reconciliation'!A19,'Laptop Allocation | 25-26'!F:F,"pl-rm")</f>
        <v>1</v>
      </c>
      <c r="H19" s="2">
        <f>COUNTIFS('Laptop Allocation | 25-26'!A:A,'Laptop Reconciliation'!A19,'Laptop Allocation | 25-26'!F:F,"To Be Order")</f>
        <v>0</v>
      </c>
      <c r="I19" s="2">
        <f>COUNTIFS('Laptop Allocation | 25-26'!A:A,'Laptop Reconciliation'!A19,'Laptop Allocation | 25-26'!F:F,"Non PL")</f>
        <v>0</v>
      </c>
      <c r="J19" s="2">
        <f>COUNTIFS('Laptop Allocation | 25-26'!A:A, 'Laptop Reconciliation'!A19, 'Laptop Allocation | 25-26'!F:F, "Stock working", 'Laptop Allocation | 25-26'!G:G, "&lt;&gt;")</f>
        <v>0</v>
      </c>
      <c r="K19" s="2">
        <f t="shared" si="0"/>
        <v>4</v>
      </c>
      <c r="L19" s="2" t="e">
        <f t="shared" si="1"/>
        <v>#VALUE!</v>
      </c>
      <c r="M19" s="2" t="b">
        <f t="shared" si="2"/>
        <v>1</v>
      </c>
      <c r="N19" t="s">
        <v>708</v>
      </c>
    </row>
    <row r="20" spans="1:14" x14ac:dyDescent="0.25">
      <c r="A20" t="s">
        <v>369</v>
      </c>
      <c r="B20" s="2" t="s">
        <v>181</v>
      </c>
      <c r="C20" s="2" t="s">
        <v>17</v>
      </c>
      <c r="D20" s="2">
        <f>SUMIFS('Laptop Allocation | 25-26'!G:G,'Laptop Allocation | 25-26'!A:A,'Laptop Reconciliation'!A20)</f>
        <v>4</v>
      </c>
      <c r="E20" s="2" t="e">
        <f>COUNTIFS(
  [1]Sheet1!$N:$N, A20,
  [1]Sheet1!$G:$G, "Active",
  [1]Sheet1!$H:$H, "&lt;&gt;Relationship Manager"
)</f>
        <v>#VALUE!</v>
      </c>
      <c r="F20" s="2">
        <f>COUNTIFS('Laptop Allocation | 25-26'!A:A,'Laptop Reconciliation'!A20,'Laptop Allocation | 25-26'!F:F,"PL")</f>
        <v>3</v>
      </c>
      <c r="G20" s="2">
        <f>COUNTIFS('Laptop Allocation | 25-26'!A:A,'Laptop Reconciliation'!A20,'Laptop Allocation | 25-26'!F:F,"pl-rm")</f>
        <v>1</v>
      </c>
      <c r="H20" s="2">
        <f>COUNTIFS('Laptop Allocation | 25-26'!A:A,'Laptop Reconciliation'!A20,'Laptop Allocation | 25-26'!F:F,"To Be Order")</f>
        <v>0</v>
      </c>
      <c r="I20" s="2">
        <f>COUNTIFS('Laptop Allocation | 25-26'!A:A,'Laptop Reconciliation'!A20,'Laptop Allocation | 25-26'!F:F,"Non PL")</f>
        <v>0</v>
      </c>
      <c r="J20" s="2">
        <f>COUNTIFS('Laptop Allocation | 25-26'!A:A, 'Laptop Reconciliation'!A20, 'Laptop Allocation | 25-26'!F:F, "Stock working", 'Laptop Allocation | 25-26'!G:G, "&lt;&gt;")</f>
        <v>0</v>
      </c>
      <c r="K20" s="2">
        <f t="shared" si="0"/>
        <v>4</v>
      </c>
      <c r="L20" s="2" t="e">
        <f t="shared" si="1"/>
        <v>#VALUE!</v>
      </c>
      <c r="M20" s="2" t="b">
        <f t="shared" si="2"/>
        <v>1</v>
      </c>
    </row>
    <row r="21" spans="1:14" x14ac:dyDescent="0.25">
      <c r="A21" t="s">
        <v>394</v>
      </c>
      <c r="B21" s="2" t="s">
        <v>126</v>
      </c>
      <c r="C21" s="2" t="s">
        <v>20</v>
      </c>
      <c r="D21" s="2">
        <f>SUMIFS('Laptop Allocation | 25-26'!G:G,'Laptop Allocation | 25-26'!A:A,'Laptop Reconciliation'!A21)</f>
        <v>4</v>
      </c>
      <c r="E21" s="2" t="e">
        <f>COUNTIFS(
  [1]Sheet1!$N:$N, A21,
  [1]Sheet1!$G:$G, "Active",
  [1]Sheet1!$H:$H, "&lt;&gt;Relationship Manager"
)</f>
        <v>#VALUE!</v>
      </c>
      <c r="F21" s="2">
        <f>COUNTIFS('Laptop Allocation | 25-26'!A:A,'Laptop Reconciliation'!A21,'Laptop Allocation | 25-26'!F:F,"PL")</f>
        <v>2</v>
      </c>
      <c r="G21" s="2">
        <f>COUNTIFS('Laptop Allocation | 25-26'!A:A,'Laptop Reconciliation'!A21,'Laptop Allocation | 25-26'!F:F,"pl-rm")</f>
        <v>1</v>
      </c>
      <c r="H21" s="2">
        <f>COUNTIFS('Laptop Allocation | 25-26'!A:A,'Laptop Reconciliation'!A21,'Laptop Allocation | 25-26'!F:F,"To Be Order")</f>
        <v>0</v>
      </c>
      <c r="I21" s="2">
        <f>COUNTIFS('Laptop Allocation | 25-26'!A:A,'Laptop Reconciliation'!A21,'Laptop Allocation | 25-26'!F:F,"Non PL")</f>
        <v>0</v>
      </c>
      <c r="J21" s="2">
        <f>COUNTIFS('Laptop Allocation | 25-26'!A:A, 'Laptop Reconciliation'!A21, 'Laptop Allocation | 25-26'!F:F, "Stock working", 'Laptop Allocation | 25-26'!G:G, "&lt;&gt;")</f>
        <v>1</v>
      </c>
      <c r="K21" s="2">
        <f t="shared" si="0"/>
        <v>4</v>
      </c>
      <c r="L21" s="2" t="e">
        <f t="shared" si="1"/>
        <v>#VALUE!</v>
      </c>
      <c r="M21" s="2" t="b">
        <f t="shared" si="2"/>
        <v>1</v>
      </c>
    </row>
    <row r="22" spans="1:14" x14ac:dyDescent="0.25">
      <c r="A22" t="s">
        <v>330</v>
      </c>
      <c r="B22" s="2" t="s">
        <v>162</v>
      </c>
      <c r="C22" s="2" t="s">
        <v>17</v>
      </c>
      <c r="D22" s="2">
        <f>SUMIFS('Laptop Allocation | 25-26'!G:G,'Laptop Allocation | 25-26'!A:A,'Laptop Reconciliation'!A22)</f>
        <v>4</v>
      </c>
      <c r="E22" s="2" t="e">
        <f>COUNTIFS(
  [1]Sheet1!$N:$N, A22,
  [1]Sheet1!$G:$G, "Active",
  [1]Sheet1!$H:$H, "&lt;&gt;Relationship Manager"
)</f>
        <v>#VALUE!</v>
      </c>
      <c r="F22" s="2">
        <f>COUNTIFS('Laptop Allocation | 25-26'!A:A,'Laptop Reconciliation'!A22,'Laptop Allocation | 25-26'!F:F,"PL")</f>
        <v>3</v>
      </c>
      <c r="G22" s="2">
        <f>COUNTIFS('Laptop Allocation | 25-26'!A:A,'Laptop Reconciliation'!A22,'Laptop Allocation | 25-26'!F:F,"pl-rm")</f>
        <v>1</v>
      </c>
      <c r="H22" s="2">
        <f>COUNTIFS('Laptop Allocation | 25-26'!A:A,'Laptop Reconciliation'!A22,'Laptop Allocation | 25-26'!F:F,"To Be Order")</f>
        <v>0</v>
      </c>
      <c r="I22" s="2">
        <f>COUNTIFS('Laptop Allocation | 25-26'!A:A,'Laptop Reconciliation'!A22,'Laptop Allocation | 25-26'!F:F,"Non PL")</f>
        <v>0</v>
      </c>
      <c r="J22" s="2">
        <f>COUNTIFS('Laptop Allocation | 25-26'!A:A, 'Laptop Reconciliation'!A22, 'Laptop Allocation | 25-26'!F:F, "Stock working", 'Laptop Allocation | 25-26'!G:G, "&lt;&gt;")</f>
        <v>0</v>
      </c>
      <c r="K22" s="2">
        <f t="shared" si="0"/>
        <v>4</v>
      </c>
      <c r="L22" s="2" t="e">
        <f t="shared" si="1"/>
        <v>#VALUE!</v>
      </c>
      <c r="M22" s="2" t="b">
        <f t="shared" si="2"/>
        <v>1</v>
      </c>
      <c r="N22" t="s">
        <v>709</v>
      </c>
    </row>
    <row r="23" spans="1:14" x14ac:dyDescent="0.25">
      <c r="A23" t="s">
        <v>495</v>
      </c>
      <c r="B23" s="2" t="s">
        <v>200</v>
      </c>
      <c r="C23" s="2" t="s">
        <v>23</v>
      </c>
      <c r="D23" s="2">
        <f>SUMIFS('Laptop Allocation | 25-26'!G:G,'Laptop Allocation | 25-26'!A:A,'Laptop Reconciliation'!A23)</f>
        <v>4</v>
      </c>
      <c r="E23" s="2" t="e">
        <f>COUNTIFS(
  [1]Sheet1!$N:$N, A23,
  [1]Sheet1!$G:$G, "Active",
  [1]Sheet1!$H:$H, "&lt;&gt;Relationship Manager"
)</f>
        <v>#VALUE!</v>
      </c>
      <c r="F23" s="2">
        <f>COUNTIFS('Laptop Allocation | 25-26'!A:A,'Laptop Reconciliation'!A23,'Laptop Allocation | 25-26'!F:F,"PL")</f>
        <v>3</v>
      </c>
      <c r="G23" s="2">
        <f>COUNTIFS('Laptop Allocation | 25-26'!A:A,'Laptop Reconciliation'!A23,'Laptop Allocation | 25-26'!F:F,"pl-rm")</f>
        <v>1</v>
      </c>
      <c r="H23" s="2">
        <f>COUNTIFS('Laptop Allocation | 25-26'!A:A,'Laptop Reconciliation'!A23,'Laptop Allocation | 25-26'!F:F,"To Be Order")</f>
        <v>0</v>
      </c>
      <c r="I23" s="2">
        <f>COUNTIFS('Laptop Allocation | 25-26'!A:A,'Laptop Reconciliation'!A23,'Laptop Allocation | 25-26'!F:F,"Non PL")</f>
        <v>0</v>
      </c>
      <c r="J23" s="2">
        <f>COUNTIFS('Laptop Allocation | 25-26'!A:A, 'Laptop Reconciliation'!A23, 'Laptop Allocation | 25-26'!F:F, "Stock working", 'Laptop Allocation | 25-26'!G:G, "&lt;&gt;")</f>
        <v>0</v>
      </c>
      <c r="K23" s="2">
        <f t="shared" si="0"/>
        <v>4</v>
      </c>
      <c r="L23" s="2" t="e">
        <f t="shared" si="1"/>
        <v>#VALUE!</v>
      </c>
      <c r="M23" s="2" t="b">
        <f t="shared" si="2"/>
        <v>1</v>
      </c>
      <c r="N23" t="s">
        <v>710</v>
      </c>
    </row>
    <row r="24" spans="1:14" x14ac:dyDescent="0.25">
      <c r="A24" t="s">
        <v>433</v>
      </c>
      <c r="B24" s="2" t="s">
        <v>200</v>
      </c>
      <c r="C24" s="2" t="s">
        <v>23</v>
      </c>
      <c r="D24" s="2">
        <f>SUMIFS('Laptop Allocation | 25-26'!G:G,'Laptop Allocation | 25-26'!A:A,'Laptop Reconciliation'!A24)</f>
        <v>4</v>
      </c>
      <c r="E24" s="2" t="e">
        <f>COUNTIFS(
  [1]Sheet1!$N:$N, A24,
  [1]Sheet1!$G:$G, "Active",
  [1]Sheet1!$H:$H, "&lt;&gt;Relationship Manager"
)</f>
        <v>#VALUE!</v>
      </c>
      <c r="F24" s="2">
        <f>COUNTIFS('Laptop Allocation | 25-26'!A:A,'Laptop Reconciliation'!A24,'Laptop Allocation | 25-26'!F:F,"PL")</f>
        <v>3</v>
      </c>
      <c r="G24" s="2">
        <f>COUNTIFS('Laptop Allocation | 25-26'!A:A,'Laptop Reconciliation'!A24,'Laptop Allocation | 25-26'!F:F,"pl-rm")</f>
        <v>1</v>
      </c>
      <c r="H24" s="2">
        <f>COUNTIFS('Laptop Allocation | 25-26'!A:A,'Laptop Reconciliation'!A24,'Laptop Allocation | 25-26'!F:F,"To Be Order")</f>
        <v>0</v>
      </c>
      <c r="I24" s="2">
        <f>COUNTIFS('Laptop Allocation | 25-26'!A:A,'Laptop Reconciliation'!A24,'Laptop Allocation | 25-26'!F:F,"Non PL")</f>
        <v>0</v>
      </c>
      <c r="J24" s="2">
        <f>COUNTIFS('Laptop Allocation | 25-26'!A:A, 'Laptop Reconciliation'!A24, 'Laptop Allocation | 25-26'!F:F, "Stock working", 'Laptop Allocation | 25-26'!G:G, "&lt;&gt;")</f>
        <v>0</v>
      </c>
      <c r="K24" s="2">
        <f t="shared" si="0"/>
        <v>4</v>
      </c>
      <c r="L24" s="2" t="e">
        <f t="shared" si="1"/>
        <v>#VALUE!</v>
      </c>
      <c r="M24" s="2" t="b">
        <f t="shared" si="2"/>
        <v>1</v>
      </c>
      <c r="N24" t="s">
        <v>711</v>
      </c>
    </row>
    <row r="25" spans="1:14" x14ac:dyDescent="0.25">
      <c r="A25" t="s">
        <v>154</v>
      </c>
      <c r="B25" s="2" t="s">
        <v>154</v>
      </c>
      <c r="C25" s="2" t="s">
        <v>13</v>
      </c>
      <c r="D25" s="2">
        <f>SUMIFS('Laptop Allocation | 25-26'!G:G,'Laptop Allocation | 25-26'!A:A,'Laptop Reconciliation'!A25)</f>
        <v>6</v>
      </c>
      <c r="E25" s="2" t="e">
        <f>COUNTIFS(
  [1]Sheet1!$N:$N, A25,
  [1]Sheet1!$G:$G, "Active",
  [1]Sheet1!$H:$H, "&lt;&gt;Relationship Manager"
)</f>
        <v>#VALUE!</v>
      </c>
      <c r="F25" s="2">
        <f>COUNTIFS('Laptop Allocation | 25-26'!A:A,'Laptop Reconciliation'!A25,'Laptop Allocation | 25-26'!F:F,"PL")</f>
        <v>3</v>
      </c>
      <c r="G25" s="2">
        <f>COUNTIFS('Laptop Allocation | 25-26'!A:A,'Laptop Reconciliation'!A25,'Laptop Allocation | 25-26'!F:F,"pl-rm")</f>
        <v>1</v>
      </c>
      <c r="H25" s="2">
        <f>COUNTIFS('Laptop Allocation | 25-26'!A:A,'Laptop Reconciliation'!A25,'Laptop Allocation | 25-26'!F:F,"To Be Order")</f>
        <v>0</v>
      </c>
      <c r="I25" s="2">
        <f>COUNTIFS('Laptop Allocation | 25-26'!A:A,'Laptop Reconciliation'!A25,'Laptop Allocation | 25-26'!F:F,"Non PL")</f>
        <v>2</v>
      </c>
      <c r="J25" s="2">
        <f>COUNTIFS('Laptop Allocation | 25-26'!A:A, 'Laptop Reconciliation'!A25, 'Laptop Allocation | 25-26'!F:F, "Stock working", 'Laptop Allocation | 25-26'!G:G, "&lt;&gt;")</f>
        <v>0</v>
      </c>
      <c r="K25" s="2">
        <f t="shared" si="0"/>
        <v>6</v>
      </c>
      <c r="L25" s="2" t="e">
        <f t="shared" si="1"/>
        <v>#VALUE!</v>
      </c>
      <c r="M25" s="2" t="b">
        <f t="shared" si="2"/>
        <v>1</v>
      </c>
      <c r="N25" t="s">
        <v>712</v>
      </c>
    </row>
    <row r="26" spans="1:14" x14ac:dyDescent="0.25">
      <c r="A26" t="s">
        <v>409</v>
      </c>
      <c r="B26" s="2" t="s">
        <v>338</v>
      </c>
      <c r="C26" s="2" t="s">
        <v>17</v>
      </c>
      <c r="D26" s="2">
        <f>SUMIFS('Laptop Allocation | 25-26'!G:G,'Laptop Allocation | 25-26'!A:A,'Laptop Reconciliation'!A26)</f>
        <v>4</v>
      </c>
      <c r="E26" s="2" t="e">
        <f>COUNTIFS(
  [1]Sheet1!$N:$N, A26,
  [1]Sheet1!$G:$G, "Active",
  [1]Sheet1!$H:$H, "&lt;&gt;Relationship Manager"
)</f>
        <v>#VALUE!</v>
      </c>
      <c r="F26" s="2">
        <f>COUNTIFS('Laptop Allocation | 25-26'!A:A,'Laptop Reconciliation'!A26,'Laptop Allocation | 25-26'!F:F,"PL")</f>
        <v>3</v>
      </c>
      <c r="G26" s="2">
        <f>COUNTIFS('Laptop Allocation | 25-26'!A:A,'Laptop Reconciliation'!A26,'Laptop Allocation | 25-26'!F:F,"pl-rm")</f>
        <v>1</v>
      </c>
      <c r="H26" s="2">
        <f>COUNTIFS('Laptop Allocation | 25-26'!A:A,'Laptop Reconciliation'!A26,'Laptop Allocation | 25-26'!F:F,"To Be Order")</f>
        <v>0</v>
      </c>
      <c r="I26" s="2">
        <f>COUNTIFS('Laptop Allocation | 25-26'!A:A,'Laptop Reconciliation'!A26,'Laptop Allocation | 25-26'!F:F,"Non PL")</f>
        <v>0</v>
      </c>
      <c r="J26" s="2">
        <f>COUNTIFS('Laptop Allocation | 25-26'!A:A, 'Laptop Reconciliation'!A26, 'Laptop Allocation | 25-26'!F:F, "Stock working", 'Laptop Allocation | 25-26'!G:G, "&lt;&gt;")</f>
        <v>0</v>
      </c>
      <c r="K26" s="2">
        <f t="shared" si="0"/>
        <v>4</v>
      </c>
      <c r="L26" s="2" t="e">
        <f t="shared" si="1"/>
        <v>#VALUE!</v>
      </c>
      <c r="M26" s="2" t="b">
        <f t="shared" si="2"/>
        <v>1</v>
      </c>
      <c r="N26" t="s">
        <v>713</v>
      </c>
    </row>
    <row r="27" spans="1:14" x14ac:dyDescent="0.25">
      <c r="A27" t="s">
        <v>267</v>
      </c>
      <c r="B27" s="2" t="s">
        <v>154</v>
      </c>
      <c r="C27" s="2" t="s">
        <v>13</v>
      </c>
      <c r="D27" s="2">
        <f>SUMIFS('Laptop Allocation | 25-26'!G:G,'Laptop Allocation | 25-26'!A:A,'Laptop Reconciliation'!A27)</f>
        <v>4</v>
      </c>
      <c r="E27" s="2" t="e">
        <f>COUNTIFS(
  [1]Sheet1!$N:$N, A27,
  [1]Sheet1!$G:$G, "Active",
  [1]Sheet1!$H:$H, "&lt;&gt;Relationship Manager"
)</f>
        <v>#VALUE!</v>
      </c>
      <c r="F27" s="2">
        <f>COUNTIFS('Laptop Allocation | 25-26'!A:A,'Laptop Reconciliation'!A27,'Laptop Allocation | 25-26'!F:F,"PL")</f>
        <v>3</v>
      </c>
      <c r="G27" s="2">
        <f>COUNTIFS('Laptop Allocation | 25-26'!A:A,'Laptop Reconciliation'!A27,'Laptop Allocation | 25-26'!F:F,"pl-rm")</f>
        <v>1</v>
      </c>
      <c r="H27" s="2">
        <f>COUNTIFS('Laptop Allocation | 25-26'!A:A,'Laptop Reconciliation'!A27,'Laptop Allocation | 25-26'!F:F,"To Be Order")</f>
        <v>0</v>
      </c>
      <c r="I27" s="2">
        <f>COUNTIFS('Laptop Allocation | 25-26'!A:A,'Laptop Reconciliation'!A27,'Laptop Allocation | 25-26'!F:F,"Non PL")</f>
        <v>0</v>
      </c>
      <c r="J27" s="2">
        <f>COUNTIFS('Laptop Allocation | 25-26'!A:A, 'Laptop Reconciliation'!A27, 'Laptop Allocation | 25-26'!F:F, "Stock working", 'Laptop Allocation | 25-26'!G:G, "&lt;&gt;")</f>
        <v>0</v>
      </c>
      <c r="K27" s="2">
        <f t="shared" si="0"/>
        <v>4</v>
      </c>
      <c r="L27" s="2" t="e">
        <f t="shared" si="1"/>
        <v>#VALUE!</v>
      </c>
      <c r="M27" s="2" t="b">
        <f t="shared" si="2"/>
        <v>1</v>
      </c>
      <c r="N27" t="s">
        <v>714</v>
      </c>
    </row>
    <row r="28" spans="1:14" x14ac:dyDescent="0.25">
      <c r="A28" t="s">
        <v>466</v>
      </c>
      <c r="B28" s="2" t="s">
        <v>126</v>
      </c>
      <c r="C28" s="2" t="s">
        <v>20</v>
      </c>
      <c r="D28" s="2">
        <f>SUMIFS('Laptop Allocation | 25-26'!G:G,'Laptop Allocation | 25-26'!A:A,'Laptop Reconciliation'!A28)</f>
        <v>4</v>
      </c>
      <c r="E28" s="2" t="e">
        <f>COUNTIFS(
  [1]Sheet1!$N:$N, A28,
  [1]Sheet1!$G:$G, "Active",
  [1]Sheet1!$H:$H, "&lt;&gt;Relationship Manager"
)</f>
        <v>#VALUE!</v>
      </c>
      <c r="F28" s="2">
        <f>COUNTIFS('Laptop Allocation | 25-26'!A:A,'Laptop Reconciliation'!A28,'Laptop Allocation | 25-26'!F:F,"PL")</f>
        <v>2</v>
      </c>
      <c r="G28" s="2">
        <f>COUNTIFS('Laptop Allocation | 25-26'!A:A,'Laptop Reconciliation'!A28,'Laptop Allocation | 25-26'!F:F,"pl-rm")</f>
        <v>1</v>
      </c>
      <c r="H28" s="2">
        <f>COUNTIFS('Laptop Allocation | 25-26'!A:A,'Laptop Reconciliation'!A28,'Laptop Allocation | 25-26'!F:F,"To Be Order")</f>
        <v>0</v>
      </c>
      <c r="I28" s="2">
        <f>COUNTIFS('Laptop Allocation | 25-26'!A:A,'Laptop Reconciliation'!A28,'Laptop Allocation | 25-26'!F:F,"Non PL")</f>
        <v>0</v>
      </c>
      <c r="J28" s="2">
        <f>COUNTIFS('Laptop Allocation | 25-26'!A:A, 'Laptop Reconciliation'!A28, 'Laptop Allocation | 25-26'!F:F, "Stock working", 'Laptop Allocation | 25-26'!G:G, "&lt;&gt;")</f>
        <v>1</v>
      </c>
      <c r="K28" s="2">
        <f t="shared" si="0"/>
        <v>4</v>
      </c>
      <c r="L28" s="2" t="e">
        <f t="shared" si="1"/>
        <v>#VALUE!</v>
      </c>
      <c r="M28" s="2" t="b">
        <f t="shared" si="2"/>
        <v>1</v>
      </c>
      <c r="N28" t="s">
        <v>713</v>
      </c>
    </row>
    <row r="29" spans="1:14" x14ac:dyDescent="0.25">
      <c r="A29" t="s">
        <v>385</v>
      </c>
      <c r="B29" s="2" t="s">
        <v>191</v>
      </c>
      <c r="C29" s="2" t="s">
        <v>23</v>
      </c>
      <c r="D29" s="2">
        <f>SUMIFS('Laptop Allocation | 25-26'!G:G,'Laptop Allocation | 25-26'!A:A,'Laptop Reconciliation'!A29)</f>
        <v>4</v>
      </c>
      <c r="E29" s="2" t="e">
        <f>COUNTIFS(
  [1]Sheet1!$N:$N, A29,
  [1]Sheet1!$G:$G, "Active",
  [1]Sheet1!$H:$H, "&lt;&gt;Relationship Manager"
)</f>
        <v>#VALUE!</v>
      </c>
      <c r="F29" s="2">
        <f>COUNTIFS('Laptop Allocation | 25-26'!A:A,'Laptop Reconciliation'!A29,'Laptop Allocation | 25-26'!F:F,"PL")</f>
        <v>2</v>
      </c>
      <c r="G29" s="2">
        <f>COUNTIFS('Laptop Allocation | 25-26'!A:A,'Laptop Reconciliation'!A29,'Laptop Allocation | 25-26'!F:F,"pl-rm")</f>
        <v>1</v>
      </c>
      <c r="H29" s="2">
        <f>COUNTIFS('Laptop Allocation | 25-26'!A:A,'Laptop Reconciliation'!A29,'Laptop Allocation | 25-26'!F:F,"To Be Order")</f>
        <v>0</v>
      </c>
      <c r="I29" s="2">
        <f>COUNTIFS('Laptop Allocation | 25-26'!A:A,'Laptop Reconciliation'!A29,'Laptop Allocation | 25-26'!F:F,"Non PL")</f>
        <v>0</v>
      </c>
      <c r="J29" s="2">
        <f>COUNTIFS('Laptop Allocation | 25-26'!A:A, 'Laptop Reconciliation'!A29, 'Laptop Allocation | 25-26'!F:F, "Stock working", 'Laptop Allocation | 25-26'!G:G, "&lt;&gt;")</f>
        <v>1</v>
      </c>
      <c r="K29" s="2">
        <f t="shared" si="0"/>
        <v>4</v>
      </c>
      <c r="L29" s="2" t="e">
        <f t="shared" si="1"/>
        <v>#VALUE!</v>
      </c>
      <c r="M29" s="2" t="b">
        <f t="shared" si="2"/>
        <v>1</v>
      </c>
      <c r="N29" t="s">
        <v>715</v>
      </c>
    </row>
    <row r="30" spans="1:14" x14ac:dyDescent="0.25">
      <c r="A30" t="s">
        <v>274</v>
      </c>
      <c r="B30" s="2" t="s">
        <v>181</v>
      </c>
      <c r="C30" s="2" t="s">
        <v>17</v>
      </c>
      <c r="D30" s="2">
        <f>SUMIFS('Laptop Allocation | 25-26'!G:G,'Laptop Allocation | 25-26'!A:A,'Laptop Reconciliation'!A30)</f>
        <v>5</v>
      </c>
      <c r="E30" s="2" t="e">
        <f>COUNTIFS(
  [1]Sheet1!$N:$N, A30,
  [1]Sheet1!$G:$G, "Active",
  [1]Sheet1!$H:$H, "&lt;&gt;Relationship Manager"
)</f>
        <v>#VALUE!</v>
      </c>
      <c r="F30" s="2">
        <f>COUNTIFS('Laptop Allocation | 25-26'!A:A,'Laptop Reconciliation'!A30,'Laptop Allocation | 25-26'!F:F,"PL")</f>
        <v>3</v>
      </c>
      <c r="G30" s="2">
        <f>COUNTIFS('Laptop Allocation | 25-26'!A:A,'Laptop Reconciliation'!A30,'Laptop Allocation | 25-26'!F:F,"pl-rm")</f>
        <v>1</v>
      </c>
      <c r="H30" s="2">
        <f>COUNTIFS('Laptop Allocation | 25-26'!A:A,'Laptop Reconciliation'!A30,'Laptop Allocation | 25-26'!F:F,"To Be Order")</f>
        <v>0</v>
      </c>
      <c r="I30" s="2">
        <f>COUNTIFS('Laptop Allocation | 25-26'!A:A,'Laptop Reconciliation'!A30,'Laptop Allocation | 25-26'!F:F,"Non PL")</f>
        <v>1</v>
      </c>
      <c r="J30" s="2">
        <f>COUNTIFS('Laptop Allocation | 25-26'!A:A, 'Laptop Reconciliation'!A30, 'Laptop Allocation | 25-26'!F:F, "Stock working", 'Laptop Allocation | 25-26'!G:G, "&lt;&gt;")</f>
        <v>0</v>
      </c>
      <c r="K30" s="2">
        <f t="shared" si="0"/>
        <v>5</v>
      </c>
      <c r="L30" s="2" t="e">
        <f t="shared" si="1"/>
        <v>#VALUE!</v>
      </c>
      <c r="M30" s="2" t="b">
        <f t="shared" si="2"/>
        <v>1</v>
      </c>
      <c r="N30" t="s">
        <v>716</v>
      </c>
    </row>
    <row r="31" spans="1:14" x14ac:dyDescent="0.25">
      <c r="A31" t="s">
        <v>172</v>
      </c>
      <c r="B31" s="2" t="s">
        <v>173</v>
      </c>
      <c r="C31" s="2" t="s">
        <v>13</v>
      </c>
      <c r="D31" s="2">
        <f>SUMIFS('Laptop Allocation | 25-26'!G:G,'Laptop Allocation | 25-26'!A:A,'Laptop Reconciliation'!A31)</f>
        <v>4</v>
      </c>
      <c r="E31" s="2" t="e">
        <f>COUNTIFS(
  [1]Sheet1!$N:$N, A31,
  [1]Sheet1!$G:$G, "Active",
  [1]Sheet1!$H:$H, "&lt;&gt;Relationship Manager"
)</f>
        <v>#VALUE!</v>
      </c>
      <c r="F31" s="2">
        <f>COUNTIFS('Laptop Allocation | 25-26'!A:A,'Laptop Reconciliation'!A31,'Laptop Allocation | 25-26'!F:F,"PL")</f>
        <v>3</v>
      </c>
      <c r="G31" s="2">
        <f>COUNTIFS('Laptop Allocation | 25-26'!A:A,'Laptop Reconciliation'!A31,'Laptop Allocation | 25-26'!F:F,"pl-rm")</f>
        <v>1</v>
      </c>
      <c r="H31" s="2">
        <f>COUNTIFS('Laptop Allocation | 25-26'!A:A,'Laptop Reconciliation'!A31,'Laptop Allocation | 25-26'!F:F,"To Be Order")</f>
        <v>0</v>
      </c>
      <c r="I31" s="2">
        <f>COUNTIFS('Laptop Allocation | 25-26'!A:A,'Laptop Reconciliation'!A31,'Laptop Allocation | 25-26'!F:F,"Non PL")</f>
        <v>0</v>
      </c>
      <c r="J31" s="2">
        <f>COUNTIFS('Laptop Allocation | 25-26'!A:A, 'Laptop Reconciliation'!A31, 'Laptop Allocation | 25-26'!F:F, "Stock working", 'Laptop Allocation | 25-26'!G:G, "&lt;&gt;")</f>
        <v>0</v>
      </c>
      <c r="K31" s="2">
        <f t="shared" si="0"/>
        <v>4</v>
      </c>
      <c r="L31" s="2" t="e">
        <f t="shared" si="1"/>
        <v>#VALUE!</v>
      </c>
      <c r="M31" s="2" t="b">
        <f t="shared" si="2"/>
        <v>1</v>
      </c>
    </row>
    <row r="32" spans="1:14" x14ac:dyDescent="0.25">
      <c r="A32" t="s">
        <v>260</v>
      </c>
      <c r="B32" s="2" t="s">
        <v>126</v>
      </c>
      <c r="C32" s="2" t="s">
        <v>20</v>
      </c>
      <c r="D32" s="2">
        <f>SUMIFS('Laptop Allocation | 25-26'!G:G,'Laptop Allocation | 25-26'!A:A,'Laptop Reconciliation'!A32)</f>
        <v>5</v>
      </c>
      <c r="E32" s="2" t="e">
        <f>COUNTIFS(
  [1]Sheet1!$N:$N, A32,
  [1]Sheet1!$G:$G, "Active",
  [1]Sheet1!$H:$H, "&lt;&gt;Relationship Manager"
)</f>
        <v>#VALUE!</v>
      </c>
      <c r="F32" s="2">
        <f>COUNTIFS('Laptop Allocation | 25-26'!A:A,'Laptop Reconciliation'!A32,'Laptop Allocation | 25-26'!F:F,"PL")</f>
        <v>3</v>
      </c>
      <c r="G32" s="2">
        <f>COUNTIFS('Laptop Allocation | 25-26'!A:A,'Laptop Reconciliation'!A32,'Laptop Allocation | 25-26'!F:F,"pl-rm")</f>
        <v>1</v>
      </c>
      <c r="H32" s="2">
        <f>COUNTIFS('Laptop Allocation | 25-26'!A:A,'Laptop Reconciliation'!A32,'Laptop Allocation | 25-26'!F:F,"To Be Order")</f>
        <v>0</v>
      </c>
      <c r="I32" s="2">
        <f>COUNTIFS('Laptop Allocation | 25-26'!A:A,'Laptop Reconciliation'!A32,'Laptop Allocation | 25-26'!F:F,"Non PL")</f>
        <v>0</v>
      </c>
      <c r="J32" s="2">
        <f>COUNTIFS('Laptop Allocation | 25-26'!A:A, 'Laptop Reconciliation'!A32, 'Laptop Allocation | 25-26'!F:F, "Stock working", 'Laptop Allocation | 25-26'!G:G, "&lt;&gt;")</f>
        <v>1</v>
      </c>
      <c r="K32" s="2">
        <f t="shared" si="0"/>
        <v>5</v>
      </c>
      <c r="L32" s="2" t="e">
        <f t="shared" si="1"/>
        <v>#VALUE!</v>
      </c>
      <c r="M32" s="2" t="b">
        <f t="shared" si="2"/>
        <v>1</v>
      </c>
    </row>
    <row r="33" spans="1:14" x14ac:dyDescent="0.25">
      <c r="A33" t="s">
        <v>543</v>
      </c>
      <c r="B33" s="2" t="s">
        <v>162</v>
      </c>
      <c r="C33" s="2" t="s">
        <v>17</v>
      </c>
      <c r="D33" s="2">
        <f>SUMIFS('Laptop Allocation | 25-26'!G:G,'Laptop Allocation | 25-26'!A:A,'Laptop Reconciliation'!A33)</f>
        <v>4</v>
      </c>
      <c r="E33" s="2" t="e">
        <f>COUNTIFS(
  [1]Sheet1!$N:$N, A33,
  [1]Sheet1!$G:$G, "Active",
  [1]Sheet1!$H:$H, "&lt;&gt;Relationship Manager"
)</f>
        <v>#VALUE!</v>
      </c>
      <c r="F33" s="2">
        <f>COUNTIFS('Laptop Allocation | 25-26'!A:A,'Laptop Reconciliation'!A33,'Laptop Allocation | 25-26'!F:F,"PL")</f>
        <v>3</v>
      </c>
      <c r="G33" s="2">
        <f>COUNTIFS('Laptop Allocation | 25-26'!A:A,'Laptop Reconciliation'!A33,'Laptop Allocation | 25-26'!F:F,"pl-rm")</f>
        <v>1</v>
      </c>
      <c r="H33" s="2">
        <f>COUNTIFS('Laptop Allocation | 25-26'!A:A,'Laptop Reconciliation'!A33,'Laptop Allocation | 25-26'!F:F,"To Be Order")</f>
        <v>0</v>
      </c>
      <c r="I33" s="2">
        <f>COUNTIFS('Laptop Allocation | 25-26'!A:A,'Laptop Reconciliation'!A33,'Laptop Allocation | 25-26'!F:F,"Non PL")</f>
        <v>0</v>
      </c>
      <c r="J33" s="2">
        <f>COUNTIFS('Laptop Allocation | 25-26'!A:A, 'Laptop Reconciliation'!A33, 'Laptop Allocation | 25-26'!F:F, "Stock working", 'Laptop Allocation | 25-26'!G:G, "&lt;&gt;")</f>
        <v>0</v>
      </c>
      <c r="K33" s="2">
        <f t="shared" si="0"/>
        <v>4</v>
      </c>
      <c r="L33" s="2" t="e">
        <f t="shared" si="1"/>
        <v>#VALUE!</v>
      </c>
      <c r="M33" s="2" t="b">
        <f t="shared" si="2"/>
        <v>1</v>
      </c>
      <c r="N33" t="s">
        <v>717</v>
      </c>
    </row>
    <row r="34" spans="1:14" x14ac:dyDescent="0.25">
      <c r="A34" t="s">
        <v>232</v>
      </c>
      <c r="B34" s="2" t="s">
        <v>173</v>
      </c>
      <c r="C34" s="2" t="s">
        <v>13</v>
      </c>
      <c r="D34" s="2">
        <f>SUMIFS('Laptop Allocation | 25-26'!G:G,'Laptop Allocation | 25-26'!A:A,'Laptop Reconciliation'!A34)</f>
        <v>4</v>
      </c>
      <c r="E34" s="2" t="e">
        <f>COUNTIFS(
  [1]Sheet1!$N:$N, A34,
  [1]Sheet1!$G:$G, "Active",
  [1]Sheet1!$H:$H, "&lt;&gt;Relationship Manager"
)</f>
        <v>#VALUE!</v>
      </c>
      <c r="F34" s="2">
        <f>COUNTIFS('Laptop Allocation | 25-26'!A:A,'Laptop Reconciliation'!A34,'Laptop Allocation | 25-26'!F:F,"PL")</f>
        <v>3</v>
      </c>
      <c r="G34" s="2">
        <f>COUNTIFS('Laptop Allocation | 25-26'!A:A,'Laptop Reconciliation'!A34,'Laptop Allocation | 25-26'!F:F,"pl-rm")</f>
        <v>1</v>
      </c>
      <c r="H34" s="2">
        <f>COUNTIFS('Laptop Allocation | 25-26'!A:A,'Laptop Reconciliation'!A34,'Laptop Allocation | 25-26'!F:F,"To Be Order")</f>
        <v>0</v>
      </c>
      <c r="I34" s="2">
        <f>COUNTIFS('Laptop Allocation | 25-26'!A:A,'Laptop Reconciliation'!A34,'Laptop Allocation | 25-26'!F:F,"Non PL")</f>
        <v>0</v>
      </c>
      <c r="J34" s="2">
        <f>COUNTIFS('Laptop Allocation | 25-26'!A:A, 'Laptop Reconciliation'!A34, 'Laptop Allocation | 25-26'!F:F, "Stock working", 'Laptop Allocation | 25-26'!G:G, "&lt;&gt;")</f>
        <v>0</v>
      </c>
      <c r="K34" s="2">
        <f t="shared" si="0"/>
        <v>4</v>
      </c>
      <c r="L34" s="2" t="e">
        <f t="shared" si="1"/>
        <v>#VALUE!</v>
      </c>
      <c r="M34" s="2" t="b">
        <f t="shared" si="2"/>
        <v>1</v>
      </c>
    </row>
    <row r="35" spans="1:14" x14ac:dyDescent="0.25">
      <c r="A35" t="s">
        <v>317</v>
      </c>
      <c r="B35" s="2" t="s">
        <v>146</v>
      </c>
      <c r="C35" s="2" t="s">
        <v>17</v>
      </c>
      <c r="D35" s="2">
        <f>SUMIFS('Laptop Allocation | 25-26'!G:G,'Laptop Allocation | 25-26'!A:A,'Laptop Reconciliation'!A35)</f>
        <v>4</v>
      </c>
      <c r="E35" s="2" t="e">
        <f>COUNTIFS(
  [1]Sheet1!$N:$N, A35,
  [1]Sheet1!$G:$G, "Active",
  [1]Sheet1!$H:$H, "&lt;&gt;Relationship Manager"
)</f>
        <v>#VALUE!</v>
      </c>
      <c r="F35" s="2">
        <f>COUNTIFS('Laptop Allocation | 25-26'!A:A,'Laptop Reconciliation'!A35,'Laptop Allocation | 25-26'!F:F,"PL")</f>
        <v>3</v>
      </c>
      <c r="G35" s="2">
        <f>COUNTIFS('Laptop Allocation | 25-26'!A:A,'Laptop Reconciliation'!A35,'Laptop Allocation | 25-26'!F:F,"pl-rm")</f>
        <v>1</v>
      </c>
      <c r="H35" s="2">
        <f>COUNTIFS('Laptop Allocation | 25-26'!A:A,'Laptop Reconciliation'!A35,'Laptop Allocation | 25-26'!F:F,"To Be Order")</f>
        <v>0</v>
      </c>
      <c r="I35" s="2">
        <f>COUNTIFS('Laptop Allocation | 25-26'!A:A,'Laptop Reconciliation'!A35,'Laptop Allocation | 25-26'!F:F,"Non PL")</f>
        <v>0</v>
      </c>
      <c r="J35" s="2">
        <f>COUNTIFS('Laptop Allocation | 25-26'!A:A, 'Laptop Reconciliation'!A35, 'Laptop Allocation | 25-26'!F:F, "Stock working", 'Laptop Allocation | 25-26'!G:G, "&lt;&gt;")</f>
        <v>0</v>
      </c>
      <c r="K35" s="2">
        <f t="shared" si="0"/>
        <v>4</v>
      </c>
      <c r="L35" s="2" t="e">
        <f t="shared" si="1"/>
        <v>#VALUE!</v>
      </c>
      <c r="M35" s="2" t="b">
        <f t="shared" si="2"/>
        <v>1</v>
      </c>
    </row>
    <row r="36" spans="1:14" x14ac:dyDescent="0.25">
      <c r="A36" t="s">
        <v>537</v>
      </c>
      <c r="B36" s="2" t="s">
        <v>146</v>
      </c>
      <c r="C36" s="2" t="s">
        <v>17</v>
      </c>
      <c r="D36" s="2">
        <f>SUMIFS('Laptop Allocation | 25-26'!G:G,'Laptop Allocation | 25-26'!A:A,'Laptop Reconciliation'!A36)</f>
        <v>4</v>
      </c>
      <c r="E36" s="2" t="e">
        <f>COUNTIFS(
  [1]Sheet1!$N:$N, A36,
  [1]Sheet1!$G:$G, "Active",
  [1]Sheet1!$H:$H, "&lt;&gt;Relationship Manager"
)</f>
        <v>#VALUE!</v>
      </c>
      <c r="F36" s="2">
        <f>COUNTIFS('Laptop Allocation | 25-26'!A:A,'Laptop Reconciliation'!A36,'Laptop Allocation | 25-26'!F:F,"PL")</f>
        <v>3</v>
      </c>
      <c r="G36" s="2">
        <f>COUNTIFS('Laptop Allocation | 25-26'!A:A,'Laptop Reconciliation'!A36,'Laptop Allocation | 25-26'!F:F,"pl-rm")</f>
        <v>1</v>
      </c>
      <c r="H36" s="2">
        <f>COUNTIFS('Laptop Allocation | 25-26'!A:A,'Laptop Reconciliation'!A36,'Laptop Allocation | 25-26'!F:F,"To Be Order")</f>
        <v>0</v>
      </c>
      <c r="I36" s="2">
        <f>COUNTIFS('Laptop Allocation | 25-26'!A:A,'Laptop Reconciliation'!A36,'Laptop Allocation | 25-26'!F:F,"Non PL")</f>
        <v>0</v>
      </c>
      <c r="J36" s="2">
        <f>COUNTIFS('Laptop Allocation | 25-26'!A:A, 'Laptop Reconciliation'!A36, 'Laptop Allocation | 25-26'!F:F, "Stock working", 'Laptop Allocation | 25-26'!G:G, "&lt;&gt;")</f>
        <v>0</v>
      </c>
      <c r="K36" s="2">
        <f t="shared" si="0"/>
        <v>4</v>
      </c>
      <c r="L36" s="2" t="e">
        <f t="shared" si="1"/>
        <v>#VALUE!</v>
      </c>
      <c r="M36" s="2" t="b">
        <f t="shared" si="2"/>
        <v>1</v>
      </c>
      <c r="N36" t="s">
        <v>718</v>
      </c>
    </row>
    <row r="37" spans="1:14" x14ac:dyDescent="0.25">
      <c r="A37" t="s">
        <v>558</v>
      </c>
      <c r="B37" s="2" t="s">
        <v>181</v>
      </c>
      <c r="C37" s="2" t="s">
        <v>17</v>
      </c>
      <c r="D37" s="2">
        <f>SUMIFS('Laptop Allocation | 25-26'!G:G,'Laptop Allocation | 25-26'!A:A,'Laptop Reconciliation'!A37)</f>
        <v>4</v>
      </c>
      <c r="E37" s="2" t="e">
        <f>COUNTIFS(
  [1]Sheet1!$N:$N, A37,
  [1]Sheet1!$G:$G, "Active",
  [1]Sheet1!$H:$H, "&lt;&gt;Relationship Manager"
)</f>
        <v>#VALUE!</v>
      </c>
      <c r="F37" s="2">
        <f>COUNTIFS('Laptop Allocation | 25-26'!A:A,'Laptop Reconciliation'!A37,'Laptop Allocation | 25-26'!F:F,"PL")</f>
        <v>3</v>
      </c>
      <c r="G37" s="2">
        <f>COUNTIFS('Laptop Allocation | 25-26'!A:A,'Laptop Reconciliation'!A37,'Laptop Allocation | 25-26'!F:F,"pl-rm")</f>
        <v>1</v>
      </c>
      <c r="H37" s="2">
        <f>COUNTIFS('Laptop Allocation | 25-26'!A:A,'Laptop Reconciliation'!A37,'Laptop Allocation | 25-26'!F:F,"To Be Order")</f>
        <v>0</v>
      </c>
      <c r="I37" s="2">
        <f>COUNTIFS('Laptop Allocation | 25-26'!A:A,'Laptop Reconciliation'!A37,'Laptop Allocation | 25-26'!F:F,"Non PL")</f>
        <v>0</v>
      </c>
      <c r="J37" s="2">
        <f>COUNTIFS('Laptop Allocation | 25-26'!A:A, 'Laptop Reconciliation'!A37, 'Laptop Allocation | 25-26'!F:F, "Stock working", 'Laptop Allocation | 25-26'!G:G, "&lt;&gt;")</f>
        <v>0</v>
      </c>
      <c r="K37" s="2">
        <f t="shared" si="0"/>
        <v>4</v>
      </c>
      <c r="L37" s="2" t="e">
        <f t="shared" si="1"/>
        <v>#VALUE!</v>
      </c>
      <c r="M37" s="2" t="b">
        <f t="shared" si="2"/>
        <v>1</v>
      </c>
    </row>
    <row r="38" spans="1:14" x14ac:dyDescent="0.25">
      <c r="A38" t="s">
        <v>528</v>
      </c>
      <c r="B38" s="2" t="s">
        <v>200</v>
      </c>
      <c r="C38" s="2" t="s">
        <v>23</v>
      </c>
      <c r="D38" s="2">
        <f>SUMIFS('Laptop Allocation | 25-26'!G:G,'Laptop Allocation | 25-26'!A:A,'Laptop Reconciliation'!A38)</f>
        <v>4</v>
      </c>
      <c r="E38" s="2" t="e">
        <f>COUNTIFS(
  [1]Sheet1!$N:$N, A38,
  [1]Sheet1!$G:$G, "Active",
  [1]Sheet1!$H:$H, "&lt;&gt;Relationship Manager"
)</f>
        <v>#VALUE!</v>
      </c>
      <c r="F38" s="2">
        <f>COUNTIFS('Laptop Allocation | 25-26'!A:A,'Laptop Reconciliation'!A38,'Laptop Allocation | 25-26'!F:F,"PL")</f>
        <v>3</v>
      </c>
      <c r="G38" s="2">
        <f>COUNTIFS('Laptop Allocation | 25-26'!A:A,'Laptop Reconciliation'!A38,'Laptop Allocation | 25-26'!F:F,"pl-rm")</f>
        <v>1</v>
      </c>
      <c r="H38" s="2">
        <f>COUNTIFS('Laptop Allocation | 25-26'!A:A,'Laptop Reconciliation'!A38,'Laptop Allocation | 25-26'!F:F,"To Be Order")</f>
        <v>0</v>
      </c>
      <c r="I38" s="2">
        <f>COUNTIFS('Laptop Allocation | 25-26'!A:A,'Laptop Reconciliation'!A38,'Laptop Allocation | 25-26'!F:F,"Non PL")</f>
        <v>0</v>
      </c>
      <c r="J38" s="2">
        <f>COUNTIFS('Laptop Allocation | 25-26'!A:A, 'Laptop Reconciliation'!A38, 'Laptop Allocation | 25-26'!F:F, "Stock working", 'Laptop Allocation | 25-26'!G:G, "&lt;&gt;")</f>
        <v>0</v>
      </c>
      <c r="K38" s="2">
        <f t="shared" si="0"/>
        <v>4</v>
      </c>
      <c r="L38" s="2" t="e">
        <f t="shared" si="1"/>
        <v>#VALUE!</v>
      </c>
      <c r="M38" s="2" t="b">
        <f t="shared" si="2"/>
        <v>1</v>
      </c>
      <c r="N38" t="s">
        <v>719</v>
      </c>
    </row>
    <row r="39" spans="1:14" x14ac:dyDescent="0.25">
      <c r="A39" t="s">
        <v>426</v>
      </c>
      <c r="B39" s="2" t="s">
        <v>173</v>
      </c>
      <c r="C39" s="2" t="s">
        <v>13</v>
      </c>
      <c r="D39" s="2">
        <f>SUMIFS('Laptop Allocation | 25-26'!G:G,'Laptop Allocation | 25-26'!A:A,'Laptop Reconciliation'!A39)</f>
        <v>4</v>
      </c>
      <c r="E39" s="2" t="e">
        <f>COUNTIFS(
  [1]Sheet1!$N:$N, A39,
  [1]Sheet1!$G:$G, "Active",
  [1]Sheet1!$H:$H, "&lt;&gt;Relationship Manager"
)</f>
        <v>#VALUE!</v>
      </c>
      <c r="F39" s="2">
        <f>COUNTIFS('Laptop Allocation | 25-26'!A:A,'Laptop Reconciliation'!A39,'Laptop Allocation | 25-26'!F:F,"PL")</f>
        <v>3</v>
      </c>
      <c r="G39" s="2">
        <f>COUNTIFS('Laptop Allocation | 25-26'!A:A,'Laptop Reconciliation'!A39,'Laptop Allocation | 25-26'!F:F,"pl-rm")</f>
        <v>1</v>
      </c>
      <c r="H39" s="2">
        <f>COUNTIFS('Laptop Allocation | 25-26'!A:A,'Laptop Reconciliation'!A39,'Laptop Allocation | 25-26'!F:F,"To Be Order")</f>
        <v>0</v>
      </c>
      <c r="I39" s="2">
        <f>COUNTIFS('Laptop Allocation | 25-26'!A:A,'Laptop Reconciliation'!A39,'Laptop Allocation | 25-26'!F:F,"Non PL")</f>
        <v>0</v>
      </c>
      <c r="J39" s="2">
        <f>COUNTIFS('Laptop Allocation | 25-26'!A:A, 'Laptop Reconciliation'!A39, 'Laptop Allocation | 25-26'!F:F, "Stock working", 'Laptop Allocation | 25-26'!G:G, "&lt;&gt;")</f>
        <v>0</v>
      </c>
      <c r="K39" s="2">
        <f t="shared" si="0"/>
        <v>4</v>
      </c>
      <c r="L39" s="2" t="e">
        <f t="shared" si="1"/>
        <v>#VALUE!</v>
      </c>
      <c r="M39" s="2" t="b">
        <f t="shared" si="2"/>
        <v>1</v>
      </c>
    </row>
    <row r="40" spans="1:14" x14ac:dyDescent="0.25">
      <c r="A40" t="s">
        <v>289</v>
      </c>
      <c r="B40" s="2" t="s">
        <v>200</v>
      </c>
      <c r="C40" s="2" t="s">
        <v>23</v>
      </c>
      <c r="D40" s="2">
        <f>SUMIFS('Laptop Allocation | 25-26'!G:G,'Laptop Allocation | 25-26'!A:A,'Laptop Reconciliation'!A40)</f>
        <v>4</v>
      </c>
      <c r="E40" s="2" t="e">
        <f>COUNTIFS(
  [1]Sheet1!$N:$N, A40,
  [1]Sheet1!$G:$G, "Active",
  [1]Sheet1!$H:$H, "&lt;&gt;Relationship Manager"
)</f>
        <v>#VALUE!</v>
      </c>
      <c r="F40" s="2">
        <f>COUNTIFS('Laptop Allocation | 25-26'!A:A,'Laptop Reconciliation'!A40,'Laptop Allocation | 25-26'!F:F,"PL")</f>
        <v>3</v>
      </c>
      <c r="G40" s="2">
        <f>COUNTIFS('Laptop Allocation | 25-26'!A:A,'Laptop Reconciliation'!A40,'Laptop Allocation | 25-26'!F:F,"pl-rm")</f>
        <v>1</v>
      </c>
      <c r="H40" s="2">
        <f>COUNTIFS('Laptop Allocation | 25-26'!A:A,'Laptop Reconciliation'!A40,'Laptop Allocation | 25-26'!F:F,"To Be Order")</f>
        <v>0</v>
      </c>
      <c r="I40" s="2">
        <f>COUNTIFS('Laptop Allocation | 25-26'!A:A,'Laptop Reconciliation'!A40,'Laptop Allocation | 25-26'!F:F,"Non PL")</f>
        <v>0</v>
      </c>
      <c r="J40" s="2">
        <f>COUNTIFS('Laptop Allocation | 25-26'!A:A, 'Laptop Reconciliation'!A40, 'Laptop Allocation | 25-26'!F:F, "Stock working", 'Laptop Allocation | 25-26'!G:G, "&lt;&gt;")</f>
        <v>0</v>
      </c>
      <c r="K40" s="2">
        <f t="shared" si="0"/>
        <v>4</v>
      </c>
      <c r="L40" s="2" t="e">
        <f t="shared" si="1"/>
        <v>#VALUE!</v>
      </c>
      <c r="M40" s="2" t="b">
        <f t="shared" si="2"/>
        <v>1</v>
      </c>
    </row>
    <row r="41" spans="1:14" x14ac:dyDescent="0.25">
      <c r="A41" t="s">
        <v>508</v>
      </c>
      <c r="B41" s="2" t="s">
        <v>191</v>
      </c>
      <c r="C41" s="2" t="s">
        <v>23</v>
      </c>
      <c r="D41" s="2">
        <f>SUMIFS('Laptop Allocation | 25-26'!G:G,'Laptop Allocation | 25-26'!A:A,'Laptop Reconciliation'!A41)</f>
        <v>4</v>
      </c>
      <c r="E41" s="2" t="e">
        <f>COUNTIFS(
  [1]Sheet1!$N:$N, A41,
  [1]Sheet1!$G:$G, "Active",
  [1]Sheet1!$H:$H, "&lt;&gt;Relationship Manager"
)</f>
        <v>#VALUE!</v>
      </c>
      <c r="F41" s="2">
        <f>COUNTIFS('Laptop Allocation | 25-26'!A:A,'Laptop Reconciliation'!A41,'Laptop Allocation | 25-26'!F:F,"PL")</f>
        <v>3</v>
      </c>
      <c r="G41" s="2">
        <f>COUNTIFS('Laptop Allocation | 25-26'!A:A,'Laptop Reconciliation'!A41,'Laptop Allocation | 25-26'!F:F,"pl-rm")</f>
        <v>1</v>
      </c>
      <c r="H41" s="2">
        <f>COUNTIFS('Laptop Allocation | 25-26'!A:A,'Laptop Reconciliation'!A41,'Laptop Allocation | 25-26'!F:F,"To Be Order")</f>
        <v>0</v>
      </c>
      <c r="I41" s="2">
        <f>COUNTIFS('Laptop Allocation | 25-26'!A:A,'Laptop Reconciliation'!A41,'Laptop Allocation | 25-26'!F:F,"Non PL")</f>
        <v>0</v>
      </c>
      <c r="J41" s="2">
        <f>COUNTIFS('Laptop Allocation | 25-26'!A:A, 'Laptop Reconciliation'!A41, 'Laptop Allocation | 25-26'!F:F, "Stock working", 'Laptop Allocation | 25-26'!G:G, "&lt;&gt;")</f>
        <v>0</v>
      </c>
      <c r="K41" s="2">
        <f t="shared" si="0"/>
        <v>4</v>
      </c>
      <c r="L41" s="2" t="e">
        <f t="shared" si="1"/>
        <v>#VALUE!</v>
      </c>
      <c r="M41" s="2" t="b">
        <f t="shared" si="2"/>
        <v>1</v>
      </c>
      <c r="N41" t="s">
        <v>720</v>
      </c>
    </row>
    <row r="42" spans="1:14" x14ac:dyDescent="0.25">
      <c r="A42" t="s">
        <v>309</v>
      </c>
      <c r="B42" s="2" t="s">
        <v>173</v>
      </c>
      <c r="C42" s="2" t="s">
        <v>13</v>
      </c>
      <c r="D42" s="2">
        <f>SUMIFS('Laptop Allocation | 25-26'!G:G,'Laptop Allocation | 25-26'!A:A,'Laptop Reconciliation'!A42)</f>
        <v>3</v>
      </c>
      <c r="E42" s="2" t="e">
        <f>COUNTIFS(
  [1]Sheet1!$N:$N, A42,
  [1]Sheet1!$G:$G, "Active",
  [1]Sheet1!$H:$H, "&lt;&gt;Relationship Manager"
)</f>
        <v>#VALUE!</v>
      </c>
      <c r="F42" s="2">
        <f>COUNTIFS('Laptop Allocation | 25-26'!A:A,'Laptop Reconciliation'!A42,'Laptop Allocation | 25-26'!F:F,"PL")</f>
        <v>3</v>
      </c>
      <c r="G42" s="2">
        <f>COUNTIFS('Laptop Allocation | 25-26'!A:A,'Laptop Reconciliation'!A42,'Laptop Allocation | 25-26'!F:F,"pl-rm")</f>
        <v>0</v>
      </c>
      <c r="H42" s="2">
        <f>COUNTIFS('Laptop Allocation | 25-26'!A:A,'Laptop Reconciliation'!A42,'Laptop Allocation | 25-26'!F:F,"To Be Order")</f>
        <v>0</v>
      </c>
      <c r="I42" s="2">
        <f>COUNTIFS('Laptop Allocation | 25-26'!A:A,'Laptop Reconciliation'!A42,'Laptop Allocation | 25-26'!F:F,"Non PL")</f>
        <v>0</v>
      </c>
      <c r="J42" s="2">
        <f>COUNTIFS('Laptop Allocation | 25-26'!A:A, 'Laptop Reconciliation'!A42, 'Laptop Allocation | 25-26'!F:F, "Stock working", 'Laptop Allocation | 25-26'!G:G, "&lt;&gt;")</f>
        <v>0</v>
      </c>
      <c r="K42" s="2">
        <f t="shared" si="0"/>
        <v>3</v>
      </c>
      <c r="L42" s="2" t="e">
        <f t="shared" si="1"/>
        <v>#VALUE!</v>
      </c>
      <c r="M42" s="2" t="b">
        <f t="shared" si="2"/>
        <v>1</v>
      </c>
    </row>
    <row r="43" spans="1:14" x14ac:dyDescent="0.25">
      <c r="A43" t="s">
        <v>224</v>
      </c>
      <c r="B43" s="2" t="s">
        <v>154</v>
      </c>
      <c r="C43" s="2" t="s">
        <v>13</v>
      </c>
      <c r="D43" s="2">
        <f>SUMIFS('Laptop Allocation | 25-26'!G:G,'Laptop Allocation | 25-26'!A:A,'Laptop Reconciliation'!A43)</f>
        <v>4</v>
      </c>
      <c r="E43" s="2" t="e">
        <f>COUNTIFS(
  [1]Sheet1!$N:$N, A43,
  [1]Sheet1!$G:$G, "Active",
  [1]Sheet1!$H:$H, "&lt;&gt;Relationship Manager"
)</f>
        <v>#VALUE!</v>
      </c>
      <c r="F43" s="2">
        <f>COUNTIFS('Laptop Allocation | 25-26'!A:A,'Laptop Reconciliation'!A43,'Laptop Allocation | 25-26'!F:F,"PL")</f>
        <v>3</v>
      </c>
      <c r="G43" s="2">
        <f>COUNTIFS('Laptop Allocation | 25-26'!A:A,'Laptop Reconciliation'!A43,'Laptop Allocation | 25-26'!F:F,"pl-rm")</f>
        <v>1</v>
      </c>
      <c r="H43" s="2">
        <f>COUNTIFS('Laptop Allocation | 25-26'!A:A,'Laptop Reconciliation'!A43,'Laptop Allocation | 25-26'!F:F,"To Be Order")</f>
        <v>0</v>
      </c>
      <c r="I43" s="2">
        <f>COUNTIFS('Laptop Allocation | 25-26'!A:A,'Laptop Reconciliation'!A43,'Laptop Allocation | 25-26'!F:F,"Non PL")</f>
        <v>0</v>
      </c>
      <c r="J43" s="2">
        <f>COUNTIFS('Laptop Allocation | 25-26'!A:A, 'Laptop Reconciliation'!A43, 'Laptop Allocation | 25-26'!F:F, "Stock working", 'Laptop Allocation | 25-26'!G:G, "&lt;&gt;")</f>
        <v>0</v>
      </c>
      <c r="K43" s="2">
        <f t="shared" si="0"/>
        <v>4</v>
      </c>
      <c r="L43" s="2" t="e">
        <f t="shared" si="1"/>
        <v>#VALUE!</v>
      </c>
      <c r="M43" s="2" t="b">
        <f t="shared" si="2"/>
        <v>1</v>
      </c>
    </row>
    <row r="44" spans="1:14" x14ac:dyDescent="0.25">
      <c r="A44" t="s">
        <v>458</v>
      </c>
      <c r="B44" s="2" t="s">
        <v>126</v>
      </c>
      <c r="C44" s="2" t="s">
        <v>20</v>
      </c>
      <c r="D44" s="2">
        <f>SUMIFS('Laptop Allocation | 25-26'!G:G,'Laptop Allocation | 25-26'!A:A,'Laptop Reconciliation'!A44)</f>
        <v>4</v>
      </c>
      <c r="E44" s="2" t="e">
        <f>COUNTIFS(
  [1]Sheet1!$N:$N, A44,
  [1]Sheet1!$G:$G, "Active",
  [1]Sheet1!$H:$H, "&lt;&gt;Relationship Manager"
)</f>
        <v>#VALUE!</v>
      </c>
      <c r="F44" s="2">
        <f>COUNTIFS('Laptop Allocation | 25-26'!A:A,'Laptop Reconciliation'!A44,'Laptop Allocation | 25-26'!F:F,"PL")</f>
        <v>3</v>
      </c>
      <c r="G44" s="2">
        <f>COUNTIFS('Laptop Allocation | 25-26'!A:A,'Laptop Reconciliation'!A44,'Laptop Allocation | 25-26'!F:F,"pl-rm")</f>
        <v>1</v>
      </c>
      <c r="H44" s="2">
        <f>COUNTIFS('Laptop Allocation | 25-26'!A:A,'Laptop Reconciliation'!A44,'Laptop Allocation | 25-26'!F:F,"To Be Order")</f>
        <v>0</v>
      </c>
      <c r="I44" s="2">
        <f>COUNTIFS('Laptop Allocation | 25-26'!A:A,'Laptop Reconciliation'!A44,'Laptop Allocation | 25-26'!F:F,"Non PL")</f>
        <v>0</v>
      </c>
      <c r="J44" s="2">
        <f>COUNTIFS('Laptop Allocation | 25-26'!A:A, 'Laptop Reconciliation'!A44, 'Laptop Allocation | 25-26'!F:F, "Stock working", 'Laptop Allocation | 25-26'!G:G, "&lt;&gt;")</f>
        <v>0</v>
      </c>
      <c r="K44" s="2">
        <f t="shared" si="0"/>
        <v>4</v>
      </c>
      <c r="L44" s="2" t="e">
        <f t="shared" si="1"/>
        <v>#VALUE!</v>
      </c>
      <c r="M44" s="2" t="b">
        <f t="shared" si="2"/>
        <v>1</v>
      </c>
    </row>
    <row r="45" spans="1:14" x14ac:dyDescent="0.25">
      <c r="A45" t="s">
        <v>551</v>
      </c>
      <c r="B45" s="2" t="s">
        <v>162</v>
      </c>
      <c r="C45" s="2" t="s">
        <v>17</v>
      </c>
      <c r="D45" s="2">
        <f>SUMIFS('Laptop Allocation | 25-26'!G:G,'Laptop Allocation | 25-26'!A:A,'Laptop Reconciliation'!A45)</f>
        <v>4</v>
      </c>
      <c r="E45" s="2" t="e">
        <f>COUNTIFS(
  [1]Sheet1!$N:$N, A45,
  [1]Sheet1!$G:$G, "Active",
  [1]Sheet1!$H:$H, "&lt;&gt;Relationship Manager"
)</f>
        <v>#VALUE!</v>
      </c>
      <c r="F45" s="2">
        <f>COUNTIFS('Laptop Allocation | 25-26'!A:A,'Laptop Reconciliation'!A45,'Laptop Allocation | 25-26'!F:F,"PL")</f>
        <v>3</v>
      </c>
      <c r="G45" s="2">
        <f>COUNTIFS('Laptop Allocation | 25-26'!A:A,'Laptop Reconciliation'!A45,'Laptop Allocation | 25-26'!F:F,"pl-rm")</f>
        <v>1</v>
      </c>
      <c r="H45" s="2">
        <f>COUNTIFS('Laptop Allocation | 25-26'!A:A,'Laptop Reconciliation'!A45,'Laptop Allocation | 25-26'!F:F,"To Be Order")</f>
        <v>0</v>
      </c>
      <c r="I45" s="2">
        <f>COUNTIFS('Laptop Allocation | 25-26'!A:A,'Laptop Reconciliation'!A45,'Laptop Allocation | 25-26'!F:F,"Non PL")</f>
        <v>0</v>
      </c>
      <c r="J45" s="2">
        <f>COUNTIFS('Laptop Allocation | 25-26'!A:A, 'Laptop Reconciliation'!A45, 'Laptop Allocation | 25-26'!F:F, "Stock working", 'Laptop Allocation | 25-26'!G:G, "&lt;&gt;")</f>
        <v>0</v>
      </c>
      <c r="K45" s="2">
        <f t="shared" si="0"/>
        <v>4</v>
      </c>
      <c r="L45" s="2" t="e">
        <f t="shared" si="1"/>
        <v>#VALUE!</v>
      </c>
      <c r="M45" s="2" t="b">
        <f t="shared" si="2"/>
        <v>1</v>
      </c>
      <c r="N45" t="s">
        <v>721</v>
      </c>
    </row>
    <row r="46" spans="1:14" x14ac:dyDescent="0.25">
      <c r="A46" t="s">
        <v>337</v>
      </c>
      <c r="B46" s="2" t="s">
        <v>338</v>
      </c>
      <c r="C46" s="2" t="s">
        <v>17</v>
      </c>
      <c r="D46" s="2">
        <f>SUMIFS('Laptop Allocation | 25-26'!G:G,'Laptop Allocation | 25-26'!A:A,'Laptop Reconciliation'!A46)</f>
        <v>4</v>
      </c>
      <c r="E46" s="2" t="e">
        <f>COUNTIFS(
  [1]Sheet1!$N:$N, A46,
  [1]Sheet1!$G:$G, "Active",
  [1]Sheet1!$H:$H, "&lt;&gt;Relationship Manager"
)</f>
        <v>#VALUE!</v>
      </c>
      <c r="F46" s="2">
        <f>COUNTIFS('Laptop Allocation | 25-26'!A:A,'Laptop Reconciliation'!A46,'Laptop Allocation | 25-26'!F:F,"PL")</f>
        <v>3</v>
      </c>
      <c r="G46" s="2">
        <f>COUNTIFS('Laptop Allocation | 25-26'!A:A,'Laptop Reconciliation'!A46,'Laptop Allocation | 25-26'!F:F,"pl-rm")</f>
        <v>1</v>
      </c>
      <c r="H46" s="2">
        <f>COUNTIFS('Laptop Allocation | 25-26'!A:A,'Laptop Reconciliation'!A46,'Laptop Allocation | 25-26'!F:F,"To Be Order")</f>
        <v>0</v>
      </c>
      <c r="I46" s="2">
        <f>COUNTIFS('Laptop Allocation | 25-26'!A:A,'Laptop Reconciliation'!A46,'Laptop Allocation | 25-26'!F:F,"Non PL")</f>
        <v>0</v>
      </c>
      <c r="J46" s="2">
        <f>COUNTIFS('Laptop Allocation | 25-26'!A:A, 'Laptop Reconciliation'!A46, 'Laptop Allocation | 25-26'!F:F, "Stock working", 'Laptop Allocation | 25-26'!G:G, "&lt;&gt;")</f>
        <v>0</v>
      </c>
      <c r="K46" s="2">
        <f t="shared" si="0"/>
        <v>4</v>
      </c>
      <c r="L46" s="2" t="e">
        <f t="shared" si="1"/>
        <v>#VALUE!</v>
      </c>
      <c r="M46" s="2" t="b">
        <f t="shared" si="2"/>
        <v>1</v>
      </c>
      <c r="N46" t="s">
        <v>722</v>
      </c>
    </row>
    <row r="47" spans="1:14" x14ac:dyDescent="0.25">
      <c r="A47" t="s">
        <v>181</v>
      </c>
      <c r="B47" s="2" t="s">
        <v>181</v>
      </c>
      <c r="C47" s="2" t="s">
        <v>17</v>
      </c>
      <c r="D47" s="2">
        <f>SUMIFS('Laptop Allocation | 25-26'!G:G,'Laptop Allocation | 25-26'!A:A,'Laptop Reconciliation'!A47)</f>
        <v>6</v>
      </c>
      <c r="E47" s="2" t="e">
        <f>COUNTIFS(
  [1]Sheet1!$N:$N, A47,
  [1]Sheet1!$G:$G, "Active",
  [1]Sheet1!$H:$H, "&lt;&gt;Relationship Manager"
)</f>
        <v>#VALUE!</v>
      </c>
      <c r="F47" s="2">
        <f>COUNTIFS('Laptop Allocation | 25-26'!A:A,'Laptop Reconciliation'!A47,'Laptop Allocation | 25-26'!F:F,"PL")</f>
        <v>3</v>
      </c>
      <c r="G47" s="2">
        <f>COUNTIFS('Laptop Allocation | 25-26'!A:A,'Laptop Reconciliation'!A47,'Laptop Allocation | 25-26'!F:F,"pl-rm")</f>
        <v>1</v>
      </c>
      <c r="H47" s="2">
        <f>COUNTIFS('Laptop Allocation | 25-26'!A:A,'Laptop Reconciliation'!A47,'Laptop Allocation | 25-26'!F:F,"To Be Order")</f>
        <v>0</v>
      </c>
      <c r="I47" s="2">
        <f>COUNTIFS('Laptop Allocation | 25-26'!A:A,'Laptop Reconciliation'!A47,'Laptop Allocation | 25-26'!F:F,"Non PL")</f>
        <v>2</v>
      </c>
      <c r="J47" s="2">
        <f>COUNTIFS('Laptop Allocation | 25-26'!A:A, 'Laptop Reconciliation'!A47, 'Laptop Allocation | 25-26'!F:F, "Stock working", 'Laptop Allocation | 25-26'!G:G, "&lt;&gt;")</f>
        <v>0</v>
      </c>
      <c r="K47" s="2">
        <f t="shared" si="0"/>
        <v>6</v>
      </c>
      <c r="L47" s="2" t="e">
        <f t="shared" si="1"/>
        <v>#VALUE!</v>
      </c>
      <c r="M47" s="2" t="b">
        <f t="shared" si="2"/>
        <v>1</v>
      </c>
    </row>
    <row r="48" spans="1:14" x14ac:dyDescent="0.25">
      <c r="A48" t="s">
        <v>514</v>
      </c>
      <c r="B48" s="2" t="s">
        <v>191</v>
      </c>
      <c r="C48" s="2" t="s">
        <v>23</v>
      </c>
      <c r="D48" s="2">
        <f>SUMIFS('Laptop Allocation | 25-26'!G:G,'Laptop Allocation | 25-26'!A:A,'Laptop Reconciliation'!A48)</f>
        <v>4</v>
      </c>
      <c r="E48" s="2" t="e">
        <f>COUNTIFS(
  [1]Sheet1!$N:$N, A48,
  [1]Sheet1!$G:$G, "Active",
  [1]Sheet1!$H:$H, "&lt;&gt;Relationship Manager"
)</f>
        <v>#VALUE!</v>
      </c>
      <c r="F48" s="2">
        <f>COUNTIFS('Laptop Allocation | 25-26'!A:A,'Laptop Reconciliation'!A48,'Laptop Allocation | 25-26'!F:F,"PL")</f>
        <v>3</v>
      </c>
      <c r="G48" s="2">
        <f>COUNTIFS('Laptop Allocation | 25-26'!A:A,'Laptop Reconciliation'!A48,'Laptop Allocation | 25-26'!F:F,"pl-rm")</f>
        <v>1</v>
      </c>
      <c r="H48" s="2">
        <f>COUNTIFS('Laptop Allocation | 25-26'!A:A,'Laptop Reconciliation'!A48,'Laptop Allocation | 25-26'!F:F,"To Be Order")</f>
        <v>0</v>
      </c>
      <c r="I48" s="2">
        <f>COUNTIFS('Laptop Allocation | 25-26'!A:A,'Laptop Reconciliation'!A48,'Laptop Allocation | 25-26'!F:F,"Non PL")</f>
        <v>0</v>
      </c>
      <c r="J48" s="2">
        <f>COUNTIFS('Laptop Allocation | 25-26'!A:A, 'Laptop Reconciliation'!A48, 'Laptop Allocation | 25-26'!F:F, "Stock working", 'Laptop Allocation | 25-26'!G:G, "&lt;&gt;")</f>
        <v>0</v>
      </c>
      <c r="K48" s="2">
        <f t="shared" si="0"/>
        <v>4</v>
      </c>
      <c r="L48" s="2" t="e">
        <f t="shared" si="1"/>
        <v>#VALUE!</v>
      </c>
      <c r="M48" s="2" t="b">
        <f t="shared" si="2"/>
        <v>1</v>
      </c>
      <c r="N48" t="s">
        <v>723</v>
      </c>
    </row>
    <row r="49" spans="1:14" x14ac:dyDescent="0.25">
      <c r="A49" t="s">
        <v>190</v>
      </c>
      <c r="B49" s="2" t="s">
        <v>191</v>
      </c>
      <c r="C49" s="2" t="s">
        <v>23</v>
      </c>
      <c r="D49" s="2">
        <f>SUMIFS('Laptop Allocation | 25-26'!G:G,'Laptop Allocation | 25-26'!A:A,'Laptop Reconciliation'!A49)</f>
        <v>5</v>
      </c>
      <c r="E49" s="2" t="e">
        <f>COUNTIFS(
  [1]Sheet1!$N:$N, A49,
  [1]Sheet1!$G:$G, "Active",
  [1]Sheet1!$H:$H, "&lt;&gt;Relationship Manager"
)</f>
        <v>#VALUE!</v>
      </c>
      <c r="F49" s="2">
        <f>COUNTIFS('Laptop Allocation | 25-26'!A:A,'Laptop Reconciliation'!A49,'Laptop Allocation | 25-26'!F:F,"PL")</f>
        <v>3</v>
      </c>
      <c r="G49" s="2">
        <f>COUNTIFS('Laptop Allocation | 25-26'!A:A,'Laptop Reconciliation'!A49,'Laptop Allocation | 25-26'!F:F,"pl-rm")</f>
        <v>1</v>
      </c>
      <c r="H49" s="2">
        <f>COUNTIFS('Laptop Allocation | 25-26'!A:A,'Laptop Reconciliation'!A49,'Laptop Allocation | 25-26'!F:F,"To Be Order")</f>
        <v>0</v>
      </c>
      <c r="I49" s="2">
        <f>COUNTIFS('Laptop Allocation | 25-26'!A:A,'Laptop Reconciliation'!A49,'Laptop Allocation | 25-26'!F:F,"Non PL")</f>
        <v>1</v>
      </c>
      <c r="J49" s="2">
        <f>COUNTIFS('Laptop Allocation | 25-26'!A:A, 'Laptop Reconciliation'!A49, 'Laptop Allocation | 25-26'!F:F, "Stock working", 'Laptop Allocation | 25-26'!G:G, "&lt;&gt;")</f>
        <v>0</v>
      </c>
      <c r="K49" s="2">
        <f t="shared" si="0"/>
        <v>5</v>
      </c>
      <c r="L49" s="2" t="e">
        <f t="shared" si="1"/>
        <v>#VALUE!</v>
      </c>
      <c r="M49" s="2" t="b">
        <f t="shared" si="2"/>
        <v>1</v>
      </c>
      <c r="N49" t="s">
        <v>724</v>
      </c>
    </row>
    <row r="50" spans="1:14" x14ac:dyDescent="0.25">
      <c r="A50" t="s">
        <v>503</v>
      </c>
      <c r="B50" s="2" t="s">
        <v>191</v>
      </c>
      <c r="C50" s="2" t="s">
        <v>23</v>
      </c>
      <c r="D50" s="2">
        <f>SUMIFS('Laptop Allocation | 25-26'!G:G,'Laptop Allocation | 25-26'!A:A,'Laptop Reconciliation'!A50)</f>
        <v>4</v>
      </c>
      <c r="E50" s="2" t="e">
        <f>COUNTIFS(
  [1]Sheet1!$N:$N, A50,
  [1]Sheet1!$G:$G, "Active",
  [1]Sheet1!$H:$H, "&lt;&gt;Relationship Manager"
)</f>
        <v>#VALUE!</v>
      </c>
      <c r="F50" s="2">
        <f>COUNTIFS('Laptop Allocation | 25-26'!A:A,'Laptop Reconciliation'!A50,'Laptop Allocation | 25-26'!F:F,"PL")</f>
        <v>3</v>
      </c>
      <c r="G50" s="2">
        <f>COUNTIFS('Laptop Allocation | 25-26'!A:A,'Laptop Reconciliation'!A50,'Laptop Allocation | 25-26'!F:F,"pl-rm")</f>
        <v>1</v>
      </c>
      <c r="H50" s="2">
        <f>COUNTIFS('Laptop Allocation | 25-26'!A:A,'Laptop Reconciliation'!A50,'Laptop Allocation | 25-26'!F:F,"To Be Order")</f>
        <v>0</v>
      </c>
      <c r="I50" s="2">
        <f>COUNTIFS('Laptop Allocation | 25-26'!A:A,'Laptop Reconciliation'!A50,'Laptop Allocation | 25-26'!F:F,"Non PL")</f>
        <v>0</v>
      </c>
      <c r="J50" s="2">
        <f>COUNTIFS('Laptop Allocation | 25-26'!A:A, 'Laptop Reconciliation'!A50, 'Laptop Allocation | 25-26'!F:F, "Stock working", 'Laptop Allocation | 25-26'!G:G, "&lt;&gt;")</f>
        <v>0</v>
      </c>
      <c r="K50" s="2">
        <f t="shared" si="0"/>
        <v>4</v>
      </c>
      <c r="L50" s="2" t="e">
        <f t="shared" si="1"/>
        <v>#VALUE!</v>
      </c>
      <c r="M50" s="2" t="b">
        <f t="shared" si="2"/>
        <v>1</v>
      </c>
    </row>
    <row r="51" spans="1:14" x14ac:dyDescent="0.25">
      <c r="A51" t="s">
        <v>473</v>
      </c>
      <c r="B51" s="2" t="s">
        <v>154</v>
      </c>
      <c r="C51" s="2" t="s">
        <v>13</v>
      </c>
      <c r="D51" s="2">
        <f>SUMIFS('Laptop Allocation | 25-26'!G:G,'Laptop Allocation | 25-26'!A:A,'Laptop Reconciliation'!A51)</f>
        <v>4</v>
      </c>
      <c r="E51" s="2" t="e">
        <f>COUNTIFS(
  [1]Sheet1!$N:$N, A51,
  [1]Sheet1!$G:$G, "Active",
  [1]Sheet1!$H:$H, "&lt;&gt;Relationship Manager"
)</f>
        <v>#VALUE!</v>
      </c>
      <c r="F51" s="2">
        <f>COUNTIFS('Laptop Allocation | 25-26'!A:A,'Laptop Reconciliation'!A51,'Laptop Allocation | 25-26'!F:F,"PL")</f>
        <v>3</v>
      </c>
      <c r="G51" s="2">
        <f>COUNTIFS('Laptop Allocation | 25-26'!A:A,'Laptop Reconciliation'!A51,'Laptop Allocation | 25-26'!F:F,"pl-rm")</f>
        <v>1</v>
      </c>
      <c r="H51" s="2">
        <f>COUNTIFS('Laptop Allocation | 25-26'!A:A,'Laptop Reconciliation'!A51,'Laptop Allocation | 25-26'!F:F,"To Be Order")</f>
        <v>0</v>
      </c>
      <c r="I51" s="2">
        <f>COUNTIFS('Laptop Allocation | 25-26'!A:A,'Laptop Reconciliation'!A51,'Laptop Allocation | 25-26'!F:F,"Non PL")</f>
        <v>0</v>
      </c>
      <c r="J51" s="2">
        <f>COUNTIFS('Laptop Allocation | 25-26'!A:A, 'Laptop Reconciliation'!A51, 'Laptop Allocation | 25-26'!F:F, "Stock working", 'Laptop Allocation | 25-26'!G:G, "&lt;&gt;")</f>
        <v>0</v>
      </c>
      <c r="K51" s="2">
        <f t="shared" si="0"/>
        <v>4</v>
      </c>
      <c r="L51" s="2" t="e">
        <f t="shared" si="1"/>
        <v>#VALUE!</v>
      </c>
      <c r="M51" s="2" t="b">
        <f t="shared" si="2"/>
        <v>1</v>
      </c>
    </row>
    <row r="52" spans="1:14" x14ac:dyDescent="0.25">
      <c r="A52" t="s">
        <v>324</v>
      </c>
      <c r="B52" s="2" t="s">
        <v>181</v>
      </c>
      <c r="C52" s="2" t="s">
        <v>17</v>
      </c>
      <c r="D52" s="2">
        <f>SUMIFS('Laptop Allocation | 25-26'!G:G,'Laptop Allocation | 25-26'!A:A,'Laptop Reconciliation'!A52)</f>
        <v>4</v>
      </c>
      <c r="E52" s="2" t="e">
        <f>COUNTIFS(
  [1]Sheet1!$N:$N, A52,
  [1]Sheet1!$G:$G, "Active",
  [1]Sheet1!$H:$H, "&lt;&gt;Relationship Manager"
)</f>
        <v>#VALUE!</v>
      </c>
      <c r="F52" s="2">
        <f>COUNTIFS('Laptop Allocation | 25-26'!A:A,'Laptop Reconciliation'!A52,'Laptop Allocation | 25-26'!F:F,"PL")</f>
        <v>3</v>
      </c>
      <c r="G52" s="2">
        <f>COUNTIFS('Laptop Allocation | 25-26'!A:A,'Laptop Reconciliation'!A52,'Laptop Allocation | 25-26'!F:F,"pl-rm")</f>
        <v>1</v>
      </c>
      <c r="H52" s="2">
        <f>COUNTIFS('Laptop Allocation | 25-26'!A:A,'Laptop Reconciliation'!A52,'Laptop Allocation | 25-26'!F:F,"To Be Order")</f>
        <v>0</v>
      </c>
      <c r="I52" s="2">
        <f>COUNTIFS('Laptop Allocation | 25-26'!A:A,'Laptop Reconciliation'!A52,'Laptop Allocation | 25-26'!F:F,"Non PL")</f>
        <v>0</v>
      </c>
      <c r="J52" s="2">
        <f>COUNTIFS('Laptop Allocation | 25-26'!A:A, 'Laptop Reconciliation'!A52, 'Laptop Allocation | 25-26'!F:F, "Stock working", 'Laptop Allocation | 25-26'!G:G, "&lt;&gt;")</f>
        <v>0</v>
      </c>
      <c r="K52" s="2">
        <f t="shared" si="0"/>
        <v>4</v>
      </c>
      <c r="L52" s="2" t="e">
        <f t="shared" si="1"/>
        <v>#VALUE!</v>
      </c>
      <c r="M52" s="2" t="b">
        <f t="shared" si="2"/>
        <v>1</v>
      </c>
      <c r="N52" s="168" t="s">
        <v>725</v>
      </c>
    </row>
    <row r="53" spans="1:14" x14ac:dyDescent="0.25">
      <c r="A53" t="s">
        <v>349</v>
      </c>
      <c r="B53" s="2" t="s">
        <v>146</v>
      </c>
      <c r="C53" s="2" t="s">
        <v>17</v>
      </c>
      <c r="D53" s="2">
        <f>SUMIFS('Laptop Allocation | 25-26'!G:G,'Laptop Allocation | 25-26'!A:A,'Laptop Reconciliation'!A53)</f>
        <v>3</v>
      </c>
      <c r="E53" s="2" t="e">
        <f>COUNTIFS(
  [1]Sheet1!$N:$N, A53,
  [1]Sheet1!$G:$G, "Active",
  [1]Sheet1!$H:$H, "&lt;&gt;Relationship Manager"
)</f>
        <v>#VALUE!</v>
      </c>
      <c r="F53" s="2">
        <f>COUNTIFS('Laptop Allocation | 25-26'!A:A,'Laptop Reconciliation'!A53,'Laptop Allocation | 25-26'!F:F,"PL")</f>
        <v>3</v>
      </c>
      <c r="G53" s="2">
        <f>COUNTIFS('Laptop Allocation | 25-26'!A:A,'Laptop Reconciliation'!A53,'Laptop Allocation | 25-26'!F:F,"pl-rm")</f>
        <v>0</v>
      </c>
      <c r="H53" s="2">
        <f>COUNTIFS('Laptop Allocation | 25-26'!A:A,'Laptop Reconciliation'!A53,'Laptop Allocation | 25-26'!F:F,"To Be Order")</f>
        <v>0</v>
      </c>
      <c r="I53" s="2">
        <f>COUNTIFS('Laptop Allocation | 25-26'!A:A,'Laptop Reconciliation'!A53,'Laptop Allocation | 25-26'!F:F,"Non PL")</f>
        <v>0</v>
      </c>
      <c r="J53" s="2">
        <f>COUNTIFS('Laptop Allocation | 25-26'!A:A, 'Laptop Reconciliation'!A53, 'Laptop Allocation | 25-26'!F:F, "Stock working", 'Laptop Allocation | 25-26'!G:G, "&lt;&gt;")</f>
        <v>0</v>
      </c>
      <c r="K53" s="2">
        <f t="shared" si="0"/>
        <v>3</v>
      </c>
      <c r="L53" s="2" t="e">
        <f t="shared" si="1"/>
        <v>#VALUE!</v>
      </c>
      <c r="M53" s="2" t="b">
        <f t="shared" si="2"/>
        <v>1</v>
      </c>
      <c r="N53" t="s">
        <v>724</v>
      </c>
    </row>
    <row r="54" spans="1:14" x14ac:dyDescent="0.25">
      <c r="A54" t="s">
        <v>563</v>
      </c>
      <c r="B54" s="2" t="s">
        <v>338</v>
      </c>
      <c r="C54" s="2" t="s">
        <v>17</v>
      </c>
      <c r="D54" s="2">
        <f>SUMIFS('Laptop Allocation | 25-26'!G:G,'Laptop Allocation | 25-26'!A:A,'Laptop Reconciliation'!A54)</f>
        <v>4</v>
      </c>
      <c r="E54" s="2" t="e">
        <f>COUNTIFS(
  [1]Sheet1!$N:$N, A54,
  [1]Sheet1!$G:$G, "Active",
  [1]Sheet1!$H:$H, "&lt;&gt;Relationship Manager"
)</f>
        <v>#VALUE!</v>
      </c>
      <c r="F54" s="2">
        <f>COUNTIFS('Laptop Allocation | 25-26'!A:A,'Laptop Reconciliation'!A54,'Laptop Allocation | 25-26'!F:F,"PL")</f>
        <v>3</v>
      </c>
      <c r="G54" s="2">
        <f>COUNTIFS('Laptop Allocation | 25-26'!A:A,'Laptop Reconciliation'!A54,'Laptop Allocation | 25-26'!F:F,"pl-rm")</f>
        <v>1</v>
      </c>
      <c r="H54" s="2">
        <f>COUNTIFS('Laptop Allocation | 25-26'!A:A,'Laptop Reconciliation'!A54,'Laptop Allocation | 25-26'!F:F,"To Be Order")</f>
        <v>0</v>
      </c>
      <c r="I54" s="2">
        <f>COUNTIFS('Laptop Allocation | 25-26'!A:A,'Laptop Reconciliation'!A54,'Laptop Allocation | 25-26'!F:F,"Non PL")</f>
        <v>0</v>
      </c>
      <c r="J54" s="2">
        <f>COUNTIFS('Laptop Allocation | 25-26'!A:A, 'Laptop Reconciliation'!A54, 'Laptop Allocation | 25-26'!F:F, "Stock working", 'Laptop Allocation | 25-26'!G:G, "&lt;&gt;")</f>
        <v>0</v>
      </c>
      <c r="K54" s="2">
        <f t="shared" si="0"/>
        <v>4</v>
      </c>
      <c r="L54" s="2" t="e">
        <f t="shared" si="1"/>
        <v>#VALUE!</v>
      </c>
      <c r="M54" s="2" t="b">
        <f t="shared" si="2"/>
        <v>1</v>
      </c>
      <c r="N54" t="s">
        <v>723</v>
      </c>
    </row>
    <row r="55" spans="1:14" x14ac:dyDescent="0.25">
      <c r="A55" t="s">
        <v>415</v>
      </c>
      <c r="B55" s="2" t="s">
        <v>416</v>
      </c>
      <c r="C55" s="2" t="s">
        <v>17</v>
      </c>
      <c r="D55" s="2">
        <f>SUMIFS('Laptop Allocation | 25-26'!G:G,'Laptop Allocation | 25-26'!A:A,'Laptop Reconciliation'!A55)</f>
        <v>3</v>
      </c>
      <c r="E55" s="2" t="e">
        <f>COUNTIFS(
  [1]Sheet1!$N:$N, A55,
  [1]Sheet1!$G:$G, "Active",
  [1]Sheet1!$H:$H, "&lt;&gt;Relationship Manager"
)</f>
        <v>#VALUE!</v>
      </c>
      <c r="F55" s="2">
        <f>COUNTIFS('Laptop Allocation | 25-26'!A:A,'Laptop Reconciliation'!A55,'Laptop Allocation | 25-26'!F:F,"PL")</f>
        <v>0</v>
      </c>
      <c r="G55" s="2">
        <f>COUNTIFS('Laptop Allocation | 25-26'!A:A,'Laptop Reconciliation'!A55,'Laptop Allocation | 25-26'!F:F,"pl-rm")</f>
        <v>0</v>
      </c>
      <c r="H55" s="2">
        <f>COUNTIFS('Laptop Allocation | 25-26'!A:A,'Laptop Reconciliation'!A55,'Laptop Allocation | 25-26'!F:F,"To Be Order")</f>
        <v>0</v>
      </c>
      <c r="I55" s="2">
        <f>COUNTIFS('Laptop Allocation | 25-26'!A:A,'Laptop Reconciliation'!A55,'Laptop Allocation | 25-26'!F:F,"Non PL")</f>
        <v>3</v>
      </c>
      <c r="J55" s="2">
        <f>COUNTIFS('Laptop Allocation | 25-26'!A:A, 'Laptop Reconciliation'!A55, 'Laptop Allocation | 25-26'!F:F, "Stock working", 'Laptop Allocation | 25-26'!G:G, "&lt;&gt;")</f>
        <v>0</v>
      </c>
      <c r="K55" s="2">
        <f t="shared" si="0"/>
        <v>3</v>
      </c>
      <c r="L55" s="2" t="e">
        <f t="shared" si="1"/>
        <v>#VALUE!</v>
      </c>
      <c r="M55" s="2" t="b">
        <f t="shared" si="2"/>
        <v>1</v>
      </c>
    </row>
    <row r="56" spans="1:14" x14ac:dyDescent="0.25">
      <c r="A56" t="s">
        <v>162</v>
      </c>
      <c r="B56" s="2" t="s">
        <v>162</v>
      </c>
      <c r="C56" s="2" t="s">
        <v>17</v>
      </c>
      <c r="D56" s="2">
        <f>SUMIFS('Laptop Allocation | 25-26'!G:G,'Laptop Allocation | 25-26'!A:A,'Laptop Reconciliation'!A56)</f>
        <v>5</v>
      </c>
      <c r="E56" s="2" t="e">
        <f>COUNTIFS(
  [1]Sheet1!$N:$N, A56,
  [1]Sheet1!$G:$G, "Active",
  [1]Sheet1!$H:$H, "&lt;&gt;Relationship Manager"
)</f>
        <v>#VALUE!</v>
      </c>
      <c r="F56" s="2">
        <f>COUNTIFS('Laptop Allocation | 25-26'!A:A,'Laptop Reconciliation'!A56,'Laptop Allocation | 25-26'!F:F,"PL")</f>
        <v>3</v>
      </c>
      <c r="G56" s="2">
        <f>COUNTIFS('Laptop Allocation | 25-26'!A:A,'Laptop Reconciliation'!A56,'Laptop Allocation | 25-26'!F:F,"pl-rm")</f>
        <v>1</v>
      </c>
      <c r="H56" s="2">
        <f>COUNTIFS('Laptop Allocation | 25-26'!A:A,'Laptop Reconciliation'!A56,'Laptop Allocation | 25-26'!F:F,"To Be Order")</f>
        <v>0</v>
      </c>
      <c r="I56" s="2">
        <f>COUNTIFS('Laptop Allocation | 25-26'!A:A,'Laptop Reconciliation'!A56,'Laptop Allocation | 25-26'!F:F,"Non PL")</f>
        <v>1</v>
      </c>
      <c r="J56" s="2">
        <f>COUNTIFS('Laptop Allocation | 25-26'!A:A, 'Laptop Reconciliation'!A56, 'Laptop Allocation | 25-26'!F:F, "Stock working", 'Laptop Allocation | 25-26'!G:G, "&lt;&gt;")</f>
        <v>0</v>
      </c>
      <c r="K56" s="2">
        <f t="shared" si="0"/>
        <v>5</v>
      </c>
      <c r="L56" s="2" t="e">
        <f t="shared" si="1"/>
        <v>#VALUE!</v>
      </c>
      <c r="M56" s="2" t="b">
        <f t="shared" si="2"/>
        <v>1</v>
      </c>
      <c r="N56" t="s">
        <v>724</v>
      </c>
    </row>
    <row r="57" spans="1:14" x14ac:dyDescent="0.25">
      <c r="A57" t="s">
        <v>199</v>
      </c>
      <c r="B57" s="2" t="s">
        <v>200</v>
      </c>
      <c r="C57" s="2" t="s">
        <v>23</v>
      </c>
      <c r="D57" s="2">
        <f>SUMIFS('Laptop Allocation | 25-26'!G:G,'Laptop Allocation | 25-26'!A:A,'Laptop Reconciliation'!A57)</f>
        <v>4</v>
      </c>
      <c r="E57" s="2" t="e">
        <f>COUNTIFS(
  [1]Sheet1!$N:$N, A57,
  [1]Sheet1!$G:$G, "Active",
  [1]Sheet1!$H:$H, "&lt;&gt;Relationship Manager"
)</f>
        <v>#VALUE!</v>
      </c>
      <c r="F57" s="2">
        <f>COUNTIFS('Laptop Allocation | 25-26'!A:A,'Laptop Reconciliation'!A57,'Laptop Allocation | 25-26'!F:F,"PL")</f>
        <v>3</v>
      </c>
      <c r="G57" s="2">
        <f>COUNTIFS('Laptop Allocation | 25-26'!A:A,'Laptop Reconciliation'!A57,'Laptop Allocation | 25-26'!F:F,"pl-rm")</f>
        <v>1</v>
      </c>
      <c r="H57" s="2">
        <f>COUNTIFS('Laptop Allocation | 25-26'!A:A,'Laptop Reconciliation'!A57,'Laptop Allocation | 25-26'!F:F,"To Be Order")</f>
        <v>0</v>
      </c>
      <c r="I57" s="2">
        <f>COUNTIFS('Laptop Allocation | 25-26'!A:A,'Laptop Reconciliation'!A57,'Laptop Allocation | 25-26'!F:F,"Non PL")</f>
        <v>0</v>
      </c>
      <c r="J57" s="2">
        <f>COUNTIFS('Laptop Allocation | 25-26'!A:A, 'Laptop Reconciliation'!A57, 'Laptop Allocation | 25-26'!F:F, "Stock working", 'Laptop Allocation | 25-26'!G:G, "&lt;&gt;")</f>
        <v>0</v>
      </c>
      <c r="K57" s="2">
        <f t="shared" si="0"/>
        <v>4</v>
      </c>
      <c r="L57" s="2" t="e">
        <f t="shared" si="1"/>
        <v>#VALUE!</v>
      </c>
      <c r="M57" s="2" t="b">
        <f t="shared" si="2"/>
        <v>1</v>
      </c>
      <c r="N57" t="s">
        <v>724</v>
      </c>
    </row>
    <row r="58" spans="1:14" x14ac:dyDescent="0.25">
      <c r="A58" t="s">
        <v>571</v>
      </c>
      <c r="B58" s="2" t="s">
        <v>572</v>
      </c>
      <c r="C58" s="2" t="s">
        <v>573</v>
      </c>
      <c r="D58" s="2">
        <f>SUMIFS('Laptop Allocation | 25-26'!G:G,'Laptop Allocation | 25-26'!A:A,'Laptop Reconciliation'!A58)</f>
        <v>4</v>
      </c>
      <c r="E58" s="2" t="e">
        <f>COUNTIFS(
  [1]Sheet1!$N:$N, A58,
  [1]Sheet1!$G:$G, "Active",
  [1]Sheet1!$H:$H, "&lt;&gt;Relationship Manager"
)</f>
        <v>#VALUE!</v>
      </c>
      <c r="F58" s="2">
        <f>COUNTIFS('Laptop Allocation | 25-26'!A:A,'Laptop Reconciliation'!A58,'Laptop Allocation | 25-26'!F:F,"PL")</f>
        <v>3</v>
      </c>
      <c r="G58" s="2">
        <f>COUNTIFS('Laptop Allocation | 25-26'!A:A,'Laptop Reconciliation'!A58,'Laptop Allocation | 25-26'!F:F,"pl-rm")</f>
        <v>1</v>
      </c>
      <c r="H58" s="2">
        <f>COUNTIFS('Laptop Allocation | 25-26'!A:A,'Laptop Reconciliation'!A58,'Laptop Allocation | 25-26'!F:F,"To Be Order")</f>
        <v>0</v>
      </c>
      <c r="I58" s="2">
        <f>COUNTIFS('Laptop Allocation | 25-26'!A:A,'Laptop Reconciliation'!A58,'Laptop Allocation | 25-26'!F:F,"Non PL")</f>
        <v>0</v>
      </c>
      <c r="J58" s="2">
        <f>COUNTIFS('Laptop Allocation | 25-26'!A:A, 'Laptop Reconciliation'!A58, 'Laptop Allocation | 25-26'!F:F, "Stock working", 'Laptop Allocation | 25-26'!G:G, "&lt;&gt;")</f>
        <v>0</v>
      </c>
      <c r="K58" s="2">
        <f t="shared" si="0"/>
        <v>4</v>
      </c>
      <c r="L58" s="2" t="e">
        <f t="shared" si="1"/>
        <v>#VALUE!</v>
      </c>
      <c r="M58" s="2" t="b">
        <f t="shared" si="2"/>
        <v>1</v>
      </c>
    </row>
    <row r="59" spans="1:14" x14ac:dyDescent="0.25">
      <c r="A59" t="s">
        <v>595</v>
      </c>
      <c r="B59" s="2" t="s">
        <v>596</v>
      </c>
      <c r="C59" s="2" t="s">
        <v>573</v>
      </c>
      <c r="D59" s="2">
        <f>SUMIFS('Laptop Allocation | 25-26'!G:G,'Laptop Allocation | 25-26'!A:A,'Laptop Reconciliation'!A59)</f>
        <v>3</v>
      </c>
      <c r="E59" s="2" t="e">
        <f>COUNTIFS(
  [1]Sheet1!$N:$N, A59,
  [1]Sheet1!$G:$G, "Active",
  [1]Sheet1!$H:$H, "&lt;&gt;Relationship Manager"
)</f>
        <v>#VALUE!</v>
      </c>
      <c r="F59" s="2">
        <f>COUNTIFS('Laptop Allocation | 25-26'!A:A,'Laptop Reconciliation'!A59,'Laptop Allocation | 25-26'!F:F,"PL")</f>
        <v>2</v>
      </c>
      <c r="G59" s="2">
        <f>COUNTIFS('Laptop Allocation | 25-26'!A:A,'Laptop Reconciliation'!A59,'Laptop Allocation | 25-26'!F:F,"pl-rm")</f>
        <v>1</v>
      </c>
      <c r="H59" s="2">
        <f>COUNTIFS('Laptop Allocation | 25-26'!A:A,'Laptop Reconciliation'!A59,'Laptop Allocation | 25-26'!F:F,"To Be Order")</f>
        <v>0</v>
      </c>
      <c r="I59" s="2">
        <f>COUNTIFS('Laptop Allocation | 25-26'!A:A,'Laptop Reconciliation'!A59,'Laptop Allocation | 25-26'!F:F,"Non PL")</f>
        <v>0</v>
      </c>
      <c r="J59" s="2">
        <f>COUNTIFS('Laptop Allocation | 25-26'!A:A, 'Laptop Reconciliation'!A59, 'Laptop Allocation | 25-26'!F:F, "Stock working", 'Laptop Allocation | 25-26'!G:G, "&lt;&gt;")</f>
        <v>0</v>
      </c>
      <c r="K59" s="2">
        <f t="shared" si="0"/>
        <v>3</v>
      </c>
      <c r="L59" s="2" t="e">
        <f t="shared" si="1"/>
        <v>#VALUE!</v>
      </c>
      <c r="M59" s="2" t="b">
        <f t="shared" si="2"/>
        <v>1</v>
      </c>
    </row>
    <row r="60" spans="1:14" x14ac:dyDescent="0.25">
      <c r="A60" t="s">
        <v>581</v>
      </c>
      <c r="B60" s="2" t="s">
        <v>572</v>
      </c>
      <c r="C60" s="2" t="s">
        <v>573</v>
      </c>
      <c r="D60" s="2">
        <f>SUMIFS('Laptop Allocation | 25-26'!G:G,'Laptop Allocation | 25-26'!A:A,'Laptop Reconciliation'!A60)</f>
        <v>4</v>
      </c>
      <c r="E60" s="2" t="e">
        <f>COUNTIFS(
  [1]Sheet1!$N:$N, A60,
  [1]Sheet1!$G:$G, "Active",
  [1]Sheet1!$H:$H, "&lt;&gt;Relationship Manager"
)</f>
        <v>#VALUE!</v>
      </c>
      <c r="F60" s="2">
        <f>COUNTIFS('Laptop Allocation | 25-26'!A:A,'Laptop Reconciliation'!A60,'Laptop Allocation | 25-26'!F:F,"PL")</f>
        <v>2</v>
      </c>
      <c r="G60" s="2">
        <f>COUNTIFS('Laptop Allocation | 25-26'!A:A,'Laptop Reconciliation'!A60,'Laptop Allocation | 25-26'!F:F,"pl-rm")</f>
        <v>1</v>
      </c>
      <c r="H60" s="2">
        <f>COUNTIFS('Laptop Allocation | 25-26'!A:A,'Laptop Reconciliation'!A60,'Laptop Allocation | 25-26'!F:F,"To Be Order")</f>
        <v>0</v>
      </c>
      <c r="I60" s="2">
        <f>COUNTIFS('Laptop Allocation | 25-26'!A:A,'Laptop Reconciliation'!A60,'Laptop Allocation | 25-26'!F:F,"Non PL")</f>
        <v>0</v>
      </c>
      <c r="J60" s="2">
        <f>COUNTIFS('Laptop Allocation | 25-26'!A:A, 'Laptop Reconciliation'!A60, 'Laptop Allocation | 25-26'!F:F, "Stock working", 'Laptop Allocation | 25-26'!G:G, "&lt;&gt;")</f>
        <v>1</v>
      </c>
      <c r="K60" s="2">
        <f t="shared" si="0"/>
        <v>4</v>
      </c>
      <c r="L60" s="2" t="e">
        <f t="shared" si="1"/>
        <v>#VALUE!</v>
      </c>
      <c r="M60" s="2" t="b">
        <f t="shared" si="2"/>
        <v>1</v>
      </c>
    </row>
    <row r="61" spans="1:14" x14ac:dyDescent="0.25">
      <c r="A61" t="s">
        <v>646</v>
      </c>
      <c r="B61" s="2" t="s">
        <v>630</v>
      </c>
      <c r="C61" s="2" t="s">
        <v>631</v>
      </c>
      <c r="D61" s="2">
        <f>SUMIFS('Laptop Allocation | 25-26'!G:G,'Laptop Allocation | 25-26'!A:A,'Laptop Reconciliation'!A61)</f>
        <v>4</v>
      </c>
      <c r="E61" s="2" t="e">
        <f>COUNTIFS(
  [1]Sheet1!$N:$N, A61,
  [1]Sheet1!$G:$G, "Active",
  [1]Sheet1!$H:$H, "&lt;&gt;Relationship Manager"
)</f>
        <v>#VALUE!</v>
      </c>
      <c r="F61" s="2">
        <f>COUNTIFS('Laptop Allocation | 25-26'!A:A,'Laptop Reconciliation'!A61,'Laptop Allocation | 25-26'!F:F,"PL")</f>
        <v>3</v>
      </c>
      <c r="G61" s="2">
        <f>COUNTIFS('Laptop Allocation | 25-26'!A:A,'Laptop Reconciliation'!A61,'Laptop Allocation | 25-26'!F:F,"pl-rm")</f>
        <v>1</v>
      </c>
      <c r="H61" s="2">
        <f>COUNTIFS('Laptop Allocation | 25-26'!A:A,'Laptop Reconciliation'!A61,'Laptop Allocation | 25-26'!F:F,"To Be Order")</f>
        <v>0</v>
      </c>
      <c r="I61" s="2">
        <f>COUNTIFS('Laptop Allocation | 25-26'!A:A,'Laptop Reconciliation'!A61,'Laptop Allocation | 25-26'!F:F,"Non PL")</f>
        <v>0</v>
      </c>
      <c r="J61" s="2">
        <f>COUNTIFS('Laptop Allocation | 25-26'!A:A, 'Laptop Reconciliation'!A61, 'Laptop Allocation | 25-26'!F:F, "Stock working", 'Laptop Allocation | 25-26'!G:G, "&lt;&gt;")</f>
        <v>0</v>
      </c>
      <c r="K61" s="2">
        <f t="shared" si="0"/>
        <v>4</v>
      </c>
      <c r="L61" s="2" t="e">
        <f t="shared" si="1"/>
        <v>#VALUE!</v>
      </c>
      <c r="M61" s="2" t="b">
        <f t="shared" si="2"/>
        <v>1</v>
      </c>
      <c r="N61" t="s">
        <v>726</v>
      </c>
    </row>
    <row r="62" spans="1:14" x14ac:dyDescent="0.25">
      <c r="A62" t="s">
        <v>668</v>
      </c>
      <c r="B62" s="2" t="s">
        <v>659</v>
      </c>
      <c r="C62" s="2" t="s">
        <v>660</v>
      </c>
      <c r="D62" s="2">
        <f>SUMIFS('Laptop Allocation | 25-26'!G:G,'Laptop Allocation | 25-26'!A:A,'Laptop Reconciliation'!A62)</f>
        <v>4</v>
      </c>
      <c r="E62" s="2" t="e">
        <f>COUNTIFS(
  [1]Sheet1!$N:$N, A62,
  [1]Sheet1!$G:$G, "Active",
  [1]Sheet1!$H:$H, "&lt;&gt;Relationship Manager"
)</f>
        <v>#VALUE!</v>
      </c>
      <c r="F62" s="2">
        <f>COUNTIFS('Laptop Allocation | 25-26'!A:A,'Laptop Reconciliation'!A62,'Laptop Allocation | 25-26'!F:F,"PL")</f>
        <v>3</v>
      </c>
      <c r="G62" s="2">
        <f>COUNTIFS('Laptop Allocation | 25-26'!A:A,'Laptop Reconciliation'!A62,'Laptop Allocation | 25-26'!F:F,"pl-rm")</f>
        <v>1</v>
      </c>
      <c r="H62" s="2">
        <f>COUNTIFS('Laptop Allocation | 25-26'!A:A,'Laptop Reconciliation'!A62,'Laptop Allocation | 25-26'!F:F,"To Be Order")</f>
        <v>0</v>
      </c>
      <c r="I62" s="2">
        <f>COUNTIFS('Laptop Allocation | 25-26'!A:A,'Laptop Reconciliation'!A62,'Laptop Allocation | 25-26'!F:F,"Non PL")</f>
        <v>0</v>
      </c>
      <c r="J62" s="2">
        <f>COUNTIFS('Laptop Allocation | 25-26'!A:A, 'Laptop Reconciliation'!A62, 'Laptop Allocation | 25-26'!F:F, "Stock working", 'Laptop Allocation | 25-26'!G:G, "&lt;&gt;")</f>
        <v>0</v>
      </c>
      <c r="K62" s="2">
        <f t="shared" si="0"/>
        <v>4</v>
      </c>
      <c r="L62" s="2" t="e">
        <f t="shared" si="1"/>
        <v>#VALUE!</v>
      </c>
      <c r="M62" s="2" t="b">
        <f t="shared" si="2"/>
        <v>1</v>
      </c>
    </row>
    <row r="63" spans="1:14" x14ac:dyDescent="0.25">
      <c r="A63" t="s">
        <v>630</v>
      </c>
      <c r="B63" s="2" t="s">
        <v>630</v>
      </c>
      <c r="C63" s="2" t="s">
        <v>631</v>
      </c>
      <c r="D63" s="2">
        <f>SUMIFS('Laptop Allocation | 25-26'!G:G,'Laptop Allocation | 25-26'!A:A,'Laptop Reconciliation'!A63)</f>
        <v>5</v>
      </c>
      <c r="E63" s="2" t="e">
        <f>COUNTIFS(
  [1]Sheet1!$N:$N, A63,
  [1]Sheet1!$G:$G, "Active",
  [1]Sheet1!$H:$H, "&lt;&gt;Relationship Manager"
)</f>
        <v>#VALUE!</v>
      </c>
      <c r="F63" s="2">
        <f>COUNTIFS('Laptop Allocation | 25-26'!A:A,'Laptop Reconciliation'!A63,'Laptop Allocation | 25-26'!F:F,"PL")</f>
        <v>3</v>
      </c>
      <c r="G63" s="2">
        <f>COUNTIFS('Laptop Allocation | 25-26'!A:A,'Laptop Reconciliation'!A63,'Laptop Allocation | 25-26'!F:F,"pl-rm")</f>
        <v>0</v>
      </c>
      <c r="H63" s="2">
        <f>COUNTIFS('Laptop Allocation | 25-26'!A:A,'Laptop Reconciliation'!A63,'Laptop Allocation | 25-26'!F:F,"To Be Order")</f>
        <v>0</v>
      </c>
      <c r="I63" s="2">
        <f>COUNTIFS('Laptop Allocation | 25-26'!A:A,'Laptop Reconciliation'!A63,'Laptop Allocation | 25-26'!F:F,"Non PL")</f>
        <v>1</v>
      </c>
      <c r="J63" s="2">
        <f>COUNTIFS('Laptop Allocation | 25-26'!A:A, 'Laptop Reconciliation'!A63, 'Laptop Allocation | 25-26'!F:F, "Stock working", 'Laptop Allocation | 25-26'!G:G, "&lt;&gt;")</f>
        <v>1</v>
      </c>
      <c r="K63" s="2">
        <f t="shared" si="0"/>
        <v>5</v>
      </c>
      <c r="L63" s="2" t="e">
        <f t="shared" si="1"/>
        <v>#VALUE!</v>
      </c>
      <c r="M63" s="2" t="b">
        <f t="shared" si="2"/>
        <v>1</v>
      </c>
    </row>
    <row r="64" spans="1:14" x14ac:dyDescent="0.25">
      <c r="A64" t="s">
        <v>625</v>
      </c>
      <c r="B64" s="2" t="s">
        <v>596</v>
      </c>
      <c r="C64" s="2" t="s">
        <v>573</v>
      </c>
      <c r="D64" s="2">
        <f>SUMIFS('Laptop Allocation | 25-26'!G:G,'Laptop Allocation | 25-26'!A:A,'Laptop Reconciliation'!A64)</f>
        <v>4</v>
      </c>
      <c r="E64" s="2" t="e">
        <f>COUNTIFS(
  [1]Sheet1!$N:$N, A64,
  [1]Sheet1!$G:$G, "Active",
  [1]Sheet1!$H:$H, "&lt;&gt;Relationship Manager"
)</f>
        <v>#VALUE!</v>
      </c>
      <c r="F64" s="2">
        <f>COUNTIFS('Laptop Allocation | 25-26'!A:A,'Laptop Reconciliation'!A64,'Laptop Allocation | 25-26'!F:F,"PL")</f>
        <v>2</v>
      </c>
      <c r="G64" s="2">
        <f>COUNTIFS('Laptop Allocation | 25-26'!A:A,'Laptop Reconciliation'!A64,'Laptop Allocation | 25-26'!F:F,"pl-rm")</f>
        <v>1</v>
      </c>
      <c r="H64" s="2">
        <f>COUNTIFS('Laptop Allocation | 25-26'!A:A,'Laptop Reconciliation'!A64,'Laptop Allocation | 25-26'!F:F,"To Be Order")</f>
        <v>0</v>
      </c>
      <c r="I64" s="2">
        <f>COUNTIFS('Laptop Allocation | 25-26'!A:A,'Laptop Reconciliation'!A64,'Laptop Allocation | 25-26'!F:F,"Non PL")</f>
        <v>0</v>
      </c>
      <c r="J64" s="2">
        <f>COUNTIFS('Laptop Allocation | 25-26'!A:A, 'Laptop Reconciliation'!A64, 'Laptop Allocation | 25-26'!F:F, "Stock working", 'Laptop Allocation | 25-26'!G:G, "&lt;&gt;")</f>
        <v>1</v>
      </c>
      <c r="K64" s="2">
        <f t="shared" si="0"/>
        <v>4</v>
      </c>
      <c r="L64" s="2" t="e">
        <f t="shared" si="1"/>
        <v>#VALUE!</v>
      </c>
      <c r="M64" s="2" t="b">
        <f t="shared" si="2"/>
        <v>1</v>
      </c>
    </row>
    <row r="65" spans="1:14" x14ac:dyDescent="0.25">
      <c r="A65" t="s">
        <v>615</v>
      </c>
      <c r="B65" s="2" t="s">
        <v>596</v>
      </c>
      <c r="C65" s="2" t="s">
        <v>573</v>
      </c>
      <c r="D65" s="2">
        <f>SUMIFS('Laptop Allocation | 25-26'!G:G,'Laptop Allocation | 25-26'!A:A,'Laptop Reconciliation'!A65)</f>
        <v>4</v>
      </c>
      <c r="E65" s="2" t="e">
        <f>COUNTIFS(
  [1]Sheet1!$N:$N, A65,
  [1]Sheet1!$G:$G, "Active",
  [1]Sheet1!$H:$H, "&lt;&gt;Relationship Manager"
)</f>
        <v>#VALUE!</v>
      </c>
      <c r="F65" s="2">
        <f>COUNTIFS('Laptop Allocation | 25-26'!A:A,'Laptop Reconciliation'!A65,'Laptop Allocation | 25-26'!F:F,"PL")</f>
        <v>2</v>
      </c>
      <c r="G65" s="2">
        <f>COUNTIFS('Laptop Allocation | 25-26'!A:A,'Laptop Reconciliation'!A65,'Laptop Allocation | 25-26'!F:F,"pl-rm")</f>
        <v>1</v>
      </c>
      <c r="H65" s="2">
        <f>COUNTIFS('Laptop Allocation | 25-26'!A:A,'Laptop Reconciliation'!A65,'Laptop Allocation | 25-26'!F:F,"To Be Order")</f>
        <v>0</v>
      </c>
      <c r="I65" s="2">
        <f>COUNTIFS('Laptop Allocation | 25-26'!A:A,'Laptop Reconciliation'!A65,'Laptop Allocation | 25-26'!F:F,"Non PL")</f>
        <v>0</v>
      </c>
      <c r="J65" s="2">
        <f>COUNTIFS('Laptop Allocation | 25-26'!A:A, 'Laptop Reconciliation'!A65, 'Laptop Allocation | 25-26'!F:F, "Stock working", 'Laptop Allocation | 25-26'!G:G, "&lt;&gt;")</f>
        <v>1</v>
      </c>
      <c r="K65" s="2">
        <f t="shared" si="0"/>
        <v>4</v>
      </c>
      <c r="L65" s="2" t="e">
        <f t="shared" si="1"/>
        <v>#VALUE!</v>
      </c>
      <c r="M65" s="2" t="b">
        <f t="shared" si="2"/>
        <v>1</v>
      </c>
    </row>
    <row r="66" spans="1:14" x14ac:dyDescent="0.25">
      <c r="A66" t="s">
        <v>585</v>
      </c>
      <c r="B66" s="2" t="s">
        <v>572</v>
      </c>
      <c r="C66" s="2" t="s">
        <v>573</v>
      </c>
      <c r="D66" s="2">
        <f>SUMIFS('Laptop Allocation | 25-26'!G:G,'Laptop Allocation | 25-26'!A:A,'Laptop Reconciliation'!A66)</f>
        <v>4</v>
      </c>
      <c r="E66" s="2" t="e">
        <f>COUNTIFS(
  [1]Sheet1!$N:$N, A66,
  [1]Sheet1!$G:$G, "Active",
  [1]Sheet1!$H:$H, "&lt;&gt;Relationship Manager"
)</f>
        <v>#VALUE!</v>
      </c>
      <c r="F66" s="2">
        <f>COUNTIFS('Laptop Allocation | 25-26'!A:A,'Laptop Reconciliation'!A66,'Laptop Allocation | 25-26'!F:F,"PL")</f>
        <v>3</v>
      </c>
      <c r="G66" s="2">
        <f>COUNTIFS('Laptop Allocation | 25-26'!A:A,'Laptop Reconciliation'!A66,'Laptop Allocation | 25-26'!F:F,"pl-rm")</f>
        <v>1</v>
      </c>
      <c r="H66" s="2">
        <f>COUNTIFS('Laptop Allocation | 25-26'!A:A,'Laptop Reconciliation'!A66,'Laptop Allocation | 25-26'!F:F,"To Be Order")</f>
        <v>0</v>
      </c>
      <c r="I66" s="2">
        <f>COUNTIFS('Laptop Allocation | 25-26'!A:A,'Laptop Reconciliation'!A66,'Laptop Allocation | 25-26'!F:F,"Non PL")</f>
        <v>0</v>
      </c>
      <c r="J66" s="2">
        <f>COUNTIFS('Laptop Allocation | 25-26'!A:A, 'Laptop Reconciliation'!A66, 'Laptop Allocation | 25-26'!F:F, "Stock working", 'Laptop Allocation | 25-26'!G:G, "&lt;&gt;")</f>
        <v>0</v>
      </c>
      <c r="K66" s="2">
        <f t="shared" ref="K66:K85" si="3">F66+I66+J66+G66+H66</f>
        <v>4</v>
      </c>
      <c r="L66" s="2" t="e">
        <f t="shared" ref="L66:L85" si="4">D66+H66=(E66+J66+G66)</f>
        <v>#VALUE!</v>
      </c>
      <c r="M66" s="2" t="b">
        <f t="shared" ref="M66:M85" si="5">D66+H66=K66</f>
        <v>1</v>
      </c>
    </row>
    <row r="67" spans="1:14" x14ac:dyDescent="0.25">
      <c r="A67" t="s">
        <v>641</v>
      </c>
      <c r="B67" s="2" t="s">
        <v>630</v>
      </c>
      <c r="C67" s="2" t="s">
        <v>631</v>
      </c>
      <c r="D67" s="2">
        <f>SUMIFS('Laptop Allocation | 25-26'!G:G,'Laptop Allocation | 25-26'!A:A,'Laptop Reconciliation'!A67)</f>
        <v>4</v>
      </c>
      <c r="E67" s="2" t="e">
        <f>COUNTIFS(
  [1]Sheet1!$N:$N, A67,
  [1]Sheet1!$G:$G, "Active",
  [1]Sheet1!$H:$H, "&lt;&gt;Relationship Manager"
)</f>
        <v>#VALUE!</v>
      </c>
      <c r="F67" s="2">
        <f>COUNTIFS('Laptop Allocation | 25-26'!A:A,'Laptop Reconciliation'!A67,'Laptop Allocation | 25-26'!F:F,"PL")</f>
        <v>4</v>
      </c>
      <c r="G67" s="2">
        <f>COUNTIFS('Laptop Allocation | 25-26'!A:A,'Laptop Reconciliation'!A67,'Laptop Allocation | 25-26'!F:F,"pl-rm")</f>
        <v>0</v>
      </c>
      <c r="H67" s="2">
        <f>COUNTIFS('Laptop Allocation | 25-26'!A:A,'Laptop Reconciliation'!A67,'Laptop Allocation | 25-26'!F:F,"To Be Order")</f>
        <v>0</v>
      </c>
      <c r="I67" s="2">
        <f>COUNTIFS('Laptop Allocation | 25-26'!A:A,'Laptop Reconciliation'!A67,'Laptop Allocation | 25-26'!F:F,"Non PL")</f>
        <v>0</v>
      </c>
      <c r="J67" s="2">
        <f>COUNTIFS('Laptop Allocation | 25-26'!A:A, 'Laptop Reconciliation'!A67, 'Laptop Allocation | 25-26'!F:F, "Stock working", 'Laptop Allocation | 25-26'!G:G, "&lt;&gt;")</f>
        <v>0</v>
      </c>
      <c r="K67" s="2">
        <f t="shared" si="3"/>
        <v>4</v>
      </c>
      <c r="L67" s="2" t="e">
        <f t="shared" si="4"/>
        <v>#VALUE!</v>
      </c>
      <c r="M67" s="2" t="b">
        <f t="shared" si="5"/>
        <v>1</v>
      </c>
    </row>
    <row r="68" spans="1:14" x14ac:dyDescent="0.25">
      <c r="A68" t="s">
        <v>664</v>
      </c>
      <c r="B68" s="2" t="s">
        <v>659</v>
      </c>
      <c r="C68" s="2" t="s">
        <v>660</v>
      </c>
      <c r="D68" s="2">
        <f>SUMIFS('Laptop Allocation | 25-26'!G:G,'Laptop Allocation | 25-26'!A:A,'Laptop Reconciliation'!A68)</f>
        <v>4</v>
      </c>
      <c r="E68" s="2" t="e">
        <f>COUNTIFS(
  [1]Sheet1!$N:$N, A68,
  [1]Sheet1!$G:$G, "Active",
  [1]Sheet1!$H:$H, "&lt;&gt;Relationship Manager"
)</f>
        <v>#VALUE!</v>
      </c>
      <c r="F68" s="2">
        <f>COUNTIFS('Laptop Allocation | 25-26'!A:A,'Laptop Reconciliation'!A68,'Laptop Allocation | 25-26'!F:F,"PL")</f>
        <v>2</v>
      </c>
      <c r="G68" s="2">
        <f>COUNTIFS('Laptop Allocation | 25-26'!A:A,'Laptop Reconciliation'!A68,'Laptop Allocation | 25-26'!F:F,"pl-rm")</f>
        <v>1</v>
      </c>
      <c r="H68" s="2">
        <f>COUNTIFS('Laptop Allocation | 25-26'!A:A,'Laptop Reconciliation'!A68,'Laptop Allocation | 25-26'!F:F,"To Be Order")</f>
        <v>0</v>
      </c>
      <c r="I68" s="2">
        <f>COUNTIFS('Laptop Allocation | 25-26'!A:A,'Laptop Reconciliation'!A68,'Laptop Allocation | 25-26'!F:F,"Non PL")</f>
        <v>0</v>
      </c>
      <c r="J68" s="2">
        <f>COUNTIFS('Laptop Allocation | 25-26'!A:A, 'Laptop Reconciliation'!A68, 'Laptop Allocation | 25-26'!F:F, "Stock working", 'Laptop Allocation | 25-26'!G:G, "&lt;&gt;")</f>
        <v>1</v>
      </c>
      <c r="K68" s="2">
        <f t="shared" si="3"/>
        <v>4</v>
      </c>
      <c r="L68" s="2" t="e">
        <f t="shared" si="4"/>
        <v>#VALUE!</v>
      </c>
      <c r="M68" s="2" t="b">
        <f t="shared" si="5"/>
        <v>1</v>
      </c>
      <c r="N68" t="s">
        <v>727</v>
      </c>
    </row>
    <row r="69" spans="1:14" x14ac:dyDescent="0.25">
      <c r="A69" t="s">
        <v>533</v>
      </c>
      <c r="B69" s="2" t="s">
        <v>200</v>
      </c>
      <c r="C69" s="2" t="s">
        <v>23</v>
      </c>
      <c r="D69" s="2">
        <f>SUMIFS('Laptop Allocation | 25-26'!G:G,'Laptop Allocation | 25-26'!A:A,'Laptop Reconciliation'!A69)</f>
        <v>4</v>
      </c>
      <c r="E69" s="2" t="e">
        <f>COUNTIFS(
  [1]Sheet1!$N:$N, A69,
  [1]Sheet1!$G:$G, "Active",
  [1]Sheet1!$H:$H, "&lt;&gt;Relationship Manager"
)</f>
        <v>#VALUE!</v>
      </c>
      <c r="F69" s="2">
        <f>COUNTIFS('Laptop Allocation | 25-26'!A:A,'Laptop Reconciliation'!A69,'Laptop Allocation | 25-26'!F:F,"PL")</f>
        <v>3</v>
      </c>
      <c r="G69" s="2">
        <f>COUNTIFS('Laptop Allocation | 25-26'!A:A,'Laptop Reconciliation'!A69,'Laptop Allocation | 25-26'!F:F,"pl-rm")</f>
        <v>1</v>
      </c>
      <c r="H69" s="2">
        <f>COUNTIFS('Laptop Allocation | 25-26'!A:A,'Laptop Reconciliation'!A69,'Laptop Allocation | 25-26'!F:F,"To Be Order")</f>
        <v>0</v>
      </c>
      <c r="I69" s="2">
        <f>COUNTIFS('Laptop Allocation | 25-26'!A:A,'Laptop Reconciliation'!A69,'Laptop Allocation | 25-26'!F:F,"Non PL")</f>
        <v>0</v>
      </c>
      <c r="J69" s="2">
        <f>COUNTIFS('Laptop Allocation | 25-26'!A:A, 'Laptop Reconciliation'!A69, 'Laptop Allocation | 25-26'!F:F, "Stock working", 'Laptop Allocation | 25-26'!G:G, "&lt;&gt;")</f>
        <v>0</v>
      </c>
      <c r="K69" s="2">
        <f t="shared" si="3"/>
        <v>4</v>
      </c>
      <c r="L69" s="2" t="e">
        <f t="shared" si="4"/>
        <v>#VALUE!</v>
      </c>
      <c r="M69" s="2" t="b">
        <f t="shared" si="5"/>
        <v>1</v>
      </c>
    </row>
    <row r="70" spans="1:14" x14ac:dyDescent="0.25">
      <c r="A70" t="s">
        <v>621</v>
      </c>
      <c r="B70" s="2" t="s">
        <v>596</v>
      </c>
      <c r="C70" s="2" t="s">
        <v>573</v>
      </c>
      <c r="D70" s="2">
        <f>SUMIFS('Laptop Allocation | 25-26'!G:G,'Laptop Allocation | 25-26'!A:A,'Laptop Reconciliation'!A70)</f>
        <v>4</v>
      </c>
      <c r="E70" s="2" t="e">
        <f>COUNTIFS(
  [1]Sheet1!$N:$N, A70,
  [1]Sheet1!$G:$G, "Active",
  [1]Sheet1!$H:$H, "&lt;&gt;Relationship Manager"
)</f>
        <v>#VALUE!</v>
      </c>
      <c r="F70" s="2">
        <f>COUNTIFS('Laptop Allocation | 25-26'!A:A,'Laptop Reconciliation'!A70,'Laptop Allocation | 25-26'!F:F,"PL")</f>
        <v>3</v>
      </c>
      <c r="G70" s="2">
        <f>COUNTIFS('Laptop Allocation | 25-26'!A:A,'Laptop Reconciliation'!A70,'Laptop Allocation | 25-26'!F:F,"pl-rm")</f>
        <v>1</v>
      </c>
      <c r="H70" s="2">
        <f>COUNTIFS('Laptop Allocation | 25-26'!A:A,'Laptop Reconciliation'!A70,'Laptop Allocation | 25-26'!F:F,"To Be Order")</f>
        <v>0</v>
      </c>
      <c r="I70" s="2">
        <f>COUNTIFS('Laptop Allocation | 25-26'!A:A,'Laptop Reconciliation'!A70,'Laptop Allocation | 25-26'!F:F,"Non PL")</f>
        <v>0</v>
      </c>
      <c r="J70" s="2">
        <f>COUNTIFS('Laptop Allocation | 25-26'!A:A, 'Laptop Reconciliation'!A70, 'Laptop Allocation | 25-26'!F:F, "Stock working", 'Laptop Allocation | 25-26'!G:G, "&lt;&gt;")</f>
        <v>0</v>
      </c>
      <c r="K70" s="2">
        <f t="shared" si="3"/>
        <v>4</v>
      </c>
      <c r="L70" s="2" t="e">
        <f t="shared" si="4"/>
        <v>#VALUE!</v>
      </c>
      <c r="M70" s="2" t="b">
        <f t="shared" si="5"/>
        <v>1</v>
      </c>
      <c r="N70" t="s">
        <v>728</v>
      </c>
    </row>
    <row r="71" spans="1:14" x14ac:dyDescent="0.25">
      <c r="A71" t="s">
        <v>635</v>
      </c>
      <c r="B71" s="2" t="s">
        <v>630</v>
      </c>
      <c r="C71" s="2" t="s">
        <v>631</v>
      </c>
      <c r="D71" s="2">
        <f>SUMIFS('Laptop Allocation | 25-26'!G:G,'Laptop Allocation | 25-26'!A:A,'Laptop Reconciliation'!A71)</f>
        <v>4</v>
      </c>
      <c r="E71" s="2" t="e">
        <f>COUNTIFS(
  [1]Sheet1!$N:$N, A71,
  [1]Sheet1!$G:$G, "Active",
  [1]Sheet1!$H:$H, "&lt;&gt;Relationship Manager"
)</f>
        <v>#VALUE!</v>
      </c>
      <c r="F71" s="2">
        <f>COUNTIFS('Laptop Allocation | 25-26'!A:A,'Laptop Reconciliation'!A71,'Laptop Allocation | 25-26'!F:F,"PL")</f>
        <v>4</v>
      </c>
      <c r="G71" s="2">
        <f>COUNTIFS('Laptop Allocation | 25-26'!A:A,'Laptop Reconciliation'!A71,'Laptop Allocation | 25-26'!F:F,"pl-rm")</f>
        <v>0</v>
      </c>
      <c r="H71" s="2">
        <f>COUNTIFS('Laptop Allocation | 25-26'!A:A,'Laptop Reconciliation'!A71,'Laptop Allocation | 25-26'!F:F,"To Be Order")</f>
        <v>0</v>
      </c>
      <c r="I71" s="2">
        <f>COUNTIFS('Laptop Allocation | 25-26'!A:A,'Laptop Reconciliation'!A71,'Laptop Allocation | 25-26'!F:F,"Non PL")</f>
        <v>0</v>
      </c>
      <c r="J71" s="2">
        <f>COUNTIFS('Laptop Allocation | 25-26'!A:A, 'Laptop Reconciliation'!A71, 'Laptop Allocation | 25-26'!F:F, "Stock working", 'Laptop Allocation | 25-26'!G:G, "&lt;&gt;")</f>
        <v>0</v>
      </c>
      <c r="K71" s="2">
        <f t="shared" si="3"/>
        <v>4</v>
      </c>
      <c r="L71" s="2" t="e">
        <f t="shared" si="4"/>
        <v>#VALUE!</v>
      </c>
      <c r="M71" s="2" t="b">
        <f t="shared" si="5"/>
        <v>1</v>
      </c>
    </row>
    <row r="72" spans="1:14" x14ac:dyDescent="0.25">
      <c r="A72" t="s">
        <v>589</v>
      </c>
      <c r="B72" s="2" t="s">
        <v>572</v>
      </c>
      <c r="C72" s="2" t="s">
        <v>573</v>
      </c>
      <c r="D72" s="2">
        <f>SUMIFS('Laptop Allocation | 25-26'!G:G,'Laptop Allocation | 25-26'!A:A,'Laptop Reconciliation'!A72)</f>
        <v>4</v>
      </c>
      <c r="E72" s="2" t="e">
        <f>COUNTIFS(
  [1]Sheet1!$N:$N, A72,
  [1]Sheet1!$G:$G, "Active",
  [1]Sheet1!$H:$H, "&lt;&gt;Relationship Manager"
)</f>
        <v>#VALUE!</v>
      </c>
      <c r="F72" s="2">
        <f>COUNTIFS('Laptop Allocation | 25-26'!A:A,'Laptop Reconciliation'!A72,'Laptop Allocation | 25-26'!F:F,"PL")</f>
        <v>3</v>
      </c>
      <c r="G72" s="2">
        <f>COUNTIFS('Laptop Allocation | 25-26'!A:A,'Laptop Reconciliation'!A72,'Laptop Allocation | 25-26'!F:F,"pl-rm")</f>
        <v>1</v>
      </c>
      <c r="H72" s="2">
        <f>COUNTIFS('Laptop Allocation | 25-26'!A:A,'Laptop Reconciliation'!A72,'Laptop Allocation | 25-26'!F:F,"To Be Order")</f>
        <v>0</v>
      </c>
      <c r="I72" s="2">
        <f>COUNTIFS('Laptop Allocation | 25-26'!A:A,'Laptop Reconciliation'!A72,'Laptop Allocation | 25-26'!F:F,"Non PL")</f>
        <v>0</v>
      </c>
      <c r="J72" s="2">
        <f>COUNTIFS('Laptop Allocation | 25-26'!A:A, 'Laptop Reconciliation'!A72, 'Laptop Allocation | 25-26'!F:F, "Stock working", 'Laptop Allocation | 25-26'!G:G, "&lt;&gt;")</f>
        <v>0</v>
      </c>
      <c r="K72" s="2">
        <f t="shared" si="3"/>
        <v>4</v>
      </c>
      <c r="L72" s="2" t="e">
        <f t="shared" si="4"/>
        <v>#VALUE!</v>
      </c>
      <c r="M72" s="2" t="b">
        <f t="shared" si="5"/>
        <v>1</v>
      </c>
    </row>
    <row r="73" spans="1:14" x14ac:dyDescent="0.25">
      <c r="A73" t="s">
        <v>662</v>
      </c>
      <c r="B73" s="2" t="s">
        <v>659</v>
      </c>
      <c r="C73" s="2" t="s">
        <v>660</v>
      </c>
      <c r="D73" s="2">
        <f>SUMIFS('Laptop Allocation | 25-26'!G:G,'Laptop Allocation | 25-26'!A:A,'Laptop Reconciliation'!A73)</f>
        <v>3</v>
      </c>
      <c r="E73" s="2" t="e">
        <f>COUNTIFS(
  [1]Sheet1!$N:$N, A73,
  [1]Sheet1!$G:$G, "Active",
  [1]Sheet1!$H:$H, "&lt;&gt;Relationship Manager"
)</f>
        <v>#VALUE!</v>
      </c>
      <c r="F73" s="2">
        <f>COUNTIFS('Laptop Allocation | 25-26'!A:A,'Laptop Reconciliation'!A73,'Laptop Allocation | 25-26'!F:F,"PL")</f>
        <v>2</v>
      </c>
      <c r="G73" s="2">
        <f>COUNTIFS('Laptop Allocation | 25-26'!A:A,'Laptop Reconciliation'!A73,'Laptop Allocation | 25-26'!F:F,"pl-rm")</f>
        <v>0</v>
      </c>
      <c r="H73" s="2">
        <f>COUNTIFS('Laptop Allocation | 25-26'!A:A,'Laptop Reconciliation'!A73,'Laptop Allocation | 25-26'!F:F,"To Be Order")</f>
        <v>0</v>
      </c>
      <c r="I73" s="2">
        <f>COUNTIFS('Laptop Allocation | 25-26'!A:A,'Laptop Reconciliation'!A73,'Laptop Allocation | 25-26'!F:F,"Non PL")</f>
        <v>0</v>
      </c>
      <c r="J73" s="2">
        <f>COUNTIFS('Laptop Allocation | 25-26'!A:A, 'Laptop Reconciliation'!A73, 'Laptop Allocation | 25-26'!F:F, "Stock working", 'Laptop Allocation | 25-26'!G:G, "&lt;&gt;")</f>
        <v>1</v>
      </c>
      <c r="K73" s="2">
        <f t="shared" si="3"/>
        <v>3</v>
      </c>
      <c r="L73" s="2" t="e">
        <f t="shared" si="4"/>
        <v>#VALUE!</v>
      </c>
      <c r="M73" s="2" t="b">
        <f t="shared" si="5"/>
        <v>1</v>
      </c>
      <c r="N73" t="s">
        <v>729</v>
      </c>
    </row>
    <row r="74" spans="1:14" x14ac:dyDescent="0.25">
      <c r="A74" t="s">
        <v>572</v>
      </c>
      <c r="B74" s="2" t="s">
        <v>572</v>
      </c>
      <c r="C74" s="2" t="s">
        <v>573</v>
      </c>
      <c r="D74" s="2">
        <f>SUMIFS('Laptop Allocation | 25-26'!G:G,'Laptop Allocation | 25-26'!A:A,'Laptop Reconciliation'!A74)</f>
        <v>3</v>
      </c>
      <c r="E74" s="2" t="e">
        <f>COUNTIFS(
  [1]Sheet1!$N:$N, A74,
  [1]Sheet1!$G:$G, "Active",
  [1]Sheet1!$H:$H, "&lt;&gt;Relationship Manager"
)</f>
        <v>#VALUE!</v>
      </c>
      <c r="F74" s="2">
        <f>COUNTIFS('Laptop Allocation | 25-26'!A:A,'Laptop Reconciliation'!A74,'Laptop Allocation | 25-26'!F:F,"PL")</f>
        <v>1</v>
      </c>
      <c r="G74" s="2">
        <f>COUNTIFS('Laptop Allocation | 25-26'!A:A,'Laptop Reconciliation'!A74,'Laptop Allocation | 25-26'!F:F,"pl-rm")</f>
        <v>0</v>
      </c>
      <c r="H74" s="2">
        <f>COUNTIFS('Laptop Allocation | 25-26'!A:A,'Laptop Reconciliation'!A74,'Laptop Allocation | 25-26'!F:F,"To Be Order")</f>
        <v>1</v>
      </c>
      <c r="I74" s="2">
        <f>COUNTIFS('Laptop Allocation | 25-26'!A:A,'Laptop Reconciliation'!A74,'Laptop Allocation | 25-26'!F:F,"Non PL")</f>
        <v>2</v>
      </c>
      <c r="J74" s="2">
        <f>COUNTIFS('Laptop Allocation | 25-26'!A:A, 'Laptop Reconciliation'!A74, 'Laptop Allocation | 25-26'!F:F, "Stock working", 'Laptop Allocation | 25-26'!G:G, "&lt;&gt;")</f>
        <v>0</v>
      </c>
      <c r="K74" s="2">
        <f t="shared" si="3"/>
        <v>4</v>
      </c>
      <c r="L74" s="2" t="e">
        <f t="shared" si="4"/>
        <v>#VALUE!</v>
      </c>
      <c r="M74" s="2" t="b">
        <f t="shared" si="5"/>
        <v>1</v>
      </c>
    </row>
    <row r="75" spans="1:14" x14ac:dyDescent="0.25">
      <c r="A75" t="s">
        <v>606</v>
      </c>
      <c r="B75" s="2" t="s">
        <v>596</v>
      </c>
      <c r="C75" s="2" t="s">
        <v>573</v>
      </c>
      <c r="D75" s="2">
        <f>SUMIFS('Laptop Allocation | 25-26'!G:G,'Laptop Allocation | 25-26'!A:A,'Laptop Reconciliation'!A75)</f>
        <v>2</v>
      </c>
      <c r="E75" s="2" t="e">
        <f>COUNTIFS(
  [1]Sheet1!$N:$N, A75,
  [1]Sheet1!$G:$G, "Active",
  [1]Sheet1!$H:$H, "&lt;&gt;Relationship Manager"
)</f>
        <v>#VALUE!</v>
      </c>
      <c r="F75" s="2">
        <f>COUNTIFS('Laptop Allocation | 25-26'!A:A,'Laptop Reconciliation'!A75,'Laptop Allocation | 25-26'!F:F,"PL")</f>
        <v>2</v>
      </c>
      <c r="G75" s="2">
        <f>COUNTIFS('Laptop Allocation | 25-26'!A:A,'Laptop Reconciliation'!A75,'Laptop Allocation | 25-26'!F:F,"pl-rm")</f>
        <v>0</v>
      </c>
      <c r="H75" s="2">
        <f>COUNTIFS('Laptop Allocation | 25-26'!A:A,'Laptop Reconciliation'!A75,'Laptop Allocation | 25-26'!F:F,"To Be Order")</f>
        <v>1</v>
      </c>
      <c r="I75" s="2">
        <f>COUNTIFS('Laptop Allocation | 25-26'!A:A,'Laptop Reconciliation'!A75,'Laptop Allocation | 25-26'!F:F,"Non PL")</f>
        <v>0</v>
      </c>
      <c r="J75" s="2">
        <f>COUNTIFS('Laptop Allocation | 25-26'!A:A, 'Laptop Reconciliation'!A75, 'Laptop Allocation | 25-26'!F:F, "Stock working", 'Laptop Allocation | 25-26'!G:G, "&lt;&gt;")</f>
        <v>0</v>
      </c>
      <c r="K75" s="2">
        <f t="shared" si="3"/>
        <v>3</v>
      </c>
      <c r="L75" s="2" t="e">
        <f t="shared" si="4"/>
        <v>#VALUE!</v>
      </c>
      <c r="M75" s="2" t="b">
        <f t="shared" si="5"/>
        <v>1</v>
      </c>
      <c r="N75" t="s">
        <v>730</v>
      </c>
    </row>
    <row r="76" spans="1:14" x14ac:dyDescent="0.25">
      <c r="A76" t="s">
        <v>731</v>
      </c>
      <c r="B76" s="2" t="s">
        <v>596</v>
      </c>
      <c r="C76" s="2" t="s">
        <v>573</v>
      </c>
      <c r="D76" s="2">
        <f>SUMIFS('Laptop Allocation | 25-26'!G:G,'Laptop Allocation | 25-26'!A:A,'Laptop Reconciliation'!A76)</f>
        <v>2</v>
      </c>
      <c r="E76" s="2" t="e">
        <f>COUNTIFS(
  [1]Sheet1!$N:$N, A76,
  [1]Sheet1!$G:$G, "Active",
  [1]Sheet1!$H:$H, "&lt;&gt;Relationship Manager"
)</f>
        <v>#VALUE!</v>
      </c>
      <c r="F76" s="2">
        <f>COUNTIFS('Laptop Allocation | 25-26'!A:A,'Laptop Reconciliation'!A76,'Laptop Allocation | 25-26'!F:F,"PL")</f>
        <v>0</v>
      </c>
      <c r="G76" s="2">
        <f>COUNTIFS('Laptop Allocation | 25-26'!A:A,'Laptop Reconciliation'!A76,'Laptop Allocation | 25-26'!F:F,"pl-rm")</f>
        <v>0</v>
      </c>
      <c r="H76" s="2">
        <f>COUNTIFS('Laptop Allocation | 25-26'!A:A,'Laptop Reconciliation'!A76,'Laptop Allocation | 25-26'!F:F,"To Be Order")</f>
        <v>0</v>
      </c>
      <c r="I76" s="2">
        <f>COUNTIFS('Laptop Allocation | 25-26'!A:A,'Laptop Reconciliation'!A76,'Laptop Allocation | 25-26'!F:F,"Non PL")</f>
        <v>2</v>
      </c>
      <c r="J76" s="2">
        <f>COUNTIFS('Laptop Allocation | 25-26'!A:A, 'Laptop Reconciliation'!A76, 'Laptop Allocation | 25-26'!F:F, "Stock working", 'Laptop Allocation | 25-26'!G:G, "&lt;&gt;")</f>
        <v>0</v>
      </c>
      <c r="K76" s="2">
        <f t="shared" si="3"/>
        <v>2</v>
      </c>
      <c r="L76" s="2" t="e">
        <f t="shared" si="4"/>
        <v>#VALUE!</v>
      </c>
      <c r="M76" s="2" t="b">
        <f t="shared" si="5"/>
        <v>1</v>
      </c>
    </row>
    <row r="77" spans="1:14" x14ac:dyDescent="0.25">
      <c r="A77" s="110" t="s">
        <v>596</v>
      </c>
      <c r="B77" s="2" t="s">
        <v>596</v>
      </c>
      <c r="C77" s="2" t="s">
        <v>573</v>
      </c>
      <c r="D77" s="2">
        <f>SUMIFS('Laptop Allocation | 25-26'!G:G,'Laptop Allocation | 25-26'!A:A,'Laptop Reconciliation'!A77)</f>
        <v>8</v>
      </c>
      <c r="E77" s="2" t="e">
        <f>COUNTIFS(
  [1]Sheet1!$N:$N, A77,
  [1]Sheet1!$G:$G, "Active",
  [1]Sheet1!$H:$H, "&lt;&gt;Relationship Manager"
)</f>
        <v>#VALUE!</v>
      </c>
      <c r="F77" s="2">
        <f>COUNTIFS('Laptop Allocation | 25-26'!A:A,'Laptop Reconciliation'!A77,'Laptop Allocation | 25-26'!F:F,"PL")</f>
        <v>3</v>
      </c>
      <c r="G77" s="2">
        <f>COUNTIFS('Laptop Allocation | 25-26'!A:A,'Laptop Reconciliation'!A77,'Laptop Allocation | 25-26'!F:F,"pl-rm")</f>
        <v>0</v>
      </c>
      <c r="H77" s="2">
        <f>COUNTIFS('Laptop Allocation | 25-26'!A:A,'Laptop Reconciliation'!A77,'Laptop Allocation | 25-26'!F:F,"To Be Order")</f>
        <v>0</v>
      </c>
      <c r="I77" s="2">
        <f>COUNTIFS('Laptop Allocation | 25-26'!A:A,'Laptop Reconciliation'!A77,'Laptop Allocation | 25-26'!F:F,"Non PL")</f>
        <v>5</v>
      </c>
      <c r="J77" s="2">
        <f>COUNTIFS('Laptop Allocation | 25-26'!A:A, 'Laptop Reconciliation'!A77, 'Laptop Allocation | 25-26'!F:F, "Stock working", 'Laptop Allocation | 25-26'!G:G, "&lt;&gt;")</f>
        <v>0</v>
      </c>
      <c r="K77" s="2">
        <f t="shared" si="3"/>
        <v>8</v>
      </c>
      <c r="L77" s="2" t="e">
        <f t="shared" si="4"/>
        <v>#VALUE!</v>
      </c>
      <c r="M77" s="2" t="b">
        <f>D77+H77=K77</f>
        <v>1</v>
      </c>
      <c r="N77" t="s">
        <v>732</v>
      </c>
    </row>
    <row r="78" spans="1:14" x14ac:dyDescent="0.25">
      <c r="A78" s="110" t="s">
        <v>670</v>
      </c>
      <c r="B78" s="2" t="s">
        <v>659</v>
      </c>
      <c r="C78" s="2" t="s">
        <v>660</v>
      </c>
      <c r="D78" s="2">
        <f>SUMIFS('Laptop Allocation | 25-26'!G:G,'Laptop Allocation | 25-26'!A:A,'Laptop Reconciliation'!A78)</f>
        <v>4</v>
      </c>
      <c r="E78" s="2" t="e">
        <f>COUNTIFS(
  [1]Sheet1!$N:$N, A78,
  [1]Sheet1!$G:$G, "Active",
  [1]Sheet1!$H:$H, "&lt;&gt;Relationship Manager"
)</f>
        <v>#VALUE!</v>
      </c>
      <c r="F78" s="2">
        <f>COUNTIFS('Laptop Allocation | 25-26'!A:A,'Laptop Reconciliation'!A78,'Laptop Allocation | 25-26'!F:F,"PL")</f>
        <v>3</v>
      </c>
      <c r="G78" s="2">
        <f>COUNTIFS('Laptop Allocation | 25-26'!A:A,'Laptop Reconciliation'!A78,'Laptop Allocation | 25-26'!F:F,"pl-rm")</f>
        <v>1</v>
      </c>
      <c r="H78" s="2">
        <f>COUNTIFS('Laptop Allocation | 25-26'!A:A,'Laptop Reconciliation'!A78,'Laptop Allocation | 25-26'!F:F,"To Be Order")</f>
        <v>0</v>
      </c>
      <c r="I78" s="2">
        <f>COUNTIFS('Laptop Allocation | 25-26'!A:A,'Laptop Reconciliation'!A78,'Laptop Allocation | 25-26'!F:F,"Non PL")</f>
        <v>0</v>
      </c>
      <c r="J78" s="2">
        <f>COUNTIFS('Laptop Allocation | 25-26'!A:A, 'Laptop Reconciliation'!A78, 'Laptop Allocation | 25-26'!F:F, "Stock working", 'Laptop Allocation | 25-26'!G:G, "&lt;&gt;")</f>
        <v>0</v>
      </c>
      <c r="K78" s="2">
        <f t="shared" si="3"/>
        <v>4</v>
      </c>
      <c r="L78" s="2" t="e">
        <f t="shared" si="4"/>
        <v>#VALUE!</v>
      </c>
      <c r="M78" s="2" t="b">
        <f t="shared" si="5"/>
        <v>1</v>
      </c>
      <c r="N78" t="s">
        <v>733</v>
      </c>
    </row>
    <row r="79" spans="1:14" x14ac:dyDescent="0.25">
      <c r="A79" s="110" t="s">
        <v>633</v>
      </c>
      <c r="B79" s="2" t="s">
        <v>630</v>
      </c>
      <c r="C79" s="2" t="s">
        <v>631</v>
      </c>
      <c r="D79" s="2">
        <f>SUMIFS('Laptop Allocation | 25-26'!G:G,'Laptop Allocation | 25-26'!A:A,'Laptop Reconciliation'!A79)</f>
        <v>0</v>
      </c>
      <c r="E79" s="2" t="e">
        <f>COUNTIFS(
  [1]Sheet1!$N:$N, A79,
  [1]Sheet1!$G:$G, "Active",
  [1]Sheet1!$H:$H, "&lt;&gt;Relationship Manager"
)</f>
        <v>#VALUE!</v>
      </c>
      <c r="F79" s="2">
        <f>COUNTIFS('Laptop Allocation | 25-26'!A:A,'Laptop Reconciliation'!A79,'Laptop Allocation | 25-26'!F:F,"PL")</f>
        <v>0</v>
      </c>
      <c r="G79" s="2">
        <f>COUNTIFS('Laptop Allocation | 25-26'!A:A,'Laptop Reconciliation'!A79,'Laptop Allocation | 25-26'!F:F,"pl-rm")</f>
        <v>0</v>
      </c>
      <c r="H79" s="2">
        <f>COUNTIFS('Laptop Allocation | 25-26'!A:A,'Laptop Reconciliation'!A79,'Laptop Allocation | 25-26'!F:F,"To Be Order")</f>
        <v>0</v>
      </c>
      <c r="I79" s="2">
        <f>COUNTIFS('Laptop Allocation | 25-26'!A:A,'Laptop Reconciliation'!A79,'Laptop Allocation | 25-26'!F:F,"Non PL")</f>
        <v>0</v>
      </c>
      <c r="J79" s="2">
        <f>COUNTIFS('Laptop Allocation | 25-26'!A:A, 'Laptop Reconciliation'!A79, 'Laptop Allocation | 25-26'!F:F, "Stock working", 'Laptop Allocation | 25-26'!G:G, "&lt;&gt;")</f>
        <v>0</v>
      </c>
      <c r="K79" s="2">
        <f t="shared" si="3"/>
        <v>0</v>
      </c>
      <c r="L79" s="2" t="e">
        <f t="shared" si="4"/>
        <v>#VALUE!</v>
      </c>
      <c r="M79" s="2" t="b">
        <f t="shared" si="5"/>
        <v>1</v>
      </c>
    </row>
    <row r="80" spans="1:14" x14ac:dyDescent="0.25">
      <c r="A80" s="110" t="s">
        <v>587</v>
      </c>
      <c r="B80" s="2" t="s">
        <v>572</v>
      </c>
      <c r="C80" s="2" t="s">
        <v>573</v>
      </c>
      <c r="D80" s="2">
        <f>SUMIFS('Laptop Allocation | 25-26'!G:G,'Laptop Allocation | 25-26'!A:A,'Laptop Reconciliation'!A80)</f>
        <v>4</v>
      </c>
      <c r="E80" s="2" t="e">
        <f>COUNTIFS(
  [1]Sheet1!$N:$N, A80,
  [1]Sheet1!$G:$G, "Active",
  [1]Sheet1!$H:$H, "&lt;&gt;Relationship Manager"
)</f>
        <v>#VALUE!</v>
      </c>
      <c r="F80" s="2">
        <f>COUNTIFS('Laptop Allocation | 25-26'!A:A,'Laptop Reconciliation'!A80,'Laptop Allocation | 25-26'!F:F,"PL")</f>
        <v>2</v>
      </c>
      <c r="G80" s="2">
        <f>COUNTIFS('Laptop Allocation | 25-26'!A:A,'Laptop Reconciliation'!A80,'Laptop Allocation | 25-26'!F:F,"pl-rm")</f>
        <v>1</v>
      </c>
      <c r="H80" s="2">
        <f>COUNTIFS('Laptop Allocation | 25-26'!A:A,'Laptop Reconciliation'!A80,'Laptop Allocation | 25-26'!F:F,"To Be Order")</f>
        <v>1</v>
      </c>
      <c r="I80" s="2">
        <f>COUNTIFS('Laptop Allocation | 25-26'!A:A,'Laptop Reconciliation'!A80,'Laptop Allocation | 25-26'!F:F,"Non PL")</f>
        <v>0</v>
      </c>
      <c r="J80" s="2">
        <f>COUNTIFS('Laptop Allocation | 25-26'!A:A, 'Laptop Reconciliation'!A80, 'Laptop Allocation | 25-26'!F:F, "Stock working", 'Laptop Allocation | 25-26'!G:G, "&lt;&gt;")</f>
        <v>0</v>
      </c>
      <c r="K80" s="2">
        <f t="shared" si="3"/>
        <v>4</v>
      </c>
      <c r="L80" s="2" t="e">
        <f t="shared" si="4"/>
        <v>#VALUE!</v>
      </c>
      <c r="M80" s="2" t="b">
        <f t="shared" si="5"/>
        <v>0</v>
      </c>
      <c r="N80" t="s">
        <v>733</v>
      </c>
    </row>
    <row r="81" spans="1:14" x14ac:dyDescent="0.25">
      <c r="A81" s="110" t="s">
        <v>592</v>
      </c>
      <c r="B81" s="2" t="s">
        <v>572</v>
      </c>
      <c r="C81" s="2" t="s">
        <v>573</v>
      </c>
      <c r="D81" s="2">
        <f>SUMIFS('Laptop Allocation | 25-26'!G:G,'Laptop Allocation | 25-26'!A:A,'Laptop Reconciliation'!A81)</f>
        <v>4</v>
      </c>
      <c r="E81" s="2" t="e">
        <f>COUNTIFS(
  [1]Sheet1!$N:$N, A81,
  [1]Sheet1!$G:$G, "Active",
  [1]Sheet1!$H:$H, "&lt;&gt;Relationship Manager"
)</f>
        <v>#VALUE!</v>
      </c>
      <c r="F81" s="2">
        <f>COUNTIFS('Laptop Allocation | 25-26'!A:A,'Laptop Reconciliation'!A81,'Laptop Allocation | 25-26'!F:F,"PL")</f>
        <v>3</v>
      </c>
      <c r="G81" s="2">
        <f>COUNTIFS('Laptop Allocation | 25-26'!A:A,'Laptop Reconciliation'!A81,'Laptop Allocation | 25-26'!F:F,"pl-rm")</f>
        <v>1</v>
      </c>
      <c r="H81" s="2">
        <f>COUNTIFS('Laptop Allocation | 25-26'!A:A,'Laptop Reconciliation'!A81,'Laptop Allocation | 25-26'!F:F,"To Be Order")</f>
        <v>0</v>
      </c>
      <c r="I81" s="2">
        <f>COUNTIFS('Laptop Allocation | 25-26'!A:A,'Laptop Reconciliation'!A81,'Laptop Allocation | 25-26'!F:F,"Non PL")</f>
        <v>0</v>
      </c>
      <c r="J81" s="2">
        <f>COUNTIFS('Laptop Allocation | 25-26'!A:A, 'Laptop Reconciliation'!A81, 'Laptop Allocation | 25-26'!F:F, "Stock working", 'Laptop Allocation | 25-26'!G:G, "&lt;&gt;")</f>
        <v>0</v>
      </c>
      <c r="K81" s="2">
        <f t="shared" si="3"/>
        <v>4</v>
      </c>
      <c r="L81" s="2" t="e">
        <f t="shared" si="4"/>
        <v>#VALUE!</v>
      </c>
      <c r="M81" s="2" t="b">
        <f t="shared" si="5"/>
        <v>1</v>
      </c>
    </row>
    <row r="82" spans="1:14" x14ac:dyDescent="0.25">
      <c r="A82" s="110" t="s">
        <v>666</v>
      </c>
      <c r="B82" s="2" t="s">
        <v>659</v>
      </c>
      <c r="C82" s="2" t="s">
        <v>660</v>
      </c>
      <c r="D82" s="2">
        <f>SUMIFS('Laptop Allocation | 25-26'!G:G,'Laptop Allocation | 25-26'!A:A,'Laptop Reconciliation'!A82)</f>
        <v>2</v>
      </c>
      <c r="E82" s="2" t="e">
        <f>COUNTIFS(
  [1]Sheet1!$N:$N, A82,
  [1]Sheet1!$G:$G, "Active",
  [1]Sheet1!$H:$H, "&lt;&gt;Relationship Manager"
)</f>
        <v>#VALUE!</v>
      </c>
      <c r="F82" s="2">
        <f>COUNTIFS('Laptop Allocation | 25-26'!A:A,'Laptop Reconciliation'!A82,'Laptop Allocation | 25-26'!F:F,"PL")</f>
        <v>1</v>
      </c>
      <c r="G82" s="2">
        <f>COUNTIFS('Laptop Allocation | 25-26'!A:A,'Laptop Reconciliation'!A82,'Laptop Allocation | 25-26'!F:F,"pl-rm")</f>
        <v>0</v>
      </c>
      <c r="H82" s="2">
        <f>COUNTIFS('Laptop Allocation | 25-26'!A:A,'Laptop Reconciliation'!A82,'Laptop Allocation | 25-26'!F:F,"To Be Order")</f>
        <v>0</v>
      </c>
      <c r="I82" s="2">
        <f>COUNTIFS('Laptop Allocation | 25-26'!A:A,'Laptop Reconciliation'!A82,'Laptop Allocation | 25-26'!F:F,"Non PL")</f>
        <v>0</v>
      </c>
      <c r="J82" s="2">
        <f>COUNTIFS('Laptop Allocation | 25-26'!A:A, 'Laptop Reconciliation'!A82, 'Laptop Allocation | 25-26'!F:F, "Stock working", 'Laptop Allocation | 25-26'!G:G, "&lt;&gt;")</f>
        <v>1</v>
      </c>
      <c r="K82" s="2">
        <f t="shared" si="3"/>
        <v>2</v>
      </c>
      <c r="L82" s="2" t="e">
        <f t="shared" si="4"/>
        <v>#VALUE!</v>
      </c>
      <c r="M82" s="2" t="b">
        <f t="shared" si="5"/>
        <v>1</v>
      </c>
    </row>
    <row r="83" spans="1:14" x14ac:dyDescent="0.25">
      <c r="A83" s="110" t="s">
        <v>652</v>
      </c>
      <c r="B83" s="2" t="s">
        <v>630</v>
      </c>
      <c r="C83" s="2" t="s">
        <v>631</v>
      </c>
      <c r="D83" s="2">
        <f>SUMIFS('Laptop Allocation | 25-26'!G:G,'Laptop Allocation | 25-26'!A:A,'Laptop Reconciliation'!A83)</f>
        <v>3</v>
      </c>
      <c r="E83" s="2" t="e">
        <f>COUNTIFS(
  [1]Sheet1!$N:$N, A83,
  [1]Sheet1!$G:$G, "Active",
  [1]Sheet1!$H:$H, "&lt;&gt;Relationship Manager"
)</f>
        <v>#VALUE!</v>
      </c>
      <c r="F83" s="2">
        <f>COUNTIFS('Laptop Allocation | 25-26'!A:A,'Laptop Reconciliation'!A83,'Laptop Allocation | 25-26'!F:F,"PL")</f>
        <v>2</v>
      </c>
      <c r="G83" s="2">
        <f>COUNTIFS('Laptop Allocation | 25-26'!A:A,'Laptop Reconciliation'!A83,'Laptop Allocation | 25-26'!F:F,"pl-rm")</f>
        <v>0</v>
      </c>
      <c r="H83" s="2">
        <f>COUNTIFS('Laptop Allocation | 25-26'!A:A,'Laptop Reconciliation'!A83,'Laptop Allocation | 25-26'!F:F,"To Be Order")</f>
        <v>1</v>
      </c>
      <c r="I83" s="2">
        <f>COUNTIFS('Laptop Allocation | 25-26'!A:A,'Laptop Reconciliation'!A83,'Laptop Allocation | 25-26'!F:F,"Non PL")</f>
        <v>0</v>
      </c>
      <c r="J83" s="2">
        <f>COUNTIFS('Laptop Allocation | 25-26'!A:A, 'Laptop Reconciliation'!A83, 'Laptop Allocation | 25-26'!F:F, "Stock working", 'Laptop Allocation | 25-26'!G:G, "&lt;&gt;")</f>
        <v>0</v>
      </c>
      <c r="K83" s="2">
        <f t="shared" si="3"/>
        <v>3</v>
      </c>
      <c r="L83" s="2" t="e">
        <f t="shared" si="4"/>
        <v>#VALUE!</v>
      </c>
      <c r="M83" s="2" t="b">
        <f t="shared" si="5"/>
        <v>0</v>
      </c>
      <c r="N83" t="s">
        <v>734</v>
      </c>
    </row>
    <row r="84" spans="1:14" x14ac:dyDescent="0.25">
      <c r="A84" s="110" t="s">
        <v>658</v>
      </c>
      <c r="B84" s="2" t="s">
        <v>659</v>
      </c>
      <c r="C84" s="2" t="s">
        <v>660</v>
      </c>
      <c r="D84" s="2">
        <f>SUMIFS('Laptop Allocation | 25-26'!G:G,'Laptop Allocation | 25-26'!A:A,'Laptop Reconciliation'!A84)</f>
        <v>2</v>
      </c>
      <c r="E84" s="2" t="e">
        <f>COUNTIFS(
  [1]Sheet1!$N:$N, A84,
  [1]Sheet1!$G:$G, "Active",
  [1]Sheet1!$H:$H, "&lt;&gt;Relationship Manager"
)</f>
        <v>#VALUE!</v>
      </c>
      <c r="F84" s="2">
        <f>COUNTIFS('Laptop Allocation | 25-26'!A:A,'Laptop Reconciliation'!A84,'Laptop Allocation | 25-26'!F:F,"PL")</f>
        <v>1</v>
      </c>
      <c r="G84" s="2">
        <f>COUNTIFS('Laptop Allocation | 25-26'!A:A,'Laptop Reconciliation'!A84,'Laptop Allocation | 25-26'!F:F,"pl-rm")</f>
        <v>0</v>
      </c>
      <c r="H84" s="2">
        <f>COUNTIFS('Laptop Allocation | 25-26'!A:A,'Laptop Reconciliation'!A84,'Laptop Allocation | 25-26'!F:F,"To Be Order")</f>
        <v>1</v>
      </c>
      <c r="I84" s="2">
        <f>COUNTIFS('Laptop Allocation | 25-26'!A:A,'Laptop Reconciliation'!A84,'Laptop Allocation | 25-26'!F:F,"Non PL")</f>
        <v>1</v>
      </c>
      <c r="J84" s="2">
        <f>COUNTIFS('Laptop Allocation | 25-26'!A:A, 'Laptop Reconciliation'!A84, 'Laptop Allocation | 25-26'!F:F, "Stock working", 'Laptop Allocation | 25-26'!G:G, "&lt;&gt;")</f>
        <v>0</v>
      </c>
      <c r="K84" s="2">
        <f t="shared" si="3"/>
        <v>3</v>
      </c>
      <c r="L84" s="2" t="e">
        <f t="shared" si="4"/>
        <v>#VALUE!</v>
      </c>
      <c r="M84" s="2" t="b">
        <f t="shared" si="5"/>
        <v>1</v>
      </c>
    </row>
    <row r="85" spans="1:14" x14ac:dyDescent="0.25">
      <c r="A85" s="110" t="s">
        <v>612</v>
      </c>
      <c r="B85" s="2" t="s">
        <v>596</v>
      </c>
      <c r="C85" s="2" t="s">
        <v>573</v>
      </c>
      <c r="D85" s="2">
        <f>SUMIFS('Laptop Allocation | 25-26'!G:G,'Laptop Allocation | 25-26'!A:A,'Laptop Reconciliation'!A85)</f>
        <v>3</v>
      </c>
      <c r="E85" s="2" t="e">
        <f>COUNTIFS(
  [1]Sheet1!$N:$N, A85,
  [1]Sheet1!$G:$G, "Active",
  [1]Sheet1!$H:$H, "&lt;&gt;Relationship Manager"
)</f>
        <v>#VALUE!</v>
      </c>
      <c r="F85" s="2">
        <f>COUNTIFS('Laptop Allocation | 25-26'!A:A,'Laptop Reconciliation'!A85,'Laptop Allocation | 25-26'!F:F,"PL")</f>
        <v>3</v>
      </c>
      <c r="G85" s="2">
        <f>COUNTIFS('Laptop Allocation | 25-26'!A:A,'Laptop Reconciliation'!A85,'Laptop Allocation | 25-26'!F:F,"pl-rm")</f>
        <v>0</v>
      </c>
      <c r="H85" s="2">
        <f>COUNTIFS('Laptop Allocation | 25-26'!A:A,'Laptop Reconciliation'!A85,'Laptop Allocation | 25-26'!F:F,"To Be Order")</f>
        <v>0</v>
      </c>
      <c r="I85" s="2">
        <f>COUNTIFS('Laptop Allocation | 25-26'!A:A,'Laptop Reconciliation'!A85,'Laptop Allocation | 25-26'!F:F,"Non PL")</f>
        <v>0</v>
      </c>
      <c r="J85" s="2">
        <f>COUNTIFS('Laptop Allocation | 25-26'!A:A, 'Laptop Reconciliation'!A85, 'Laptop Allocation | 25-26'!F:F, "Stock working", 'Laptop Allocation | 25-26'!G:G, "&lt;&gt;")</f>
        <v>0</v>
      </c>
      <c r="K85" s="2">
        <f t="shared" si="3"/>
        <v>3</v>
      </c>
      <c r="L85" s="2" t="e">
        <f t="shared" si="4"/>
        <v>#VALUE!</v>
      </c>
      <c r="M85" s="2" t="b">
        <f t="shared" si="5"/>
        <v>1</v>
      </c>
    </row>
    <row r="86" spans="1:14" x14ac:dyDescent="0.25">
      <c r="A86" s="110" t="s">
        <v>629</v>
      </c>
      <c r="B86" s="2" t="s">
        <v>630</v>
      </c>
      <c r="C86" s="2" t="s">
        <v>631</v>
      </c>
      <c r="D86" s="2">
        <f>SUMIFS('Laptop Allocation | 25-26'!G:G,'Laptop Allocation | 25-26'!A:A,'Laptop Reconciliation'!A86)</f>
        <v>1</v>
      </c>
      <c r="E86" s="2" t="e">
        <f>COUNTIFS(
  [1]Sheet1!$N:$N, A86,
  [1]Sheet1!$G:$G, "Active",
  [1]Sheet1!$H:$H, "&lt;&gt;Relationship Manager"
)</f>
        <v>#VALUE!</v>
      </c>
      <c r="F86" s="2">
        <f>COUNTIFS('Laptop Allocation | 25-26'!A:A,'Laptop Reconciliation'!A86,'Laptop Allocation | 25-26'!F:F,"PL")</f>
        <v>1</v>
      </c>
      <c r="G86" s="2">
        <f>COUNTIFS('Laptop Allocation | 25-26'!A:A,'Laptop Reconciliation'!A86,'Laptop Allocation | 25-26'!F:F,"pl-rm")</f>
        <v>0</v>
      </c>
      <c r="H86" s="2">
        <f>COUNTIFS('Laptop Allocation | 25-26'!A:A,'Laptop Reconciliation'!A86,'Laptop Allocation | 25-26'!F:F,"To Be Order")</f>
        <v>0</v>
      </c>
      <c r="I86" s="2">
        <f>COUNTIFS('Laptop Allocation | 25-26'!A:A,'Laptop Reconciliation'!A86,'Laptop Allocation | 25-26'!F:F,"Non PL")</f>
        <v>0</v>
      </c>
      <c r="J86" s="2">
        <f>COUNTIFS('Laptop Allocation | 25-26'!A:A, 'Laptop Reconciliation'!A86, 'Laptop Allocation | 25-26'!F:F, "Stock working", 'Laptop Allocation | 25-26'!G:G, "&lt;&gt;")</f>
        <v>0</v>
      </c>
      <c r="K86" s="2">
        <f>F86+I86+J86+G86+H86</f>
        <v>1</v>
      </c>
      <c r="L86" s="2" t="e">
        <f>D86+H86=(E86+J86+G86)</f>
        <v>#VALUE!</v>
      </c>
      <c r="M86" s="2" t="b">
        <f>D86+H86=K86</f>
        <v>1</v>
      </c>
    </row>
    <row r="87" spans="1:14" x14ac:dyDescent="0.25">
      <c r="A87" s="22" t="s">
        <v>735</v>
      </c>
      <c r="B87" s="92" t="s">
        <v>736</v>
      </c>
      <c r="C87" s="92" t="s">
        <v>13</v>
      </c>
      <c r="D87" s="2">
        <f>SUMIFS('Laptop Allocation | 25-26'!G:G,'Laptop Allocation | 25-26'!A:A,'Laptop Reconciliation'!A87)</f>
        <v>59</v>
      </c>
      <c r="E87" s="2" t="e">
        <f>COUNTIFS(
  [1]Sheet1!$N:$N, A87,
  [1]Sheet1!$G:$G, "Active",
  [1]Sheet1!$H:$H, "&lt;&gt;Relationship Manager"
)</f>
        <v>#VALUE!</v>
      </c>
      <c r="F87" s="2">
        <f>COUNTIFS('Laptop Allocation | 25-26'!A:A,'Laptop Reconciliation'!A87,'Laptop Allocation | 25-26'!F:F,"PL")</f>
        <v>0</v>
      </c>
      <c r="G87" s="2">
        <f>COUNTIFS('Laptop Allocation | 25-26'!A:A,'Laptop Reconciliation'!A87,'Laptop Allocation | 25-26'!F:F,"pl-rm")</f>
        <v>0</v>
      </c>
      <c r="H87" s="2">
        <f>COUNTIFS('Laptop Allocation | 25-26'!A:A,'Laptop Reconciliation'!A87,'Laptop Allocation | 25-26'!F:F,"To Be Order")</f>
        <v>0</v>
      </c>
      <c r="I87" s="2">
        <f>COUNTIFS('Laptop Allocation | 25-26'!A:A,'Laptop Reconciliation'!A87,'Laptop Allocation | 25-26'!F:F,"Non PL")</f>
        <v>56</v>
      </c>
      <c r="J87" s="2">
        <f>COUNTIFS('Laptop Allocation | 25-26'!A:A, 'Laptop Reconciliation'!A87, 'Laptop Allocation | 25-26'!F:F, "Stock working", 'Laptop Allocation | 25-26'!G:G, "&lt;&gt;")</f>
        <v>3</v>
      </c>
      <c r="K87" s="2">
        <f t="shared" ref="K87:K88" si="6">F87+I87+J87+G87+H87</f>
        <v>59</v>
      </c>
      <c r="L87" s="2" t="e">
        <f t="shared" ref="L87:L88" si="7">D87+H87=(E87+J87+G87)</f>
        <v>#VALUE!</v>
      </c>
      <c r="M87" s="2" t="b">
        <f t="shared" ref="M87:M88" si="8">D87+H87=K87</f>
        <v>1</v>
      </c>
    </row>
    <row r="88" spans="1:14" x14ac:dyDescent="0.25">
      <c r="A88" t="s">
        <v>737</v>
      </c>
      <c r="B88" s="92" t="s">
        <v>736</v>
      </c>
      <c r="C88" s="92" t="s">
        <v>13</v>
      </c>
      <c r="D88" s="2">
        <f>SUMIFS('Laptop Allocation | 25-26'!G:G,'Laptop Allocation | 25-26'!A:A,'Laptop Reconciliation'!A88)</f>
        <v>17</v>
      </c>
      <c r="E88" s="2" t="e">
        <f>COUNTIFS(
  [1]Sheet1!$N:$N, A88,
  [1]Sheet1!$G:$G, "Active",
  [1]Sheet1!$H:$H, "&lt;&gt;Relationship Manager"
)</f>
        <v>#VALUE!</v>
      </c>
      <c r="F88" s="2">
        <f>COUNTIFS('Laptop Allocation | 25-26'!A:A,'Laptop Reconciliation'!A88,'Laptop Allocation | 25-26'!F:F,"PL")</f>
        <v>0</v>
      </c>
      <c r="G88" s="2">
        <f>COUNTIFS('Laptop Allocation | 25-26'!A:A,'Laptop Reconciliation'!A88,'Laptop Allocation | 25-26'!F:F,"pl-rm")</f>
        <v>0</v>
      </c>
      <c r="H88" s="2">
        <f>COUNTIFS('Laptop Allocation | 25-26'!A:A,'Laptop Reconciliation'!A88,'Laptop Allocation | 25-26'!F:F,"To Be Order")</f>
        <v>0</v>
      </c>
      <c r="I88" s="2">
        <f>COUNTIFS('Laptop Allocation | 25-26'!A:A,'Laptop Reconciliation'!A88,'Laptop Allocation | 25-26'!F:F,"Non PL")</f>
        <v>15</v>
      </c>
      <c r="J88" s="2">
        <f>COUNTIFS('Laptop Allocation | 25-26'!A:A, 'Laptop Reconciliation'!A88, 'Laptop Allocation | 25-26'!F:F, "Stock working", 'Laptop Allocation | 25-26'!G:G, "&lt;&gt;")</f>
        <v>1</v>
      </c>
      <c r="K88" s="2">
        <f t="shared" si="6"/>
        <v>16</v>
      </c>
      <c r="L88" s="2" t="e">
        <f t="shared" si="7"/>
        <v>#VALUE!</v>
      </c>
      <c r="M88" s="2" t="b">
        <f t="shared" si="8"/>
        <v>0</v>
      </c>
    </row>
  </sheetData>
  <autoFilter ref="A1:N88" xr:uid="{3AEA1364-0D94-4EE2-A353-53063998A07F}"/>
  <conditionalFormatting sqref="A1 A77:A86 A89:A1048576">
    <cfRule type="duplicateValues" dxfId="37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5DB7-0853-4FFA-AF24-C853AAB92379}">
  <dimension ref="A1"/>
  <sheetViews>
    <sheetView workbookViewId="0">
      <selection activeCell="G9" sqref="G9:G10"/>
    </sheetView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7234-06CA-4EAD-AEE0-1B6008578F4F}">
  <sheetPr filterMode="1"/>
  <dimension ref="A1:AE454"/>
  <sheetViews>
    <sheetView zoomScale="102" zoomScaleNormal="102" workbookViewId="0">
      <pane ySplit="1" topLeftCell="A113" activePane="bottomLeft" state="frozen"/>
      <selection activeCell="F1" sqref="F1"/>
      <selection pane="bottomLeft" activeCell="A116" sqref="A116"/>
    </sheetView>
  </sheetViews>
  <sheetFormatPr defaultColWidth="38.625" defaultRowHeight="13.5" x14ac:dyDescent="0.25"/>
  <cols>
    <col min="1" max="1" width="20.125" style="94" bestFit="1" customWidth="1"/>
    <col min="2" max="2" width="11.625" style="94" bestFit="1" customWidth="1"/>
    <col min="3" max="3" width="13.875" style="94" bestFit="1" customWidth="1"/>
    <col min="4" max="4" width="7.125" style="94" bestFit="1" customWidth="1"/>
    <col min="5" max="5" width="26" style="94" customWidth="1"/>
    <col min="6" max="6" width="18.125" style="94" customWidth="1"/>
    <col min="7" max="7" width="13.5" style="94" customWidth="1"/>
    <col min="8" max="8" width="28.125" style="93" customWidth="1"/>
    <col min="9" max="9" width="22.875" style="123" hidden="1" customWidth="1"/>
    <col min="10" max="10" width="20.375" style="123" hidden="1" customWidth="1"/>
    <col min="11" max="11" width="18.375" style="124" hidden="1" customWidth="1"/>
    <col min="12" max="12" width="20.5" style="124" hidden="1" customWidth="1"/>
    <col min="13" max="13" width="22.875" style="95" bestFit="1" customWidth="1"/>
    <col min="14" max="15" width="22.875" style="94" hidden="1" customWidth="1"/>
    <col min="16" max="17" width="28.125" style="94" hidden="1" customWidth="1"/>
    <col min="18" max="18" width="24" style="94" bestFit="1" customWidth="1"/>
    <col min="19" max="19" width="23.875" style="94" customWidth="1"/>
    <col min="20" max="20" width="24.125" style="91" customWidth="1"/>
    <col min="21" max="21" width="26.875" style="91" customWidth="1"/>
    <col min="22" max="22" width="13" style="91" customWidth="1"/>
    <col min="23" max="23" width="24.375" style="91" customWidth="1"/>
    <col min="24" max="24" width="26.125" style="91" customWidth="1"/>
    <col min="25" max="25" width="55.625" style="91" customWidth="1"/>
    <col min="26" max="26" width="38.625" style="91" customWidth="1"/>
    <col min="27" max="27" width="20.375" style="99" customWidth="1"/>
    <col min="28" max="28" width="21" style="94" customWidth="1"/>
    <col min="29" max="29" width="27.125" style="94" customWidth="1"/>
    <col min="30" max="30" width="18" style="182" customWidth="1"/>
    <col min="31" max="16384" width="38.625" style="91"/>
  </cols>
  <sheetData>
    <row r="1" spans="1:30" s="106" customFormat="1" x14ac:dyDescent="0.25">
      <c r="A1" s="105" t="s">
        <v>738</v>
      </c>
      <c r="B1" s="105" t="s">
        <v>94</v>
      </c>
      <c r="C1" s="105" t="s">
        <v>95</v>
      </c>
      <c r="D1" s="105" t="s">
        <v>739</v>
      </c>
      <c r="E1" s="105" t="s">
        <v>740</v>
      </c>
      <c r="F1" s="105" t="s">
        <v>741</v>
      </c>
      <c r="G1" s="105" t="s">
        <v>742</v>
      </c>
      <c r="H1" s="105" t="s">
        <v>743</v>
      </c>
      <c r="I1" s="120" t="s">
        <v>744</v>
      </c>
      <c r="J1" s="120" t="s">
        <v>745</v>
      </c>
      <c r="K1" s="120" t="s">
        <v>746</v>
      </c>
      <c r="L1" s="120" t="s">
        <v>747</v>
      </c>
      <c r="M1" s="179" t="s">
        <v>748</v>
      </c>
      <c r="N1" s="105" t="s">
        <v>749</v>
      </c>
      <c r="O1" s="105" t="s">
        <v>750</v>
      </c>
      <c r="P1" s="105" t="s">
        <v>97</v>
      </c>
      <c r="Q1" s="105" t="s">
        <v>751</v>
      </c>
      <c r="R1" s="105" t="s">
        <v>752</v>
      </c>
      <c r="S1" s="105" t="s">
        <v>753</v>
      </c>
      <c r="T1" s="205" t="s">
        <v>754</v>
      </c>
      <c r="U1" s="105" t="s">
        <v>755</v>
      </c>
      <c r="V1" s="105" t="s">
        <v>756</v>
      </c>
      <c r="W1" s="105" t="s">
        <v>757</v>
      </c>
      <c r="X1" s="105" t="s">
        <v>102</v>
      </c>
      <c r="Y1" s="105" t="s">
        <v>701</v>
      </c>
      <c r="Z1" s="105" t="s">
        <v>758</v>
      </c>
      <c r="AA1" s="105" t="s">
        <v>759</v>
      </c>
      <c r="AB1" s="105" t="s">
        <v>760</v>
      </c>
      <c r="AC1" s="169" t="s">
        <v>761</v>
      </c>
      <c r="AD1" s="180" t="s">
        <v>762</v>
      </c>
    </row>
    <row r="2" spans="1:30" ht="15" hidden="1" x14ac:dyDescent="0.25">
      <c r="A2" s="93" t="s">
        <v>658</v>
      </c>
      <c r="B2" s="93" t="s">
        <v>659</v>
      </c>
      <c r="C2" s="93" t="s">
        <v>660</v>
      </c>
      <c r="D2" s="93" t="s">
        <v>763</v>
      </c>
      <c r="E2" s="93" t="s">
        <v>89</v>
      </c>
      <c r="F2" s="93"/>
      <c r="G2" s="93"/>
      <c r="H2" s="93" t="str">
        <f t="shared" ref="H2:H49" si="0">A2&amp;E2</f>
        <v>BELGAUMBCM</v>
      </c>
      <c r="I2" s="121" t="s">
        <v>764</v>
      </c>
      <c r="J2" s="121"/>
      <c r="K2" s="122"/>
      <c r="L2" s="122"/>
      <c r="M2" s="96" t="e">
        <f>_xlfn.XLOOKUP(H2,[2]Sheet1!$V:$V,[2]Sheet1!$P:$P)</f>
        <v>#N/A</v>
      </c>
      <c r="N2" s="94" t="e">
        <f>_xlfn.XLOOKUP(H2,[3]Sheet1!$V:$V,[3]Sheet1!$P:$P)</f>
        <v>#N/A</v>
      </c>
      <c r="O2" s="94" t="e">
        <f>_xlfn.XLOOKUP(H2,[3]Sheet1!$V:$V,[3]Sheet1!$F:$F)</f>
        <v>#N/A</v>
      </c>
      <c r="R2" s="94" t="e">
        <f>_xlfn.XLOOKUP(H2,[2]Sheet1!$V:$V,[2]Sheet1!$F:$F)</f>
        <v>#N/A</v>
      </c>
      <c r="S2" s="96" t="e">
        <f>_xlfn.XLOOKUP(H2,[3]Sheet1!$V:$V,[3]Sheet1!$J:$J)</f>
        <v>#N/A</v>
      </c>
      <c r="T2" s="98" t="e">
        <f>_xlfn.XLOOKUP(H2,[3]Sheet1!$V:$V,[3]Sheet1!$G:$G)</f>
        <v>#N/A</v>
      </c>
      <c r="U2" s="96" t="s">
        <v>765</v>
      </c>
      <c r="V2" s="93"/>
      <c r="W2" s="93"/>
      <c r="X2" s="93"/>
      <c r="Y2" s="93"/>
      <c r="Z2" s="93"/>
      <c r="AB2" s="170"/>
      <c r="AC2" s="170"/>
      <c r="AD2" s="181" t="e">
        <v>#N/A</v>
      </c>
    </row>
    <row r="3" spans="1:30" ht="15" hidden="1" x14ac:dyDescent="0.25">
      <c r="A3" s="93" t="s">
        <v>658</v>
      </c>
      <c r="B3" s="93" t="s">
        <v>659</v>
      </c>
      <c r="C3" s="93" t="s">
        <v>660</v>
      </c>
      <c r="D3" s="93" t="s">
        <v>763</v>
      </c>
      <c r="E3" s="94" t="s">
        <v>87</v>
      </c>
      <c r="F3" s="93" t="s">
        <v>695</v>
      </c>
      <c r="G3" s="93"/>
      <c r="H3" s="93" t="str">
        <f t="shared" si="0"/>
        <v>BELGAUMBM</v>
      </c>
      <c r="I3" s="123" t="s">
        <v>764</v>
      </c>
      <c r="M3" s="96" t="e">
        <f>_xlfn.XLOOKUP(H3,[2]Sheet1!$V:$V,[2]Sheet1!$P:$P)</f>
        <v>#N/A</v>
      </c>
      <c r="N3" s="94" t="str">
        <f>_xlfn.XLOOKUP(H3,[3]Sheet1!$V:$V,[3]Sheet1!$P:$P)</f>
        <v>Mahesh A Yadagude</v>
      </c>
      <c r="O3" s="94" t="str">
        <f>_xlfn.XLOOKUP(H3,[3]Sheet1!$V:$V,[3]Sheet1!$F:$F)</f>
        <v>PG04V93D</v>
      </c>
      <c r="R3" s="94" t="e">
        <f>_xlfn.XLOOKUP(H3,[2]Sheet1!$V:$V,[2]Sheet1!$F:$F)</f>
        <v>#N/A</v>
      </c>
      <c r="S3" s="96" t="str">
        <f>_xlfn.XLOOKUP(H3,[3]Sheet1!$V:$V,[3]Sheet1!$J:$J)</f>
        <v>WCA/FIN/COMP/LAP/479</v>
      </c>
      <c r="T3" s="98" t="str">
        <f>_xlfn.XLOOKUP(H3,[3]Sheet1!$V:$V,[3]Sheet1!$G:$G)</f>
        <v>V15(98IH)</v>
      </c>
      <c r="U3" s="91" t="s">
        <v>766</v>
      </c>
      <c r="AB3" s="170"/>
      <c r="AC3" s="170"/>
      <c r="AD3" s="181" t="e">
        <v>#N/A</v>
      </c>
    </row>
    <row r="4" spans="1:30" ht="15" hidden="1" x14ac:dyDescent="0.25">
      <c r="A4" s="93" t="s">
        <v>658</v>
      </c>
      <c r="B4" s="93" t="s">
        <v>659</v>
      </c>
      <c r="C4" s="93" t="s">
        <v>660</v>
      </c>
      <c r="D4" s="93" t="s">
        <v>763</v>
      </c>
      <c r="E4" s="94" t="s">
        <v>88</v>
      </c>
      <c r="F4" s="93" t="s">
        <v>694</v>
      </c>
      <c r="G4" s="93">
        <v>1</v>
      </c>
      <c r="H4" s="93" t="str">
        <f t="shared" si="0"/>
        <v>BELGAUMCOE</v>
      </c>
      <c r="I4" s="123" t="s">
        <v>764</v>
      </c>
      <c r="M4" s="160" t="s">
        <v>767</v>
      </c>
      <c r="N4" s="94" t="e">
        <f>_xlfn.XLOOKUP(H4,[3]Sheet1!$V:$V,[3]Sheet1!$P:$P)</f>
        <v>#N/A</v>
      </c>
      <c r="O4" s="94" t="e">
        <f>_xlfn.XLOOKUP(H4,[3]Sheet1!$V:$V,[3]Sheet1!$F:$F)</f>
        <v>#N/A</v>
      </c>
      <c r="R4" s="94" t="s">
        <v>768</v>
      </c>
      <c r="S4" s="100" t="s">
        <v>769</v>
      </c>
      <c r="T4" s="98" t="str">
        <f>_xlfn.XLOOKUP(R4,'[4]Laptop Tracking'!$G:$G,'[4]Laptop Tracking'!$F:$F)</f>
        <v>HP 240 G9</v>
      </c>
      <c r="U4" s="91" t="s">
        <v>766</v>
      </c>
      <c r="AA4" s="99">
        <f>_xlfn.XLOOKUP(J204,'[5]DevicesWithInventory_ef016592-4'!$I:$I,'[5]DevicesWithInventory_ef016592-4'!$D:$D)</f>
        <v>45811.202517986108</v>
      </c>
      <c r="AB4" s="170">
        <f>_xlfn.XLOOKUP(R204,'[6]DevicesWithInventory_89e8ff99-1'!$I:$I,'[6]DevicesWithInventory_89e8ff99-1'!$D:$D)</f>
        <v>45836.18892104167</v>
      </c>
      <c r="AC4" s="170">
        <v>45855.545451388891</v>
      </c>
      <c r="AD4" s="181">
        <v>45866.245236064817</v>
      </c>
    </row>
    <row r="5" spans="1:30" ht="15" hidden="1" x14ac:dyDescent="0.25">
      <c r="A5" s="93" t="s">
        <v>658</v>
      </c>
      <c r="B5" s="93" t="s">
        <v>659</v>
      </c>
      <c r="C5" s="93" t="s">
        <v>660</v>
      </c>
      <c r="D5" s="93" t="s">
        <v>763</v>
      </c>
      <c r="E5" s="94" t="s">
        <v>86</v>
      </c>
      <c r="F5" s="93"/>
      <c r="G5" s="93"/>
      <c r="H5" s="93" t="str">
        <f t="shared" si="0"/>
        <v>BELGAUMRM</v>
      </c>
      <c r="I5" s="123" t="s">
        <v>764</v>
      </c>
      <c r="M5" s="96" t="e">
        <f>_xlfn.XLOOKUP(H5,[2]Sheet1!$V:$V,[2]Sheet1!$P:$P)</f>
        <v>#N/A</v>
      </c>
      <c r="N5" s="94" t="e">
        <f>_xlfn.XLOOKUP(H5,[3]Sheet1!$V:$V,[3]Sheet1!$P:$P)</f>
        <v>#N/A</v>
      </c>
      <c r="O5" s="94" t="e">
        <f>_xlfn.XLOOKUP(H5,[3]Sheet1!$V:$V,[3]Sheet1!$F:$F)</f>
        <v>#N/A</v>
      </c>
      <c r="R5" s="94" t="e">
        <f>_xlfn.XLOOKUP(H5,[2]Sheet1!$V:$V,[2]Sheet1!$F:$F)</f>
        <v>#N/A</v>
      </c>
      <c r="S5" s="96" t="e">
        <f>_xlfn.XLOOKUP(H5,[3]Sheet1!$V:$V,[3]Sheet1!$J:$J)</f>
        <v>#N/A</v>
      </c>
      <c r="T5" s="98" t="e">
        <f>_xlfn.XLOOKUP(H5,[3]Sheet1!$V:$V,[3]Sheet1!$G:$G)</f>
        <v>#N/A</v>
      </c>
      <c r="U5" s="91" t="s">
        <v>766</v>
      </c>
      <c r="AB5" s="170"/>
      <c r="AC5" s="170"/>
      <c r="AD5" s="181" t="e">
        <v>#N/A</v>
      </c>
    </row>
    <row r="6" spans="1:30" ht="15" hidden="1" x14ac:dyDescent="0.25">
      <c r="A6" s="93" t="s">
        <v>666</v>
      </c>
      <c r="B6" s="93" t="s">
        <v>659</v>
      </c>
      <c r="C6" s="93" t="s">
        <v>660</v>
      </c>
      <c r="D6" s="93" t="s">
        <v>763</v>
      </c>
      <c r="E6" s="94" t="s">
        <v>89</v>
      </c>
      <c r="F6" s="93" t="s">
        <v>779</v>
      </c>
      <c r="G6" s="93">
        <v>1</v>
      </c>
      <c r="H6" s="93" t="str">
        <f t="shared" si="0"/>
        <v>CHITRADURGABCM</v>
      </c>
      <c r="I6" s="123" t="s">
        <v>764</v>
      </c>
      <c r="M6" s="96" t="e">
        <f>_xlfn.XLOOKUP(H6,[2]Sheet1!$V:$V,[2]Sheet1!$P:$P)</f>
        <v>#N/A</v>
      </c>
      <c r="N6" s="94" t="e">
        <f>_xlfn.XLOOKUP(H6,[3]Sheet1!$V:$V,[3]Sheet1!$P:$P)</f>
        <v>#N/A</v>
      </c>
      <c r="O6" s="94" t="e">
        <f>_xlfn.XLOOKUP(H6,[3]Sheet1!$V:$V,[3]Sheet1!$F:$F)</f>
        <v>#N/A</v>
      </c>
      <c r="R6" s="94" t="e">
        <f>_xlfn.XLOOKUP(H6,[2]Sheet1!$V:$V,[2]Sheet1!$F:$F)</f>
        <v>#N/A</v>
      </c>
      <c r="S6" s="96" t="e">
        <f>_xlfn.XLOOKUP(R6,[2]Sheet1!$F:$F,[2]Sheet1!$J:$J)</f>
        <v>#N/A</v>
      </c>
      <c r="T6" s="98" t="e">
        <f>_xlfn.XLOOKUP(R6,[2]Sheet1!$F:$F,[2]Sheet1!$G:$G)</f>
        <v>#N/A</v>
      </c>
      <c r="U6" s="91" t="s">
        <v>765</v>
      </c>
      <c r="AB6" s="170"/>
      <c r="AC6" s="170"/>
      <c r="AD6" s="181" t="e">
        <v>#N/A</v>
      </c>
    </row>
    <row r="7" spans="1:30" ht="15" hidden="1" x14ac:dyDescent="0.25">
      <c r="A7" s="93" t="s">
        <v>666</v>
      </c>
      <c r="B7" s="93" t="s">
        <v>659</v>
      </c>
      <c r="C7" s="93" t="s">
        <v>660</v>
      </c>
      <c r="D7" s="93" t="s">
        <v>763</v>
      </c>
      <c r="E7" s="94" t="s">
        <v>87</v>
      </c>
      <c r="F7" s="93"/>
      <c r="G7" s="93"/>
      <c r="H7" s="93" t="str">
        <f t="shared" si="0"/>
        <v>CHITRADURGABM</v>
      </c>
      <c r="I7" s="123" t="s">
        <v>764</v>
      </c>
      <c r="M7" s="96" t="e">
        <f>_xlfn.XLOOKUP(H7,[2]Sheet1!$V:$V,[2]Sheet1!$P:$P)</f>
        <v>#N/A</v>
      </c>
      <c r="N7" s="94" t="e">
        <f>_xlfn.XLOOKUP(H7,[3]Sheet1!$V:$V,[3]Sheet1!$P:$P)</f>
        <v>#N/A</v>
      </c>
      <c r="O7" s="94" t="e">
        <f>_xlfn.XLOOKUP(H7,[3]Sheet1!$V:$V,[3]Sheet1!$F:$F)</f>
        <v>#N/A</v>
      </c>
      <c r="R7" s="94" t="e">
        <f>_xlfn.XLOOKUP(H7,[2]Sheet1!$V:$V,[2]Sheet1!$F:$F)</f>
        <v>#N/A</v>
      </c>
      <c r="S7" s="96" t="e">
        <f>_xlfn.XLOOKUP(R7,[2]Sheet1!$F:$F,[2]Sheet1!$J:$J)</f>
        <v>#N/A</v>
      </c>
      <c r="T7" s="98" t="e">
        <f>_xlfn.XLOOKUP(R7,[2]Sheet1!$F:$F,[2]Sheet1!$G:$G)</f>
        <v>#N/A</v>
      </c>
      <c r="U7" s="91" t="s">
        <v>766</v>
      </c>
      <c r="AB7" s="170"/>
      <c r="AC7" s="170"/>
      <c r="AD7" s="181" t="e">
        <v>#N/A</v>
      </c>
    </row>
    <row r="8" spans="1:30" ht="15" hidden="1" x14ac:dyDescent="0.25">
      <c r="A8" s="93" t="s">
        <v>666</v>
      </c>
      <c r="B8" s="93" t="s">
        <v>659</v>
      </c>
      <c r="C8" s="93" t="s">
        <v>660</v>
      </c>
      <c r="D8" s="93" t="s">
        <v>763</v>
      </c>
      <c r="E8" s="94" t="s">
        <v>88</v>
      </c>
      <c r="F8" s="93" t="s">
        <v>694</v>
      </c>
      <c r="G8" s="93">
        <v>1</v>
      </c>
      <c r="H8" s="93" t="str">
        <f t="shared" si="0"/>
        <v>CHITRADURGACOE</v>
      </c>
      <c r="I8" s="123" t="s">
        <v>764</v>
      </c>
      <c r="M8" s="96" t="str">
        <f>_xlfn.XLOOKUP(H8,[3]Sheet1!$V:$V,[3]Sheet1!$P:$P)</f>
        <v>Pavana A B</v>
      </c>
      <c r="N8" s="94" t="str">
        <f>_xlfn.XLOOKUP(H8,[3]Sheet1!$V:$V,[3]Sheet1!$P:$P)</f>
        <v>Pavana A B</v>
      </c>
      <c r="O8" s="94" t="str">
        <f>_xlfn.XLOOKUP(H8,[3]Sheet1!$V:$V,[3]Sheet1!$F:$F)</f>
        <v>PG04TN8E</v>
      </c>
      <c r="R8" s="94" t="str">
        <f>_xlfn.XLOOKUP(H8,[3]Sheet1!$V:$V,[3]Sheet1!$F:$F)</f>
        <v>PG04TN8E</v>
      </c>
      <c r="S8" s="93" t="str">
        <f>_xlfn.XLOOKUP(H8,[3]Sheet1!$V:$V,[3]Sheet1!$J:$J)</f>
        <v>WCA/FIN/COMP/LAP/396</v>
      </c>
      <c r="T8" s="98" t="str">
        <f>_xlfn.XLOOKUP(H8,[3]Sheet1!$V:$V,[3]Sheet1!$G:$G)</f>
        <v>V14(DXIH)</v>
      </c>
      <c r="U8" s="91" t="s">
        <v>766</v>
      </c>
      <c r="AB8" s="170"/>
      <c r="AC8" s="170">
        <v>45855.403993055559</v>
      </c>
      <c r="AD8" s="181">
        <v>45862.319768518515</v>
      </c>
    </row>
    <row r="9" spans="1:30" ht="15" hidden="1" x14ac:dyDescent="0.25">
      <c r="A9" s="93" t="s">
        <v>666</v>
      </c>
      <c r="B9" s="93" t="s">
        <v>659</v>
      </c>
      <c r="C9" s="93" t="s">
        <v>660</v>
      </c>
      <c r="D9" s="93" t="s">
        <v>763</v>
      </c>
      <c r="E9" s="94" t="s">
        <v>86</v>
      </c>
      <c r="F9" s="93"/>
      <c r="G9" s="93"/>
      <c r="H9" s="93" t="str">
        <f t="shared" si="0"/>
        <v>CHITRADURGARM</v>
      </c>
      <c r="I9" s="123" t="s">
        <v>764</v>
      </c>
      <c r="M9" s="96" t="e">
        <f>_xlfn.XLOOKUP(H9,[2]Sheet1!$V:$V,[2]Sheet1!$P:$P)</f>
        <v>#N/A</v>
      </c>
      <c r="N9" s="94" t="e">
        <f>_xlfn.XLOOKUP(H9,[3]Sheet1!$V:$V,[3]Sheet1!$P:$P)</f>
        <v>#N/A</v>
      </c>
      <c r="O9" s="94" t="e">
        <f>_xlfn.XLOOKUP(H9,[3]Sheet1!$V:$V,[3]Sheet1!$F:$F)</f>
        <v>#N/A</v>
      </c>
      <c r="R9" s="94" t="e">
        <f>_xlfn.XLOOKUP(H9,[2]Sheet1!$V:$V,[2]Sheet1!$F:$F)</f>
        <v>#N/A</v>
      </c>
      <c r="S9" s="96" t="e">
        <f>_xlfn.XLOOKUP(R9,[2]Sheet1!$F:$F,[2]Sheet1!$J:$J)</f>
        <v>#N/A</v>
      </c>
      <c r="T9" s="98" t="e">
        <f>_xlfn.XLOOKUP(R9,[2]Sheet1!$F:$F,[2]Sheet1!$G:$G)</f>
        <v>#N/A</v>
      </c>
      <c r="U9" s="91" t="s">
        <v>766</v>
      </c>
      <c r="AB9" s="170"/>
      <c r="AC9" s="170"/>
      <c r="AD9" s="181" t="e">
        <v>#N/A</v>
      </c>
    </row>
    <row r="10" spans="1:30" ht="15" hidden="1" x14ac:dyDescent="0.25">
      <c r="A10" s="93" t="s">
        <v>662</v>
      </c>
      <c r="B10" s="93" t="s">
        <v>659</v>
      </c>
      <c r="C10" s="93" t="s">
        <v>660</v>
      </c>
      <c r="D10" s="93" t="s">
        <v>763</v>
      </c>
      <c r="E10" s="94" t="s">
        <v>89</v>
      </c>
      <c r="F10" s="93" t="s">
        <v>779</v>
      </c>
      <c r="G10" s="93">
        <v>1</v>
      </c>
      <c r="H10" s="93" t="str">
        <f t="shared" si="0"/>
        <v>DAVANAGEREBCM</v>
      </c>
      <c r="I10" s="123" t="s">
        <v>764</v>
      </c>
      <c r="M10" s="96" t="str">
        <f>_xlfn.XLOOKUP(H10,[2]Sheet1!$V:$V,[2]Sheet1!$P:$P)</f>
        <v>Stock Working</v>
      </c>
      <c r="N10" s="94" t="str">
        <f>_xlfn.XLOOKUP(H10,[3]Sheet1!$V:$V,[3]Sheet1!$P:$P)</f>
        <v>Santhosh belludi</v>
      </c>
      <c r="O10" s="94" t="str">
        <f>_xlfn.XLOOKUP(H10,[3]Sheet1!$V:$V,[3]Sheet1!$F:$F)</f>
        <v>5CG51402K7</v>
      </c>
      <c r="R10" s="94" t="str">
        <f>_xlfn.XLOOKUP(H10,[2]Sheet1!$V:$V,[2]Sheet1!$F:$F)</f>
        <v>5CG51402K7</v>
      </c>
      <c r="S10" s="96" t="str">
        <f>_xlfn.XLOOKUP(R10,[2]Sheet1!$F:$F,[2]Sheet1!$J:$J)</f>
        <v>WCA/FIN/COMP/LAP/456</v>
      </c>
      <c r="T10" s="98" t="str">
        <f>_xlfn.XLOOKUP(R10,[2]Sheet1!$F:$F,[2]Sheet1!$G:$G)</f>
        <v>HP 240 G9R</v>
      </c>
      <c r="U10" s="91" t="s">
        <v>765</v>
      </c>
      <c r="AB10" s="170"/>
      <c r="AC10" s="170"/>
      <c r="AD10" s="181" t="e">
        <v>#N/A</v>
      </c>
    </row>
    <row r="11" spans="1:30" ht="15" hidden="1" x14ac:dyDescent="0.25">
      <c r="A11" s="93" t="s">
        <v>662</v>
      </c>
      <c r="B11" s="93" t="s">
        <v>659</v>
      </c>
      <c r="C11" s="93" t="s">
        <v>660</v>
      </c>
      <c r="D11" s="93" t="s">
        <v>763</v>
      </c>
      <c r="E11" s="94" t="s">
        <v>88</v>
      </c>
      <c r="F11" s="93" t="s">
        <v>694</v>
      </c>
      <c r="G11" s="93">
        <v>1</v>
      </c>
      <c r="H11" s="93" t="str">
        <f t="shared" si="0"/>
        <v>DAVANAGERECOE</v>
      </c>
      <c r="I11" s="123" t="s">
        <v>764</v>
      </c>
      <c r="M11" s="96" t="str">
        <f>_xlfn.XLOOKUP(H11,[3]Sheet1!$V:$V,[3]Sheet1!$P:$P)</f>
        <v>Chethan B K</v>
      </c>
      <c r="N11" s="94" t="str">
        <f>_xlfn.XLOOKUP(H11,[3]Sheet1!$V:$V,[3]Sheet1!$P:$P)</f>
        <v>Chethan B K</v>
      </c>
      <c r="O11" s="94" t="str">
        <f>_xlfn.XLOOKUP(H11,[3]Sheet1!$V:$V,[3]Sheet1!$F:$F)</f>
        <v>PG04R6QG</v>
      </c>
      <c r="R11" s="94" t="str">
        <f>_xlfn.XLOOKUP(H11,[3]Sheet1!$V:$V,[3]Sheet1!$F:$F)</f>
        <v>PG04R6QG</v>
      </c>
      <c r="S11" s="93" t="str">
        <f>_xlfn.XLOOKUP(H11,[3]Sheet1!$V:$V,[3]Sheet1!$J:$J)</f>
        <v>WCA/FIN/COMP/LAP/391</v>
      </c>
      <c r="T11" s="98" t="str">
        <f>_xlfn.XLOOKUP(H11,[3]Sheet1!$V:$V,[3]Sheet1!$G:$G)</f>
        <v>V14(DXIH)</v>
      </c>
      <c r="U11" s="91" t="s">
        <v>766</v>
      </c>
      <c r="AB11" s="170"/>
      <c r="AC11" s="170">
        <v>45855.263009259259</v>
      </c>
      <c r="AD11" s="181">
        <v>45864.305925925924</v>
      </c>
    </row>
    <row r="12" spans="1:30" ht="15" hidden="1" x14ac:dyDescent="0.25">
      <c r="A12" s="93" t="s">
        <v>662</v>
      </c>
      <c r="B12" s="93" t="s">
        <v>659</v>
      </c>
      <c r="C12" s="93" t="s">
        <v>660</v>
      </c>
      <c r="D12" s="93" t="s">
        <v>763</v>
      </c>
      <c r="E12" s="94" t="s">
        <v>86</v>
      </c>
      <c r="F12" s="93"/>
      <c r="G12" s="93"/>
      <c r="H12" s="93" t="str">
        <f t="shared" si="0"/>
        <v>DAVANAGERERM</v>
      </c>
      <c r="I12" s="123" t="s">
        <v>764</v>
      </c>
      <c r="M12" s="96" t="str">
        <f>_xlfn.XLOOKUP(H12,[2]Sheet1!$V:$V,[2]Sheet1!$P:$P)</f>
        <v>RM</v>
      </c>
      <c r="N12" s="94" t="str">
        <f>_xlfn.XLOOKUP(H12,[3]Sheet1!$V:$V,[3]Sheet1!$P:$P)</f>
        <v>RM</v>
      </c>
      <c r="O12" s="94" t="str">
        <f>_xlfn.XLOOKUP(H12,[3]Sheet1!$V:$V,[3]Sheet1!$F:$F)</f>
        <v>PG04SCKH</v>
      </c>
      <c r="R12" s="94" t="str">
        <f>_xlfn.XLOOKUP(H12,[2]Sheet1!$V:$V,[2]Sheet1!$F:$F)</f>
        <v>PG04SCKH</v>
      </c>
      <c r="S12" s="96" t="str">
        <f>_xlfn.XLOOKUP(R12,[2]Sheet1!$F:$F,[2]Sheet1!$J:$J)</f>
        <v>WCA/FIN/COMP/LAP/438</v>
      </c>
      <c r="T12" s="98" t="str">
        <f>_xlfn.XLOOKUP(R12,[2]Sheet1!$F:$F,[2]Sheet1!$G:$G)</f>
        <v>V15(98IH)</v>
      </c>
      <c r="U12" s="91" t="s">
        <v>766</v>
      </c>
      <c r="AB12" s="170"/>
      <c r="AC12" s="170"/>
      <c r="AD12" s="181" t="e">
        <v>#N/A</v>
      </c>
    </row>
    <row r="13" spans="1:30" s="140" customFormat="1" ht="15" hidden="1" x14ac:dyDescent="0.25">
      <c r="A13" s="137" t="s">
        <v>659</v>
      </c>
      <c r="B13" s="137" t="s">
        <v>659</v>
      </c>
      <c r="C13" s="137" t="s">
        <v>660</v>
      </c>
      <c r="D13" s="137" t="s">
        <v>763</v>
      </c>
      <c r="E13" s="138" t="s">
        <v>88</v>
      </c>
      <c r="F13" s="93" t="s">
        <v>694</v>
      </c>
      <c r="G13" s="137">
        <v>1</v>
      </c>
      <c r="H13" s="137" t="str">
        <f t="shared" si="0"/>
        <v>GADAGCOE</v>
      </c>
      <c r="I13" s="123" t="s">
        <v>764</v>
      </c>
      <c r="J13" s="123"/>
      <c r="K13" s="124"/>
      <c r="L13" s="124"/>
      <c r="M13" s="139" t="str">
        <f>_xlfn.XLOOKUP(H13,[3]Sheet1!$V:$V,[3]Sheet1!$P:$P)</f>
        <v>Rohan Mathad</v>
      </c>
      <c r="N13" s="94" t="str">
        <f>_xlfn.XLOOKUP(H13,[3]Sheet1!$V:$V,[3]Sheet1!$P:$P)</f>
        <v>Rohan Mathad</v>
      </c>
      <c r="O13" s="94" t="str">
        <f>_xlfn.XLOOKUP(H13,[3]Sheet1!$V:$V,[3]Sheet1!$F:$F)</f>
        <v>PG04TN2N</v>
      </c>
      <c r="P13" s="94"/>
      <c r="Q13" s="94"/>
      <c r="R13" s="138" t="str">
        <f>_xlfn.XLOOKUP(H13,[3]Sheet1!$V:$V,[3]Sheet1!$F:$F)</f>
        <v>PG04TN2N</v>
      </c>
      <c r="S13" s="137" t="str">
        <f>_xlfn.XLOOKUP(H13,[3]Sheet1!$V:$V,[3]Sheet1!$J:$J)</f>
        <v>WCA/FIN/COMP/LAP/397</v>
      </c>
      <c r="T13" s="206" t="str">
        <f>_xlfn.XLOOKUP(H13,[3]Sheet1!$V:$V,[3]Sheet1!$G:$G)</f>
        <v>V14(DXIH)</v>
      </c>
      <c r="U13" s="140" t="s">
        <v>766</v>
      </c>
      <c r="AA13" s="141"/>
      <c r="AB13" s="171"/>
      <c r="AC13" s="170">
        <v>45847.423206018517</v>
      </c>
      <c r="AD13" s="181">
        <v>45863.201273148145</v>
      </c>
    </row>
    <row r="14" spans="1:30" ht="15" hidden="1" x14ac:dyDescent="0.25">
      <c r="A14" s="93" t="s">
        <v>659</v>
      </c>
      <c r="B14" s="93" t="s">
        <v>659</v>
      </c>
      <c r="C14" s="93" t="s">
        <v>660</v>
      </c>
      <c r="D14" s="93" t="s">
        <v>763</v>
      </c>
      <c r="E14" s="94" t="s">
        <v>86</v>
      </c>
      <c r="F14" s="93" t="s">
        <v>770</v>
      </c>
      <c r="G14" s="93">
        <v>1</v>
      </c>
      <c r="H14" s="93" t="str">
        <f t="shared" si="0"/>
        <v>GADAGRM</v>
      </c>
      <c r="I14" s="123" t="s">
        <v>764</v>
      </c>
      <c r="M14" s="96" t="str">
        <f>_xlfn.XLOOKUP(H14,[3]Sheet1!$V:$V,[3]Sheet1!$P:$P)</f>
        <v>RM</v>
      </c>
      <c r="N14" s="94" t="str">
        <f>_xlfn.XLOOKUP(H14,[3]Sheet1!$V:$V,[3]Sheet1!$P:$P)</f>
        <v>RM</v>
      </c>
      <c r="O14" s="94" t="str">
        <f>_xlfn.XLOOKUP(H14,[3]Sheet1!$V:$V,[3]Sheet1!$F:$F)</f>
        <v>PG04SEWB</v>
      </c>
      <c r="R14" s="94" t="str">
        <f>_xlfn.XLOOKUP(H14,[3]Sheet1!$V:$V,[3]Sheet1!$F:$F)</f>
        <v>PG04SEWB</v>
      </c>
      <c r="S14" s="96" t="str">
        <f>_xlfn.XLOOKUP(H14,[3]Sheet1!$V:$V,[3]Sheet1!$J:$J)</f>
        <v>WCA/FIN/COMP/LAP/446</v>
      </c>
      <c r="T14" s="98" t="str">
        <f>_xlfn.XLOOKUP(H14,[3]Sheet1!$V:$V,[3]Sheet1!$G:$G)</f>
        <v>V15(98IH)</v>
      </c>
      <c r="U14" s="91" t="s">
        <v>766</v>
      </c>
      <c r="AB14" s="170"/>
      <c r="AC14" s="170"/>
      <c r="AD14" s="181" t="e">
        <v>#N/A</v>
      </c>
    </row>
    <row r="15" spans="1:30" ht="15" hidden="1" x14ac:dyDescent="0.25">
      <c r="A15" s="93" t="s">
        <v>664</v>
      </c>
      <c r="B15" s="93" t="s">
        <v>659</v>
      </c>
      <c r="C15" s="93" t="s">
        <v>660</v>
      </c>
      <c r="D15" s="93" t="s">
        <v>763</v>
      </c>
      <c r="E15" s="94" t="s">
        <v>89</v>
      </c>
      <c r="F15" s="93" t="s">
        <v>779</v>
      </c>
      <c r="G15" s="93">
        <v>1</v>
      </c>
      <c r="H15" s="93" t="str">
        <f t="shared" si="0"/>
        <v>HAVERIBCM</v>
      </c>
      <c r="I15" s="123" t="s">
        <v>764</v>
      </c>
      <c r="M15" s="96" t="str">
        <f>_xlfn.XLOOKUP(H15,[2]Sheet1!$V:$V,[2]Sheet1!$P:$P)</f>
        <v>Stock Working</v>
      </c>
      <c r="N15" s="94" t="str">
        <f>_xlfn.XLOOKUP(H15,[3]Sheet1!$V:$V,[3]Sheet1!$P:$P)</f>
        <v>Stock Working</v>
      </c>
      <c r="O15" s="94" t="str">
        <f>_xlfn.XLOOKUP(H15,[3]Sheet1!$V:$V,[3]Sheet1!$F:$F)</f>
        <v>5CG521452W</v>
      </c>
      <c r="R15" s="94" t="str">
        <f>_xlfn.XLOOKUP(H15,[2]Sheet1!$V:$V,[2]Sheet1!$F:$F)</f>
        <v>5CG521452W</v>
      </c>
      <c r="S15" s="96" t="str">
        <f>_xlfn.XLOOKUP(R15,[2]Sheet1!$F:$F,[2]Sheet1!$J:$J)</f>
        <v>WCA/FIN/COMP/LAP/462</v>
      </c>
      <c r="T15" s="98" t="str">
        <f>_xlfn.XLOOKUP(R15,[2]Sheet1!$F:$F,[2]Sheet1!$G:$G)</f>
        <v>HP 240 G9R</v>
      </c>
      <c r="U15" s="91" t="s">
        <v>1902</v>
      </c>
      <c r="AB15" s="170"/>
      <c r="AC15" s="170"/>
      <c r="AD15" s="181" t="e">
        <v>#N/A</v>
      </c>
    </row>
    <row r="16" spans="1:30" ht="15" hidden="1" x14ac:dyDescent="0.25">
      <c r="A16" s="93" t="s">
        <v>664</v>
      </c>
      <c r="B16" s="93" t="s">
        <v>659</v>
      </c>
      <c r="C16" s="93" t="s">
        <v>660</v>
      </c>
      <c r="D16" s="93" t="s">
        <v>763</v>
      </c>
      <c r="E16" s="94" t="s">
        <v>87</v>
      </c>
      <c r="F16" s="93" t="s">
        <v>694</v>
      </c>
      <c r="G16" s="93">
        <v>1</v>
      </c>
      <c r="H16" s="93" t="str">
        <f t="shared" si="0"/>
        <v>HAVERIBM</v>
      </c>
      <c r="I16" s="123" t="s">
        <v>764</v>
      </c>
      <c r="M16" s="96" t="str">
        <f>_xlfn.XLOOKUP(H16,[3]Sheet1!$V:$V,[3]Sheet1!$P:$P)</f>
        <v>Sanjeev Koti</v>
      </c>
      <c r="N16" s="94" t="str">
        <f>_xlfn.XLOOKUP(H16,[3]Sheet1!$V:$V,[3]Sheet1!$P:$P)</f>
        <v>Sanjeev Koti</v>
      </c>
      <c r="O16" s="94" t="str">
        <f>_xlfn.XLOOKUP(H16,[3]Sheet1!$V:$V,[3]Sheet1!$F:$F)</f>
        <v>PG04TM46</v>
      </c>
      <c r="R16" s="94" t="str">
        <f>_xlfn.XLOOKUP(H16,[3]Sheet1!$V:$V,[3]Sheet1!$F:$F)</f>
        <v>PG04TM46</v>
      </c>
      <c r="S16" s="96" t="str">
        <f>_xlfn.XLOOKUP(H16,[3]Sheet1!$V:$V,[3]Sheet1!$J:$J)</f>
        <v>WCA/FIN/COMP/LAP/413</v>
      </c>
      <c r="T16" s="98" t="str">
        <f>_xlfn.XLOOKUP(H16,[3]Sheet1!$V:$V,[3]Sheet1!$G:$G)</f>
        <v>V14(K7IN)</v>
      </c>
      <c r="U16" s="91" t="s">
        <v>766</v>
      </c>
      <c r="Y16" s="91" t="s">
        <v>1880</v>
      </c>
      <c r="AB16" s="170"/>
      <c r="AC16" s="170">
        <v>45853.277800925927</v>
      </c>
      <c r="AD16" s="181">
        <v>45866.180196828704</v>
      </c>
    </row>
    <row r="17" spans="1:31" ht="15" hidden="1" x14ac:dyDescent="0.25">
      <c r="A17" s="93" t="s">
        <v>664</v>
      </c>
      <c r="B17" s="93" t="s">
        <v>659</v>
      </c>
      <c r="C17" s="93" t="s">
        <v>660</v>
      </c>
      <c r="D17" s="93" t="s">
        <v>763</v>
      </c>
      <c r="E17" s="94" t="s">
        <v>88</v>
      </c>
      <c r="F17" s="93" t="s">
        <v>694</v>
      </c>
      <c r="G17" s="93">
        <v>1</v>
      </c>
      <c r="H17" s="93" t="str">
        <f t="shared" si="0"/>
        <v>HAVERICOE</v>
      </c>
      <c r="I17" s="123" t="s">
        <v>764</v>
      </c>
      <c r="M17" s="96" t="str">
        <f>_xlfn.XLOOKUP(H17,[3]Sheet1!$V:$V,[3]Sheet1!$P:$P)</f>
        <v xml:space="preserve"> AbdulKhadar Tilavalli</v>
      </c>
      <c r="N17" s="94" t="str">
        <f>_xlfn.XLOOKUP(H17,[3]Sheet1!$V:$V,[3]Sheet1!$P:$P)</f>
        <v xml:space="preserve"> AbdulKhadar Tilavalli</v>
      </c>
      <c r="O17" s="94" t="str">
        <f>_xlfn.XLOOKUP(H17,[3]Sheet1!$V:$V,[3]Sheet1!$F:$F)</f>
        <v>PG04TNXJ</v>
      </c>
      <c r="R17" s="94" t="str">
        <f>_xlfn.XLOOKUP(H17,[3]Sheet1!$V:$V,[3]Sheet1!$F:$F)</f>
        <v>PG04TNXJ</v>
      </c>
      <c r="S17" s="182" t="str">
        <f>_xlfn.XLOOKUP(H17,[3]Sheet1!$V:$V,[3]Sheet1!$J:$J)</f>
        <v>WCA/FIN/COMP/LAP/395</v>
      </c>
      <c r="T17" s="98" t="str">
        <f>_xlfn.XLOOKUP(H17,[3]Sheet1!$V:$V,[3]Sheet1!$G:$G)</f>
        <v>V14(DXIH)</v>
      </c>
      <c r="U17" s="91" t="s">
        <v>766</v>
      </c>
      <c r="AB17" s="170"/>
      <c r="AC17" s="170">
        <v>45856.442992314813</v>
      </c>
      <c r="AD17" s="181">
        <v>45861.295057870368</v>
      </c>
    </row>
    <row r="18" spans="1:31" ht="15" hidden="1" x14ac:dyDescent="0.25">
      <c r="A18" s="93" t="s">
        <v>664</v>
      </c>
      <c r="B18" s="93" t="s">
        <v>659</v>
      </c>
      <c r="C18" s="93" t="s">
        <v>660</v>
      </c>
      <c r="D18" s="93" t="s">
        <v>763</v>
      </c>
      <c r="E18" s="94" t="s">
        <v>86</v>
      </c>
      <c r="F18" s="93" t="s">
        <v>770</v>
      </c>
      <c r="G18" s="93">
        <v>1</v>
      </c>
      <c r="H18" s="93" t="str">
        <f t="shared" si="0"/>
        <v>HAVERIRM</v>
      </c>
      <c r="I18" s="123" t="s">
        <v>764</v>
      </c>
      <c r="M18" s="96" t="str">
        <f>_xlfn.XLOOKUP(H18,[3]Sheet1!$V:$V,[3]Sheet1!$P:$P)</f>
        <v>RM</v>
      </c>
      <c r="N18" s="94" t="str">
        <f>_xlfn.XLOOKUP(H18,[3]Sheet1!$V:$V,[3]Sheet1!$P:$P)</f>
        <v>RM</v>
      </c>
      <c r="O18" s="94" t="str">
        <f>_xlfn.XLOOKUP(H18,[3]Sheet1!$V:$V,[3]Sheet1!$F:$F)</f>
        <v>PG04SBT9</v>
      </c>
      <c r="R18" s="94" t="str">
        <f>_xlfn.XLOOKUP(H18,[3]Sheet1!$V:$V,[3]Sheet1!$F:$F)</f>
        <v>PG04SBT9</v>
      </c>
      <c r="S18" s="96" t="str">
        <f>_xlfn.XLOOKUP(H18,[3]Sheet1!$V:$V,[3]Sheet1!$J:$J)</f>
        <v>WCA/FIN/COMP/LAP/439</v>
      </c>
      <c r="T18" s="98" t="str">
        <f>_xlfn.XLOOKUP(H18,[3]Sheet1!$V:$V,[3]Sheet1!$G:$G)</f>
        <v>V15(98IH)</v>
      </c>
      <c r="U18" s="91" t="s">
        <v>766</v>
      </c>
      <c r="AB18" s="170"/>
      <c r="AC18" s="170"/>
      <c r="AD18" s="181" t="e">
        <v>#N/A</v>
      </c>
    </row>
    <row r="19" spans="1:31" ht="15" hidden="1" x14ac:dyDescent="0.25">
      <c r="A19" s="93" t="s">
        <v>668</v>
      </c>
      <c r="B19" s="93" t="s">
        <v>659</v>
      </c>
      <c r="C19" s="93" t="s">
        <v>660</v>
      </c>
      <c r="D19" s="93" t="s">
        <v>763</v>
      </c>
      <c r="E19" s="94" t="s">
        <v>89</v>
      </c>
      <c r="F19" s="93" t="s">
        <v>694</v>
      </c>
      <c r="G19" s="93">
        <v>1</v>
      </c>
      <c r="H19" s="93" t="str">
        <f t="shared" si="0"/>
        <v>HOSPETBCM</v>
      </c>
      <c r="I19" s="123" t="s">
        <v>764</v>
      </c>
      <c r="M19" s="96" t="str">
        <f>_xlfn.XLOOKUP(H19,[2]Sheet1!$V:$V,[2]Sheet1!$P:$P)</f>
        <v>Poornanand Talawar</v>
      </c>
      <c r="N19" s="94" t="str">
        <f>_xlfn.XLOOKUP(H19,[3]Sheet1!$V:$V,[3]Sheet1!$P:$P)</f>
        <v>Poornanand Talawar</v>
      </c>
      <c r="O19" s="94" t="str">
        <f>_xlfn.XLOOKUP(H19,[3]Sheet1!$V:$V,[3]Sheet1!$F:$F)</f>
        <v>5CG521452N</v>
      </c>
      <c r="R19" s="94" t="str">
        <f>_xlfn.XLOOKUP(H19,[2]Sheet1!$V:$V,[2]Sheet1!$F:$F)</f>
        <v>5CG521452N</v>
      </c>
      <c r="S19" s="96" t="str">
        <f>_xlfn.XLOOKUP(R19,[2]Sheet1!$F:$F,[2]Sheet1!$J:$J)</f>
        <v>WCA/FIN/COMP/LAP/457</v>
      </c>
      <c r="T19" s="98" t="str">
        <f>_xlfn.XLOOKUP(R19,[2]Sheet1!$F:$F,[2]Sheet1!$G:$G)</f>
        <v>HP 240 G9R</v>
      </c>
      <c r="U19" s="91" t="s">
        <v>765</v>
      </c>
      <c r="AB19" s="170"/>
      <c r="AC19" s="170"/>
      <c r="AD19" s="181" t="e">
        <v>#N/A</v>
      </c>
    </row>
    <row r="20" spans="1:31" ht="15" hidden="1" x14ac:dyDescent="0.25">
      <c r="A20" s="93" t="s">
        <v>668</v>
      </c>
      <c r="B20" s="93" t="s">
        <v>659</v>
      </c>
      <c r="C20" s="93" t="s">
        <v>660</v>
      </c>
      <c r="D20" s="93" t="s">
        <v>763</v>
      </c>
      <c r="E20" s="94" t="s">
        <v>88</v>
      </c>
      <c r="F20" s="93" t="s">
        <v>694</v>
      </c>
      <c r="G20" s="93">
        <v>1</v>
      </c>
      <c r="H20" s="93" t="str">
        <f t="shared" si="0"/>
        <v>HOSPETCOE</v>
      </c>
      <c r="I20" s="123" t="s">
        <v>764</v>
      </c>
      <c r="M20" s="96" t="str">
        <f>_xlfn.XLOOKUP(H20,[3]Sheet1!$V:$V,[3]Sheet1!$P:$P)</f>
        <v>Gireesha Mevundi</v>
      </c>
      <c r="N20" s="94" t="str">
        <f>_xlfn.XLOOKUP(H20,[3]Sheet1!$V:$V,[3]Sheet1!$P:$P)</f>
        <v>Gireesha Mevundi</v>
      </c>
      <c r="O20" s="94" t="str">
        <f>_xlfn.XLOOKUP(H20,[3]Sheet1!$V:$V,[3]Sheet1!$F:$F)</f>
        <v>PG04R6S0  </v>
      </c>
      <c r="R20" s="94" t="str">
        <f>_xlfn.XLOOKUP(H20,[3]Sheet1!$V:$V,[3]Sheet1!$F:$F)</f>
        <v>PG04R6S0  </v>
      </c>
      <c r="S20" s="93" t="str">
        <f>_xlfn.XLOOKUP(H20,[3]Sheet1!$V:$V,[3]Sheet1!$J:$J)</f>
        <v>WCA/FIN/COMP/LAP/390</v>
      </c>
      <c r="T20" s="98" t="str">
        <f>_xlfn.XLOOKUP(H20,[3]Sheet1!$V:$V,[3]Sheet1!$G:$G)</f>
        <v>V14(DXIH)</v>
      </c>
      <c r="U20" s="91" t="s">
        <v>766</v>
      </c>
      <c r="AB20" s="170"/>
      <c r="AC20" s="170"/>
      <c r="AD20" s="181" t="e">
        <v>#N/A</v>
      </c>
    </row>
    <row r="21" spans="1:31" ht="15" hidden="1" x14ac:dyDescent="0.25">
      <c r="A21" s="93" t="s">
        <v>668</v>
      </c>
      <c r="B21" s="93" t="s">
        <v>659</v>
      </c>
      <c r="C21" s="93" t="s">
        <v>660</v>
      </c>
      <c r="D21" s="93" t="s">
        <v>763</v>
      </c>
      <c r="E21" s="94" t="s">
        <v>86</v>
      </c>
      <c r="F21" s="93" t="s">
        <v>770</v>
      </c>
      <c r="G21" s="93">
        <v>1</v>
      </c>
      <c r="H21" s="93" t="str">
        <f t="shared" si="0"/>
        <v>HOSPETRM</v>
      </c>
      <c r="I21" s="123" t="s">
        <v>764</v>
      </c>
      <c r="M21" s="96" t="str">
        <f>_xlfn.XLOOKUP(H21,[3]Sheet1!$V:$V,[3]Sheet1!$P:$P)</f>
        <v>RM</v>
      </c>
      <c r="N21" s="94" t="str">
        <f>_xlfn.XLOOKUP(H21,[3]Sheet1!$V:$V,[3]Sheet1!$P:$P)</f>
        <v>RM</v>
      </c>
      <c r="O21" s="94" t="str">
        <f>_xlfn.XLOOKUP(H21,[3]Sheet1!$V:$V,[3]Sheet1!$F:$F)</f>
        <v>PG04SCGW</v>
      </c>
      <c r="R21" s="94" t="str">
        <f>_xlfn.XLOOKUP(H21,[3]Sheet1!$V:$V,[3]Sheet1!$F:$F)</f>
        <v>PG04SCGW</v>
      </c>
      <c r="S21" s="96" t="str">
        <f>_xlfn.XLOOKUP(H21,[3]Sheet1!$V:$V,[3]Sheet1!$J:$J)</f>
        <v>WCA/FIN/COMP/LAP/447</v>
      </c>
      <c r="T21" s="98" t="str">
        <f>_xlfn.XLOOKUP(H21,[3]Sheet1!$V:$V,[3]Sheet1!$G:$G)</f>
        <v>V15(98IH)</v>
      </c>
      <c r="U21" s="91" t="s">
        <v>766</v>
      </c>
      <c r="AB21" s="170"/>
      <c r="AC21" s="170"/>
      <c r="AD21" s="181" t="e">
        <v>#N/A</v>
      </c>
    </row>
    <row r="22" spans="1:31" ht="15" hidden="1" x14ac:dyDescent="0.25">
      <c r="A22" s="93" t="s">
        <v>670</v>
      </c>
      <c r="B22" s="93" t="s">
        <v>659</v>
      </c>
      <c r="C22" s="93" t="s">
        <v>660</v>
      </c>
      <c r="D22" s="93" t="s">
        <v>763</v>
      </c>
      <c r="E22" s="94" t="s">
        <v>89</v>
      </c>
      <c r="F22" s="93" t="s">
        <v>694</v>
      </c>
      <c r="G22" s="93">
        <v>1</v>
      </c>
      <c r="H22" s="93" t="str">
        <f t="shared" si="0"/>
        <v>SHIMOGABCM</v>
      </c>
      <c r="I22" s="123" t="s">
        <v>764</v>
      </c>
      <c r="M22" s="96" t="str">
        <f>_xlfn.XLOOKUP(H22,[3]Sheet1!$V:$V,[3]Sheet1!$P:$P)</f>
        <v xml:space="preserve">Harshavardhana HC </v>
      </c>
      <c r="N22" s="94" t="str">
        <f>_xlfn.XLOOKUP(H22,[3]Sheet1!$V:$V,[3]Sheet1!$P:$P)</f>
        <v xml:space="preserve">Harshavardhana HC </v>
      </c>
      <c r="O22" s="94" t="str">
        <f>_xlfn.XLOOKUP(H22,[3]Sheet1!$V:$V,[3]Sheet1!$F:$F)</f>
        <v>PG04PSHQ</v>
      </c>
      <c r="R22" s="94" t="str">
        <f>_xlfn.XLOOKUP(H22,[3]Sheet1!$V:$V,[3]Sheet1!$F:$F)</f>
        <v>PG04PSHQ</v>
      </c>
      <c r="S22" s="93" t="str">
        <f>_xlfn.XLOOKUP(H22,[3]Sheet1!$V:$V,[3]Sheet1!$J:$J)</f>
        <v>WCA/FIN/COMP/LAP/354</v>
      </c>
      <c r="T22" s="98" t="str">
        <f>_xlfn.XLOOKUP(H22,[3]Sheet1!$V:$V,[3]Sheet1!$G:$G)</f>
        <v>E14(2V00)</v>
      </c>
      <c r="U22" s="91" t="s">
        <v>765</v>
      </c>
      <c r="AA22" s="99" t="e">
        <f>_xlfn.XLOOKUP(J22,'[5]DevicesWithInventory_ef016592-4'!$I:$I,'[5]DevicesWithInventory_ef016592-4'!$D:$D)</f>
        <v>#N/A</v>
      </c>
      <c r="AB22" s="170">
        <f>_xlfn.XLOOKUP(R22,'[6]DevicesWithInventory_89e8ff99-1'!$I:$I,'[6]DevicesWithInventory_89e8ff99-1'!$D:$D)</f>
        <v>45818.448449074072</v>
      </c>
      <c r="AC22" s="170">
        <v>45818.448449074072</v>
      </c>
      <c r="AD22" s="181">
        <v>45818.448449074072</v>
      </c>
    </row>
    <row r="23" spans="1:31" ht="15" hidden="1" x14ac:dyDescent="0.25">
      <c r="A23" s="93" t="s">
        <v>670</v>
      </c>
      <c r="B23" s="93" t="s">
        <v>659</v>
      </c>
      <c r="C23" s="93" t="s">
        <v>660</v>
      </c>
      <c r="D23" s="93" t="s">
        <v>763</v>
      </c>
      <c r="E23" s="94" t="s">
        <v>87</v>
      </c>
      <c r="F23" s="93" t="s">
        <v>694</v>
      </c>
      <c r="G23" s="93">
        <v>1</v>
      </c>
      <c r="H23" s="93" t="str">
        <f t="shared" si="0"/>
        <v>SHIMOGABM</v>
      </c>
      <c r="I23" s="94" t="s">
        <v>764</v>
      </c>
      <c r="J23" s="94"/>
      <c r="K23" s="95"/>
      <c r="L23" s="95"/>
      <c r="M23" s="96" t="s">
        <v>1874</v>
      </c>
      <c r="N23" s="94" t="e">
        <f>_xlfn.XLOOKUP(H23,[3]Sheet1!$V:$V,[3]Sheet1!$P:$P)</f>
        <v>#N/A</v>
      </c>
      <c r="O23" s="94" t="e">
        <f>_xlfn.XLOOKUP(H23,[3]Sheet1!$V:$V,[3]Sheet1!$F:$F)</f>
        <v>#N/A</v>
      </c>
      <c r="R23" s="94" t="s">
        <v>1873</v>
      </c>
      <c r="S23" s="93" t="s">
        <v>1875</v>
      </c>
      <c r="T23" s="98" t="e">
        <f>_xlfn.XLOOKUP(H23,[3]Sheet1!$V:$V,[3]Sheet1!$G:$G)</f>
        <v>#N/A</v>
      </c>
      <c r="U23" s="91" t="s">
        <v>766</v>
      </c>
      <c r="AB23" s="170"/>
      <c r="AC23" s="170"/>
      <c r="AD23" s="181" t="e">
        <v>#N/A</v>
      </c>
    </row>
    <row r="24" spans="1:31" ht="15" hidden="1" x14ac:dyDescent="0.25">
      <c r="A24" s="93" t="s">
        <v>670</v>
      </c>
      <c r="B24" s="93" t="s">
        <v>659</v>
      </c>
      <c r="C24" s="93" t="s">
        <v>660</v>
      </c>
      <c r="D24" s="93" t="s">
        <v>763</v>
      </c>
      <c r="E24" s="94" t="s">
        <v>88</v>
      </c>
      <c r="F24" s="93" t="s">
        <v>694</v>
      </c>
      <c r="G24" s="93">
        <v>1</v>
      </c>
      <c r="H24" s="93" t="str">
        <f t="shared" si="0"/>
        <v>SHIMOGACOE</v>
      </c>
      <c r="I24" s="123" t="s">
        <v>764</v>
      </c>
      <c r="M24" s="96" t="str">
        <f>_xlfn.XLOOKUP(H24,[3]Sheet1!$V:$V,[3]Sheet1!$P:$P)</f>
        <v>Mohammed Ayaz</v>
      </c>
      <c r="N24" s="94" t="str">
        <f>_xlfn.XLOOKUP(H24,[3]Sheet1!$V:$V,[3]Sheet1!$P:$P)</f>
        <v>Mohammed Ayaz</v>
      </c>
      <c r="O24" s="94" t="str">
        <f>_xlfn.XLOOKUP(H24,[3]Sheet1!$V:$V,[3]Sheet1!$F:$F)</f>
        <v>PG04TNLJ</v>
      </c>
      <c r="R24" s="94" t="str">
        <f>_xlfn.XLOOKUP(H24,[3]Sheet1!$V:$V,[3]Sheet1!$F:$F)</f>
        <v>PG04TNLJ</v>
      </c>
      <c r="S24" s="93" t="str">
        <f>_xlfn.XLOOKUP(H24,[3]Sheet1!$V:$V,[3]Sheet1!$J:$J)</f>
        <v>WCA/FIN/COMP/LAP/394</v>
      </c>
      <c r="T24" s="98" t="str">
        <f>_xlfn.XLOOKUP(H24,[3]Sheet1!$V:$V,[3]Sheet1!$G:$G)</f>
        <v>V14(DXIH)</v>
      </c>
      <c r="U24" s="91" t="s">
        <v>766</v>
      </c>
      <c r="AB24" s="170"/>
      <c r="AC24" s="170">
        <v>45854.412245370368</v>
      </c>
      <c r="AD24" s="181">
        <v>45865.706574074073</v>
      </c>
    </row>
    <row r="25" spans="1:31" ht="15" hidden="1" x14ac:dyDescent="0.25">
      <c r="A25" s="93" t="s">
        <v>670</v>
      </c>
      <c r="B25" s="93" t="s">
        <v>659</v>
      </c>
      <c r="C25" s="93" t="s">
        <v>660</v>
      </c>
      <c r="D25" s="93" t="s">
        <v>763</v>
      </c>
      <c r="E25" s="94" t="s">
        <v>86</v>
      </c>
      <c r="F25" s="93" t="s">
        <v>770</v>
      </c>
      <c r="G25" s="93">
        <v>1</v>
      </c>
      <c r="H25" s="93" t="str">
        <f t="shared" si="0"/>
        <v>SHIMOGARM</v>
      </c>
      <c r="I25" s="123" t="s">
        <v>764</v>
      </c>
      <c r="M25" s="96" t="str">
        <f>_xlfn.XLOOKUP(H25,[3]Sheet1!$V:$V,[3]Sheet1!$P:$P)</f>
        <v>RM</v>
      </c>
      <c r="N25" s="94" t="str">
        <f>_xlfn.XLOOKUP(H25,[3]Sheet1!$V:$V,[3]Sheet1!$P:$P)</f>
        <v>RM</v>
      </c>
      <c r="O25" s="94" t="str">
        <f>_xlfn.XLOOKUP(H25,[3]Sheet1!$V:$V,[3]Sheet1!$F:$F)</f>
        <v>PG04SCEF</v>
      </c>
      <c r="R25" s="94" t="str">
        <f>_xlfn.XLOOKUP(H25,[3]Sheet1!$V:$V,[3]Sheet1!$F:$F)</f>
        <v>PG04SCEF</v>
      </c>
      <c r="S25" s="96" t="str">
        <f>_xlfn.XLOOKUP(H25,[3]Sheet1!$V:$V,[3]Sheet1!$J:$J)</f>
        <v>WCA/FIN/COMP/LAP/448</v>
      </c>
      <c r="T25" s="98" t="str">
        <f>_xlfn.XLOOKUP(H25,[3]Sheet1!$V:$V,[3]Sheet1!$G:$G)</f>
        <v>V15(98IH)</v>
      </c>
      <c r="U25" s="91" t="s">
        <v>766</v>
      </c>
      <c r="AB25" s="170"/>
      <c r="AC25" s="170"/>
      <c r="AD25" s="181" t="e">
        <v>#N/A</v>
      </c>
    </row>
    <row r="26" spans="1:31" ht="15" hidden="1" x14ac:dyDescent="0.25">
      <c r="A26" s="93" t="s">
        <v>533</v>
      </c>
      <c r="B26" s="93" t="s">
        <v>200</v>
      </c>
      <c r="C26" s="93" t="s">
        <v>23</v>
      </c>
      <c r="D26" s="92" t="s">
        <v>763</v>
      </c>
      <c r="E26" s="94" t="s">
        <v>87</v>
      </c>
      <c r="F26" s="93" t="s">
        <v>694</v>
      </c>
      <c r="G26" s="93">
        <v>1</v>
      </c>
      <c r="H26" s="93" t="str">
        <f t="shared" si="0"/>
        <v>KHATEGAONBM</v>
      </c>
      <c r="I26" s="123" t="s">
        <v>764</v>
      </c>
      <c r="M26" s="96" t="str">
        <f>_xlfn.XLOOKUP(H26,[3]Sheet1!$V:$V,[3]Sheet1!$P:$P)</f>
        <v>Pawan Vishnoi</v>
      </c>
      <c r="N26" s="94" t="str">
        <f>_xlfn.XLOOKUP(H26,[3]Sheet1!$V:$V,[3]Sheet1!$P:$P)</f>
        <v>Pawan Vishnoi</v>
      </c>
      <c r="O26" s="94" t="str">
        <f>_xlfn.XLOOKUP(H26,[3]Sheet1!$V:$V,[3]Sheet1!$F:$F)</f>
        <v>PG04TMTL</v>
      </c>
      <c r="R26" s="94" t="str">
        <f>_xlfn.XLOOKUP(H26,[3]Sheet1!$V:$V,[3]Sheet1!$F:$F)</f>
        <v>PG04TMTL</v>
      </c>
      <c r="S26" s="96" t="str">
        <f>_xlfn.XLOOKUP(H26,[3]Sheet1!$V:$V,[3]Sheet1!$J:$J)</f>
        <v>WCA/FIN/COMP/LAP/416</v>
      </c>
      <c r="T26" s="98" t="str">
        <f>_xlfn.XLOOKUP(H26,[3]Sheet1!$V:$V,[3]Sheet1!$G:$G)</f>
        <v>V14(K7IN)</v>
      </c>
      <c r="U26" s="91" t="s">
        <v>766</v>
      </c>
      <c r="AB26" s="170"/>
      <c r="AC26" s="170">
        <v>45854.289560185185</v>
      </c>
      <c r="AD26" s="181">
        <v>45866.176266516202</v>
      </c>
    </row>
    <row r="27" spans="1:31" ht="15" hidden="1" x14ac:dyDescent="0.25">
      <c r="A27" s="93" t="s">
        <v>533</v>
      </c>
      <c r="B27" s="93" t="s">
        <v>200</v>
      </c>
      <c r="C27" s="93" t="s">
        <v>23</v>
      </c>
      <c r="D27" s="92" t="s">
        <v>763</v>
      </c>
      <c r="E27" s="94" t="s">
        <v>88</v>
      </c>
      <c r="F27" s="93" t="s">
        <v>694</v>
      </c>
      <c r="G27" s="93">
        <v>1</v>
      </c>
      <c r="H27" s="93" t="str">
        <f t="shared" si="0"/>
        <v>KHATEGAONCOE</v>
      </c>
      <c r="I27" s="123" t="s">
        <v>764</v>
      </c>
      <c r="M27" s="96" t="str">
        <f>_xlfn.XLOOKUP(H27,[3]Sheet1!$V:$V,[3]Sheet1!$P:$P)</f>
        <v>Manish Birla</v>
      </c>
      <c r="N27" s="94" t="str">
        <f>_xlfn.XLOOKUP(H27,[3]Sheet1!$V:$V,[3]Sheet1!$P:$P)</f>
        <v>Manish Birla</v>
      </c>
      <c r="O27" s="94" t="str">
        <f>_xlfn.XLOOKUP(H27,[3]Sheet1!$V:$V,[3]Sheet1!$F:$F)</f>
        <v>PG04TMVS</v>
      </c>
      <c r="R27" s="94" t="str">
        <f>_xlfn.XLOOKUP(H27,[3]Sheet1!$V:$V,[3]Sheet1!$F:$F)</f>
        <v>PG04TMVS</v>
      </c>
      <c r="S27" s="96" t="str">
        <f>_xlfn.XLOOKUP(H27,[3]Sheet1!$V:$V,[3]Sheet1!$J:$J)</f>
        <v>WCA/FIN/COMP/LAP/406</v>
      </c>
      <c r="T27" s="98" t="str">
        <f>_xlfn.XLOOKUP(H27,[3]Sheet1!$V:$V,[3]Sheet1!$G:$G)</f>
        <v>V14(K7IN)</v>
      </c>
      <c r="U27" s="91" t="s">
        <v>766</v>
      </c>
      <c r="AB27" s="170"/>
      <c r="AC27" s="170">
        <v>45847.366064814814</v>
      </c>
      <c r="AD27" s="181">
        <v>45866.253562858794</v>
      </c>
    </row>
    <row r="28" spans="1:31" ht="15" hidden="1" x14ac:dyDescent="0.25">
      <c r="A28" s="93" t="s">
        <v>533</v>
      </c>
      <c r="B28" s="93" t="s">
        <v>200</v>
      </c>
      <c r="C28" s="93" t="s">
        <v>23</v>
      </c>
      <c r="D28" s="92" t="s">
        <v>763</v>
      </c>
      <c r="E28" s="94" t="s">
        <v>86</v>
      </c>
      <c r="F28" s="93" t="s">
        <v>770</v>
      </c>
      <c r="G28" s="93">
        <v>1</v>
      </c>
      <c r="H28" s="93" t="str">
        <f t="shared" si="0"/>
        <v>KHATEGAONRM</v>
      </c>
      <c r="I28" s="123" t="s">
        <v>764</v>
      </c>
      <c r="M28" s="96" t="str">
        <f>_xlfn.XLOOKUP(H28,[3]Sheet1!$V:$V,[3]Sheet1!$P:$P)</f>
        <v>RM</v>
      </c>
      <c r="N28" s="94" t="str">
        <f>_xlfn.XLOOKUP(H28,[3]Sheet1!$V:$V,[3]Sheet1!$P:$P)</f>
        <v>RM</v>
      </c>
      <c r="O28" s="94" t="str">
        <f>_xlfn.XLOOKUP(H28,[3]Sheet1!$V:$V,[3]Sheet1!$F:$F)</f>
        <v>PG04TMZ3</v>
      </c>
      <c r="R28" s="94" t="str">
        <f>_xlfn.XLOOKUP(H28,[3]Sheet1!$V:$V,[3]Sheet1!$F:$F)</f>
        <v>PG04TMZ3</v>
      </c>
      <c r="S28" s="96" t="str">
        <f>_xlfn.XLOOKUP(H28,[3]Sheet1!$V:$V,[3]Sheet1!$J:$J)</f>
        <v>WCA/FIN/COMP/LAP/417</v>
      </c>
      <c r="T28" s="98" t="str">
        <f>_xlfn.XLOOKUP(H28,[3]Sheet1!$V:$V,[3]Sheet1!$G:$G)</f>
        <v>V14(K7IN)</v>
      </c>
      <c r="U28" s="91" t="s">
        <v>766</v>
      </c>
      <c r="AB28" s="170"/>
      <c r="AC28" s="170">
        <v>45850.308599537035</v>
      </c>
      <c r="AD28" s="181">
        <v>45850.308599537035</v>
      </c>
    </row>
    <row r="29" spans="1:31" ht="15" hidden="1" x14ac:dyDescent="0.25">
      <c r="A29" s="93" t="s">
        <v>558</v>
      </c>
      <c r="B29" s="93" t="s">
        <v>181</v>
      </c>
      <c r="C29" s="93" t="s">
        <v>17</v>
      </c>
      <c r="D29" s="93" t="s">
        <v>763</v>
      </c>
      <c r="E29" s="94" t="s">
        <v>88</v>
      </c>
      <c r="F29" s="93" t="s">
        <v>694</v>
      </c>
      <c r="G29" s="93">
        <v>1</v>
      </c>
      <c r="H29" s="93" t="str">
        <f t="shared" si="0"/>
        <v>RATANGARHCOE</v>
      </c>
      <c r="I29" s="123" t="s">
        <v>764</v>
      </c>
      <c r="M29" s="96" t="str">
        <f>_xlfn.XLOOKUP(H29,[3]Sheet1!$V:$V,[3]Sheet1!$P:$P)</f>
        <v>Surendra Yadav</v>
      </c>
      <c r="N29" s="94" t="str">
        <f>_xlfn.XLOOKUP(H29,[3]Sheet1!$V:$V,[3]Sheet1!$P:$P)</f>
        <v>Surendra Yadav</v>
      </c>
      <c r="O29" s="94" t="str">
        <f>_xlfn.XLOOKUP(H29,[3]Sheet1!$V:$V,[3]Sheet1!$F:$F)</f>
        <v>PG04TM50</v>
      </c>
      <c r="R29" s="94" t="str">
        <f>_xlfn.XLOOKUP(H29,[3]Sheet1!$V:$V,[3]Sheet1!$F:$F)</f>
        <v>PG04TM50</v>
      </c>
      <c r="S29" s="93" t="str">
        <f>_xlfn.XLOOKUP(H29,[3]Sheet1!$V:$V,[3]Sheet1!$J:$J)</f>
        <v>WCA/FIN/COMP/LAP/405</v>
      </c>
      <c r="T29" s="98" t="str">
        <f>_xlfn.XLOOKUP(H29,[3]Sheet1!$V:$V,[3]Sheet1!$G:$G)</f>
        <v>V14(DXIH)</v>
      </c>
      <c r="U29" s="91" t="s">
        <v>766</v>
      </c>
      <c r="AB29" s="170"/>
      <c r="AC29" s="170">
        <v>45856.331430370374</v>
      </c>
      <c r="AD29" s="181">
        <v>45864.395543981482</v>
      </c>
    </row>
    <row r="30" spans="1:31" s="93" customFormat="1" ht="16.5" hidden="1" x14ac:dyDescent="0.3">
      <c r="A30" s="93" t="s">
        <v>563</v>
      </c>
      <c r="B30" s="93" t="s">
        <v>338</v>
      </c>
      <c r="C30" s="93" t="s">
        <v>17</v>
      </c>
      <c r="D30" s="93" t="s">
        <v>763</v>
      </c>
      <c r="E30" s="94" t="s">
        <v>89</v>
      </c>
      <c r="F30" s="93" t="s">
        <v>694</v>
      </c>
      <c r="G30" s="93">
        <v>1</v>
      </c>
      <c r="H30" s="93" t="str">
        <f t="shared" si="0"/>
        <v>NOKHABCM</v>
      </c>
      <c r="I30" s="123" t="s">
        <v>764</v>
      </c>
      <c r="J30" s="123"/>
      <c r="K30" s="124"/>
      <c r="L30" s="124"/>
      <c r="M30" s="190" t="s">
        <v>771</v>
      </c>
      <c r="N30" s="94" t="e">
        <f>_xlfn.XLOOKUP(H30,[3]Sheet1!$V:$V,[3]Sheet1!$P:$P)</f>
        <v>#N/A</v>
      </c>
      <c r="O30" s="94" t="e">
        <f>_xlfn.XLOOKUP(H30,[3]Sheet1!$V:$V,[3]Sheet1!$F:$F)</f>
        <v>#N/A</v>
      </c>
      <c r="P30" s="94"/>
      <c r="Q30" s="94"/>
      <c r="R30" s="94" t="s">
        <v>772</v>
      </c>
      <c r="S30" s="94" t="s">
        <v>773</v>
      </c>
      <c r="T30" s="98" t="s">
        <v>774</v>
      </c>
      <c r="U30" s="91" t="s">
        <v>775</v>
      </c>
      <c r="V30" s="91" t="s">
        <v>776</v>
      </c>
      <c r="W30" s="91"/>
      <c r="X30" s="91"/>
      <c r="Y30" s="92" t="s">
        <v>777</v>
      </c>
      <c r="Z30" s="91"/>
      <c r="AA30" s="99" t="e">
        <f>_xlfn.XLOOKUP(J30,'[5]DevicesWithInventory_ef016592-4'!$I:$I,'[5]DevicesWithInventory_ef016592-4'!$D:$D)</f>
        <v>#N/A</v>
      </c>
      <c r="AB30" s="170" t="e">
        <f>_xlfn.XLOOKUP(#REF!,'[6]DevicesWithInventory_89e8ff99-1'!$I:$I,'[6]DevicesWithInventory_89e8ff99-1'!$D:$D)</f>
        <v>#REF!</v>
      </c>
      <c r="AC30" s="170">
        <v>45855.35738425926</v>
      </c>
      <c r="AD30" s="181">
        <v>45865.208379629628</v>
      </c>
      <c r="AE30" s="91"/>
    </row>
    <row r="31" spans="1:31" ht="15" hidden="1" x14ac:dyDescent="0.25">
      <c r="A31" s="93" t="s">
        <v>528</v>
      </c>
      <c r="B31" s="93" t="s">
        <v>200</v>
      </c>
      <c r="C31" s="93" t="s">
        <v>23</v>
      </c>
      <c r="D31" s="92" t="s">
        <v>763</v>
      </c>
      <c r="E31" s="94" t="s">
        <v>88</v>
      </c>
      <c r="F31" s="93" t="s">
        <v>694</v>
      </c>
      <c r="G31" s="93">
        <v>1</v>
      </c>
      <c r="H31" s="93" t="str">
        <f t="shared" si="0"/>
        <v>KHANDWACOE</v>
      </c>
      <c r="I31" s="123" t="s">
        <v>764</v>
      </c>
      <c r="M31" s="96" t="str">
        <f>_xlfn.XLOOKUP(H31,[3]Sheet1!$V:$V,[3]Sheet1!$P:$P)</f>
        <v>Deepak Prajapati</v>
      </c>
      <c r="N31" s="94" t="str">
        <f>_xlfn.XLOOKUP(H31,[3]Sheet1!$V:$V,[3]Sheet1!$P:$P)</f>
        <v>Deepak Prajapati</v>
      </c>
      <c r="O31" s="94" t="str">
        <f>_xlfn.XLOOKUP(H31,[3]Sheet1!$V:$V,[3]Sheet1!$F:$F)</f>
        <v>PG04TN9C</v>
      </c>
      <c r="R31" s="94" t="str">
        <f>_xlfn.XLOOKUP(H31,[3]Sheet1!$V:$V,[3]Sheet1!$F:$F)</f>
        <v>PG04TN9C</v>
      </c>
      <c r="S31" s="93" t="str">
        <f>_xlfn.XLOOKUP(H31,[3]Sheet1!$V:$V,[3]Sheet1!$J:$J)</f>
        <v>WCA/FIN/COMP/LAP/404</v>
      </c>
      <c r="T31" s="98" t="str">
        <f>_xlfn.XLOOKUP(H31,[3]Sheet1!$V:$V,[3]Sheet1!$G:$G)</f>
        <v>V14(DXIH)</v>
      </c>
      <c r="U31" s="91" t="s">
        <v>766</v>
      </c>
      <c r="AB31" s="170"/>
      <c r="AC31" s="170">
        <v>45856.485070057868</v>
      </c>
      <c r="AD31" s="181">
        <v>45866.170897696757</v>
      </c>
    </row>
    <row r="32" spans="1:31" ht="15" hidden="1" x14ac:dyDescent="0.25">
      <c r="A32" s="93" t="s">
        <v>592</v>
      </c>
      <c r="B32" s="93" t="s">
        <v>572</v>
      </c>
      <c r="C32" s="93" t="s">
        <v>573</v>
      </c>
      <c r="D32" s="93" t="s">
        <v>763</v>
      </c>
      <c r="E32" s="94" t="s">
        <v>89</v>
      </c>
      <c r="F32" s="93" t="s">
        <v>694</v>
      </c>
      <c r="G32" s="93">
        <v>1</v>
      </c>
      <c r="H32" s="93" t="str">
        <f t="shared" si="0"/>
        <v>KARAIKUDIBCM</v>
      </c>
      <c r="I32" s="123" t="s">
        <v>764</v>
      </c>
      <c r="M32" s="96" t="str">
        <f>_xlfn.XLOOKUP(H32,[3]Sheet1!$V:$V,[3]Sheet1!$P:$P)</f>
        <v>Sivakumar Marimuthu</v>
      </c>
      <c r="N32" s="94" t="str">
        <f>_xlfn.XLOOKUP(H32,[3]Sheet1!$V:$V,[3]Sheet1!$P:$P)</f>
        <v>Sivakumar Marimuthu</v>
      </c>
      <c r="O32" s="94" t="str">
        <f>_xlfn.XLOOKUP(H32,[3]Sheet1!$V:$V,[3]Sheet1!$F:$F)</f>
        <v>5CG51147ZC</v>
      </c>
      <c r="R32" s="94" t="str">
        <f>_xlfn.XLOOKUP(H32,[2]Sheet1!$V:$V,[2]Sheet1!$F:$F)</f>
        <v>5CG51147ZC</v>
      </c>
      <c r="S32" s="96" t="str">
        <f>_xlfn.XLOOKUP(R32,[2]Sheet1!$F:$F,[2]Sheet1!$J:$J)</f>
        <v>WCA/FIN/COMP/LAP/461</v>
      </c>
      <c r="T32" s="98" t="str">
        <f>_xlfn.XLOOKUP(R32,[2]Sheet1!$F:$F,[2]Sheet1!$G:$G)</f>
        <v>HP 240 G9R</v>
      </c>
      <c r="U32" s="91" t="s">
        <v>765</v>
      </c>
      <c r="AB32" s="170"/>
      <c r="AC32" s="170"/>
      <c r="AD32" s="181" t="e">
        <v>#N/A</v>
      </c>
    </row>
    <row r="33" spans="1:30" ht="15" hidden="1" x14ac:dyDescent="0.25">
      <c r="A33" s="93" t="s">
        <v>592</v>
      </c>
      <c r="B33" s="93" t="s">
        <v>572</v>
      </c>
      <c r="C33" s="93" t="s">
        <v>573</v>
      </c>
      <c r="D33" s="93" t="s">
        <v>763</v>
      </c>
      <c r="E33" s="94" t="s">
        <v>87</v>
      </c>
      <c r="F33" s="93" t="s">
        <v>694</v>
      </c>
      <c r="G33" s="93">
        <v>1</v>
      </c>
      <c r="H33" s="93" t="str">
        <f t="shared" si="0"/>
        <v>KARAIKUDIBM</v>
      </c>
      <c r="I33" s="123" t="s">
        <v>764</v>
      </c>
      <c r="M33" s="96" t="str">
        <f>_xlfn.XLOOKUP(H33,[3]Sheet1!$V:$V,[3]Sheet1!$P:$P)</f>
        <v>Vigensh Govindaraj</v>
      </c>
      <c r="N33" s="94" t="str">
        <f>_xlfn.XLOOKUP(H33,[3]Sheet1!$V:$V,[3]Sheet1!$P:$P)</f>
        <v>Vigensh Govindaraj</v>
      </c>
      <c r="O33" s="94" t="str">
        <f>_xlfn.XLOOKUP(H33,[3]Sheet1!$V:$V,[3]Sheet1!$F:$F)</f>
        <v>PG04TNNQ</v>
      </c>
      <c r="R33" s="94" t="str">
        <f>_xlfn.XLOOKUP(H33,[3]Sheet1!$V:$V,[3]Sheet1!$F:$F)</f>
        <v>PG04TNNQ</v>
      </c>
      <c r="S33" s="96" t="str">
        <f>_xlfn.XLOOKUP(H33,[3]Sheet1!$V:$V,[3]Sheet1!$J:$J)</f>
        <v>WCA/FIN/COMP/LAP/418</v>
      </c>
      <c r="T33" s="98" t="str">
        <f>_xlfn.XLOOKUP(H33,[3]Sheet1!$V:$V,[3]Sheet1!$G:$G)</f>
        <v>V14(K7IN)</v>
      </c>
      <c r="U33" s="91" t="s">
        <v>766</v>
      </c>
      <c r="AB33" s="170"/>
      <c r="AC33" s="170">
        <v>45849.432013888887</v>
      </c>
      <c r="AD33" s="181">
        <v>45849.432013888887</v>
      </c>
    </row>
    <row r="34" spans="1:30" ht="15" hidden="1" x14ac:dyDescent="0.25">
      <c r="A34" s="93" t="s">
        <v>592</v>
      </c>
      <c r="B34" s="93" t="s">
        <v>572</v>
      </c>
      <c r="C34" s="93" t="s">
        <v>573</v>
      </c>
      <c r="D34" s="93" t="s">
        <v>763</v>
      </c>
      <c r="E34" s="94" t="s">
        <v>88</v>
      </c>
      <c r="F34" s="93" t="s">
        <v>694</v>
      </c>
      <c r="G34" s="93">
        <v>1</v>
      </c>
      <c r="H34" s="93" t="str">
        <f t="shared" si="0"/>
        <v>KARAIKUDICOE</v>
      </c>
      <c r="I34" s="123" t="s">
        <v>764</v>
      </c>
      <c r="M34" s="96" t="str">
        <f>_xlfn.XLOOKUP(H34,[3]Sheet1!$V:$V,[3]Sheet1!$P:$P)</f>
        <v>Sathish M</v>
      </c>
      <c r="N34" s="94" t="str">
        <f>_xlfn.XLOOKUP(H34,[3]Sheet1!$V:$V,[3]Sheet1!$P:$P)</f>
        <v>Sathish M</v>
      </c>
      <c r="O34" s="94" t="str">
        <f>_xlfn.XLOOKUP(H34,[3]Sheet1!$V:$V,[3]Sheet1!$F:$F)</f>
        <v>PG04SHTR</v>
      </c>
      <c r="R34" s="94" t="str">
        <f>_xlfn.XLOOKUP(H34,[3]Sheet1!$V:$V,[3]Sheet1!$F:$F)</f>
        <v>PG04SHTR</v>
      </c>
      <c r="S34" s="96" t="str">
        <f>_xlfn.XLOOKUP(H34,[3]Sheet1!$V:$V,[3]Sheet1!$J:$J)</f>
        <v>WCA/FIN/COMP/LAP/362</v>
      </c>
      <c r="T34" s="98" t="str">
        <f>_xlfn.XLOOKUP(H34,[3]Sheet1!$V:$V,[3]Sheet1!$G:$G)</f>
        <v>V14(DXIH)</v>
      </c>
      <c r="U34" s="91" t="s">
        <v>766</v>
      </c>
      <c r="AA34" s="99" t="e">
        <f>_xlfn.XLOOKUP(J34,'[5]DevicesWithInventory_ef016592-4'!$I:$I,'[5]DevicesWithInventory_ef016592-4'!$D:$D)</f>
        <v>#N/A</v>
      </c>
      <c r="AB34" s="170">
        <f>_xlfn.XLOOKUP(R34,'[6]DevicesWithInventory_89e8ff99-1'!$I:$I,'[6]DevicesWithInventory_89e8ff99-1'!$D:$D)</f>
        <v>45820.369189814817</v>
      </c>
      <c r="AC34" s="170">
        <v>45854.211516203701</v>
      </c>
      <c r="AD34" s="181">
        <v>45854.211516203701</v>
      </c>
    </row>
    <row r="35" spans="1:30" ht="15" hidden="1" x14ac:dyDescent="0.25">
      <c r="A35" s="93" t="s">
        <v>592</v>
      </c>
      <c r="B35" s="93" t="s">
        <v>572</v>
      </c>
      <c r="C35" s="93" t="s">
        <v>573</v>
      </c>
      <c r="D35" s="93" t="s">
        <v>763</v>
      </c>
      <c r="E35" s="94" t="s">
        <v>86</v>
      </c>
      <c r="F35" s="93" t="s">
        <v>770</v>
      </c>
      <c r="G35" s="93">
        <v>1</v>
      </c>
      <c r="H35" s="93" t="str">
        <f t="shared" si="0"/>
        <v>KARAIKUDIRM</v>
      </c>
      <c r="I35" s="123" t="s">
        <v>764</v>
      </c>
      <c r="M35" s="96" t="str">
        <f>_xlfn.XLOOKUP(H35,[3]Sheet1!$V:$V,[3]Sheet1!$P:$P)</f>
        <v>RM</v>
      </c>
      <c r="N35" s="94" t="str">
        <f>_xlfn.XLOOKUP(H35,[3]Sheet1!$V:$V,[3]Sheet1!$P:$P)</f>
        <v>RM</v>
      </c>
      <c r="O35" s="94" t="str">
        <f>_xlfn.XLOOKUP(H35,[3]Sheet1!$V:$V,[3]Sheet1!$F:$F)</f>
        <v>PG04SCKM</v>
      </c>
      <c r="R35" s="94" t="str">
        <f>_xlfn.XLOOKUP(H35,[3]Sheet1!$V:$V,[3]Sheet1!$F:$F)</f>
        <v>PG04SCKM</v>
      </c>
      <c r="S35" s="96" t="str">
        <f>_xlfn.XLOOKUP(H35,[3]Sheet1!$V:$V,[3]Sheet1!$J:$J)</f>
        <v>WCA/FIN/COMP/LAP/443</v>
      </c>
      <c r="T35" s="98" t="str">
        <f>_xlfn.XLOOKUP(H35,[3]Sheet1!$V:$V,[3]Sheet1!$G:$G)</f>
        <v>V15(98IH)</v>
      </c>
      <c r="U35" s="91" t="s">
        <v>766</v>
      </c>
      <c r="AB35" s="170"/>
      <c r="AC35" s="170"/>
      <c r="AD35" s="181" t="e">
        <v>#N/A</v>
      </c>
    </row>
    <row r="36" spans="1:30" ht="15" hidden="1" x14ac:dyDescent="0.25">
      <c r="A36" s="93" t="s">
        <v>572</v>
      </c>
      <c r="B36" s="93" t="s">
        <v>572</v>
      </c>
      <c r="C36" s="93" t="s">
        <v>573</v>
      </c>
      <c r="D36" s="93" t="s">
        <v>763</v>
      </c>
      <c r="E36" s="94" t="s">
        <v>89</v>
      </c>
      <c r="F36" s="93" t="s">
        <v>694</v>
      </c>
      <c r="G36" s="93">
        <v>1</v>
      </c>
      <c r="H36" s="93" t="str">
        <f t="shared" si="0"/>
        <v>MADURAIBCM</v>
      </c>
      <c r="I36" s="123" t="s">
        <v>764</v>
      </c>
      <c r="M36" s="96" t="str">
        <f>_xlfn.XLOOKUP(H36,[2]Sheet1!$V:$V,[2]Sheet1!$P:$P)</f>
        <v>S Gowtham</v>
      </c>
      <c r="N36" s="94" t="str">
        <f>_xlfn.XLOOKUP(H36,[3]Sheet1!$V:$V,[3]Sheet1!$P:$P)</f>
        <v>S Gowtham</v>
      </c>
      <c r="O36" s="94" t="str">
        <f>_xlfn.XLOOKUP(H36,[3]Sheet1!$V:$V,[3]Sheet1!$F:$F)</f>
        <v>5CG5214526</v>
      </c>
      <c r="R36" s="94" t="str">
        <f>_xlfn.XLOOKUP(H36,[2]Sheet1!$V:$V,[2]Sheet1!$F:$F)</f>
        <v>5CG5214526</v>
      </c>
      <c r="S36" s="96" t="str">
        <f>_xlfn.XLOOKUP(R36,[2]Sheet1!$F:$F,[2]Sheet1!$J:$J)</f>
        <v>WCA/FIN/COMP/LAP/460</v>
      </c>
      <c r="T36" s="98" t="str">
        <f>_xlfn.XLOOKUP(R36,[2]Sheet1!$F:$F,[2]Sheet1!$G:$G)</f>
        <v>HP 240 G9R</v>
      </c>
      <c r="U36" s="91" t="s">
        <v>765</v>
      </c>
      <c r="AB36" s="170"/>
      <c r="AC36" s="170"/>
      <c r="AD36" s="181" t="e">
        <v>#N/A</v>
      </c>
    </row>
    <row r="37" spans="1:30" ht="15" hidden="1" x14ac:dyDescent="0.25">
      <c r="A37" s="93" t="s">
        <v>572</v>
      </c>
      <c r="B37" s="93" t="s">
        <v>572</v>
      </c>
      <c r="C37" s="93" t="s">
        <v>573</v>
      </c>
      <c r="D37" s="93" t="s">
        <v>763</v>
      </c>
      <c r="E37" s="94" t="s">
        <v>87</v>
      </c>
      <c r="F37" s="93"/>
      <c r="G37" s="93"/>
      <c r="H37" s="93" t="str">
        <f t="shared" si="0"/>
        <v>MADURAIBM</v>
      </c>
      <c r="I37" s="123" t="s">
        <v>764</v>
      </c>
      <c r="M37" s="96" t="e">
        <f>_xlfn.XLOOKUP(H37,[2]Sheet1!$V:$V,[2]Sheet1!$P:$P)</f>
        <v>#N/A</v>
      </c>
      <c r="N37" s="94" t="str">
        <f>_xlfn.XLOOKUP(H37,[3]Sheet1!$V:$V,[3]Sheet1!$P:$P)</f>
        <v>P Durai Pandi</v>
      </c>
      <c r="O37" s="94" t="str">
        <f>_xlfn.XLOOKUP(H37,[3]Sheet1!$V:$V,[3]Sheet1!$F:$F)</f>
        <v>PG04X9GM</v>
      </c>
      <c r="R37" s="94" t="e">
        <f>_xlfn.XLOOKUP(H37,[2]Sheet1!$V:$V,[2]Sheet1!$F:$F)</f>
        <v>#N/A</v>
      </c>
      <c r="S37" s="96" t="e">
        <f>_xlfn.XLOOKUP(R37,[2]Sheet1!$F:$F,[2]Sheet1!$J:$J)</f>
        <v>#N/A</v>
      </c>
      <c r="T37" s="98" t="e">
        <f>_xlfn.XLOOKUP(R37,[2]Sheet1!$F:$F,[2]Sheet1!$G:$G)</f>
        <v>#N/A</v>
      </c>
      <c r="U37" s="91" t="s">
        <v>766</v>
      </c>
      <c r="AB37" s="170"/>
      <c r="AC37" s="170"/>
      <c r="AD37" s="181" t="e">
        <v>#N/A</v>
      </c>
    </row>
    <row r="38" spans="1:30" ht="15" hidden="1" x14ac:dyDescent="0.25">
      <c r="A38" s="93" t="s">
        <v>572</v>
      </c>
      <c r="B38" s="93" t="s">
        <v>572</v>
      </c>
      <c r="C38" s="93" t="s">
        <v>573</v>
      </c>
      <c r="D38" s="93" t="s">
        <v>763</v>
      </c>
      <c r="E38" s="94" t="s">
        <v>88</v>
      </c>
      <c r="F38" s="93" t="s">
        <v>695</v>
      </c>
      <c r="G38" s="93"/>
      <c r="H38" s="93" t="str">
        <f t="shared" si="0"/>
        <v>MADURAICOE</v>
      </c>
      <c r="I38" s="123" t="s">
        <v>764</v>
      </c>
      <c r="M38" s="96" t="e">
        <f>_xlfn.XLOOKUP(H38,[2]Sheet1!$V:$V,[2]Sheet1!$P:$P)</f>
        <v>#N/A</v>
      </c>
      <c r="N38" s="94" t="str">
        <f>_xlfn.XLOOKUP(H38,[3]Sheet1!$V:$V,[3]Sheet1!$P:$P)</f>
        <v>Veerachamy Pazhaniyandi</v>
      </c>
      <c r="O38" s="94" t="str">
        <f>_xlfn.XLOOKUP(H38,[3]Sheet1!$V:$V,[3]Sheet1!$F:$F)</f>
        <v>PG04SCBA</v>
      </c>
      <c r="R38" s="94" t="e">
        <f>_xlfn.XLOOKUP(H38,[2]Sheet1!$V:$V,[2]Sheet1!$F:$F)</f>
        <v>#N/A</v>
      </c>
      <c r="S38" s="96" t="e">
        <f>_xlfn.XLOOKUP(R38,[2]Sheet1!$F:$F,[2]Sheet1!$J:$J)</f>
        <v>#N/A</v>
      </c>
      <c r="T38" s="98" t="e">
        <f>_xlfn.XLOOKUP(R38,[2]Sheet1!$F:$F,[2]Sheet1!$G:$G)</f>
        <v>#N/A</v>
      </c>
      <c r="U38" s="91" t="s">
        <v>766</v>
      </c>
      <c r="AB38" s="170"/>
      <c r="AC38" s="170"/>
      <c r="AD38" s="181" t="e">
        <v>#N/A</v>
      </c>
    </row>
    <row r="39" spans="1:30" ht="15" hidden="1" x14ac:dyDescent="0.25">
      <c r="A39" s="93" t="s">
        <v>572</v>
      </c>
      <c r="B39" s="93" t="s">
        <v>572</v>
      </c>
      <c r="C39" s="93" t="s">
        <v>573</v>
      </c>
      <c r="D39" s="93" t="s">
        <v>763</v>
      </c>
      <c r="E39" s="94" t="s">
        <v>86</v>
      </c>
      <c r="F39" s="93"/>
      <c r="G39" s="93"/>
      <c r="H39" s="93" t="str">
        <f t="shared" si="0"/>
        <v>MADURAIRM</v>
      </c>
      <c r="I39" s="123" t="s">
        <v>764</v>
      </c>
      <c r="M39" s="96" t="e">
        <f>_xlfn.XLOOKUP(H39,[2]Sheet1!$V:$V,[2]Sheet1!$P:$P)</f>
        <v>#N/A</v>
      </c>
      <c r="N39" s="94" t="str">
        <f>_xlfn.XLOOKUP(H39,[3]Sheet1!$V:$V,[3]Sheet1!$P:$P)</f>
        <v>RM</v>
      </c>
      <c r="O39" s="94" t="str">
        <f>_xlfn.XLOOKUP(H39,[3]Sheet1!$V:$V,[3]Sheet1!$F:$F)</f>
        <v>PG04X4T9</v>
      </c>
      <c r="R39" s="94" t="e">
        <f>_xlfn.XLOOKUP(H39,[2]Sheet1!$V:$V,[2]Sheet1!$F:$F)</f>
        <v>#N/A</v>
      </c>
      <c r="S39" s="96" t="e">
        <f>_xlfn.XLOOKUP(R39,[2]Sheet1!$F:$F,[2]Sheet1!$J:$J)</f>
        <v>#N/A</v>
      </c>
      <c r="T39" s="98" t="e">
        <f>_xlfn.XLOOKUP(R39,[2]Sheet1!$F:$F,[2]Sheet1!$G:$G)</f>
        <v>#N/A</v>
      </c>
      <c r="U39" s="91" t="s">
        <v>766</v>
      </c>
      <c r="AB39" s="170"/>
      <c r="AC39" s="170"/>
      <c r="AD39" s="181" t="e">
        <v>#N/A</v>
      </c>
    </row>
    <row r="40" spans="1:30" ht="15" hidden="1" x14ac:dyDescent="0.25">
      <c r="A40" s="93" t="s">
        <v>571</v>
      </c>
      <c r="B40" s="93" t="s">
        <v>572</v>
      </c>
      <c r="C40" s="93" t="s">
        <v>573</v>
      </c>
      <c r="D40" s="93" t="s">
        <v>763</v>
      </c>
      <c r="E40" s="94" t="s">
        <v>87</v>
      </c>
      <c r="F40" s="93" t="s">
        <v>694</v>
      </c>
      <c r="G40" s="93">
        <v>1</v>
      </c>
      <c r="H40" s="93" t="str">
        <f t="shared" si="0"/>
        <v>NAGARCOILBM</v>
      </c>
      <c r="I40" s="123" t="s">
        <v>764</v>
      </c>
      <c r="M40" s="96" t="s">
        <v>778</v>
      </c>
      <c r="N40" s="94" t="str">
        <f>_xlfn.XLOOKUP(H40,[3]Sheet1!$V:$V,[3]Sheet1!$P:$P)</f>
        <v>Sree kumar N</v>
      </c>
      <c r="O40" s="94" t="str">
        <f>_xlfn.XLOOKUP(H40,[3]Sheet1!$V:$V,[3]Sheet1!$F:$F)</f>
        <v>PG04SBQW</v>
      </c>
      <c r="R40" s="94" t="str">
        <f>_xlfn.XLOOKUP(H40,[3]Sheet1!$V:$V,[3]Sheet1!$F:$F)</f>
        <v>PG04SBQW</v>
      </c>
      <c r="S40" s="96" t="str">
        <f>_xlfn.XLOOKUP(H40,[3]Sheet1!$V:$V,[3]Sheet1!$J:$J)</f>
        <v>WCA/FIN/COMP/LAP/430</v>
      </c>
      <c r="T40" s="98" t="str">
        <f>_xlfn.XLOOKUP(H40,[3]Sheet1!$V:$V,[3]Sheet1!$G:$G)</f>
        <v>V15(98IH)</v>
      </c>
      <c r="U40" s="91" t="s">
        <v>766</v>
      </c>
      <c r="AB40" s="170"/>
      <c r="AC40" s="170"/>
      <c r="AD40" s="181" t="e">
        <v>#N/A</v>
      </c>
    </row>
    <row r="41" spans="1:30" ht="15" hidden="1" x14ac:dyDescent="0.25">
      <c r="A41" s="93" t="s">
        <v>571</v>
      </c>
      <c r="B41" s="93" t="s">
        <v>572</v>
      </c>
      <c r="C41" s="93" t="s">
        <v>573</v>
      </c>
      <c r="D41" s="93" t="s">
        <v>763</v>
      </c>
      <c r="E41" s="94" t="s">
        <v>88</v>
      </c>
      <c r="F41" s="93" t="s">
        <v>694</v>
      </c>
      <c r="G41" s="93">
        <v>1</v>
      </c>
      <c r="H41" s="93" t="str">
        <f t="shared" si="0"/>
        <v>NAGARCOILCOE</v>
      </c>
      <c r="I41" s="123" t="s">
        <v>764</v>
      </c>
      <c r="M41" s="96" t="str">
        <f>_xlfn.XLOOKUP(H41,[3]Sheet1!$V:$V,[3]Sheet1!$P:$P)</f>
        <v>Abishek S</v>
      </c>
      <c r="N41" s="94" t="str">
        <f>_xlfn.XLOOKUP(H41,[3]Sheet1!$V:$V,[3]Sheet1!$P:$P)</f>
        <v>Abishek S</v>
      </c>
      <c r="O41" s="94" t="str">
        <f>_xlfn.XLOOKUP(H41,[3]Sheet1!$V:$V,[3]Sheet1!$F:$F)</f>
        <v>PG04TMSM</v>
      </c>
      <c r="R41" s="94" t="str">
        <f>_xlfn.XLOOKUP(H41,[3]Sheet1!$V:$V,[3]Sheet1!$F:$F)</f>
        <v>PG04TMSM</v>
      </c>
      <c r="S41" s="93" t="str">
        <f>_xlfn.XLOOKUP(H41,[3]Sheet1!$V:$V,[3]Sheet1!$J:$J)</f>
        <v>WCA/FIN/COMP/LAP/402</v>
      </c>
      <c r="T41" s="98" t="str">
        <f>_xlfn.XLOOKUP(H41,[3]Sheet1!$V:$V,[3]Sheet1!$G:$G)</f>
        <v>V14(DXIH)</v>
      </c>
      <c r="U41" s="91" t="s">
        <v>766</v>
      </c>
      <c r="AB41" s="170"/>
      <c r="AC41" s="170">
        <v>45856.351417615741</v>
      </c>
      <c r="AD41" s="181">
        <v>45866.198498391204</v>
      </c>
    </row>
    <row r="42" spans="1:30" ht="15" hidden="1" x14ac:dyDescent="0.25">
      <c r="A42" s="93" t="s">
        <v>571</v>
      </c>
      <c r="B42" s="93" t="s">
        <v>572</v>
      </c>
      <c r="C42" s="93" t="s">
        <v>573</v>
      </c>
      <c r="D42" s="93" t="s">
        <v>763</v>
      </c>
      <c r="E42" s="94" t="s">
        <v>86</v>
      </c>
      <c r="F42" s="93" t="s">
        <v>770</v>
      </c>
      <c r="G42" s="93">
        <v>1</v>
      </c>
      <c r="H42" s="93" t="str">
        <f t="shared" si="0"/>
        <v>NAGARCOILRM</v>
      </c>
      <c r="I42" s="123" t="s">
        <v>764</v>
      </c>
      <c r="M42" s="96" t="e">
        <f>_xlfn.XLOOKUP(H42,[2]Sheet1!$V:$V,[2]Sheet1!$P:$P)</f>
        <v>#N/A</v>
      </c>
      <c r="N42" s="94" t="str">
        <f>_xlfn.XLOOKUP(H42,[3]Sheet1!$V:$V,[3]Sheet1!$P:$P)</f>
        <v>RM</v>
      </c>
      <c r="O42" s="94" t="str">
        <f>_xlfn.XLOOKUP(H42,[3]Sheet1!$V:$V,[3]Sheet1!$F:$F)</f>
        <v>PG04SBHE</v>
      </c>
      <c r="R42" s="94" t="e">
        <f>_xlfn.XLOOKUP(H42,[2]Sheet1!$V:$V,[2]Sheet1!$F:$F)</f>
        <v>#N/A</v>
      </c>
      <c r="S42" s="96" t="e">
        <f>_xlfn.XLOOKUP(R42,[2]Sheet1!$F:$F,[2]Sheet1!$J:$J)</f>
        <v>#N/A</v>
      </c>
      <c r="T42" s="98" t="e">
        <f>_xlfn.XLOOKUP(R42,[2]Sheet1!$F:$F,[2]Sheet1!$G:$G)</f>
        <v>#N/A</v>
      </c>
      <c r="U42" s="91" t="s">
        <v>766</v>
      </c>
      <c r="AB42" s="170"/>
      <c r="AC42" s="170"/>
      <c r="AD42" s="181" t="e">
        <v>#N/A</v>
      </c>
    </row>
    <row r="43" spans="1:30" ht="15" hidden="1" x14ac:dyDescent="0.25">
      <c r="A43" s="93" t="s">
        <v>587</v>
      </c>
      <c r="B43" s="93" t="s">
        <v>572</v>
      </c>
      <c r="C43" s="93" t="s">
        <v>573</v>
      </c>
      <c r="D43" s="93" t="s">
        <v>763</v>
      </c>
      <c r="E43" s="94" t="s">
        <v>89</v>
      </c>
      <c r="F43" s="93" t="s">
        <v>694</v>
      </c>
      <c r="G43" s="93">
        <v>1</v>
      </c>
      <c r="H43" s="93" t="str">
        <f t="shared" si="0"/>
        <v>SIVAKASIBCM</v>
      </c>
      <c r="I43" s="123" t="s">
        <v>764</v>
      </c>
      <c r="M43" s="96" t="str">
        <f>_xlfn.XLOOKUP(H43,[3]Sheet1!$V:$V,[3]Sheet1!$P:$P)</f>
        <v xml:space="preserve"> Manojkumar P</v>
      </c>
      <c r="N43" s="94" t="str">
        <f>_xlfn.XLOOKUP(H43,[3]Sheet1!$V:$V,[3]Sheet1!$P:$P)</f>
        <v xml:space="preserve"> Manojkumar P</v>
      </c>
      <c r="O43" s="94" t="str">
        <f>_xlfn.XLOOKUP(H43,[3]Sheet1!$V:$V,[3]Sheet1!$F:$F)</f>
        <v>PG04DVGS</v>
      </c>
      <c r="R43" s="94" t="str">
        <f>_xlfn.XLOOKUP(H43,[3]Sheet1!$V:$V,[3]Sheet1!$F:$F)</f>
        <v>PG04DVGS</v>
      </c>
      <c r="S43" s="93" t="str">
        <f>_xlfn.XLOOKUP(H43,[3]Sheet1!$V:$V,[3]Sheet1!$J:$J)</f>
        <v>WCA/FIN/COMP/LAP/383</v>
      </c>
      <c r="T43" s="98" t="str">
        <f>_xlfn.XLOOKUP(H43,[3]Sheet1!$V:$V,[3]Sheet1!$G:$G)</f>
        <v>E14(2V00)</v>
      </c>
      <c r="U43" s="91" t="s">
        <v>765</v>
      </c>
      <c r="X43" s="91" t="s">
        <v>1</v>
      </c>
      <c r="AA43" s="99" t="e">
        <f>_xlfn.XLOOKUP(J43,'[5]DevicesWithInventory_ef016592-4'!$I:$I,'[5]DevicesWithInventory_ef016592-4'!$D:$D)</f>
        <v>#N/A</v>
      </c>
      <c r="AB43" s="170">
        <f>_xlfn.XLOOKUP(R43,'[6]DevicesWithInventory_89e8ff99-1'!$I:$I,'[6]DevicesWithInventory_89e8ff99-1'!$D:$D)</f>
        <v>45828.423321759263</v>
      </c>
      <c r="AC43" s="170">
        <v>45828.423321759263</v>
      </c>
      <c r="AD43" s="181">
        <v>45864.312754629631</v>
      </c>
    </row>
    <row r="44" spans="1:30" ht="15" hidden="1" x14ac:dyDescent="0.25">
      <c r="A44" s="93" t="s">
        <v>587</v>
      </c>
      <c r="B44" s="93" t="s">
        <v>572</v>
      </c>
      <c r="C44" s="93" t="s">
        <v>573</v>
      </c>
      <c r="D44" s="93" t="s">
        <v>763</v>
      </c>
      <c r="E44" s="94" t="s">
        <v>87</v>
      </c>
      <c r="F44" s="93" t="s">
        <v>694</v>
      </c>
      <c r="G44" s="93">
        <v>1</v>
      </c>
      <c r="H44" s="93" t="str">
        <f t="shared" si="0"/>
        <v>SIVAKASIBM</v>
      </c>
      <c r="I44" s="123" t="s">
        <v>764</v>
      </c>
      <c r="M44" s="96" t="str">
        <f>_xlfn.XLOOKUP(H44,[3]Sheet1!$V:$V,[3]Sheet1!$P:$P)</f>
        <v>G Mareeswaran</v>
      </c>
      <c r="N44" s="94" t="str">
        <f>_xlfn.XLOOKUP(H44,[3]Sheet1!$V:$V,[3]Sheet1!$P:$P)</f>
        <v>G Mareeswaran</v>
      </c>
      <c r="O44" s="94" t="str">
        <f>_xlfn.XLOOKUP(H44,[3]Sheet1!$V:$V,[3]Sheet1!$F:$F)</f>
        <v>PG04TMSK</v>
      </c>
      <c r="R44" s="94" t="str">
        <f>_xlfn.XLOOKUP(H44,[3]Sheet1!$V:$V,[3]Sheet1!$F:$F)</f>
        <v>PG04TMSK</v>
      </c>
      <c r="S44" s="96" t="str">
        <f>_xlfn.XLOOKUP(H44,[3]Sheet1!$V:$V,[3]Sheet1!$J:$J)</f>
        <v>WCA/FIN/COMP/LAP/399</v>
      </c>
      <c r="T44" s="98" t="str">
        <f>_xlfn.XLOOKUP(H44,[3]Sheet1!$V:$V,[3]Sheet1!$G:$G)</f>
        <v>V14(DXIH)</v>
      </c>
      <c r="U44" s="91" t="s">
        <v>766</v>
      </c>
      <c r="AB44" s="170"/>
      <c r="AC44" s="170">
        <v>45856.350293310184</v>
      </c>
      <c r="AD44" s="181">
        <v>45864.187280092592</v>
      </c>
    </row>
    <row r="45" spans="1:30" ht="15" hidden="1" x14ac:dyDescent="0.25">
      <c r="A45" s="93" t="s">
        <v>587</v>
      </c>
      <c r="B45" s="93" t="s">
        <v>572</v>
      </c>
      <c r="C45" s="93" t="s">
        <v>573</v>
      </c>
      <c r="D45" s="93" t="s">
        <v>763</v>
      </c>
      <c r="E45" s="94" t="s">
        <v>88</v>
      </c>
      <c r="F45" s="93" t="s">
        <v>695</v>
      </c>
      <c r="G45" s="93">
        <v>1</v>
      </c>
      <c r="H45" s="93" t="str">
        <f t="shared" si="0"/>
        <v>SIVAKASICOE</v>
      </c>
      <c r="I45" s="123" t="s">
        <v>764</v>
      </c>
      <c r="M45" s="96" t="str">
        <f>_xlfn.XLOOKUP(H45,[3]Sheet1!$V:$V,[3]Sheet1!$P:$P)</f>
        <v>Sethuraj K</v>
      </c>
      <c r="N45" s="94" t="str">
        <f>_xlfn.XLOOKUP(H45,[3]Sheet1!$V:$V,[3]Sheet1!$P:$P)</f>
        <v>Sethuraj K</v>
      </c>
      <c r="O45" s="94" t="str">
        <f>_xlfn.XLOOKUP(H45,[3]Sheet1!$V:$V,[3]Sheet1!$F:$F)</f>
        <v>PG04SCH0</v>
      </c>
      <c r="R45" s="94" t="str">
        <f>_xlfn.XLOOKUP(H45,[3]Sheet1!$V:$V,[3]Sheet1!$F:$F)</f>
        <v>PG04SCH0</v>
      </c>
      <c r="S45" s="96" t="str">
        <f>_xlfn.XLOOKUP(H45,[3]Sheet1!$V:$V,[3]Sheet1!$J:$J)</f>
        <v>WCA/FIN/COMP/LAP/451</v>
      </c>
      <c r="T45" s="98" t="str">
        <f>_xlfn.XLOOKUP(H45,[3]Sheet1!$V:$V,[3]Sheet1!$G:$G)</f>
        <v>V15(98IH)</v>
      </c>
      <c r="U45" s="91" t="s">
        <v>766</v>
      </c>
      <c r="AB45" s="170"/>
      <c r="AC45" s="170"/>
      <c r="AD45" s="181" t="e">
        <v>#N/A</v>
      </c>
    </row>
    <row r="46" spans="1:30" ht="15" hidden="1" x14ac:dyDescent="0.25">
      <c r="A46" s="93" t="s">
        <v>587</v>
      </c>
      <c r="B46" s="93" t="s">
        <v>572</v>
      </c>
      <c r="C46" s="93" t="s">
        <v>573</v>
      </c>
      <c r="D46" s="93" t="s">
        <v>763</v>
      </c>
      <c r="E46" s="94" t="s">
        <v>86</v>
      </c>
      <c r="F46" s="93" t="s">
        <v>770</v>
      </c>
      <c r="G46" s="93">
        <v>1</v>
      </c>
      <c r="H46" s="93" t="str">
        <f t="shared" si="0"/>
        <v>SIVAKASIRM</v>
      </c>
      <c r="I46" s="123" t="s">
        <v>764</v>
      </c>
      <c r="M46" s="96" t="str">
        <f>_xlfn.XLOOKUP(H46,[3]Sheet1!$V:$V,[3]Sheet1!$P:$P)</f>
        <v>RM</v>
      </c>
      <c r="N46" s="94" t="str">
        <f>_xlfn.XLOOKUP(H46,[3]Sheet1!$V:$V,[3]Sheet1!$P:$P)</f>
        <v>RM</v>
      </c>
      <c r="O46" s="94" t="str">
        <f>_xlfn.XLOOKUP(H46,[3]Sheet1!$V:$V,[3]Sheet1!$F:$F)</f>
        <v>PG04SCKR</v>
      </c>
      <c r="R46" s="94" t="str">
        <f>_xlfn.XLOOKUP(H46,[3]Sheet1!$V:$V,[3]Sheet1!$F:$F)</f>
        <v>PG04SCKR</v>
      </c>
      <c r="S46" s="96" t="str">
        <f>_xlfn.XLOOKUP(H46,[3]Sheet1!$V:$V,[3]Sheet1!$J:$J)</f>
        <v>WCA/FIN/COMP/LAP/453</v>
      </c>
      <c r="T46" s="98" t="str">
        <f>_xlfn.XLOOKUP(H46,[3]Sheet1!$V:$V,[3]Sheet1!$G:$G)</f>
        <v>V15(98IH)</v>
      </c>
      <c r="U46" s="91" t="s">
        <v>766</v>
      </c>
      <c r="AB46" s="170"/>
      <c r="AC46" s="170"/>
      <c r="AD46" s="181" t="e">
        <v>#N/A</v>
      </c>
    </row>
    <row r="47" spans="1:30" ht="15" hidden="1" x14ac:dyDescent="0.25">
      <c r="A47" s="93" t="s">
        <v>581</v>
      </c>
      <c r="B47" s="93" t="s">
        <v>572</v>
      </c>
      <c r="C47" s="93" t="s">
        <v>573</v>
      </c>
      <c r="D47" s="93" t="s">
        <v>763</v>
      </c>
      <c r="E47" s="94" t="s">
        <v>89</v>
      </c>
      <c r="F47" s="93" t="s">
        <v>779</v>
      </c>
      <c r="G47" s="93">
        <v>1</v>
      </c>
      <c r="H47" s="93" t="str">
        <f t="shared" si="0"/>
        <v>THENIBCM</v>
      </c>
      <c r="I47" s="123" t="s">
        <v>764</v>
      </c>
      <c r="M47" s="96" t="str">
        <f>_xlfn.XLOOKUP(H47,[3]Sheet1!$V:$V,[3]Sheet1!$P:$P)</f>
        <v>Ramar V</v>
      </c>
      <c r="N47" s="94" t="str">
        <f>_xlfn.XLOOKUP(H47,[3]Sheet1!$V:$V,[3]Sheet1!$P:$P)</f>
        <v>Ramar V</v>
      </c>
      <c r="O47" s="94" t="str">
        <f>_xlfn.XLOOKUP(H47,[3]Sheet1!$V:$V,[3]Sheet1!$F:$F)</f>
        <v>PG04PQSE</v>
      </c>
      <c r="R47" s="94" t="str">
        <f>_xlfn.XLOOKUP(H47,[3]Sheet1!$V:$V,[3]Sheet1!$F:$F)</f>
        <v>PG04PQSE</v>
      </c>
      <c r="S47" s="96" t="str">
        <f>_xlfn.XLOOKUP(H47,[3]Sheet1!$V:$V,[3]Sheet1!$J:$J)</f>
        <v>WCA/FIN/COMP/LAP/352</v>
      </c>
      <c r="T47" s="98" t="str">
        <f>_xlfn.XLOOKUP(H47,[3]Sheet1!$V:$V,[3]Sheet1!$G:$G)</f>
        <v>E14(2V00)</v>
      </c>
      <c r="U47" s="91" t="s">
        <v>765</v>
      </c>
      <c r="AA47" s="99" t="e">
        <f>_xlfn.XLOOKUP(J47,'[5]DevicesWithInventory_ef016592-4'!$I:$I,'[5]DevicesWithInventory_ef016592-4'!$D:$D)</f>
        <v>#N/A</v>
      </c>
      <c r="AB47" s="170">
        <f>_xlfn.XLOOKUP(R47,'[6]DevicesWithInventory_89e8ff99-1'!$I:$I,'[6]DevicesWithInventory_89e8ff99-1'!$D:$D)</f>
        <v>45803.27957175926</v>
      </c>
      <c r="AC47" s="170">
        <v>45803.27957175926</v>
      </c>
      <c r="AD47" s="181">
        <v>45803.27957175926</v>
      </c>
    </row>
    <row r="48" spans="1:30" ht="15" hidden="1" x14ac:dyDescent="0.25">
      <c r="A48" s="93" t="s">
        <v>581</v>
      </c>
      <c r="B48" s="93" t="s">
        <v>572</v>
      </c>
      <c r="C48" s="93" t="s">
        <v>573</v>
      </c>
      <c r="D48" s="93" t="s">
        <v>763</v>
      </c>
      <c r="E48" s="94" t="s">
        <v>88</v>
      </c>
      <c r="F48" s="93" t="s">
        <v>694</v>
      </c>
      <c r="G48" s="93">
        <v>1</v>
      </c>
      <c r="H48" s="93" t="str">
        <f t="shared" si="0"/>
        <v>THENICOE</v>
      </c>
      <c r="I48" s="123" t="s">
        <v>764</v>
      </c>
      <c r="M48" s="96" t="str">
        <f>_xlfn.XLOOKUP(H48,[3]Sheet1!$V:$V,[3]Sheet1!$P:$P)</f>
        <v>Dinesh K</v>
      </c>
      <c r="N48" s="94" t="str">
        <f>_xlfn.XLOOKUP(H48,[3]Sheet1!$V:$V,[3]Sheet1!$P:$P)</f>
        <v>Dinesh K</v>
      </c>
      <c r="O48" s="94" t="str">
        <f>_xlfn.XLOOKUP(H48,[3]Sheet1!$V:$V,[3]Sheet1!$F:$F)</f>
        <v>PG04TMXK</v>
      </c>
      <c r="R48" s="94" t="str">
        <f>_xlfn.XLOOKUP(H48,[3]Sheet1!$V:$V,[3]Sheet1!$F:$F)</f>
        <v>PG04TMXK</v>
      </c>
      <c r="S48" s="96" t="str">
        <f>_xlfn.XLOOKUP(H48,[3]Sheet1!$V:$V,[3]Sheet1!$J:$J)</f>
        <v>WCA/FIN/COMP/LAP/400</v>
      </c>
      <c r="T48" s="98" t="str">
        <f>_xlfn.XLOOKUP(H48,[3]Sheet1!$V:$V,[3]Sheet1!$G:$G)</f>
        <v>V14(DXIH)</v>
      </c>
      <c r="U48" s="91" t="s">
        <v>766</v>
      </c>
      <c r="AB48" s="170"/>
      <c r="AC48" s="170">
        <v>45856.175904270836</v>
      </c>
      <c r="AD48" s="181">
        <v>45864.329768518517</v>
      </c>
    </row>
    <row r="49" spans="1:30" ht="15" hidden="1" x14ac:dyDescent="0.25">
      <c r="A49" s="93" t="s">
        <v>581</v>
      </c>
      <c r="B49" s="93" t="s">
        <v>572</v>
      </c>
      <c r="C49" s="93" t="s">
        <v>573</v>
      </c>
      <c r="D49" s="93" t="s">
        <v>763</v>
      </c>
      <c r="E49" s="94" t="s">
        <v>86</v>
      </c>
      <c r="F49" s="93" t="s">
        <v>770</v>
      </c>
      <c r="G49" s="93">
        <v>1</v>
      </c>
      <c r="H49" s="93" t="str">
        <f t="shared" si="0"/>
        <v>THENIRM</v>
      </c>
      <c r="I49" s="123" t="s">
        <v>764</v>
      </c>
      <c r="M49" s="96" t="str">
        <f>_xlfn.XLOOKUP(H49,[3]Sheet1!$V:$V,[3]Sheet1!$P:$P)</f>
        <v>RM</v>
      </c>
      <c r="N49" s="94" t="str">
        <f>_xlfn.XLOOKUP(H49,[3]Sheet1!$V:$V,[3]Sheet1!$P:$P)</f>
        <v>RM</v>
      </c>
      <c r="O49" s="94" t="str">
        <f>_xlfn.XLOOKUP(H49,[3]Sheet1!$V:$V,[3]Sheet1!$F:$F)</f>
        <v>PG04TMY7</v>
      </c>
      <c r="R49" s="94" t="str">
        <f>_xlfn.XLOOKUP(H49,[3]Sheet1!$V:$V,[3]Sheet1!$F:$F)</f>
        <v>PG04TMY7</v>
      </c>
      <c r="S49" s="96" t="str">
        <f>_xlfn.XLOOKUP(H49,[3]Sheet1!$V:$V,[3]Sheet1!$J:$J)</f>
        <v>WCA/FIN/COMP/LAP/392</v>
      </c>
      <c r="T49" s="98" t="str">
        <f>_xlfn.XLOOKUP(H49,[3]Sheet1!$V:$V,[3]Sheet1!$G:$G)</f>
        <v>V14(DXIH)</v>
      </c>
      <c r="U49" s="91" t="s">
        <v>766</v>
      </c>
      <c r="AB49" s="170"/>
      <c r="AC49" s="170">
        <v>45847.242395833331</v>
      </c>
      <c r="AD49" s="181">
        <v>45866.195894710647</v>
      </c>
    </row>
    <row r="50" spans="1:30" ht="15" hidden="1" x14ac:dyDescent="0.25">
      <c r="A50" s="93" t="s">
        <v>589</v>
      </c>
      <c r="B50" s="93" t="s">
        <v>572</v>
      </c>
      <c r="C50" s="93" t="s">
        <v>573</v>
      </c>
      <c r="D50" s="93" t="s">
        <v>763</v>
      </c>
      <c r="E50" s="94" t="s">
        <v>87</v>
      </c>
      <c r="F50" s="93" t="s">
        <v>694</v>
      </c>
      <c r="G50" s="93">
        <v>1</v>
      </c>
      <c r="H50" s="93" t="str">
        <f t="shared" ref="H50:H113" si="1">A50&amp;E50</f>
        <v>THOOTHUKUDIBM</v>
      </c>
      <c r="I50" s="123" t="s">
        <v>764</v>
      </c>
      <c r="M50" s="96" t="str">
        <f>_xlfn.XLOOKUP(H50,[2]Sheet1!$V:$V,[2]Sheet1!$P:$P)</f>
        <v>Vasanthakumar T</v>
      </c>
      <c r="N50" s="94" t="str">
        <f>_xlfn.XLOOKUP(H50,[3]Sheet1!$V:$V,[3]Sheet1!$P:$P)</f>
        <v>Vasanthakumar T</v>
      </c>
      <c r="O50" s="94" t="str">
        <f>_xlfn.XLOOKUP(H50,[3]Sheet1!$V:$V,[3]Sheet1!$F:$F)</f>
        <v>PG04SC8G</v>
      </c>
      <c r="R50" s="94" t="str">
        <f>_xlfn.XLOOKUP(H50,[2]Sheet1!$V:$V,[2]Sheet1!$F:$F)</f>
        <v>PG04SC8G</v>
      </c>
      <c r="S50" s="96" t="str">
        <f>_xlfn.XLOOKUP(R50,[2]Sheet1!$F:$F,[2]Sheet1!$J:$J)</f>
        <v>WCA/FIN/COMP/LAP/433</v>
      </c>
      <c r="T50" s="98" t="str">
        <f>_xlfn.XLOOKUP(R50,[2]Sheet1!$F:$F,[2]Sheet1!$G:$G)</f>
        <v>V15(98IH)</v>
      </c>
      <c r="U50" s="91" t="s">
        <v>766</v>
      </c>
      <c r="AB50" s="170"/>
      <c r="AC50" s="170"/>
      <c r="AD50" s="181" t="e">
        <v>#N/A</v>
      </c>
    </row>
    <row r="51" spans="1:30" ht="15" hidden="1" x14ac:dyDescent="0.25">
      <c r="A51" s="93" t="s">
        <v>589</v>
      </c>
      <c r="B51" s="93" t="s">
        <v>572</v>
      </c>
      <c r="C51" s="93" t="s">
        <v>573</v>
      </c>
      <c r="D51" s="93" t="s">
        <v>763</v>
      </c>
      <c r="E51" s="94" t="s">
        <v>88</v>
      </c>
      <c r="F51" s="93" t="s">
        <v>694</v>
      </c>
      <c r="G51" s="93">
        <v>1</v>
      </c>
      <c r="H51" s="93" t="str">
        <f t="shared" si="1"/>
        <v>THOOTHUKUDICOE</v>
      </c>
      <c r="I51" s="123" t="s">
        <v>764</v>
      </c>
      <c r="M51" s="96" t="str">
        <f>_xlfn.XLOOKUP(H51,[2]Sheet1!$V:$V,[2]Sheet1!$P:$P)</f>
        <v>Bhartha Sarathi Sriram K</v>
      </c>
      <c r="N51" s="94" t="str">
        <f>_xlfn.XLOOKUP(H51,[3]Sheet1!$V:$V,[3]Sheet1!$P:$P)</f>
        <v>Bhartha Sarathi Sriram K</v>
      </c>
      <c r="O51" s="94" t="str">
        <f>_xlfn.XLOOKUP(H51,[3]Sheet1!$V:$V,[3]Sheet1!$F:$F)</f>
        <v>PG04TN64</v>
      </c>
      <c r="R51" s="94" t="str">
        <f>_xlfn.XLOOKUP(H51,[2]Sheet1!$V:$V,[2]Sheet1!$F:$F)</f>
        <v>PG04TN64</v>
      </c>
      <c r="S51" s="96" t="str">
        <f>_xlfn.XLOOKUP(R51,[2]Sheet1!$F:$F,[2]Sheet1!$J:$J)</f>
        <v>WCA/FIN/COMP/LAP/407</v>
      </c>
      <c r="T51" s="98" t="str">
        <f>_xlfn.XLOOKUP(R51,[2]Sheet1!$F:$F,[2]Sheet1!$G:$G)</f>
        <v>V14(K7IN)</v>
      </c>
      <c r="U51" s="91" t="s">
        <v>766</v>
      </c>
      <c r="AB51" s="170"/>
      <c r="AC51" s="170"/>
      <c r="AD51" s="181" t="e">
        <v>#N/A</v>
      </c>
    </row>
    <row r="52" spans="1:30" ht="15" hidden="1" x14ac:dyDescent="0.25">
      <c r="A52" s="93" t="s">
        <v>589</v>
      </c>
      <c r="B52" s="93" t="s">
        <v>572</v>
      </c>
      <c r="C52" s="93" t="s">
        <v>573</v>
      </c>
      <c r="D52" s="93" t="s">
        <v>763</v>
      </c>
      <c r="E52" s="94" t="s">
        <v>86</v>
      </c>
      <c r="F52" s="93" t="s">
        <v>770</v>
      </c>
      <c r="G52" s="93">
        <v>1</v>
      </c>
      <c r="H52" s="93" t="str">
        <f t="shared" si="1"/>
        <v>THOOTHUKUDIRM</v>
      </c>
      <c r="I52" s="123" t="s">
        <v>764</v>
      </c>
      <c r="M52" s="96" t="str">
        <f>_xlfn.XLOOKUP(H52,[2]Sheet1!$V:$V,[2]Sheet1!$P:$P)</f>
        <v>RM</v>
      </c>
      <c r="N52" s="94" t="str">
        <f>_xlfn.XLOOKUP(H52,[3]Sheet1!$V:$V,[3]Sheet1!$P:$P)</f>
        <v>RM</v>
      </c>
      <c r="O52" s="94" t="str">
        <f>_xlfn.XLOOKUP(H52,[3]Sheet1!$V:$V,[3]Sheet1!$F:$F)</f>
        <v>PG04SBV3</v>
      </c>
      <c r="R52" s="94" t="str">
        <f>_xlfn.XLOOKUP(H52,[2]Sheet1!$V:$V,[2]Sheet1!$F:$F)</f>
        <v>PG04SBV3</v>
      </c>
      <c r="S52" s="96" t="str">
        <f>_xlfn.XLOOKUP(R52,[2]Sheet1!$F:$F,[2]Sheet1!$J:$J)</f>
        <v>WCA/FIN/COMP/LAP/421</v>
      </c>
      <c r="T52" s="98" t="str">
        <f>_xlfn.XLOOKUP(R52,[2]Sheet1!$F:$F,[2]Sheet1!$G:$G)</f>
        <v>V15(98IH)</v>
      </c>
      <c r="U52" s="91" t="s">
        <v>766</v>
      </c>
      <c r="AB52" s="170"/>
      <c r="AC52" s="170"/>
      <c r="AD52" s="181" t="e">
        <v>#N/A</v>
      </c>
    </row>
    <row r="53" spans="1:30" ht="15" hidden="1" x14ac:dyDescent="0.25">
      <c r="A53" s="93" t="s">
        <v>585</v>
      </c>
      <c r="B53" s="93" t="s">
        <v>572</v>
      </c>
      <c r="C53" s="93" t="s">
        <v>573</v>
      </c>
      <c r="D53" s="93" t="s">
        <v>763</v>
      </c>
      <c r="E53" s="94" t="s">
        <v>87</v>
      </c>
      <c r="F53" s="93" t="s">
        <v>694</v>
      </c>
      <c r="G53" s="93">
        <v>1</v>
      </c>
      <c r="H53" s="93" t="str">
        <f t="shared" si="1"/>
        <v>TIRUNELVELIBM</v>
      </c>
      <c r="I53" s="123" t="s">
        <v>764</v>
      </c>
      <c r="M53" s="96" t="str">
        <f>_xlfn.XLOOKUP(H53,[3]Sheet1!$V:$V,[3]Sheet1!$P:$P)</f>
        <v>Mariappan D</v>
      </c>
      <c r="N53" s="94" t="str">
        <f>_xlfn.XLOOKUP(H53,[3]Sheet1!$V:$V,[3]Sheet1!$P:$P)</f>
        <v>Mariappan D</v>
      </c>
      <c r="O53" s="94" t="str">
        <f>_xlfn.XLOOKUP(H53,[3]Sheet1!$V:$V,[3]Sheet1!$F:$F)</f>
        <v>PG04TNDJ</v>
      </c>
      <c r="R53" s="94" t="str">
        <f>_xlfn.XLOOKUP(H53,[3]Sheet1!$V:$V,[3]Sheet1!$F:$F)</f>
        <v>PG04TNDJ</v>
      </c>
      <c r="S53" s="96" t="str">
        <f>_xlfn.XLOOKUP(H53,[3]Sheet1!$V:$V,[3]Sheet1!$J:$J)</f>
        <v>WCA/FIN/COMP/LAP/401</v>
      </c>
      <c r="T53" s="98" t="str">
        <f>_xlfn.XLOOKUP(H53,[3]Sheet1!$V:$V,[3]Sheet1!$G:$G)</f>
        <v>V14(DXIH)</v>
      </c>
      <c r="U53" s="91" t="s">
        <v>766</v>
      </c>
      <c r="AB53" s="170"/>
      <c r="AC53" s="170">
        <v>45856.334064710645</v>
      </c>
      <c r="AD53" s="181">
        <v>45866.17805800926</v>
      </c>
    </row>
    <row r="54" spans="1:30" ht="15" hidden="1" x14ac:dyDescent="0.25">
      <c r="A54" s="93" t="s">
        <v>585</v>
      </c>
      <c r="B54" s="93" t="s">
        <v>572</v>
      </c>
      <c r="C54" s="93" t="s">
        <v>573</v>
      </c>
      <c r="D54" s="93" t="s">
        <v>763</v>
      </c>
      <c r="E54" s="94" t="s">
        <v>88</v>
      </c>
      <c r="F54" s="93" t="s">
        <v>694</v>
      </c>
      <c r="G54" s="93">
        <v>1</v>
      </c>
      <c r="H54" s="93" t="str">
        <f t="shared" si="1"/>
        <v>TIRUNELVELICOE</v>
      </c>
      <c r="I54" s="123" t="s">
        <v>764</v>
      </c>
      <c r="M54" s="96" t="str">
        <f>_xlfn.XLOOKUP(H54,[3]Sheet1!$V:$V,[3]Sheet1!$P:$P)</f>
        <v>Esakkipandi A</v>
      </c>
      <c r="N54" s="94" t="str">
        <f>_xlfn.XLOOKUP(H54,[3]Sheet1!$V:$V,[3]Sheet1!$P:$P)</f>
        <v>Esakkipandi A</v>
      </c>
      <c r="O54" s="94" t="str">
        <f>_xlfn.XLOOKUP(H54,[3]Sheet1!$V:$V,[3]Sheet1!$F:$F)</f>
        <v>PG04TMWG</v>
      </c>
      <c r="R54" s="94" t="str">
        <f>_xlfn.XLOOKUP(H54,[3]Sheet1!$V:$V,[3]Sheet1!$F:$F)</f>
        <v>PG04TMWG</v>
      </c>
      <c r="S54" s="96" t="str">
        <f>_xlfn.XLOOKUP(H54,[3]Sheet1!$V:$V,[3]Sheet1!$J:$J)</f>
        <v>WCA/FIN/COMP/LAP/393</v>
      </c>
      <c r="T54" s="98" t="str">
        <f>_xlfn.XLOOKUP(H54,[3]Sheet1!$V:$V,[3]Sheet1!$G:$G)</f>
        <v>V14(K7IN)</v>
      </c>
      <c r="U54" s="91" t="s">
        <v>766</v>
      </c>
      <c r="X54" s="91" t="s">
        <v>779</v>
      </c>
      <c r="AB54" s="170"/>
      <c r="AC54" s="170">
        <v>45847.470358796294</v>
      </c>
      <c r="AD54" s="181">
        <v>45866.175344895833</v>
      </c>
    </row>
    <row r="55" spans="1:30" ht="15" hidden="1" x14ac:dyDescent="0.25">
      <c r="A55" s="93" t="s">
        <v>585</v>
      </c>
      <c r="B55" s="93" t="s">
        <v>572</v>
      </c>
      <c r="C55" s="93" t="s">
        <v>573</v>
      </c>
      <c r="D55" s="93" t="s">
        <v>763</v>
      </c>
      <c r="E55" s="94" t="s">
        <v>86</v>
      </c>
      <c r="F55" s="93" t="s">
        <v>770</v>
      </c>
      <c r="G55" s="93">
        <v>1</v>
      </c>
      <c r="H55" s="93" t="str">
        <f t="shared" si="1"/>
        <v>TIRUNELVELIRM</v>
      </c>
      <c r="I55" s="123" t="s">
        <v>764</v>
      </c>
      <c r="M55" s="96" t="str">
        <f>_xlfn.XLOOKUP(H55,[3]Sheet1!$V:$V,[3]Sheet1!$P:$P)</f>
        <v>RM</v>
      </c>
      <c r="N55" s="94" t="str">
        <f>_xlfn.XLOOKUP(H55,[3]Sheet1!$V:$V,[3]Sheet1!$P:$P)</f>
        <v>RM</v>
      </c>
      <c r="O55" s="94" t="str">
        <f>_xlfn.XLOOKUP(H55,[3]Sheet1!$V:$V,[3]Sheet1!$F:$F)</f>
        <v>PG04SCL8</v>
      </c>
      <c r="R55" s="94" t="str">
        <f>_xlfn.XLOOKUP(H55,[3]Sheet1!$V:$V,[3]Sheet1!$F:$F)</f>
        <v>PG04SCL8</v>
      </c>
      <c r="S55" s="96" t="str">
        <f>_xlfn.XLOOKUP(R55,[2]Sheet1!$F:$F,[2]Sheet1!$J:$J)</f>
        <v>WCA/FIN/COMP/LAP/422</v>
      </c>
      <c r="T55" s="98" t="str">
        <f>_xlfn.XLOOKUP(R55,[2]Sheet1!$F:$F,[2]Sheet1!$G:$G)</f>
        <v>V15(98IH)</v>
      </c>
      <c r="U55" s="91" t="s">
        <v>766</v>
      </c>
      <c r="AB55" s="170"/>
      <c r="AC55" s="170">
        <v>45849.405960648146</v>
      </c>
      <c r="AD55" s="181">
        <v>45849.405960648146</v>
      </c>
    </row>
    <row r="56" spans="1:30" ht="15" hidden="1" x14ac:dyDescent="0.25">
      <c r="A56" s="93" t="s">
        <v>625</v>
      </c>
      <c r="B56" s="93" t="s">
        <v>596</v>
      </c>
      <c r="C56" s="93" t="s">
        <v>573</v>
      </c>
      <c r="D56" s="93" t="s">
        <v>763</v>
      </c>
      <c r="E56" s="94" t="s">
        <v>89</v>
      </c>
      <c r="F56" s="93" t="s">
        <v>694</v>
      </c>
      <c r="G56" s="93">
        <v>1</v>
      </c>
      <c r="H56" s="93" t="str">
        <f t="shared" si="1"/>
        <v>DHARMAPURIBCM</v>
      </c>
      <c r="I56" s="123" t="s">
        <v>764</v>
      </c>
      <c r="M56" s="96" t="str">
        <f>_xlfn.XLOOKUP(H56,[3]Sheet1!$V:$V,[3]Sheet1!$P:$P)</f>
        <v>Karthick Raja Saravanan</v>
      </c>
      <c r="N56" s="94" t="str">
        <f>_xlfn.XLOOKUP(H56,[3]Sheet1!$V:$V,[3]Sheet1!$P:$P)</f>
        <v>Karthick Raja Saravanan</v>
      </c>
      <c r="O56" s="94" t="str">
        <f>_xlfn.XLOOKUP(H56,[3]Sheet1!$V:$V,[3]Sheet1!$F:$F)</f>
        <v>PG04PSD2</v>
      </c>
      <c r="R56" s="94" t="str">
        <f>_xlfn.XLOOKUP(H56,[3]Sheet1!$V:$V,[3]Sheet1!$F:$F)</f>
        <v>PG04PSD2</v>
      </c>
      <c r="S56" s="96" t="str">
        <f>_xlfn.XLOOKUP(H56,[3]Sheet1!$V:$V,[3]Sheet1!$J:$J)</f>
        <v>WCA/FIN/COMP/LAP/353</v>
      </c>
      <c r="T56" s="98" t="str">
        <f>_xlfn.XLOOKUP(H56,[3]Sheet1!$V:$V,[3]Sheet1!$G:$G)</f>
        <v>E14(2V00)</v>
      </c>
      <c r="AA56" s="99" t="e">
        <f>_xlfn.XLOOKUP(J56,'[5]DevicesWithInventory_ef016592-4'!$I:$I,'[5]DevicesWithInventory_ef016592-4'!$D:$D)</f>
        <v>#N/A</v>
      </c>
      <c r="AB56" s="170">
        <f>_xlfn.XLOOKUP(R56,'[6]DevicesWithInventory_89e8ff99-1'!$I:$I,'[6]DevicesWithInventory_89e8ff99-1'!$D:$D)</f>
        <v>45803.305347222224</v>
      </c>
      <c r="AC56" s="170">
        <v>45803.305347222224</v>
      </c>
      <c r="AD56" s="181">
        <v>45803.305347222224</v>
      </c>
    </row>
    <row r="57" spans="1:30" ht="15" hidden="1" x14ac:dyDescent="0.25">
      <c r="A57" s="93" t="s">
        <v>625</v>
      </c>
      <c r="B57" s="93" t="s">
        <v>596</v>
      </c>
      <c r="C57" s="93" t="s">
        <v>573</v>
      </c>
      <c r="D57" s="93" t="s">
        <v>763</v>
      </c>
      <c r="E57" s="94" t="s">
        <v>88</v>
      </c>
      <c r="F57" s="93" t="s">
        <v>694</v>
      </c>
      <c r="G57" s="93">
        <v>1</v>
      </c>
      <c r="H57" s="93" t="str">
        <f t="shared" si="1"/>
        <v>DHARMAPURICOE</v>
      </c>
      <c r="I57" s="123" t="s">
        <v>764</v>
      </c>
      <c r="M57" s="96" t="str">
        <f>_xlfn.XLOOKUP(H57,[3]Sheet1!$V:$V,[3]Sheet1!$P:$P)</f>
        <v>Prakasham P</v>
      </c>
      <c r="N57" s="94" t="str">
        <f>_xlfn.XLOOKUP(H57,[3]Sheet1!$V:$V,[3]Sheet1!$P:$P)</f>
        <v>Prakasham P</v>
      </c>
      <c r="O57" s="94" t="str">
        <f>_xlfn.XLOOKUP(H57,[3]Sheet1!$V:$V,[3]Sheet1!$F:$F)</f>
        <v>PG04DW5L</v>
      </c>
      <c r="R57" s="94" t="str">
        <f>_xlfn.XLOOKUP(H57,[3]Sheet1!$V:$V,[3]Sheet1!$F:$F)</f>
        <v>PG04DW5L</v>
      </c>
      <c r="S57" s="96" t="str">
        <f>_xlfn.XLOOKUP(H57,[3]Sheet1!$V:$V,[3]Sheet1!$J:$J)</f>
        <v>WCA/FIN/COMP/LAP/376</v>
      </c>
      <c r="T57" s="98" t="str">
        <f>_xlfn.XLOOKUP(H57,[3]Sheet1!$V:$V,[3]Sheet1!$G:$G)</f>
        <v>E14(2V00)</v>
      </c>
      <c r="U57" s="91" t="s">
        <v>766</v>
      </c>
      <c r="AA57" s="99" t="e">
        <f>_xlfn.XLOOKUP(J57,'[5]DevicesWithInventory_ef016592-4'!$I:$I,'[5]DevicesWithInventory_ef016592-4'!$D:$D)</f>
        <v>#N/A</v>
      </c>
      <c r="AB57" s="170">
        <f>_xlfn.XLOOKUP(R57,'[6]DevicesWithInventory_89e8ff99-1'!$I:$I,'[6]DevicesWithInventory_89e8ff99-1'!$D:$D)</f>
        <v>45828.413078703707</v>
      </c>
      <c r="AC57" s="170">
        <v>45856.429397708336</v>
      </c>
      <c r="AD57" s="181">
        <v>45866.207448159723</v>
      </c>
    </row>
    <row r="58" spans="1:30" ht="15" hidden="1" x14ac:dyDescent="0.25">
      <c r="A58" s="93" t="s">
        <v>625</v>
      </c>
      <c r="B58" s="93" t="s">
        <v>596</v>
      </c>
      <c r="C58" s="93" t="s">
        <v>573</v>
      </c>
      <c r="D58" s="93" t="s">
        <v>763</v>
      </c>
      <c r="E58" s="94" t="s">
        <v>86</v>
      </c>
      <c r="F58" s="93" t="s">
        <v>770</v>
      </c>
      <c r="G58" s="93">
        <v>1</v>
      </c>
      <c r="H58" s="93" t="str">
        <f t="shared" si="1"/>
        <v>DHARMAPURIRM</v>
      </c>
      <c r="I58" s="123" t="s">
        <v>764</v>
      </c>
      <c r="M58" s="96" t="str">
        <f>_xlfn.XLOOKUP(H58,[3]Sheet1!$V:$V,[3]Sheet1!$P:$P)</f>
        <v>RM</v>
      </c>
      <c r="N58" s="94" t="str">
        <f>_xlfn.XLOOKUP(H58,[3]Sheet1!$V:$V,[3]Sheet1!$P:$P)</f>
        <v>RM</v>
      </c>
      <c r="O58" s="94" t="str">
        <f>_xlfn.XLOOKUP(H58,[3]Sheet1!$V:$V,[3]Sheet1!$F:$F)</f>
        <v>PG04TM7E</v>
      </c>
      <c r="R58" s="94" t="str">
        <f>_xlfn.XLOOKUP(H58,[3]Sheet1!$V:$V,[3]Sheet1!$F:$F)</f>
        <v>PG04TM7E</v>
      </c>
      <c r="S58" s="96" t="str">
        <f>_xlfn.XLOOKUP(H58,[3]Sheet1!$V:$V,[3]Sheet1!$J:$J)</f>
        <v>WCA/FIN/COMP/LAP/409</v>
      </c>
      <c r="T58" s="98" t="str">
        <f>_xlfn.XLOOKUP(H58,[3]Sheet1!$V:$V,[3]Sheet1!$G:$G)</f>
        <v>V14(K7IN)</v>
      </c>
      <c r="U58" s="91" t="s">
        <v>766</v>
      </c>
      <c r="AB58" s="170"/>
      <c r="AC58" s="170">
        <v>45849.408020833333</v>
      </c>
      <c r="AD58" s="181">
        <v>45849.408020833333</v>
      </c>
    </row>
    <row r="59" spans="1:30" ht="15" hidden="1" x14ac:dyDescent="0.25">
      <c r="A59" s="93" t="s">
        <v>612</v>
      </c>
      <c r="B59" s="93" t="s">
        <v>596</v>
      </c>
      <c r="C59" s="93" t="s">
        <v>573</v>
      </c>
      <c r="D59" s="93" t="s">
        <v>763</v>
      </c>
      <c r="E59" s="94" t="s">
        <v>89</v>
      </c>
      <c r="F59" s="93" t="s">
        <v>694</v>
      </c>
      <c r="G59" s="93">
        <v>1</v>
      </c>
      <c r="H59" s="93" t="str">
        <f t="shared" si="1"/>
        <v>ERODEBCM</v>
      </c>
      <c r="I59" s="123" t="s">
        <v>764</v>
      </c>
      <c r="M59" s="96" t="str">
        <f>_xlfn.XLOOKUP(H59,[2]Sheet1!$V:$V,[2]Sheet1!$P:$P)</f>
        <v>Krishnan S</v>
      </c>
      <c r="N59" s="94" t="str">
        <f>_xlfn.XLOOKUP(H59,[3]Sheet1!$V:$V,[3]Sheet1!$P:$P)</f>
        <v>Krishnan S</v>
      </c>
      <c r="O59" s="94" t="str">
        <f>_xlfn.XLOOKUP(H59,[3]Sheet1!$V:$V,[3]Sheet1!$F:$F)</f>
        <v>5CG52144T6</v>
      </c>
      <c r="R59" s="94" t="str">
        <f>_xlfn.XLOOKUP(H59,[2]Sheet1!$V:$V,[2]Sheet1!$F:$F)</f>
        <v>5CG52144T6</v>
      </c>
      <c r="S59" s="96" t="str">
        <f>_xlfn.XLOOKUP(R59,[2]Sheet1!$F:$F,[2]Sheet1!$J:$J)</f>
        <v>WCA/FIN/COMP/LAP/458</v>
      </c>
      <c r="T59" s="98" t="str">
        <f>_xlfn.XLOOKUP(R59,[2]Sheet1!$F:$F,[2]Sheet1!$G:$G)</f>
        <v>HP 240 G9R</v>
      </c>
      <c r="U59" s="91" t="s">
        <v>765</v>
      </c>
      <c r="AB59" s="170"/>
      <c r="AC59" s="170"/>
      <c r="AD59" s="181" t="e">
        <v>#N/A</v>
      </c>
    </row>
    <row r="60" spans="1:30" ht="15" hidden="1" x14ac:dyDescent="0.25">
      <c r="A60" s="93" t="s">
        <v>612</v>
      </c>
      <c r="B60" s="93" t="s">
        <v>596</v>
      </c>
      <c r="C60" s="93" t="s">
        <v>573</v>
      </c>
      <c r="D60" s="93" t="s">
        <v>763</v>
      </c>
      <c r="E60" s="94" t="s">
        <v>87</v>
      </c>
      <c r="F60" s="93" t="s">
        <v>694</v>
      </c>
      <c r="G60" s="93">
        <v>1</v>
      </c>
      <c r="H60" s="93" t="str">
        <f t="shared" si="1"/>
        <v>ERODEBM</v>
      </c>
      <c r="I60" s="123" t="s">
        <v>764</v>
      </c>
      <c r="M60" s="96" t="str">
        <f>_xlfn.XLOOKUP(H60,[3]Sheet1!$V:$V,[3]Sheet1!$P:$P)</f>
        <v>BM</v>
      </c>
      <c r="N60" s="94" t="str">
        <f>_xlfn.XLOOKUP(H60,[3]Sheet1!$V:$V,[3]Sheet1!$P:$P)</f>
        <v>BM</v>
      </c>
      <c r="O60" s="94" t="str">
        <f>_xlfn.XLOOKUP(H60,[3]Sheet1!$V:$V,[3]Sheet1!$F:$F)</f>
        <v>PG04X9H1</v>
      </c>
      <c r="R60" s="94" t="str">
        <f>_xlfn.XLOOKUP(H60,[3]Sheet1!$V:$V,[3]Sheet1!$F:$F)</f>
        <v>PG04X9H1</v>
      </c>
      <c r="S60" s="96" t="str">
        <f>_xlfn.XLOOKUP(H60,[3]Sheet1!$V:$V,[3]Sheet1!$J:$J)</f>
        <v>WCA/FIN/COMP/LAP/487</v>
      </c>
      <c r="T60" s="98" t="str">
        <f>_xlfn.XLOOKUP(H60,[3]Sheet1!$V:$V,[3]Sheet1!$G:$G)</f>
        <v>V15(98IH)</v>
      </c>
      <c r="U60" s="91" t="s">
        <v>766</v>
      </c>
      <c r="Y60" s="91" t="s">
        <v>1892</v>
      </c>
      <c r="AB60" s="170"/>
      <c r="AC60" s="170"/>
      <c r="AD60" s="181" t="e">
        <v>#N/A</v>
      </c>
    </row>
    <row r="61" spans="1:30" ht="15" hidden="1" x14ac:dyDescent="0.25">
      <c r="A61" s="93" t="s">
        <v>612</v>
      </c>
      <c r="B61" s="93" t="s">
        <v>596</v>
      </c>
      <c r="C61" s="93" t="s">
        <v>573</v>
      </c>
      <c r="D61" s="93" t="s">
        <v>763</v>
      </c>
      <c r="E61" s="94" t="s">
        <v>88</v>
      </c>
      <c r="F61" s="93" t="s">
        <v>780</v>
      </c>
      <c r="G61" s="93">
        <v>1</v>
      </c>
      <c r="H61" s="93" t="str">
        <f t="shared" si="1"/>
        <v>ERODECOE</v>
      </c>
      <c r="I61" s="123" t="s">
        <v>764</v>
      </c>
      <c r="M61" s="96" t="str">
        <f>_xlfn.XLOOKUP(H61,[3]Sheet1!$V:$V,[3]Sheet1!$P:$P)</f>
        <v>Parthipan Shanmugam</v>
      </c>
      <c r="N61" s="94" t="str">
        <f>_xlfn.XLOOKUP(H61,[3]Sheet1!$V:$V,[3]Sheet1!$P:$P)</f>
        <v>Parthipan Shanmugam</v>
      </c>
      <c r="O61" s="94" t="str">
        <f>_xlfn.XLOOKUP(H61,[3]Sheet1!$V:$V,[3]Sheet1!$F:$F)</f>
        <v>PG04SC9A</v>
      </c>
      <c r="R61" s="94" t="str">
        <f>_xlfn.XLOOKUP(H61,[3]Sheet1!$V:$V,[3]Sheet1!$F:$F)</f>
        <v>PG04SC9A</v>
      </c>
      <c r="S61" s="96" t="str">
        <f>_xlfn.XLOOKUP(H61,[3]Sheet1!$V:$V,[3]Sheet1!$J:$J)</f>
        <v>WCA/FIN/COMP/LAP/429</v>
      </c>
      <c r="T61" s="98" t="str">
        <f>_xlfn.XLOOKUP(H61,[3]Sheet1!$V:$V,[3]Sheet1!$G:$G)</f>
        <v>V15(98IH)</v>
      </c>
      <c r="U61" s="91" t="s">
        <v>766</v>
      </c>
      <c r="AB61" s="170"/>
      <c r="AC61" s="170"/>
      <c r="AD61" s="181" t="e">
        <v>#N/A</v>
      </c>
    </row>
    <row r="62" spans="1:30" ht="15" hidden="1" x14ac:dyDescent="0.25">
      <c r="A62" s="93" t="s">
        <v>612</v>
      </c>
      <c r="B62" s="93" t="s">
        <v>596</v>
      </c>
      <c r="C62" s="93" t="s">
        <v>573</v>
      </c>
      <c r="D62" s="93" t="s">
        <v>763</v>
      </c>
      <c r="E62" s="94" t="s">
        <v>86</v>
      </c>
      <c r="F62" s="93"/>
      <c r="G62" s="93"/>
      <c r="H62" s="93" t="str">
        <f t="shared" si="1"/>
        <v>ERODERM</v>
      </c>
      <c r="I62" s="123" t="s">
        <v>764</v>
      </c>
      <c r="M62" s="96" t="e">
        <f>_xlfn.XLOOKUP(H62,[2]Sheet1!$V:$V,[2]Sheet1!$P:$P)</f>
        <v>#N/A</v>
      </c>
      <c r="N62" s="94" t="str">
        <f>_xlfn.XLOOKUP(H62,[3]Sheet1!$V:$V,[3]Sheet1!$P:$P)</f>
        <v>RM</v>
      </c>
      <c r="O62" s="94" t="str">
        <f>_xlfn.XLOOKUP(H62,[3]Sheet1!$V:$V,[3]Sheet1!$F:$F)</f>
        <v>PG04X9KM</v>
      </c>
      <c r="R62" s="94" t="e">
        <f>_xlfn.XLOOKUP(H62,[2]Sheet1!$V:$V,[2]Sheet1!$F:$F)</f>
        <v>#N/A</v>
      </c>
      <c r="S62" s="96" t="str">
        <f>_xlfn.XLOOKUP(H62,[3]Sheet1!$V:$V,[3]Sheet1!$J:$J)</f>
        <v>WCA/FIN/COMP/LAP/486</v>
      </c>
      <c r="T62" s="98" t="e">
        <f>_xlfn.XLOOKUP(R62,[2]Sheet1!$F:$F,[2]Sheet1!$G:$G)</f>
        <v>#N/A</v>
      </c>
      <c r="U62" s="91" t="s">
        <v>766</v>
      </c>
      <c r="Y62" s="91" t="s">
        <v>1892</v>
      </c>
      <c r="AB62" s="170"/>
      <c r="AC62" s="170"/>
      <c r="AD62" s="181" t="e">
        <v>#N/A</v>
      </c>
    </row>
    <row r="63" spans="1:30" ht="15" hidden="1" x14ac:dyDescent="0.25">
      <c r="A63" s="93" t="s">
        <v>621</v>
      </c>
      <c r="B63" s="93" t="s">
        <v>596</v>
      </c>
      <c r="C63" s="93" t="s">
        <v>573</v>
      </c>
      <c r="D63" s="93" t="s">
        <v>763</v>
      </c>
      <c r="E63" s="94" t="s">
        <v>87</v>
      </c>
      <c r="F63" s="93" t="s">
        <v>694</v>
      </c>
      <c r="G63" s="93">
        <v>1</v>
      </c>
      <c r="H63" s="93" t="str">
        <f t="shared" si="1"/>
        <v>KALLAKURICHIBM</v>
      </c>
      <c r="I63" s="123" t="s">
        <v>764</v>
      </c>
      <c r="M63" s="96" t="str">
        <f>_xlfn.XLOOKUP(H63,[3]Sheet1!$V:$V,[3]Sheet1!$P:$P)</f>
        <v>Ramarajan Selvaraj</v>
      </c>
      <c r="N63" s="94" t="str">
        <f>_xlfn.XLOOKUP(H63,[3]Sheet1!$V:$V,[3]Sheet1!$P:$P)</f>
        <v>Ramarajan Selvaraj</v>
      </c>
      <c r="O63" s="94" t="str">
        <f>_xlfn.XLOOKUP(H63,[3]Sheet1!$V:$V,[3]Sheet1!$F:$F)</f>
        <v>PG04TNNG</v>
      </c>
      <c r="R63" s="94" t="str">
        <f>_xlfn.XLOOKUP(H63,[3]Sheet1!$V:$V,[3]Sheet1!$F:$F)</f>
        <v>PG04TNNG</v>
      </c>
      <c r="S63" s="96" t="str">
        <f>_xlfn.XLOOKUP(H63,[3]Sheet1!$V:$V,[3]Sheet1!$J:$J)</f>
        <v>WCA/FIN/COMP/LAP/410</v>
      </c>
      <c r="T63" s="98" t="str">
        <f>_xlfn.XLOOKUP(H63,[3]Sheet1!$V:$V,[3]Sheet1!$G:$G)</f>
        <v>V14(K7IN)</v>
      </c>
      <c r="U63" s="91" t="s">
        <v>766</v>
      </c>
      <c r="AB63" s="170"/>
      <c r="AC63" s="170">
        <v>45850.306469907409</v>
      </c>
      <c r="AD63" s="181">
        <v>45850.306469907409</v>
      </c>
    </row>
    <row r="64" spans="1:30" ht="15" hidden="1" x14ac:dyDescent="0.25">
      <c r="A64" s="93" t="s">
        <v>621</v>
      </c>
      <c r="B64" s="93" t="s">
        <v>596</v>
      </c>
      <c r="C64" s="93" t="s">
        <v>573</v>
      </c>
      <c r="D64" s="93" t="s">
        <v>763</v>
      </c>
      <c r="E64" s="94" t="s">
        <v>88</v>
      </c>
      <c r="F64" s="93" t="s">
        <v>694</v>
      </c>
      <c r="G64" s="93">
        <v>1</v>
      </c>
      <c r="H64" s="93" t="str">
        <f t="shared" si="1"/>
        <v>KALLAKURICHICOE</v>
      </c>
      <c r="I64" s="123" t="s">
        <v>764</v>
      </c>
      <c r="M64" s="96" t="str">
        <f>_xlfn.XLOOKUP(H64,[3]Sheet1!$V:$V,[3]Sheet1!$P:$P)</f>
        <v>Gogulraj S</v>
      </c>
      <c r="N64" s="94" t="str">
        <f>_xlfn.XLOOKUP(H64,[3]Sheet1!$V:$V,[3]Sheet1!$P:$P)</f>
        <v>Gogulraj S</v>
      </c>
      <c r="O64" s="94" t="str">
        <f>_xlfn.XLOOKUP(H64,[3]Sheet1!$V:$V,[3]Sheet1!$F:$F)</f>
        <v>PG04TNPP</v>
      </c>
      <c r="R64" s="94" t="str">
        <f>_xlfn.XLOOKUP(H64,[3]Sheet1!$V:$V,[3]Sheet1!$F:$F)</f>
        <v>PG04TNPP</v>
      </c>
      <c r="S64" s="96" t="str">
        <f>_xlfn.XLOOKUP(H64,[3]Sheet1!$V:$V,[3]Sheet1!$J:$J)</f>
        <v>WCA/FIN/COMP/LAP/411</v>
      </c>
      <c r="T64" s="98" t="str">
        <f>_xlfn.XLOOKUP(H64,[3]Sheet1!$V:$V,[3]Sheet1!$G:$G)</f>
        <v>V14(K7IN)</v>
      </c>
      <c r="U64" s="91" t="s">
        <v>766</v>
      </c>
      <c r="AB64" s="170"/>
      <c r="AC64" s="170">
        <v>45852.260324074072</v>
      </c>
      <c r="AD64" s="181">
        <v>45852.260324074072</v>
      </c>
    </row>
    <row r="65" spans="1:30" ht="15" hidden="1" x14ac:dyDescent="0.25">
      <c r="A65" s="93" t="s">
        <v>621</v>
      </c>
      <c r="B65" s="93" t="s">
        <v>596</v>
      </c>
      <c r="C65" s="93" t="s">
        <v>573</v>
      </c>
      <c r="D65" s="93" t="s">
        <v>763</v>
      </c>
      <c r="E65" s="94" t="s">
        <v>86</v>
      </c>
      <c r="F65" s="93" t="s">
        <v>770</v>
      </c>
      <c r="G65" s="93">
        <v>1</v>
      </c>
      <c r="H65" s="93" t="str">
        <f t="shared" si="1"/>
        <v>KALLAKURICHIRM</v>
      </c>
      <c r="I65" s="123" t="s">
        <v>764</v>
      </c>
      <c r="M65" s="96" t="str">
        <f>_xlfn.XLOOKUP(H65,[3]Sheet1!$V:$V,[3]Sheet1!$P:$P)</f>
        <v>RM</v>
      </c>
      <c r="N65" s="94" t="str">
        <f>_xlfn.XLOOKUP(H65,[3]Sheet1!$V:$V,[3]Sheet1!$P:$P)</f>
        <v>RM</v>
      </c>
      <c r="O65" s="94" t="str">
        <f>_xlfn.XLOOKUP(H65,[3]Sheet1!$V:$V,[3]Sheet1!$F:$F)</f>
        <v>PG04TNLE</v>
      </c>
      <c r="R65" s="94" t="str">
        <f>_xlfn.XLOOKUP(H65,[3]Sheet1!$V:$V,[3]Sheet1!$F:$F)</f>
        <v>PG04TNLE</v>
      </c>
      <c r="S65" s="96" t="str">
        <f>_xlfn.XLOOKUP(H65,[3]Sheet1!$V:$V,[3]Sheet1!$J:$J)</f>
        <v>WCA/FIN/COMP/LAP/412</v>
      </c>
      <c r="T65" s="98" t="str">
        <f>_xlfn.XLOOKUP(H65,[3]Sheet1!$V:$V,[3]Sheet1!$G:$G)</f>
        <v>V14(K7IN)</v>
      </c>
      <c r="U65" s="91" t="s">
        <v>766</v>
      </c>
      <c r="AB65" s="170"/>
      <c r="AC65" s="170">
        <v>45849.457627314812</v>
      </c>
      <c r="AD65" s="181">
        <v>45849.457627314812</v>
      </c>
    </row>
    <row r="66" spans="1:30" ht="15" hidden="1" x14ac:dyDescent="0.25">
      <c r="A66" s="93" t="s">
        <v>606</v>
      </c>
      <c r="B66" s="93" t="s">
        <v>596</v>
      </c>
      <c r="C66" s="93" t="s">
        <v>573</v>
      </c>
      <c r="D66" s="93" t="s">
        <v>763</v>
      </c>
      <c r="E66" s="94" t="s">
        <v>89</v>
      </c>
      <c r="F66" s="93" t="s">
        <v>694</v>
      </c>
      <c r="G66" s="93">
        <v>1</v>
      </c>
      <c r="H66" s="93" t="str">
        <f t="shared" si="1"/>
        <v>KRISHNAGIRIBCM</v>
      </c>
      <c r="I66" s="123" t="s">
        <v>764</v>
      </c>
      <c r="M66" s="96" t="str">
        <f>_xlfn.XLOOKUP(H66,[3]Sheet1!$V:$V,[3]Sheet1!$P:$P)</f>
        <v>Vasanth Kumar</v>
      </c>
      <c r="N66" s="94" t="str">
        <f>_xlfn.XLOOKUP(H66,[3]Sheet1!$V:$V,[3]Sheet1!$P:$P)</f>
        <v>Vasanth Kumar</v>
      </c>
      <c r="O66" s="94" t="str">
        <f>_xlfn.XLOOKUP(H66,[3]Sheet1!$V:$V,[3]Sheet1!$F:$F)</f>
        <v>5CG51147PB</v>
      </c>
      <c r="R66" s="94" t="str">
        <f>_xlfn.XLOOKUP(H66,[3]Sheet1!$V:$V,[3]Sheet1!$F:$F)</f>
        <v>5CG51147PB</v>
      </c>
      <c r="S66" s="96" t="str">
        <f>_xlfn.XLOOKUP(R66,[2]Sheet1!$F:$F,[2]Sheet1!$J:$J)</f>
        <v>WCA/FIN/COMP/LAP/463</v>
      </c>
      <c r="T66" s="98" t="str">
        <f>_xlfn.XLOOKUP(R66,[2]Sheet1!$F:$F,[2]Sheet1!$G:$G)</f>
        <v>HP 240 G9R</v>
      </c>
      <c r="U66" s="91" t="s">
        <v>765</v>
      </c>
      <c r="AB66" s="170"/>
      <c r="AC66" s="170"/>
      <c r="AD66" s="181" t="e">
        <v>#N/A</v>
      </c>
    </row>
    <row r="67" spans="1:30" ht="15" hidden="1" x14ac:dyDescent="0.25">
      <c r="A67" s="93" t="s">
        <v>606</v>
      </c>
      <c r="B67" s="93" t="s">
        <v>596</v>
      </c>
      <c r="C67" s="93" t="s">
        <v>573</v>
      </c>
      <c r="D67" s="93" t="s">
        <v>763</v>
      </c>
      <c r="E67" s="94" t="s">
        <v>87</v>
      </c>
      <c r="F67" s="93" t="s">
        <v>695</v>
      </c>
      <c r="G67" s="93"/>
      <c r="H67" s="93" t="str">
        <f t="shared" si="1"/>
        <v>KRISHNAGIRIBM</v>
      </c>
      <c r="I67" s="123" t="s">
        <v>764</v>
      </c>
      <c r="M67" s="96" t="e">
        <f>_xlfn.XLOOKUP(H67,[2]Sheet1!$V:$V,[2]Sheet1!$P:$P)</f>
        <v>#N/A</v>
      </c>
      <c r="N67" s="94" t="e">
        <f>_xlfn.XLOOKUP(H67,[3]Sheet1!$V:$V,[3]Sheet1!$P:$P)</f>
        <v>#N/A</v>
      </c>
      <c r="O67" s="94" t="e">
        <f>_xlfn.XLOOKUP(H67,[3]Sheet1!$V:$V,[3]Sheet1!$F:$F)</f>
        <v>#N/A</v>
      </c>
      <c r="R67" s="94" t="e">
        <f>_xlfn.XLOOKUP(H67,[2]Sheet1!$V:$V,[2]Sheet1!$F:$F)</f>
        <v>#N/A</v>
      </c>
      <c r="S67" s="96" t="e">
        <f>_xlfn.XLOOKUP(R67,[2]Sheet1!$F:$F,[2]Sheet1!$J:$J)</f>
        <v>#N/A</v>
      </c>
      <c r="T67" s="98" t="e">
        <f>_xlfn.XLOOKUP(R67,[2]Sheet1!$F:$F,[2]Sheet1!$G:$G)</f>
        <v>#N/A</v>
      </c>
      <c r="U67" s="91" t="s">
        <v>766</v>
      </c>
      <c r="AB67" s="170"/>
      <c r="AC67" s="170"/>
      <c r="AD67" s="181" t="e">
        <v>#N/A</v>
      </c>
    </row>
    <row r="68" spans="1:30" ht="15" hidden="1" x14ac:dyDescent="0.25">
      <c r="A68" s="93" t="s">
        <v>606</v>
      </c>
      <c r="B68" s="93" t="s">
        <v>596</v>
      </c>
      <c r="C68" s="93" t="s">
        <v>573</v>
      </c>
      <c r="D68" s="93" t="s">
        <v>763</v>
      </c>
      <c r="E68" s="94" t="s">
        <v>88</v>
      </c>
      <c r="F68" s="93" t="s">
        <v>694</v>
      </c>
      <c r="G68" s="93">
        <v>1</v>
      </c>
      <c r="H68" s="93" t="str">
        <f t="shared" si="1"/>
        <v>KRISHNAGIRICOE</v>
      </c>
      <c r="I68" s="123" t="s">
        <v>764</v>
      </c>
      <c r="M68" s="96" t="str">
        <f>_xlfn.XLOOKUP(H68,[3]Sheet1!$V:$V,[3]Sheet1!$P:$P)</f>
        <v>Aravindhan S</v>
      </c>
      <c r="N68" s="94" t="str">
        <f>_xlfn.XLOOKUP(H68,[3]Sheet1!$V:$V,[3]Sheet1!$P:$P)</f>
        <v>Aravindhan S</v>
      </c>
      <c r="O68" s="94" t="str">
        <f>_xlfn.XLOOKUP(H68,[3]Sheet1!$V:$V,[3]Sheet1!$F:$F)</f>
        <v>PG04TNC8</v>
      </c>
      <c r="R68" s="94" t="str">
        <f>_xlfn.XLOOKUP(H68,[3]Sheet1!$V:$V,[3]Sheet1!$F:$F)</f>
        <v>PG04TNC8</v>
      </c>
      <c r="S68" s="96" t="str">
        <f>_xlfn.XLOOKUP(H68,[3]Sheet1!$V:$V,[3]Sheet1!$J:$J)</f>
        <v>WCA/FIN/COMP/LAP/398</v>
      </c>
      <c r="T68" s="98" t="str">
        <f>_xlfn.XLOOKUP(H68,[3]Sheet1!$V:$V,[3]Sheet1!$G:$G)</f>
        <v>V14(DXIH)</v>
      </c>
      <c r="U68" s="91" t="s">
        <v>766</v>
      </c>
      <c r="AB68" s="170"/>
      <c r="AC68" s="170">
        <v>45854.271307870367</v>
      </c>
      <c r="AD68" s="181">
        <v>45860.666898148149</v>
      </c>
    </row>
    <row r="69" spans="1:30" ht="15" hidden="1" x14ac:dyDescent="0.25">
      <c r="A69" s="93" t="s">
        <v>606</v>
      </c>
      <c r="B69" s="93" t="s">
        <v>596</v>
      </c>
      <c r="C69" s="93" t="s">
        <v>573</v>
      </c>
      <c r="D69" s="93" t="s">
        <v>763</v>
      </c>
      <c r="E69" s="94" t="s">
        <v>86</v>
      </c>
      <c r="F69" s="93"/>
      <c r="G69" s="93"/>
      <c r="H69" s="93" t="str">
        <f t="shared" si="1"/>
        <v>KRISHNAGIRIRM</v>
      </c>
      <c r="I69" s="123" t="s">
        <v>764</v>
      </c>
      <c r="M69" s="96" t="e">
        <f>_xlfn.XLOOKUP(H69,[2]Sheet1!$V:$V,[2]Sheet1!$P:$P)</f>
        <v>#N/A</v>
      </c>
      <c r="N69" s="94" t="str">
        <f>_xlfn.XLOOKUP(H69,[3]Sheet1!$V:$V,[3]Sheet1!$P:$P)</f>
        <v>RM</v>
      </c>
      <c r="O69" s="94" t="str">
        <f>_xlfn.XLOOKUP(H69,[3]Sheet1!$V:$V,[3]Sheet1!$F:$F)</f>
        <v>PG04SBHJ</v>
      </c>
      <c r="R69" s="94" t="e">
        <f>_xlfn.XLOOKUP(H69,[2]Sheet1!$V:$V,[2]Sheet1!$F:$F)</f>
        <v>#N/A</v>
      </c>
      <c r="S69" s="96" t="e">
        <f>_xlfn.XLOOKUP(R69,[2]Sheet1!$F:$F,[2]Sheet1!$J:$J)</f>
        <v>#N/A</v>
      </c>
      <c r="T69" s="98" t="e">
        <f>_xlfn.XLOOKUP(R69,[2]Sheet1!$F:$F,[2]Sheet1!$G:$G)</f>
        <v>#N/A</v>
      </c>
      <c r="U69" s="91" t="s">
        <v>766</v>
      </c>
      <c r="AB69" s="170"/>
      <c r="AC69" s="170"/>
      <c r="AD69" s="181" t="e">
        <v>#N/A</v>
      </c>
    </row>
    <row r="70" spans="1:30" ht="15" hidden="1" x14ac:dyDescent="0.25">
      <c r="A70" s="93" t="s">
        <v>595</v>
      </c>
      <c r="B70" s="93" t="s">
        <v>596</v>
      </c>
      <c r="C70" s="93" t="s">
        <v>573</v>
      </c>
      <c r="D70" s="93" t="s">
        <v>763</v>
      </c>
      <c r="E70" s="94" t="s">
        <v>89</v>
      </c>
      <c r="F70" s="93"/>
      <c r="G70" s="93"/>
      <c r="H70" s="93" t="str">
        <f t="shared" si="1"/>
        <v>NAMAKKALBCM</v>
      </c>
      <c r="I70" s="123" t="s">
        <v>764</v>
      </c>
      <c r="M70" s="96" t="e">
        <f>_xlfn.XLOOKUP(H70,[2]Sheet1!$V:$V,[2]Sheet1!$P:$P)</f>
        <v>#N/A</v>
      </c>
      <c r="N70" s="94" t="e">
        <f>_xlfn.XLOOKUP(H70,[3]Sheet1!$V:$V,[3]Sheet1!$P:$P)</f>
        <v>#N/A</v>
      </c>
      <c r="O70" s="94" t="e">
        <f>_xlfn.XLOOKUP(H70,[3]Sheet1!$V:$V,[3]Sheet1!$F:$F)</f>
        <v>#N/A</v>
      </c>
      <c r="R70" s="94" t="e">
        <f>_xlfn.XLOOKUP(H70,[2]Sheet1!$V:$V,[2]Sheet1!$F:$F)</f>
        <v>#N/A</v>
      </c>
      <c r="S70" s="96" t="e">
        <f>_xlfn.XLOOKUP(R70,[2]Sheet1!$F:$F,[2]Sheet1!$J:$J)</f>
        <v>#N/A</v>
      </c>
      <c r="T70" s="98" t="e">
        <f>_xlfn.XLOOKUP(R70,[2]Sheet1!$F:$F,[2]Sheet1!$G:$G)</f>
        <v>#N/A</v>
      </c>
      <c r="U70" s="91" t="s">
        <v>765</v>
      </c>
      <c r="AB70" s="170"/>
      <c r="AC70" s="170"/>
      <c r="AD70" s="181" t="e">
        <v>#N/A</v>
      </c>
    </row>
    <row r="71" spans="1:30" ht="15" hidden="1" x14ac:dyDescent="0.25">
      <c r="A71" s="93" t="s">
        <v>595</v>
      </c>
      <c r="B71" s="93" t="s">
        <v>596</v>
      </c>
      <c r="C71" s="93" t="s">
        <v>573</v>
      </c>
      <c r="D71" s="93" t="s">
        <v>763</v>
      </c>
      <c r="E71" s="94" t="s">
        <v>86</v>
      </c>
      <c r="F71" s="93" t="s">
        <v>770</v>
      </c>
      <c r="G71" s="93">
        <v>1</v>
      </c>
      <c r="H71" s="93" t="str">
        <f t="shared" si="1"/>
        <v>NAMAKKALRM</v>
      </c>
      <c r="I71" s="123" t="s">
        <v>764</v>
      </c>
      <c r="M71" s="96" t="str">
        <f>_xlfn.XLOOKUP(H71,[2]Sheet1!$V:$V,[2]Sheet1!$P:$P)</f>
        <v>RM</v>
      </c>
      <c r="N71" s="94" t="str">
        <f>_xlfn.XLOOKUP(H71,[3]Sheet1!$V:$V,[3]Sheet1!$P:$P)</f>
        <v>RM</v>
      </c>
      <c r="O71" s="94" t="str">
        <f>_xlfn.XLOOKUP(H71,[3]Sheet1!$V:$V,[3]Sheet1!$F:$F)</f>
        <v>PG04SEXC</v>
      </c>
      <c r="R71" s="94" t="str">
        <f>_xlfn.XLOOKUP(H71,[2]Sheet1!$V:$V,[2]Sheet1!$F:$F)</f>
        <v>PG04SEXC</v>
      </c>
      <c r="S71" s="96" t="str">
        <f>_xlfn.XLOOKUP(R71,[2]Sheet1!$F:$F,[2]Sheet1!$J:$J)</f>
        <v>WCA/FIN/COMP/LAP/444</v>
      </c>
      <c r="T71" s="98" t="str">
        <f>_xlfn.XLOOKUP(R71,[2]Sheet1!$F:$F,[2]Sheet1!$G:$G)</f>
        <v>V15(98IH)</v>
      </c>
      <c r="U71" s="91" t="s">
        <v>766</v>
      </c>
      <c r="AB71" s="170"/>
      <c r="AC71" s="170"/>
      <c r="AD71" s="181" t="e">
        <v>#N/A</v>
      </c>
    </row>
    <row r="72" spans="1:30" ht="15" hidden="1" x14ac:dyDescent="0.25">
      <c r="A72" s="93" t="s">
        <v>596</v>
      </c>
      <c r="B72" s="93" t="s">
        <v>596</v>
      </c>
      <c r="C72" s="93" t="s">
        <v>573</v>
      </c>
      <c r="D72" s="93" t="s">
        <v>763</v>
      </c>
      <c r="E72" s="94" t="s">
        <v>89</v>
      </c>
      <c r="F72" s="93" t="s">
        <v>694</v>
      </c>
      <c r="G72" s="93">
        <v>1</v>
      </c>
      <c r="H72" s="93" t="str">
        <f t="shared" si="1"/>
        <v>SALEMBCM</v>
      </c>
      <c r="I72" s="123" t="s">
        <v>764</v>
      </c>
      <c r="M72" s="96" t="str">
        <f>_xlfn.XLOOKUP(H72,[3]Sheet1!$V:$V,[3]Sheet1!$P:$P)</f>
        <v>Kumaresan Govindasamy</v>
      </c>
      <c r="N72" s="94" t="str">
        <f>_xlfn.XLOOKUP(H72,[3]Sheet1!$V:$V,[3]Sheet1!$P:$P)</f>
        <v>Kumaresan Govindasamy</v>
      </c>
      <c r="O72" s="94" t="str">
        <f>_xlfn.XLOOKUP(H72,[3]Sheet1!$V:$V,[3]Sheet1!$F:$F)</f>
        <v>5CG449565B</v>
      </c>
      <c r="R72" s="94" t="str">
        <f>_xlfn.XLOOKUP(H72,[3]Sheet1!$V:$V,[3]Sheet1!$F:$F)</f>
        <v>5CG449565B</v>
      </c>
      <c r="S72" s="96" t="str">
        <f>_xlfn.XLOOKUP(H72,[3]Sheet1!$V:$V,[3]Sheet1!$J:$J)</f>
        <v>WCA/FIN/COMP/LAP/455</v>
      </c>
      <c r="T72" s="98" t="str">
        <f>_xlfn.XLOOKUP(H72,[3]Sheet1!$V:$V,[3]Sheet1!$G:$G)</f>
        <v>HP 240 G9R</v>
      </c>
      <c r="U72" s="91" t="s">
        <v>765</v>
      </c>
      <c r="AA72" s="99" t="e">
        <f>_xlfn.XLOOKUP(J72,'[5]DevicesWithInventory_ef016592-4'!$I:$I,'[5]DevicesWithInventory_ef016592-4'!$D:$D)</f>
        <v>#N/A</v>
      </c>
      <c r="AB72" s="170" t="e">
        <f>_xlfn.XLOOKUP(R72,'[6]DevicesWithInventory_89e8ff99-1'!$I:$I,'[6]DevicesWithInventory_89e8ff99-1'!$D:$D)</f>
        <v>#N/A</v>
      </c>
      <c r="AC72" s="170">
        <v>45810.320937500001</v>
      </c>
      <c r="AD72" s="181">
        <v>45810.320937500001</v>
      </c>
    </row>
    <row r="73" spans="1:30" ht="15" hidden="1" x14ac:dyDescent="0.25">
      <c r="A73" s="93" t="s">
        <v>596</v>
      </c>
      <c r="B73" s="93" t="s">
        <v>596</v>
      </c>
      <c r="C73" s="93" t="s">
        <v>573</v>
      </c>
      <c r="D73" s="93" t="s">
        <v>763</v>
      </c>
      <c r="E73" s="94" t="s">
        <v>87</v>
      </c>
      <c r="F73" s="93" t="s">
        <v>694</v>
      </c>
      <c r="G73" s="93">
        <v>1</v>
      </c>
      <c r="H73" s="93" t="str">
        <f t="shared" si="1"/>
        <v>SALEMBM</v>
      </c>
      <c r="I73" s="123" t="s">
        <v>764</v>
      </c>
      <c r="M73" s="96" t="str">
        <f>_xlfn.XLOOKUP(H73,[3]Sheet1!$V:$V,[3]Sheet1!$P:$P)</f>
        <v xml:space="preserve">Shanmugam Vadivelu </v>
      </c>
      <c r="N73" s="94" t="str">
        <f>_xlfn.XLOOKUP(H73,[3]Sheet1!$V:$V,[3]Sheet1!$P:$P)</f>
        <v xml:space="preserve">Shanmugam Vadivelu </v>
      </c>
      <c r="O73" s="94" t="str">
        <f>_xlfn.XLOOKUP(H73,[3]Sheet1!$V:$V,[3]Sheet1!$F:$F)</f>
        <v>PG04TP76</v>
      </c>
      <c r="R73" s="94" t="str">
        <f>_xlfn.XLOOKUP(H73,[3]Sheet1!$V:$V,[3]Sheet1!$F:$F)</f>
        <v>PG04TP76</v>
      </c>
      <c r="S73" s="96" t="str">
        <f>_xlfn.XLOOKUP(H73,[3]Sheet1!$V:$V,[3]Sheet1!$J:$J)</f>
        <v>WCA/FIN/COMP/LAP/414</v>
      </c>
      <c r="T73" s="98" t="str">
        <f>_xlfn.XLOOKUP(H73,[3]Sheet1!$V:$V,[3]Sheet1!$G:$G)</f>
        <v>V14(K7IN)</v>
      </c>
      <c r="U73" s="91" t="s">
        <v>766</v>
      </c>
      <c r="X73" s="91" t="s">
        <v>779</v>
      </c>
      <c r="AB73" s="170"/>
      <c r="AC73" s="170">
        <v>45850.193402777775</v>
      </c>
      <c r="AD73" s="181">
        <v>45866.218482719909</v>
      </c>
    </row>
    <row r="74" spans="1:30" ht="15" hidden="1" x14ac:dyDescent="0.25">
      <c r="A74" s="93" t="s">
        <v>596</v>
      </c>
      <c r="B74" s="93" t="s">
        <v>596</v>
      </c>
      <c r="C74" s="93" t="s">
        <v>573</v>
      </c>
      <c r="D74" s="93" t="s">
        <v>763</v>
      </c>
      <c r="E74" s="94" t="s">
        <v>88</v>
      </c>
      <c r="F74" s="93" t="s">
        <v>694</v>
      </c>
      <c r="G74" s="93">
        <v>1</v>
      </c>
      <c r="H74" s="93" t="str">
        <f t="shared" si="1"/>
        <v>SALEMCOE</v>
      </c>
      <c r="I74" s="123" t="s">
        <v>764</v>
      </c>
      <c r="M74" s="96" t="str">
        <f>_xlfn.XLOOKUP(H74,[3]Sheet1!$V:$V,[3]Sheet1!$P:$P)</f>
        <v>V.C Survesh</v>
      </c>
      <c r="N74" s="94" t="str">
        <f>_xlfn.XLOOKUP(H74,[3]Sheet1!$V:$V,[3]Sheet1!$P:$P)</f>
        <v>V.C Survesh</v>
      </c>
      <c r="O74" s="94" t="str">
        <f>_xlfn.XLOOKUP(H74,[3]Sheet1!$V:$V,[3]Sheet1!$F:$F)</f>
        <v>PG04SHH2</v>
      </c>
      <c r="R74" s="94" t="str">
        <f>_xlfn.XLOOKUP(H74,[3]Sheet1!$V:$V,[3]Sheet1!$F:$F)</f>
        <v>PG04SHH2</v>
      </c>
      <c r="S74" s="96" t="str">
        <f>_xlfn.XLOOKUP(R74,[2]Sheet1!$F:$F,[2]Sheet1!$J:$J)</f>
        <v>WCA/FIN/COMP/LAP/342</v>
      </c>
      <c r="T74" s="98" t="str">
        <f>_xlfn.XLOOKUP(R74,[2]Sheet1!$F:$F,[2]Sheet1!$G:$G)</f>
        <v>V14(DXIH)</v>
      </c>
      <c r="U74" s="91" t="s">
        <v>766</v>
      </c>
      <c r="X74" s="91" t="s">
        <v>779</v>
      </c>
      <c r="Y74" s="91" t="s">
        <v>1896</v>
      </c>
      <c r="AB74" s="170"/>
      <c r="AC74" s="170">
        <v>45850.308356481481</v>
      </c>
      <c r="AD74" s="181">
        <v>45850.308356481481</v>
      </c>
    </row>
    <row r="75" spans="1:30" ht="15" hidden="1" x14ac:dyDescent="0.25">
      <c r="A75" s="93" t="s">
        <v>596</v>
      </c>
      <c r="B75" s="93" t="s">
        <v>596</v>
      </c>
      <c r="C75" s="93" t="s">
        <v>573</v>
      </c>
      <c r="D75" s="93" t="s">
        <v>763</v>
      </c>
      <c r="E75" s="94" t="s">
        <v>86</v>
      </c>
      <c r="F75" s="93"/>
      <c r="G75" s="93"/>
      <c r="H75" s="93" t="str">
        <f t="shared" si="1"/>
        <v>SALEMRM</v>
      </c>
      <c r="I75" s="123" t="s">
        <v>764</v>
      </c>
      <c r="M75" s="96" t="e">
        <f>_xlfn.XLOOKUP(H75,[2]Sheet1!$V:$V,[2]Sheet1!$P:$P)</f>
        <v>#N/A</v>
      </c>
      <c r="N75" s="94" t="e">
        <f>_xlfn.XLOOKUP(H75,[3]Sheet1!$V:$V,[3]Sheet1!$P:$P)</f>
        <v>#N/A</v>
      </c>
      <c r="O75" s="94" t="e">
        <f>_xlfn.XLOOKUP(H75,[3]Sheet1!$V:$V,[3]Sheet1!$F:$F)</f>
        <v>#N/A</v>
      </c>
      <c r="R75" s="94" t="e">
        <f>_xlfn.XLOOKUP(H75,[2]Sheet1!$V:$V,[2]Sheet1!$F:$F)</f>
        <v>#N/A</v>
      </c>
      <c r="S75" s="96" t="e">
        <f>_xlfn.XLOOKUP(R75,[2]Sheet1!$F:$F,[2]Sheet1!$J:$J)</f>
        <v>#N/A</v>
      </c>
      <c r="T75" s="98" t="e">
        <f>_xlfn.XLOOKUP(R75,[2]Sheet1!$F:$F,[2]Sheet1!$G:$G)</f>
        <v>#N/A</v>
      </c>
      <c r="U75" s="91" t="s">
        <v>766</v>
      </c>
      <c r="AB75" s="170"/>
      <c r="AC75" s="170"/>
      <c r="AD75" s="181" t="e">
        <v>#N/A</v>
      </c>
    </row>
    <row r="76" spans="1:30" ht="15" hidden="1" x14ac:dyDescent="0.25">
      <c r="A76" s="93" t="s">
        <v>615</v>
      </c>
      <c r="B76" s="93" t="s">
        <v>596</v>
      </c>
      <c r="C76" s="93" t="s">
        <v>573</v>
      </c>
      <c r="D76" s="93" t="s">
        <v>763</v>
      </c>
      <c r="E76" s="94" t="s">
        <v>88</v>
      </c>
      <c r="F76" s="93" t="s">
        <v>694</v>
      </c>
      <c r="G76" s="93">
        <v>1</v>
      </c>
      <c r="H76" s="93" t="str">
        <f t="shared" si="1"/>
        <v>VILUPPURAMCOE</v>
      </c>
      <c r="I76" s="123" t="s">
        <v>764</v>
      </c>
      <c r="M76" s="96" t="str">
        <f>_xlfn.XLOOKUP(H76,[2]Sheet1!$V:$V,[2]Sheet1!$P:$P)</f>
        <v>vishnupriyan</v>
      </c>
      <c r="N76" s="94" t="str">
        <f>_xlfn.XLOOKUP(H76,[3]Sheet1!$V:$V,[3]Sheet1!$P:$P)</f>
        <v>vishnupriyan</v>
      </c>
      <c r="O76" s="94" t="str">
        <f>_xlfn.XLOOKUP(H76,[3]Sheet1!$V:$V,[3]Sheet1!$F:$F)</f>
        <v>PG04R49G</v>
      </c>
      <c r="R76" s="94" t="str">
        <f>_xlfn.XLOOKUP(H76,[2]Sheet1!$V:$V,[2]Sheet1!$F:$F)</f>
        <v>PG04R49G</v>
      </c>
      <c r="S76" s="96" t="str">
        <f>_xlfn.XLOOKUP(H76,[2]Sheet1!$V:$V,[2]Sheet1!$J:$J)</f>
        <v>WCA/FIN/COMP/LAP/307</v>
      </c>
      <c r="T76" s="98" t="str">
        <f>_xlfn.XLOOKUP(H76,[3]Sheet1!$V:$V,[3]Sheet1!$G:$G)</f>
        <v>V14(DXIH)</v>
      </c>
      <c r="U76" s="91" t="s">
        <v>766</v>
      </c>
      <c r="X76" s="91" t="s">
        <v>779</v>
      </c>
      <c r="AB76" s="170"/>
      <c r="AC76" s="170"/>
      <c r="AD76" s="181" t="e">
        <v>#N/A</v>
      </c>
    </row>
    <row r="77" spans="1:30" ht="15" hidden="1" x14ac:dyDescent="0.25">
      <c r="A77" s="93" t="s">
        <v>615</v>
      </c>
      <c r="B77" s="93" t="s">
        <v>596</v>
      </c>
      <c r="C77" s="93" t="s">
        <v>573</v>
      </c>
      <c r="D77" s="93" t="s">
        <v>763</v>
      </c>
      <c r="E77" s="94" t="s">
        <v>86</v>
      </c>
      <c r="F77" s="93" t="s">
        <v>770</v>
      </c>
      <c r="G77" s="93">
        <v>1</v>
      </c>
      <c r="H77" s="93" t="str">
        <f t="shared" si="1"/>
        <v>VILUPPURAMRM</v>
      </c>
      <c r="I77" s="123" t="s">
        <v>764</v>
      </c>
      <c r="M77" s="96" t="str">
        <f>_xlfn.XLOOKUP(H77,[2]Sheet1!$V:$V,[2]Sheet1!$P:$P)</f>
        <v>RM</v>
      </c>
      <c r="N77" s="94" t="str">
        <f>_xlfn.XLOOKUP(H77,[3]Sheet1!$V:$V,[3]Sheet1!$P:$P)</f>
        <v>RM</v>
      </c>
      <c r="O77" s="94" t="str">
        <f>_xlfn.XLOOKUP(H77,[3]Sheet1!$V:$V,[3]Sheet1!$F:$F)</f>
        <v>PG04SCEQ</v>
      </c>
      <c r="R77" s="94" t="str">
        <f>_xlfn.XLOOKUP(H77,[2]Sheet1!$V:$V,[2]Sheet1!$F:$F)</f>
        <v>PG04SCEQ</v>
      </c>
      <c r="S77" s="96" t="str">
        <f>_xlfn.XLOOKUP(H77,[2]Sheet1!$V:$V,[2]Sheet1!$J:$J)</f>
        <v>WCA/FIN/COMP/LAP/445</v>
      </c>
      <c r="T77" s="98" t="str">
        <f>_xlfn.XLOOKUP(H77,[3]Sheet1!$V:$V,[3]Sheet1!$G:$G)</f>
        <v>V15(98IH)</v>
      </c>
      <c r="U77" s="91" t="s">
        <v>766</v>
      </c>
      <c r="X77" s="91" t="s">
        <v>1</v>
      </c>
      <c r="AB77" s="170"/>
      <c r="AC77" s="170"/>
      <c r="AD77" s="181" t="e">
        <v>#N/A</v>
      </c>
    </row>
    <row r="78" spans="1:30" ht="15" hidden="1" x14ac:dyDescent="0.25">
      <c r="A78" s="93" t="s">
        <v>652</v>
      </c>
      <c r="B78" s="93" t="s">
        <v>630</v>
      </c>
      <c r="C78" s="93" t="s">
        <v>631</v>
      </c>
      <c r="D78" s="93" t="s">
        <v>763</v>
      </c>
      <c r="E78" s="94" t="s">
        <v>89</v>
      </c>
      <c r="F78" s="93" t="s">
        <v>694</v>
      </c>
      <c r="G78" s="93">
        <v>1</v>
      </c>
      <c r="H78" s="93" t="str">
        <f t="shared" si="1"/>
        <v>JAGITIALBCM</v>
      </c>
      <c r="I78" s="123" t="s">
        <v>764</v>
      </c>
      <c r="M78" s="96" t="str">
        <f>_xlfn.XLOOKUP(H78,[3]Sheet1!$V:$V,[3]Sheet1!$P:$P)</f>
        <v>Naresh Lekkala</v>
      </c>
      <c r="N78" s="94" t="str">
        <f>_xlfn.XLOOKUP(H78,[3]Sheet1!$V:$V,[3]Sheet1!$P:$P)</f>
        <v>Naresh Lekkala</v>
      </c>
      <c r="O78" s="94" t="str">
        <f>_xlfn.XLOOKUP(H78,[3]Sheet1!$V:$V,[3]Sheet1!$F:$F)</f>
        <v>PG04PQTC</v>
      </c>
      <c r="R78" s="94" t="str">
        <f>_xlfn.XLOOKUP(H78,[3]Sheet1!$V:$V,[3]Sheet1!$F:$F)</f>
        <v>PG04PQTC</v>
      </c>
      <c r="S78" s="96" t="str">
        <f>_xlfn.XLOOKUP(H78,[3]Sheet1!$V:$V,[3]Sheet1!$J:$J)</f>
        <v>WCA/FIN/COMP/LAP/355</v>
      </c>
      <c r="T78" s="98" t="str">
        <f>_xlfn.XLOOKUP(H78,[3]Sheet1!$V:$V,[3]Sheet1!$G:$G)</f>
        <v>E14(2V00)</v>
      </c>
      <c r="U78" s="91" t="s">
        <v>765</v>
      </c>
      <c r="AA78" s="99" t="e">
        <f>_xlfn.XLOOKUP(J78,'[5]DevicesWithInventory_ef016592-4'!$I:$I,'[5]DevicesWithInventory_ef016592-4'!$D:$D)</f>
        <v>#N/A</v>
      </c>
      <c r="AB78" s="170">
        <f>_xlfn.XLOOKUP(R78,'[6]DevicesWithInventory_89e8ff99-1'!$I:$I,'[6]DevicesWithInventory_89e8ff99-1'!$D:$D)</f>
        <v>45810.371712962966</v>
      </c>
      <c r="AC78" s="170">
        <v>45810.371712962966</v>
      </c>
      <c r="AD78" s="181">
        <v>45863.753171296295</v>
      </c>
    </row>
    <row r="79" spans="1:30" ht="15" hidden="1" x14ac:dyDescent="0.25">
      <c r="A79" s="93" t="s">
        <v>652</v>
      </c>
      <c r="B79" s="93" t="s">
        <v>630</v>
      </c>
      <c r="C79" s="93" t="s">
        <v>631</v>
      </c>
      <c r="D79" s="93" t="s">
        <v>763</v>
      </c>
      <c r="E79" s="94" t="s">
        <v>87</v>
      </c>
      <c r="F79" s="93" t="s">
        <v>694</v>
      </c>
      <c r="G79" s="93">
        <v>1</v>
      </c>
      <c r="H79" s="93" t="str">
        <f t="shared" si="1"/>
        <v>JAGITIALBM</v>
      </c>
      <c r="I79" s="123" t="s">
        <v>764</v>
      </c>
      <c r="M79" s="96" t="str">
        <f>_xlfn.XLOOKUP(H79,[3]Sheet1!$V:$V,[3]Sheet1!$P:$P)</f>
        <v>SAthish Sama</v>
      </c>
      <c r="N79" s="94" t="str">
        <f>_xlfn.XLOOKUP(H79,[3]Sheet1!$V:$V,[3]Sheet1!$P:$P)</f>
        <v>SAthish Sama</v>
      </c>
      <c r="O79" s="94" t="str">
        <f>_xlfn.XLOOKUP(H79,[3]Sheet1!$V:$V,[3]Sheet1!$F:$F)</f>
        <v>PG04SBWT</v>
      </c>
      <c r="R79" s="94" t="str">
        <f>_xlfn.XLOOKUP(H79,[3]Sheet1!$V:$V,[3]Sheet1!$F:$F)</f>
        <v>PG04SBWT</v>
      </c>
      <c r="S79" s="96" t="str">
        <f>_xlfn.XLOOKUP(H79,[3]Sheet1!$V:$V,[3]Sheet1!$J:$J)</f>
        <v>WCA/FIN/COMP/LAP/432</v>
      </c>
      <c r="T79" s="98" t="str">
        <f>_xlfn.XLOOKUP(H79,[3]Sheet1!$V:$V,[3]Sheet1!$G:$G)</f>
        <v>V15(98IH)</v>
      </c>
      <c r="U79" s="91" t="s">
        <v>766</v>
      </c>
      <c r="AB79" s="170"/>
      <c r="AC79" s="170"/>
      <c r="AD79" s="181" t="e">
        <v>#N/A</v>
      </c>
    </row>
    <row r="80" spans="1:30" ht="15" hidden="1" x14ac:dyDescent="0.25">
      <c r="A80" s="93" t="s">
        <v>652</v>
      </c>
      <c r="B80" s="93" t="s">
        <v>630</v>
      </c>
      <c r="C80" s="93" t="s">
        <v>631</v>
      </c>
      <c r="D80" s="93" t="s">
        <v>763</v>
      </c>
      <c r="E80" s="94" t="s">
        <v>88</v>
      </c>
      <c r="F80" s="93" t="s">
        <v>695</v>
      </c>
      <c r="G80" s="93">
        <v>1</v>
      </c>
      <c r="H80" s="93" t="str">
        <f t="shared" si="1"/>
        <v>JAGITIALCOE</v>
      </c>
      <c r="I80" s="123" t="s">
        <v>764</v>
      </c>
      <c r="M80" s="96" t="str">
        <f>_xlfn.XLOOKUP(H80,[3]Sheet1!$V:$V,[3]Sheet1!$P:$P)</f>
        <v>Veerabathini Raghunath</v>
      </c>
      <c r="N80" s="94" t="str">
        <f>_xlfn.XLOOKUP(H80,[3]Sheet1!$V:$V,[3]Sheet1!$P:$P)</f>
        <v>Veerabathini Raghunath</v>
      </c>
      <c r="O80" s="94" t="str">
        <f>_xlfn.XLOOKUP(H80,[3]Sheet1!$V:$V,[3]Sheet1!$F:$F)</f>
        <v>PG04SCBD</v>
      </c>
      <c r="R80" s="94" t="str">
        <f>_xlfn.XLOOKUP(H80,[3]Sheet1!$V:$V,[3]Sheet1!$F:$F)</f>
        <v>PG04SCBD</v>
      </c>
      <c r="S80" s="96" t="str">
        <f>_xlfn.XLOOKUP(H80,[3]Sheet1!$V:$V,[3]Sheet1!$J:$J)</f>
        <v>WCA/FIN/COMP/LAP/427</v>
      </c>
      <c r="T80" s="98" t="str">
        <f>_xlfn.XLOOKUP(H80,[3]Sheet1!$V:$V,[3]Sheet1!$G:$G)</f>
        <v>V15(98IH)</v>
      </c>
      <c r="U80" s="91" t="s">
        <v>766</v>
      </c>
      <c r="AB80" s="170"/>
      <c r="AC80" s="170"/>
      <c r="AD80" s="181" t="e">
        <v>#N/A</v>
      </c>
    </row>
    <row r="81" spans="1:30" ht="15" hidden="1" x14ac:dyDescent="0.25">
      <c r="A81" s="93" t="s">
        <v>652</v>
      </c>
      <c r="B81" s="93" t="s">
        <v>630</v>
      </c>
      <c r="C81" s="93" t="s">
        <v>631</v>
      </c>
      <c r="D81" s="93" t="s">
        <v>763</v>
      </c>
      <c r="E81" s="94" t="s">
        <v>86</v>
      </c>
      <c r="F81" s="93"/>
      <c r="G81" s="93"/>
      <c r="H81" s="93" t="str">
        <f t="shared" si="1"/>
        <v>JAGITIALRM</v>
      </c>
      <c r="I81" s="123" t="s">
        <v>764</v>
      </c>
      <c r="M81" s="96" t="e">
        <f>_xlfn.XLOOKUP(H81,[2]Sheet1!$V:$V,[2]Sheet1!$P:$P)</f>
        <v>#N/A</v>
      </c>
      <c r="N81" s="94" t="e">
        <f>_xlfn.XLOOKUP(H81,[3]Sheet1!$V:$V,[3]Sheet1!$P:$P)</f>
        <v>#N/A</v>
      </c>
      <c r="O81" s="94" t="e">
        <f>_xlfn.XLOOKUP(H81,[3]Sheet1!$V:$V,[3]Sheet1!$F:$F)</f>
        <v>#N/A</v>
      </c>
      <c r="R81" s="94" t="e">
        <f>_xlfn.XLOOKUP(H81,[2]Sheet1!$V:$V,[2]Sheet1!$F:$F)</f>
        <v>#N/A</v>
      </c>
      <c r="S81" s="96" t="e">
        <f>_xlfn.XLOOKUP(R81,[2]Sheet1!$F:$F,[2]Sheet1!$J:$J)</f>
        <v>#N/A</v>
      </c>
      <c r="T81" s="98" t="e">
        <f>_xlfn.XLOOKUP(R81,[2]Sheet1!$F:$F,[2]Sheet1!$G:$G)</f>
        <v>#N/A</v>
      </c>
      <c r="U81" s="91" t="s">
        <v>766</v>
      </c>
      <c r="AB81" s="170"/>
      <c r="AC81" s="170"/>
      <c r="AD81" s="181" t="e">
        <v>#N/A</v>
      </c>
    </row>
    <row r="82" spans="1:30" ht="15" hidden="1" x14ac:dyDescent="0.25">
      <c r="A82" s="93" t="s">
        <v>641</v>
      </c>
      <c r="B82" s="93" t="s">
        <v>630</v>
      </c>
      <c r="C82" s="93" t="s">
        <v>631</v>
      </c>
      <c r="D82" s="93" t="s">
        <v>763</v>
      </c>
      <c r="E82" s="94" t="s">
        <v>87</v>
      </c>
      <c r="F82" s="93" t="s">
        <v>694</v>
      </c>
      <c r="G82" s="93">
        <v>1</v>
      </c>
      <c r="H82" s="93" t="str">
        <f t="shared" si="1"/>
        <v>JANGAONBM</v>
      </c>
      <c r="I82" s="123" t="s">
        <v>764</v>
      </c>
      <c r="M82" s="96" t="str">
        <f>_xlfn.XLOOKUP(H82,[3]Sheet1!$V:$V,[3]Sheet1!$P:$P)</f>
        <v xml:space="preserve">Sudhakar </v>
      </c>
      <c r="N82" s="94" t="str">
        <f>_xlfn.XLOOKUP(H82,[3]Sheet1!$V:$V,[3]Sheet1!$P:$P)</f>
        <v xml:space="preserve">Sudhakar </v>
      </c>
      <c r="O82" s="94" t="str">
        <f>_xlfn.XLOOKUP(H82,[3]Sheet1!$V:$V,[3]Sheet1!$F:$F)</f>
        <v>PG04SCKL</v>
      </c>
      <c r="R82" s="94" t="str">
        <f>_xlfn.XLOOKUP(H82,[3]Sheet1!$V:$V,[3]Sheet1!$F:$F)</f>
        <v>PG04SCKL</v>
      </c>
      <c r="S82" s="96" t="str">
        <f>_xlfn.XLOOKUP(H82,[3]Sheet1!$V:$V,[3]Sheet1!$J:$J)</f>
        <v>WCA/FIN/COMP/LAP/428</v>
      </c>
      <c r="T82" s="98" t="str">
        <f>_xlfn.XLOOKUP(H82,[3]Sheet1!$V:$V,[3]Sheet1!$G:$G)</f>
        <v>V15(98IH)</v>
      </c>
      <c r="U82" s="91" t="s">
        <v>766</v>
      </c>
      <c r="AB82" s="170"/>
      <c r="AC82" s="170"/>
      <c r="AD82" s="181" t="e">
        <v>#N/A</v>
      </c>
    </row>
    <row r="83" spans="1:30" ht="15" hidden="1" x14ac:dyDescent="0.25">
      <c r="A83" s="93" t="s">
        <v>641</v>
      </c>
      <c r="B83" s="93" t="s">
        <v>630</v>
      </c>
      <c r="C83" s="93" t="s">
        <v>631</v>
      </c>
      <c r="D83" s="93" t="s">
        <v>763</v>
      </c>
      <c r="E83" s="94" t="s">
        <v>88</v>
      </c>
      <c r="F83" s="93" t="s">
        <v>694</v>
      </c>
      <c r="G83" s="93">
        <v>1</v>
      </c>
      <c r="H83" s="93" t="str">
        <f t="shared" si="1"/>
        <v>JANGAONCOE</v>
      </c>
      <c r="I83" s="123" t="s">
        <v>764</v>
      </c>
      <c r="M83" s="96" t="str">
        <f>_xlfn.XLOOKUP(H83,[3]Sheet1!$V:$V,[3]Sheet1!$P:$P)</f>
        <v>Satish Babu Thudi</v>
      </c>
      <c r="N83" s="94" t="str">
        <f>_xlfn.XLOOKUP(H83,[3]Sheet1!$V:$V,[3]Sheet1!$P:$P)</f>
        <v>Satish Babu Thudi</v>
      </c>
      <c r="O83" s="94" t="str">
        <f>_xlfn.XLOOKUP(H83,[3]Sheet1!$V:$V,[3]Sheet1!$F:$F)</f>
        <v>PG04TM3N</v>
      </c>
      <c r="R83" s="94" t="str">
        <f>_xlfn.XLOOKUP(H83,[3]Sheet1!$V:$V,[3]Sheet1!$F:$F)</f>
        <v>PG04TM3N</v>
      </c>
      <c r="S83" s="93" t="str">
        <f>_xlfn.XLOOKUP(H83,[3]Sheet1!$V:$V,[3]Sheet1!$J:$J)</f>
        <v>WCA/FIN/COMP/LAP/403</v>
      </c>
      <c r="T83" s="98" t="str">
        <f>_xlfn.XLOOKUP(H83,[3]Sheet1!$V:$V,[3]Sheet1!$G:$G)</f>
        <v>V14(DXIH)</v>
      </c>
      <c r="U83" s="91" t="s">
        <v>766</v>
      </c>
      <c r="AB83" s="170"/>
      <c r="AC83" s="170">
        <v>45855.586481481485</v>
      </c>
      <c r="AD83" s="181">
        <v>45861.183946759258</v>
      </c>
    </row>
    <row r="84" spans="1:30" ht="15" hidden="1" x14ac:dyDescent="0.25">
      <c r="A84" s="93" t="s">
        <v>641</v>
      </c>
      <c r="B84" s="93" t="s">
        <v>630</v>
      </c>
      <c r="C84" s="93" t="s">
        <v>631</v>
      </c>
      <c r="D84" s="93" t="s">
        <v>763</v>
      </c>
      <c r="E84" s="94" t="s">
        <v>86</v>
      </c>
      <c r="F84" s="93" t="s">
        <v>694</v>
      </c>
      <c r="G84" s="93">
        <v>1</v>
      </c>
      <c r="H84" s="93" t="str">
        <f t="shared" si="1"/>
        <v>JANGAONRM</v>
      </c>
      <c r="I84" s="123" t="s">
        <v>764</v>
      </c>
      <c r="M84" s="96" t="e">
        <f>_xlfn.XLOOKUP(H84,[3]Sheet1!$V:$V,[3]Sheet1!$P:$P)</f>
        <v>#N/A</v>
      </c>
      <c r="N84" s="94" t="e">
        <f>_xlfn.XLOOKUP(H84,[3]Sheet1!$V:$V,[3]Sheet1!$P:$P)</f>
        <v>#N/A</v>
      </c>
      <c r="O84" s="94" t="e">
        <f>_xlfn.XLOOKUP(H84,[3]Sheet1!$V:$V,[3]Sheet1!$F:$F)</f>
        <v>#N/A</v>
      </c>
      <c r="R84" s="94" t="e">
        <f>_xlfn.XLOOKUP(H84,[3]Sheet1!$V:$V,[3]Sheet1!$F:$F)</f>
        <v>#N/A</v>
      </c>
      <c r="S84" s="96" t="e">
        <f>_xlfn.XLOOKUP(R84,[2]Sheet1!$F:$F,[2]Sheet1!$J:$J)</f>
        <v>#N/A</v>
      </c>
      <c r="T84" s="98" t="e">
        <f>_xlfn.XLOOKUP(R84,[2]Sheet1!$F:$F,[2]Sheet1!$G:$G)</f>
        <v>#N/A</v>
      </c>
      <c r="U84" s="91" t="s">
        <v>766</v>
      </c>
      <c r="AB84" s="170"/>
      <c r="AC84" s="170"/>
      <c r="AD84" s="181" t="e">
        <v>#N/A</v>
      </c>
    </row>
    <row r="85" spans="1:30" ht="15" hidden="1" x14ac:dyDescent="0.25">
      <c r="A85" s="93" t="s">
        <v>646</v>
      </c>
      <c r="B85" s="93" t="s">
        <v>630</v>
      </c>
      <c r="C85" s="93" t="s">
        <v>631</v>
      </c>
      <c r="D85" s="93" t="s">
        <v>763</v>
      </c>
      <c r="E85" s="94" t="s">
        <v>88</v>
      </c>
      <c r="F85" s="93" t="s">
        <v>694</v>
      </c>
      <c r="G85" s="93">
        <v>1</v>
      </c>
      <c r="H85" s="93" t="str">
        <f t="shared" si="1"/>
        <v>KAMAREDDYCOE</v>
      </c>
      <c r="I85" s="123" t="s">
        <v>764</v>
      </c>
      <c r="M85" s="96" t="str">
        <f>_xlfn.XLOOKUP(H85,[3]Sheet1!$V:$V,[3]Sheet1!$P:$P)</f>
        <v xml:space="preserve"> Thumma Vidya sagar</v>
      </c>
      <c r="N85" s="94" t="str">
        <f>_xlfn.XLOOKUP(H85,[3]Sheet1!$V:$V,[3]Sheet1!$P:$P)</f>
        <v xml:space="preserve"> Thumma Vidya sagar</v>
      </c>
      <c r="O85" s="94" t="str">
        <f>_xlfn.XLOOKUP(H85,[3]Sheet1!$V:$V,[3]Sheet1!$F:$F)</f>
        <v>PG04TM40</v>
      </c>
      <c r="R85" s="94" t="str">
        <f>_xlfn.XLOOKUP(H85,[3]Sheet1!$V:$V,[3]Sheet1!$F:$F)</f>
        <v>PG04TM40</v>
      </c>
      <c r="S85" s="96" t="str">
        <f>_xlfn.XLOOKUP(H85,[3]Sheet1!$V:$V,[3]Sheet1!$J:$J)</f>
        <v>WCA/FIN/COMP/LAP/419</v>
      </c>
      <c r="T85" s="98" t="str">
        <f>_xlfn.XLOOKUP(H85,[3]Sheet1!$V:$V,[3]Sheet1!$G:$G)</f>
        <v>V14(K7IN)</v>
      </c>
      <c r="U85" s="91" t="s">
        <v>766</v>
      </c>
      <c r="AB85" s="170"/>
      <c r="AC85" s="170">
        <v>45849.536770833336</v>
      </c>
      <c r="AD85" s="181">
        <v>45864.30972222222</v>
      </c>
    </row>
    <row r="86" spans="1:30" ht="15" hidden="1" x14ac:dyDescent="0.25">
      <c r="A86" s="93" t="s">
        <v>646</v>
      </c>
      <c r="B86" s="93" t="s">
        <v>630</v>
      </c>
      <c r="C86" s="93" t="s">
        <v>631</v>
      </c>
      <c r="D86" s="93" t="s">
        <v>763</v>
      </c>
      <c r="E86" s="94" t="s">
        <v>86</v>
      </c>
      <c r="F86" s="93" t="s">
        <v>770</v>
      </c>
      <c r="G86" s="93">
        <v>1</v>
      </c>
      <c r="H86" s="93" t="str">
        <f t="shared" si="1"/>
        <v>KAMAREDDYRM</v>
      </c>
      <c r="I86" s="123" t="s">
        <v>764</v>
      </c>
      <c r="M86" s="96" t="str">
        <f>_xlfn.XLOOKUP(H86,[3]Sheet1!$V:$V,[3]Sheet1!$P:$P)</f>
        <v>RM</v>
      </c>
      <c r="N86" s="94" t="str">
        <f>_xlfn.XLOOKUP(H86,[3]Sheet1!$V:$V,[3]Sheet1!$P:$P)</f>
        <v>RM</v>
      </c>
      <c r="O86" s="94" t="str">
        <f>_xlfn.XLOOKUP(H86,[3]Sheet1!$V:$V,[3]Sheet1!$F:$F)</f>
        <v>PG04TNMD</v>
      </c>
      <c r="R86" s="94" t="str">
        <f>_xlfn.XLOOKUP(H86,[3]Sheet1!$V:$V,[3]Sheet1!$F:$F)</f>
        <v>PG04TNMD</v>
      </c>
      <c r="S86" s="96" t="str">
        <f>_xlfn.XLOOKUP(H86,[3]Sheet1!$V:$V,[3]Sheet1!$J:$J)</f>
        <v>WCA/FIN/COMP/LAP/420</v>
      </c>
      <c r="T86" s="98" t="str">
        <f>_xlfn.XLOOKUP(H86,[3]Sheet1!$V:$V,[3]Sheet1!$G:$G)</f>
        <v>V14(K7IN)</v>
      </c>
      <c r="U86" s="91" t="s">
        <v>766</v>
      </c>
      <c r="AB86" s="170"/>
      <c r="AC86" s="170">
        <v>45850.309537037036</v>
      </c>
      <c r="AD86" s="181">
        <v>45850.309537037036</v>
      </c>
    </row>
    <row r="87" spans="1:30" ht="15" hidden="1" x14ac:dyDescent="0.25">
      <c r="A87" s="93" t="s">
        <v>630</v>
      </c>
      <c r="B87" s="93" t="s">
        <v>630</v>
      </c>
      <c r="C87" s="93" t="s">
        <v>631</v>
      </c>
      <c r="D87" s="93" t="s">
        <v>763</v>
      </c>
      <c r="E87" s="94" t="s">
        <v>89</v>
      </c>
      <c r="F87" s="93" t="s">
        <v>694</v>
      </c>
      <c r="G87" s="93">
        <v>1</v>
      </c>
      <c r="H87" s="93" t="str">
        <f t="shared" si="1"/>
        <v>KARIMNAGARBCM</v>
      </c>
      <c r="I87" s="123" t="s">
        <v>764</v>
      </c>
      <c r="M87" s="96" t="str">
        <f>_xlfn.XLOOKUP(H87,[3]Sheet1!$V:$V,[3]Sheet1!$P:$P)</f>
        <v>Sathish Gajarla</v>
      </c>
      <c r="N87" s="94" t="str">
        <f>_xlfn.XLOOKUP(H87,[3]Sheet1!$V:$V,[3]Sheet1!$P:$P)</f>
        <v>Sathish Gajarla</v>
      </c>
      <c r="O87" s="94" t="str">
        <f>_xlfn.XLOOKUP(H87,[3]Sheet1!$V:$V,[3]Sheet1!$F:$F)</f>
        <v>PG0497ZW</v>
      </c>
      <c r="R87" s="94" t="str">
        <f>_xlfn.XLOOKUP(H87,[3]Sheet1!$V:$V,[3]Sheet1!$F:$F)</f>
        <v>PG0497ZW</v>
      </c>
      <c r="S87" s="93" t="str">
        <f>_xlfn.XLOOKUP(H87,[3]Sheet1!$V:$V,[3]Sheet1!$J:$J)</f>
        <v>WCA/FIN/COMP/LAP/378</v>
      </c>
      <c r="T87" s="98" t="str">
        <f>_xlfn.XLOOKUP(H87,[3]Sheet1!$V:$V,[3]Sheet1!$G:$G)</f>
        <v>E14(2V00)</v>
      </c>
      <c r="U87" s="91" t="s">
        <v>765</v>
      </c>
      <c r="AA87" s="99" t="e">
        <f>_xlfn.XLOOKUP(J87,'[5]DevicesWithInventory_ef016592-4'!$I:$I,'[5]DevicesWithInventory_ef016592-4'!$D:$D)</f>
        <v>#N/A</v>
      </c>
      <c r="AB87" s="170">
        <f>_xlfn.XLOOKUP(R87,'[6]DevicesWithInventory_89e8ff99-1'!$I:$I,'[6]DevicesWithInventory_89e8ff99-1'!$D:$D)</f>
        <v>45828.416400462964</v>
      </c>
      <c r="AC87" s="170">
        <v>45854.654351851852</v>
      </c>
      <c r="AD87" s="183">
        <v>45863.306018518517</v>
      </c>
    </row>
    <row r="88" spans="1:30" ht="15" hidden="1" x14ac:dyDescent="0.25">
      <c r="A88" s="93" t="s">
        <v>630</v>
      </c>
      <c r="B88" s="93" t="s">
        <v>630</v>
      </c>
      <c r="C88" s="93" t="s">
        <v>631</v>
      </c>
      <c r="D88" s="93" t="s">
        <v>763</v>
      </c>
      <c r="E88" s="94" t="s">
        <v>87</v>
      </c>
      <c r="F88" s="93" t="s">
        <v>694</v>
      </c>
      <c r="G88" s="93">
        <v>1</v>
      </c>
      <c r="H88" s="93" t="str">
        <f t="shared" si="1"/>
        <v>KARIMNAGARBM</v>
      </c>
      <c r="I88" s="123" t="s">
        <v>764</v>
      </c>
      <c r="M88" s="96" t="s">
        <v>781</v>
      </c>
      <c r="N88" s="94" t="str">
        <f>_xlfn.XLOOKUP(H88,[3]Sheet1!$V:$V,[3]Sheet1!$P:$P)</f>
        <v>Srinivas Nallapu</v>
      </c>
      <c r="O88" s="94" t="str">
        <f>_xlfn.XLOOKUP(H88,[3]Sheet1!$V:$V,[3]Sheet1!$F:$F)</f>
        <v>PG04SCFB</v>
      </c>
      <c r="R88" s="94" t="str">
        <f>_xlfn.XLOOKUP(H88,[3]Sheet1!$V:$V,[3]Sheet1!$F:$F)</f>
        <v>PG04SCFB</v>
      </c>
      <c r="S88" s="96" t="str">
        <f>_xlfn.XLOOKUP(H88,[3]Sheet1!$V:$V,[3]Sheet1!$J:$J)</f>
        <v>WCA/FIN/COMP/LAP/426</v>
      </c>
      <c r="T88" s="98" t="str">
        <f>_xlfn.XLOOKUP(H88,[3]Sheet1!$V:$V,[3]Sheet1!$G:$G)</f>
        <v>V15(98IH)</v>
      </c>
      <c r="U88" s="91" t="s">
        <v>766</v>
      </c>
      <c r="AB88" s="170"/>
      <c r="AC88" s="170"/>
      <c r="AD88" s="183" t="e">
        <v>#N/A</v>
      </c>
    </row>
    <row r="89" spans="1:30" ht="15" hidden="1" x14ac:dyDescent="0.25">
      <c r="A89" s="93" t="s">
        <v>630</v>
      </c>
      <c r="B89" s="93" t="s">
        <v>630</v>
      </c>
      <c r="C89" s="93" t="s">
        <v>631</v>
      </c>
      <c r="D89" s="93" t="s">
        <v>763</v>
      </c>
      <c r="E89" s="94" t="s">
        <v>88</v>
      </c>
      <c r="F89" s="93" t="s">
        <v>779</v>
      </c>
      <c r="G89" s="93">
        <v>1</v>
      </c>
      <c r="H89" s="93" t="str">
        <f t="shared" si="1"/>
        <v>KARIMNAGARCOE</v>
      </c>
      <c r="I89" s="123" t="s">
        <v>764</v>
      </c>
      <c r="M89" s="96" t="str">
        <f>_xlfn.XLOOKUP(H89,[3]Sheet1!$V:$V,[3]Sheet1!$P:$P)</f>
        <v>Venganti Sagar</v>
      </c>
      <c r="N89" s="94" t="str">
        <f>_xlfn.XLOOKUP(H89,[3]Sheet1!$V:$V,[3]Sheet1!$P:$P)</f>
        <v>Venganti Sagar</v>
      </c>
      <c r="O89" s="94" t="str">
        <f>_xlfn.XLOOKUP(H89,[3]Sheet1!$V:$V,[3]Sheet1!$F:$F)</f>
        <v>PG04SCLP</v>
      </c>
      <c r="R89" s="94" t="str">
        <f>_xlfn.XLOOKUP(H89,[3]Sheet1!$V:$V,[3]Sheet1!$F:$F)</f>
        <v>PG04SCLP</v>
      </c>
      <c r="S89" s="96" t="str">
        <f>_xlfn.XLOOKUP(H89,[3]Sheet1!$V:$V,[3]Sheet1!$J:$J)</f>
        <v>WCA/FIN/COMP/LAP/441</v>
      </c>
      <c r="T89" s="98" t="str">
        <f>_xlfn.XLOOKUP(H89,[3]Sheet1!$V:$V,[3]Sheet1!$G:$G)</f>
        <v>V15(98IH)</v>
      </c>
      <c r="U89" s="91" t="s">
        <v>766</v>
      </c>
      <c r="AB89" s="170"/>
      <c r="AC89" s="170"/>
      <c r="AD89" s="183" t="e">
        <v>#N/A</v>
      </c>
    </row>
    <row r="90" spans="1:30" ht="15" hidden="1" x14ac:dyDescent="0.25">
      <c r="A90" s="93" t="s">
        <v>630</v>
      </c>
      <c r="B90" s="93" t="s">
        <v>630</v>
      </c>
      <c r="C90" s="93" t="s">
        <v>631</v>
      </c>
      <c r="D90" s="93" t="s">
        <v>763</v>
      </c>
      <c r="E90" s="94" t="s">
        <v>86</v>
      </c>
      <c r="F90" s="93" t="s">
        <v>694</v>
      </c>
      <c r="G90" s="93">
        <v>1</v>
      </c>
      <c r="H90" s="93" t="str">
        <f t="shared" si="1"/>
        <v>KARIMNAGARRM</v>
      </c>
      <c r="I90" s="123" t="s">
        <v>764</v>
      </c>
      <c r="M90" s="96" t="str">
        <f>_xlfn.XLOOKUP(H90,[3]Sheet1!$V:$V,[3]Sheet1!$P:$P)</f>
        <v>RM</v>
      </c>
      <c r="N90" s="94" t="str">
        <f>_xlfn.XLOOKUP(H90,[3]Sheet1!$V:$V,[3]Sheet1!$P:$P)</f>
        <v>RM</v>
      </c>
      <c r="O90" s="94" t="str">
        <f>_xlfn.XLOOKUP(H90,[3]Sheet1!$V:$V,[3]Sheet1!$F:$F)</f>
        <v>PG04SBS8</v>
      </c>
      <c r="R90" s="94" t="str">
        <f>_xlfn.XLOOKUP(H90,[3]Sheet1!$V:$V,[3]Sheet1!$F:$F)</f>
        <v>PG04SBS8</v>
      </c>
      <c r="S90" s="96" t="str">
        <f>_xlfn.XLOOKUP(H90,[3]Sheet1!$V:$V,[3]Sheet1!$J:$J)</f>
        <v>WCA/FIN/COMP/LAP/425</v>
      </c>
      <c r="T90" s="98" t="str">
        <f>_xlfn.XLOOKUP(H90,[3]Sheet1!$V:$V,[3]Sheet1!$G:$G)</f>
        <v>V15(98IH)</v>
      </c>
      <c r="U90" s="91" t="s">
        <v>766</v>
      </c>
      <c r="AB90" s="170"/>
      <c r="AC90" s="170"/>
      <c r="AD90" s="183" t="e">
        <v>#N/A</v>
      </c>
    </row>
    <row r="91" spans="1:30" ht="15" hidden="1" x14ac:dyDescent="0.25">
      <c r="A91" s="93" t="s">
        <v>629</v>
      </c>
      <c r="B91" s="93" t="s">
        <v>630</v>
      </c>
      <c r="C91" s="93" t="s">
        <v>631</v>
      </c>
      <c r="D91" s="93" t="s">
        <v>763</v>
      </c>
      <c r="E91" s="94" t="s">
        <v>89</v>
      </c>
      <c r="G91" s="93"/>
      <c r="H91" s="93" t="str">
        <f t="shared" si="1"/>
        <v>MEDCHALBCM</v>
      </c>
      <c r="I91" s="123" t="s">
        <v>764</v>
      </c>
      <c r="M91" s="96" t="e">
        <f>_xlfn.XLOOKUP(H91,[2]Sheet1!$V:$V,[2]Sheet1!$P:$P)</f>
        <v>#N/A</v>
      </c>
      <c r="N91" s="94" t="str">
        <f>_xlfn.XLOOKUP(H91,[3]Sheet1!$V:$V,[3]Sheet1!$P:$P)</f>
        <v>Sappa Suresh</v>
      </c>
      <c r="O91" s="94" t="str">
        <f>_xlfn.XLOOKUP(H91,[3]Sheet1!$V:$V,[3]Sheet1!$F:$F)</f>
        <v>5CG5214TRF</v>
      </c>
      <c r="R91" s="94" t="e">
        <f>_xlfn.XLOOKUP(H91,[2]Sheet1!$V:$V,[2]Sheet1!$F:$F)</f>
        <v>#N/A</v>
      </c>
      <c r="S91" s="96" t="e">
        <f>_xlfn.XLOOKUP(R91,[2]Sheet1!$F:$F,[2]Sheet1!$J:$J)</f>
        <v>#N/A</v>
      </c>
      <c r="T91" s="98" t="e">
        <f>_xlfn.XLOOKUP(R91,[2]Sheet1!$F:$F,[2]Sheet1!$G:$G)</f>
        <v>#N/A</v>
      </c>
      <c r="U91" s="91" t="s">
        <v>765</v>
      </c>
      <c r="AB91" s="170"/>
      <c r="AC91" s="170"/>
      <c r="AD91" s="181" t="e">
        <v>#N/A</v>
      </c>
    </row>
    <row r="92" spans="1:30" ht="15" hidden="1" x14ac:dyDescent="0.25">
      <c r="A92" s="93" t="s">
        <v>629</v>
      </c>
      <c r="B92" s="93" t="s">
        <v>630</v>
      </c>
      <c r="C92" s="93" t="s">
        <v>631</v>
      </c>
      <c r="D92" s="93" t="s">
        <v>763</v>
      </c>
      <c r="E92" s="94" t="s">
        <v>87</v>
      </c>
      <c r="F92" s="93"/>
      <c r="G92" s="93"/>
      <c r="H92" s="93" t="str">
        <f t="shared" si="1"/>
        <v>MEDCHALBM</v>
      </c>
      <c r="I92" s="123" t="s">
        <v>764</v>
      </c>
      <c r="M92" s="96" t="e">
        <f>_xlfn.XLOOKUP(H92,[2]Sheet1!$V:$V,[2]Sheet1!$P:$P)</f>
        <v>#N/A</v>
      </c>
      <c r="N92" s="94" t="e">
        <f>_xlfn.XLOOKUP(H92,[3]Sheet1!$V:$V,[3]Sheet1!$P:$P)</f>
        <v>#N/A</v>
      </c>
      <c r="O92" s="94" t="e">
        <f>_xlfn.XLOOKUP(H92,[3]Sheet1!$V:$V,[3]Sheet1!$F:$F)</f>
        <v>#N/A</v>
      </c>
      <c r="R92" s="94" t="e">
        <f>_xlfn.XLOOKUP(H92,[2]Sheet1!$V:$V,[2]Sheet1!$F:$F)</f>
        <v>#N/A</v>
      </c>
      <c r="S92" s="96" t="e">
        <f>_xlfn.XLOOKUP(R92,[2]Sheet1!$F:$F,[2]Sheet1!$J:$J)</f>
        <v>#N/A</v>
      </c>
      <c r="T92" s="98" t="e">
        <f>_xlfn.XLOOKUP(R92,[2]Sheet1!$F:$F,[2]Sheet1!$G:$G)</f>
        <v>#N/A</v>
      </c>
      <c r="U92" s="91" t="s">
        <v>766</v>
      </c>
      <c r="AB92" s="170"/>
      <c r="AC92" s="170"/>
      <c r="AD92" s="181" t="e">
        <v>#N/A</v>
      </c>
    </row>
    <row r="93" spans="1:30" ht="15" hidden="1" x14ac:dyDescent="0.25">
      <c r="A93" s="93" t="s">
        <v>629</v>
      </c>
      <c r="B93" s="93" t="s">
        <v>630</v>
      </c>
      <c r="C93" s="93" t="s">
        <v>631</v>
      </c>
      <c r="D93" s="93" t="s">
        <v>763</v>
      </c>
      <c r="E93" s="94" t="s">
        <v>88</v>
      </c>
      <c r="F93" s="167" t="s">
        <v>694</v>
      </c>
      <c r="G93" s="93">
        <v>1</v>
      </c>
      <c r="H93" s="93" t="str">
        <f t="shared" si="1"/>
        <v>MEDCHALCOE</v>
      </c>
      <c r="I93" s="123" t="s">
        <v>764</v>
      </c>
      <c r="M93" s="96" t="str">
        <f>_xlfn.XLOOKUP(H93,[3]Sheet1!$V:$V,[3]Sheet1!$P:$P)</f>
        <v>Palle Bhaghavan Reddy</v>
      </c>
      <c r="N93" s="94" t="str">
        <f>_xlfn.XLOOKUP(H93,[3]Sheet1!$V:$V,[3]Sheet1!$P:$P)</f>
        <v>Palle Bhaghavan Reddy</v>
      </c>
      <c r="O93" s="94" t="str">
        <f>_xlfn.XLOOKUP(H93,[3]Sheet1!$V:$V,[3]Sheet1!$F:$F)</f>
        <v>PG04SCCE</v>
      </c>
      <c r="R93" s="94" t="str">
        <f>_xlfn.XLOOKUP(H93,[3]Sheet1!$V:$V,[3]Sheet1!$F:$F)</f>
        <v>PG04SCCE</v>
      </c>
      <c r="S93" s="96" t="str">
        <f>_xlfn.XLOOKUP(H93,[3]Sheet1!$V:$V,[3]Sheet1!$J:$J)</f>
        <v>WCA/FIN/COMP/LAP/431</v>
      </c>
      <c r="T93" s="98" t="str">
        <f>_xlfn.XLOOKUP(H93,[3]Sheet1!$V:$V,[3]Sheet1!$G:$G)</f>
        <v>V15(98IH)</v>
      </c>
      <c r="U93" s="91" t="s">
        <v>766</v>
      </c>
      <c r="AB93" s="170"/>
      <c r="AC93" s="170"/>
      <c r="AD93" s="181" t="e">
        <v>#N/A</v>
      </c>
    </row>
    <row r="94" spans="1:30" ht="15" hidden="1" x14ac:dyDescent="0.25">
      <c r="A94" s="93" t="s">
        <v>629</v>
      </c>
      <c r="B94" s="93" t="s">
        <v>630</v>
      </c>
      <c r="C94" s="93" t="s">
        <v>631</v>
      </c>
      <c r="D94" s="93" t="s">
        <v>763</v>
      </c>
      <c r="E94" s="94" t="s">
        <v>86</v>
      </c>
      <c r="F94" s="93"/>
      <c r="G94" s="93"/>
      <c r="H94" s="93" t="str">
        <f t="shared" si="1"/>
        <v>MEDCHALRM</v>
      </c>
      <c r="I94" s="123" t="s">
        <v>764</v>
      </c>
      <c r="M94" s="96" t="e">
        <f>_xlfn.XLOOKUP(H94,[2]Sheet1!$V:$V,[2]Sheet1!$P:$P)</f>
        <v>#N/A</v>
      </c>
      <c r="N94" s="94" t="e">
        <f>_xlfn.XLOOKUP(H94,[3]Sheet1!$V:$V,[3]Sheet1!$P:$P)</f>
        <v>#N/A</v>
      </c>
      <c r="O94" s="94" t="e">
        <f>_xlfn.XLOOKUP(H94,[3]Sheet1!$V:$V,[3]Sheet1!$F:$F)</f>
        <v>#N/A</v>
      </c>
      <c r="R94" s="94" t="e">
        <f>_xlfn.XLOOKUP(H94,[2]Sheet1!$V:$V,[2]Sheet1!$F:$F)</f>
        <v>#N/A</v>
      </c>
      <c r="S94" s="96" t="e">
        <f>_xlfn.XLOOKUP(R94,[2]Sheet1!$F:$F,[2]Sheet1!$J:$J)</f>
        <v>#N/A</v>
      </c>
      <c r="T94" s="98" t="e">
        <f>_xlfn.XLOOKUP(R94,[2]Sheet1!$F:$F,[2]Sheet1!$G:$G)</f>
        <v>#N/A</v>
      </c>
      <c r="U94" s="91" t="s">
        <v>766</v>
      </c>
      <c r="AB94" s="170"/>
      <c r="AC94" s="170"/>
      <c r="AD94" s="181" t="e">
        <v>#N/A</v>
      </c>
    </row>
    <row r="95" spans="1:30" ht="15" hidden="1" x14ac:dyDescent="0.25">
      <c r="A95" s="93" t="s">
        <v>633</v>
      </c>
      <c r="B95" s="93" t="s">
        <v>630</v>
      </c>
      <c r="C95" s="93" t="s">
        <v>631</v>
      </c>
      <c r="D95" s="93" t="s">
        <v>763</v>
      </c>
      <c r="E95" s="94" t="s">
        <v>89</v>
      </c>
      <c r="F95" s="93"/>
      <c r="G95" s="93"/>
      <c r="H95" s="93" t="str">
        <f t="shared" si="1"/>
        <v>IBRAHIMPATNAMBCM</v>
      </c>
      <c r="I95" s="123" t="s">
        <v>764</v>
      </c>
      <c r="M95" s="96" t="e">
        <f>_xlfn.XLOOKUP(H95,[2]Sheet1!$V:$V,[2]Sheet1!$P:$P)</f>
        <v>#N/A</v>
      </c>
      <c r="N95" s="94" t="e">
        <f>_xlfn.XLOOKUP(H95,[3]Sheet1!$V:$V,[3]Sheet1!$P:$P)</f>
        <v>#N/A</v>
      </c>
      <c r="O95" s="94" t="e">
        <f>_xlfn.XLOOKUP(H95,[3]Sheet1!$V:$V,[3]Sheet1!$F:$F)</f>
        <v>#N/A</v>
      </c>
      <c r="R95" s="94" t="e">
        <f>_xlfn.XLOOKUP(H95,[2]Sheet1!$V:$V,[2]Sheet1!$F:$F)</f>
        <v>#N/A</v>
      </c>
      <c r="S95" s="96" t="e">
        <f>_xlfn.XLOOKUP(R95,[2]Sheet1!$F:$F,[2]Sheet1!$J:$J)</f>
        <v>#N/A</v>
      </c>
      <c r="T95" s="98" t="e">
        <f>_xlfn.XLOOKUP(R95,[2]Sheet1!$F:$F,[2]Sheet1!$G:$G)</f>
        <v>#N/A</v>
      </c>
      <c r="U95" s="91" t="s">
        <v>765</v>
      </c>
      <c r="AB95" s="170"/>
      <c r="AC95" s="170"/>
      <c r="AD95" s="181" t="e">
        <v>#N/A</v>
      </c>
    </row>
    <row r="96" spans="1:30" ht="15" hidden="1" x14ac:dyDescent="0.25">
      <c r="A96" s="93" t="s">
        <v>633</v>
      </c>
      <c r="B96" s="93" t="s">
        <v>630</v>
      </c>
      <c r="C96" s="93" t="s">
        <v>631</v>
      </c>
      <c r="D96" s="93" t="s">
        <v>763</v>
      </c>
      <c r="E96" s="94" t="s">
        <v>87</v>
      </c>
      <c r="F96" s="93"/>
      <c r="G96" s="93"/>
      <c r="H96" s="93" t="str">
        <f t="shared" si="1"/>
        <v>IBRAHIMPATNAMBM</v>
      </c>
      <c r="I96" s="123" t="s">
        <v>764</v>
      </c>
      <c r="M96" s="96" t="e">
        <f>_xlfn.XLOOKUP(H96,[2]Sheet1!$V:$V,[2]Sheet1!$P:$P)</f>
        <v>#N/A</v>
      </c>
      <c r="N96" s="94" t="e">
        <f>_xlfn.XLOOKUP(H96,[3]Sheet1!$V:$V,[3]Sheet1!$P:$P)</f>
        <v>#N/A</v>
      </c>
      <c r="O96" s="94" t="e">
        <f>_xlfn.XLOOKUP(H96,[3]Sheet1!$V:$V,[3]Sheet1!$F:$F)</f>
        <v>#N/A</v>
      </c>
      <c r="R96" s="94" t="e">
        <f>_xlfn.XLOOKUP(H96,[2]Sheet1!$V:$V,[2]Sheet1!$F:$F)</f>
        <v>#N/A</v>
      </c>
      <c r="S96" s="96" t="e">
        <f>_xlfn.XLOOKUP(R96,[2]Sheet1!$F:$F,[2]Sheet1!$J:$J)</f>
        <v>#N/A</v>
      </c>
      <c r="T96" s="98" t="e">
        <f>_xlfn.XLOOKUP(R96,[2]Sheet1!$F:$F,[2]Sheet1!$G:$G)</f>
        <v>#N/A</v>
      </c>
      <c r="U96" s="91" t="s">
        <v>766</v>
      </c>
      <c r="AB96" s="170"/>
      <c r="AC96" s="170"/>
      <c r="AD96" s="181" t="e">
        <v>#N/A</v>
      </c>
    </row>
    <row r="97" spans="1:30" ht="15" hidden="1" x14ac:dyDescent="0.25">
      <c r="A97" s="93" t="s">
        <v>633</v>
      </c>
      <c r="B97" s="93" t="s">
        <v>630</v>
      </c>
      <c r="C97" s="93" t="s">
        <v>631</v>
      </c>
      <c r="D97" s="93" t="s">
        <v>763</v>
      </c>
      <c r="E97" s="94" t="s">
        <v>88</v>
      </c>
      <c r="F97" s="93"/>
      <c r="G97" s="93"/>
      <c r="H97" s="93" t="str">
        <f t="shared" si="1"/>
        <v>IBRAHIMPATNAMCOE</v>
      </c>
      <c r="I97" s="123" t="s">
        <v>764</v>
      </c>
      <c r="M97" s="96" t="e">
        <f>_xlfn.XLOOKUP(H97,[2]Sheet1!$V:$V,[2]Sheet1!$P:$P)</f>
        <v>#N/A</v>
      </c>
      <c r="N97" s="94" t="e">
        <f>_xlfn.XLOOKUP(H97,[3]Sheet1!$V:$V,[3]Sheet1!$P:$P)</f>
        <v>#N/A</v>
      </c>
      <c r="O97" s="94" t="e">
        <f>_xlfn.XLOOKUP(H97,[3]Sheet1!$V:$V,[3]Sheet1!$F:$F)</f>
        <v>#N/A</v>
      </c>
      <c r="R97" s="94" t="e">
        <f>_xlfn.XLOOKUP(H97,[2]Sheet1!$V:$V,[2]Sheet1!$F:$F)</f>
        <v>#N/A</v>
      </c>
      <c r="S97" s="96" t="e">
        <f>_xlfn.XLOOKUP(R97,[2]Sheet1!$F:$F,[2]Sheet1!$J:$J)</f>
        <v>#N/A</v>
      </c>
      <c r="T97" s="98" t="e">
        <f>_xlfn.XLOOKUP(R97,[2]Sheet1!$F:$F,[2]Sheet1!$G:$G)</f>
        <v>#N/A</v>
      </c>
      <c r="U97" s="91" t="s">
        <v>766</v>
      </c>
      <c r="AB97" s="170"/>
      <c r="AC97" s="170"/>
      <c r="AD97" s="181" t="e">
        <v>#N/A</v>
      </c>
    </row>
    <row r="98" spans="1:30" ht="15" hidden="1" x14ac:dyDescent="0.25">
      <c r="A98" s="93" t="s">
        <v>633</v>
      </c>
      <c r="B98" s="93" t="s">
        <v>630</v>
      </c>
      <c r="C98" s="93" t="s">
        <v>631</v>
      </c>
      <c r="D98" s="93" t="s">
        <v>763</v>
      </c>
      <c r="E98" s="94" t="s">
        <v>86</v>
      </c>
      <c r="F98" s="93"/>
      <c r="G98" s="93"/>
      <c r="H98" s="93" t="str">
        <f t="shared" si="1"/>
        <v>IBRAHIMPATNAMRM</v>
      </c>
      <c r="I98" s="123" t="s">
        <v>764</v>
      </c>
      <c r="M98" s="96" t="e">
        <f>_xlfn.XLOOKUP(H98,[2]Sheet1!$V:$V,[2]Sheet1!$P:$P)</f>
        <v>#N/A</v>
      </c>
      <c r="N98" s="94" t="e">
        <f>_xlfn.XLOOKUP(H98,[3]Sheet1!$V:$V,[3]Sheet1!$P:$P)</f>
        <v>#N/A</v>
      </c>
      <c r="O98" s="94" t="e">
        <f>_xlfn.XLOOKUP(H98,[3]Sheet1!$V:$V,[3]Sheet1!$F:$F)</f>
        <v>#N/A</v>
      </c>
      <c r="R98" s="94" t="e">
        <f>_xlfn.XLOOKUP(H98,[2]Sheet1!$V:$V,[2]Sheet1!$F:$F)</f>
        <v>#N/A</v>
      </c>
      <c r="S98" s="96" t="e">
        <f>_xlfn.XLOOKUP(R98,[2]Sheet1!$F:$F,[2]Sheet1!$J:$J)</f>
        <v>#N/A</v>
      </c>
      <c r="T98" s="98" t="e">
        <f>_xlfn.XLOOKUP(R98,[2]Sheet1!$F:$F,[2]Sheet1!$G:$G)</f>
        <v>#N/A</v>
      </c>
      <c r="U98" s="91" t="s">
        <v>766</v>
      </c>
      <c r="AB98" s="170"/>
      <c r="AC98" s="170"/>
      <c r="AD98" s="181" t="e">
        <v>#N/A</v>
      </c>
    </row>
    <row r="99" spans="1:30" ht="15" hidden="1" x14ac:dyDescent="0.25">
      <c r="A99" s="93" t="s">
        <v>635</v>
      </c>
      <c r="B99" s="93" t="s">
        <v>630</v>
      </c>
      <c r="C99" s="93" t="s">
        <v>631</v>
      </c>
      <c r="D99" s="93" t="s">
        <v>763</v>
      </c>
      <c r="E99" s="94" t="s">
        <v>89</v>
      </c>
      <c r="F99" s="93" t="s">
        <v>694</v>
      </c>
      <c r="G99" s="93">
        <v>1</v>
      </c>
      <c r="H99" s="93" t="str">
        <f t="shared" si="1"/>
        <v>SIDDIPETBCM</v>
      </c>
      <c r="I99" s="123" t="s">
        <v>764</v>
      </c>
      <c r="M99" s="96" t="str">
        <f>_xlfn.XLOOKUP(H99,[2]Sheet1!$V:$V,[2]Sheet1!$P:$P)</f>
        <v>Kancham Naveenkumar</v>
      </c>
      <c r="N99" s="94" t="str">
        <f>_xlfn.XLOOKUP(H99,[3]Sheet1!$V:$V,[3]Sheet1!$P:$P)</f>
        <v>Kancham Naveenkumar</v>
      </c>
      <c r="O99" s="94" t="str">
        <f>_xlfn.XLOOKUP(H99,[3]Sheet1!$V:$V,[3]Sheet1!$F:$F)</f>
        <v>5CG52144TT</v>
      </c>
      <c r="R99" s="94" t="str">
        <f>_xlfn.XLOOKUP(H99,[2]Sheet1!$V:$V,[2]Sheet1!$F:$F)</f>
        <v>5CG52144TT</v>
      </c>
      <c r="S99" s="96" t="str">
        <f>_xlfn.XLOOKUP(R99,[2]Sheet1!$F:$F,[2]Sheet1!$J:$J)</f>
        <v>WCA/FIN/COMP/LAP/454</v>
      </c>
      <c r="T99" s="98" t="str">
        <f>_xlfn.XLOOKUP(R99,[2]Sheet1!$F:$F,[2]Sheet1!$G:$G)</f>
        <v>HP 240 G9R</v>
      </c>
      <c r="U99" s="91" t="s">
        <v>765</v>
      </c>
      <c r="AB99" s="170"/>
      <c r="AC99" s="170"/>
      <c r="AD99" s="181" t="e">
        <v>#N/A</v>
      </c>
    </row>
    <row r="100" spans="1:30" ht="15" hidden="1" x14ac:dyDescent="0.25">
      <c r="A100" s="93" t="s">
        <v>635</v>
      </c>
      <c r="B100" s="93" t="s">
        <v>630</v>
      </c>
      <c r="C100" s="93" t="s">
        <v>631</v>
      </c>
      <c r="D100" s="93" t="s">
        <v>763</v>
      </c>
      <c r="E100" s="94" t="s">
        <v>88</v>
      </c>
      <c r="F100" s="93" t="s">
        <v>694</v>
      </c>
      <c r="G100" s="93">
        <v>1</v>
      </c>
      <c r="H100" s="93" t="str">
        <f t="shared" si="1"/>
        <v>SIDDIPETCOE</v>
      </c>
      <c r="I100" s="123" t="s">
        <v>764</v>
      </c>
      <c r="M100" s="96" t="str">
        <f>_xlfn.XLOOKUP(H100,[3]Sheet1!$V:$V,[3]Sheet1!$P:$P)</f>
        <v>Chathri Srinivas</v>
      </c>
      <c r="N100" s="96" t="e">
        <f>_xlfn.XLOOKUP(I100,[3]Sheet1!$V:$V,[3]Sheet1!$P:$P)</f>
        <v>#N/A</v>
      </c>
      <c r="O100" s="96">
        <f>_xlfn.XLOOKUP(J100,[3]Sheet1!$V:$V,[3]Sheet1!$P:$P)</f>
        <v>0</v>
      </c>
      <c r="P100" s="96" t="e">
        <f>_xlfn.XLOOKUP(K100,[3]Sheet1!$V:$V,[3]Sheet1!$P:$P)</f>
        <v>#N/A</v>
      </c>
      <c r="Q100" s="96" t="e">
        <f>_xlfn.XLOOKUP(L100,[3]Sheet1!$V:$V,[3]Sheet1!$P:$P)</f>
        <v>#N/A</v>
      </c>
      <c r="R100" s="93" t="str">
        <f>_xlfn.XLOOKUP(H100,[3]Sheet1!$V:$V,[3]Sheet1!$F:$F)</f>
        <v>PG04X4RP</v>
      </c>
      <c r="S100" s="96" t="str">
        <f>_xlfn.XLOOKUP(R100,[2]Sheet1!$F:$F,[2]Sheet1!$J:$J)</f>
        <v>WCA/FIN/COMP/LAP/474</v>
      </c>
      <c r="T100" s="98" t="str">
        <f>_xlfn.XLOOKUP(R100,[2]Sheet1!$F:$F,[2]Sheet1!$G:$G)</f>
        <v>V15(98IH)</v>
      </c>
      <c r="U100" s="91" t="s">
        <v>766</v>
      </c>
      <c r="AB100" s="170"/>
      <c r="AC100" s="170"/>
      <c r="AD100" s="181" t="e">
        <v>#N/A</v>
      </c>
    </row>
    <row r="101" spans="1:30" ht="15" hidden="1" x14ac:dyDescent="0.25">
      <c r="A101" s="93" t="s">
        <v>635</v>
      </c>
      <c r="B101" s="93" t="s">
        <v>630</v>
      </c>
      <c r="C101" s="93" t="s">
        <v>631</v>
      </c>
      <c r="D101" s="93" t="s">
        <v>763</v>
      </c>
      <c r="E101" s="94" t="s">
        <v>86</v>
      </c>
      <c r="F101" s="93" t="s">
        <v>694</v>
      </c>
      <c r="G101" s="93">
        <v>1</v>
      </c>
      <c r="H101" s="93" t="str">
        <f t="shared" si="1"/>
        <v>SIDDIPETRM</v>
      </c>
      <c r="I101" s="123" t="s">
        <v>764</v>
      </c>
      <c r="M101" s="96" t="str">
        <f>_xlfn.XLOOKUP(H101,[3]Sheet1!$V:$V,[3]Sheet1!$P:$P)</f>
        <v>RM</v>
      </c>
      <c r="N101" s="94" t="str">
        <f>_xlfn.XLOOKUP(H101,[3]Sheet1!$V:$V,[3]Sheet1!$P:$P)</f>
        <v>RM</v>
      </c>
      <c r="O101" s="94" t="str">
        <f>_xlfn.XLOOKUP(H101,[3]Sheet1!$V:$V,[3]Sheet1!$F:$F)</f>
        <v>PG04SCGL</v>
      </c>
      <c r="R101" s="94" t="str">
        <f>_xlfn.XLOOKUP(H101,[3]Sheet1!$V:$V,[3]Sheet1!$F:$F)</f>
        <v>PG04SCGL</v>
      </c>
      <c r="S101" s="96" t="str">
        <f>_xlfn.XLOOKUP(H101,[3]Sheet1!$V:$V,[3]Sheet1!$J:$J)</f>
        <v>WCA/FIN/COMP/LAP/435</v>
      </c>
      <c r="T101" s="98" t="str">
        <f>_xlfn.XLOOKUP(H101,[3]Sheet1!$V:$V,[3]Sheet1!$G:$G)</f>
        <v>V15(98IH)</v>
      </c>
      <c r="U101" s="91" t="s">
        <v>766</v>
      </c>
      <c r="AB101" s="170"/>
      <c r="AC101" s="170"/>
      <c r="AD101" s="181" t="e">
        <v>#N/A</v>
      </c>
    </row>
    <row r="102" spans="1:30" ht="15" hidden="1" x14ac:dyDescent="0.25">
      <c r="A102" s="92" t="s">
        <v>519</v>
      </c>
      <c r="B102" s="93" t="s">
        <v>191</v>
      </c>
      <c r="C102" s="93" t="s">
        <v>23</v>
      </c>
      <c r="D102" s="92" t="s">
        <v>763</v>
      </c>
      <c r="E102" s="94" t="s">
        <v>87</v>
      </c>
      <c r="F102" s="93" t="s">
        <v>694</v>
      </c>
      <c r="G102" s="93">
        <v>1</v>
      </c>
      <c r="H102" s="93" t="str">
        <f t="shared" si="1"/>
        <v>SHUJALPURBM</v>
      </c>
      <c r="I102" s="123" t="s">
        <v>764</v>
      </c>
      <c r="L102" s="124" t="s">
        <v>782</v>
      </c>
      <c r="M102" s="96" t="s">
        <v>782</v>
      </c>
      <c r="N102" s="94" t="str">
        <f>_xlfn.XLOOKUP(H102,[3]Sheet1!$V:$V,[3]Sheet1!$P:$P)</f>
        <v>Jugal Kishor Verma</v>
      </c>
      <c r="O102" s="94" t="str">
        <f>_xlfn.XLOOKUP(H102,[3]Sheet1!$V:$V,[3]Sheet1!$F:$F)</f>
        <v>PG04H1CL</v>
      </c>
      <c r="P102" s="94" t="str">
        <f>_xlfn.XLOOKUP(R102,'[7]DevicesWithInventory_89e8ff99-1'!$I:$I,'[7]DevicesWithInventory_89e8ff99-1'!$AB:$AB)</f>
        <v>jugalkumar.verma@westerncap.in</v>
      </c>
      <c r="Q102" s="94" t="b">
        <f t="shared" ref="Q102:Q107" si="2">L102=M102</f>
        <v>1</v>
      </c>
      <c r="R102" s="107" t="s">
        <v>783</v>
      </c>
      <c r="S102" s="92" t="s">
        <v>784</v>
      </c>
      <c r="T102" s="98" t="str">
        <f>_xlfn.XLOOKUP(R102,[3]Sheet1!$F:$F,[3]Sheet1!$G:$G)</f>
        <v>V14(DXIH)</v>
      </c>
      <c r="U102" s="91" t="s">
        <v>766</v>
      </c>
      <c r="AA102" s="99" t="e">
        <f>_xlfn.XLOOKUP(J102,'[5]DevicesWithInventory_ef016592-4'!$I:$I,'[5]DevicesWithInventory_ef016592-4'!$D:$D)</f>
        <v>#N/A</v>
      </c>
      <c r="AB102" s="170">
        <f>_xlfn.XLOOKUP(R102,'[6]DevicesWithInventory_89e8ff99-1'!$I:$I,'[6]DevicesWithInventory_89e8ff99-1'!$D:$D)</f>
        <v>45836.197146782404</v>
      </c>
      <c r="AC102" s="170">
        <v>45856.168365127312</v>
      </c>
      <c r="AD102" s="181">
        <v>45866.233868425923</v>
      </c>
    </row>
    <row r="103" spans="1:30" ht="15" hidden="1" x14ac:dyDescent="0.25">
      <c r="A103" s="92" t="s">
        <v>126</v>
      </c>
      <c r="B103" s="92" t="s">
        <v>126</v>
      </c>
      <c r="C103" s="92" t="s">
        <v>20</v>
      </c>
      <c r="D103" s="92" t="s">
        <v>785</v>
      </c>
      <c r="E103" s="136" t="s">
        <v>89</v>
      </c>
      <c r="F103" s="93" t="s">
        <v>694</v>
      </c>
      <c r="G103" s="93">
        <v>1</v>
      </c>
      <c r="H103" s="93" t="str">
        <f t="shared" si="1"/>
        <v>AHMEDABADBCM</v>
      </c>
      <c r="I103" s="123" t="s">
        <v>786</v>
      </c>
      <c r="J103" s="123" t="s">
        <v>787</v>
      </c>
      <c r="K103" s="124" t="s">
        <v>788</v>
      </c>
      <c r="L103" s="124" t="s">
        <v>786</v>
      </c>
      <c r="M103" s="161" t="s">
        <v>786</v>
      </c>
      <c r="N103" s="94" t="e">
        <f>_xlfn.XLOOKUP(H103,[3]Sheet1!$V:$V,[3]Sheet1!$P:$P)</f>
        <v>#N/A</v>
      </c>
      <c r="O103" s="94" t="e">
        <f>_xlfn.XLOOKUP(H103,[3]Sheet1!$V:$V,[3]Sheet1!$F:$F)</f>
        <v>#N/A</v>
      </c>
      <c r="P103" s="94" t="str">
        <f>_xlfn.XLOOKUP(R103,'[7]DevicesWithInventory_89e8ff99-1'!$I:$I,'[7]DevicesWithInventory_89e8ff99-1'!$AB:$AB)</f>
        <v>rakesh.hirani@westerncap.in</v>
      </c>
      <c r="Q103" s="94" t="b">
        <f t="shared" si="2"/>
        <v>1</v>
      </c>
      <c r="R103" s="94" t="s">
        <v>787</v>
      </c>
      <c r="S103" s="94" t="s">
        <v>788</v>
      </c>
      <c r="T103" s="98" t="str">
        <f>_xlfn.XLOOKUP(R103,'[8]assets smaple file'!$N:$N,'[8]assets smaple file'!$M:$M)</f>
        <v>HP 240 G9</v>
      </c>
      <c r="U103" s="91" t="s">
        <v>789</v>
      </c>
      <c r="X103" s="91" t="s">
        <v>1</v>
      </c>
      <c r="AA103" s="99">
        <f>_xlfn.XLOOKUP(J103,'[5]DevicesWithInventory_ef016592-4'!$I:$I,'[5]DevicesWithInventory_ef016592-4'!$D:$D)</f>
        <v>45811.384661666663</v>
      </c>
      <c r="AB103" s="170">
        <f>_xlfn.XLOOKUP(R103,'[6]DevicesWithInventory_89e8ff99-1'!$I:$I,'[6]DevicesWithInventory_89e8ff99-1'!$D:$D)</f>
        <v>45835.201319444444</v>
      </c>
      <c r="AC103" s="170">
        <v>45849.199467592596</v>
      </c>
      <c r="AD103" s="181">
        <v>45866.24442678241</v>
      </c>
    </row>
    <row r="104" spans="1:30" ht="15.75" hidden="1" x14ac:dyDescent="0.25">
      <c r="A104" s="22" t="s">
        <v>735</v>
      </c>
      <c r="B104" s="92" t="s">
        <v>736</v>
      </c>
      <c r="C104" s="92" t="s">
        <v>13</v>
      </c>
      <c r="D104" s="92" t="s">
        <v>785</v>
      </c>
      <c r="E104" s="94" t="s">
        <v>87</v>
      </c>
      <c r="F104" s="94" t="s">
        <v>779</v>
      </c>
      <c r="G104" s="93">
        <v>1</v>
      </c>
      <c r="H104" s="93" t="str">
        <f t="shared" si="1"/>
        <v>Head Office - MumbaiBM</v>
      </c>
      <c r="I104" s="123" t="s">
        <v>689</v>
      </c>
      <c r="J104" s="125" t="s">
        <v>790</v>
      </c>
      <c r="K104" s="126" t="s">
        <v>791</v>
      </c>
      <c r="L104" s="124" t="s">
        <v>792</v>
      </c>
      <c r="M104" s="95" t="s">
        <v>689</v>
      </c>
      <c r="N104" s="94" t="e">
        <f>_xlfn.XLOOKUP(H104,[3]Sheet1!$V:$V,[3]Sheet1!$P:$P)</f>
        <v>#N/A</v>
      </c>
      <c r="O104" s="94" t="e">
        <f>_xlfn.XLOOKUP(H104,[3]Sheet1!$V:$V,[3]Sheet1!$F:$F)</f>
        <v>#N/A</v>
      </c>
      <c r="Q104" s="94" t="b">
        <f t="shared" si="2"/>
        <v>0</v>
      </c>
      <c r="R104" s="112" t="s">
        <v>790</v>
      </c>
      <c r="S104" s="100" t="s">
        <v>791</v>
      </c>
      <c r="T104" s="98" t="str">
        <f>_xlfn.XLOOKUP(R104,'[4]Laptop Tracking'!$G:$G,'[4]Laptop Tracking'!$F:$F)</f>
        <v>HP 240 G9</v>
      </c>
      <c r="U104" s="91" t="s">
        <v>789</v>
      </c>
      <c r="X104" s="91" t="s">
        <v>779</v>
      </c>
      <c r="AA104" s="99">
        <f>_xlfn.XLOOKUP(J104,'[5]DevicesWithInventory_ef016592-4'!$I:$I,'[5]DevicesWithInventory_ef016592-4'!$D:$D)</f>
        <v>45811.197421365738</v>
      </c>
      <c r="AB104" s="170">
        <f>_xlfn.XLOOKUP(R104,'[6]DevicesWithInventory_89e8ff99-1'!$I:$I,'[6]DevicesWithInventory_89e8ff99-1'!$D:$D)</f>
        <v>45835.533252314817</v>
      </c>
      <c r="AC104" s="170">
        <v>45839.365567129629</v>
      </c>
      <c r="AD104" s="181">
        <v>45864.309930555559</v>
      </c>
    </row>
    <row r="105" spans="1:30" ht="15.75" hidden="1" x14ac:dyDescent="0.25">
      <c r="A105" t="s">
        <v>737</v>
      </c>
      <c r="B105" s="92" t="s">
        <v>736</v>
      </c>
      <c r="C105" s="92" t="s">
        <v>13</v>
      </c>
      <c r="D105" s="92" t="s">
        <v>785</v>
      </c>
      <c r="F105" s="94" t="s">
        <v>793</v>
      </c>
      <c r="G105" s="93">
        <v>1</v>
      </c>
      <c r="H105" s="22" t="s">
        <v>794</v>
      </c>
      <c r="I105" s="123" t="s">
        <v>795</v>
      </c>
      <c r="J105" s="123" t="s">
        <v>796</v>
      </c>
      <c r="K105" s="124" t="s">
        <v>797</v>
      </c>
      <c r="L105" s="124" t="s">
        <v>795</v>
      </c>
      <c r="M105" s="96" t="s">
        <v>798</v>
      </c>
      <c r="N105" s="94" t="e">
        <f>_xlfn.XLOOKUP(#REF!,[3]Sheet1!$V:$V,[3]Sheet1!$P:$P)</f>
        <v>#REF!</v>
      </c>
      <c r="O105" s="94" t="e">
        <f>_xlfn.XLOOKUP(#REF!,[3]Sheet1!$V:$V,[3]Sheet1!$F:$F)</f>
        <v>#REF!</v>
      </c>
      <c r="P105" s="94" t="str">
        <f>_xlfn.XLOOKUP(R105,'[7]DevicesWithInventory_89e8ff99-1'!$I:$I,'[7]DevicesWithInventory_89e8ff99-1'!$AB:$AB)</f>
        <v>keyurkumar.patel@westerncap.in</v>
      </c>
      <c r="Q105" s="94" t="b">
        <f t="shared" si="2"/>
        <v>0</v>
      </c>
      <c r="R105" s="94" t="s">
        <v>796</v>
      </c>
      <c r="S105" s="94" t="s">
        <v>797</v>
      </c>
      <c r="T105" s="98" t="str">
        <f>_xlfn.XLOOKUP(R105,'[4]Laptop Tracking'!$G:$G,'[4]Laptop Tracking'!$F:$F)</f>
        <v>HP 240 G9</v>
      </c>
      <c r="U105" s="91" t="s">
        <v>789</v>
      </c>
      <c r="X105" s="91" t="s">
        <v>779</v>
      </c>
      <c r="Y105" s="91" t="s">
        <v>799</v>
      </c>
      <c r="AA105" s="99">
        <f>_xlfn.XLOOKUP(J105,'[5]DevicesWithInventory_ef016592-4'!$I:$I,'[5]DevicesWithInventory_ef016592-4'!$D:$D)</f>
        <v>45811.429114803243</v>
      </c>
      <c r="AB105" s="170">
        <f>_xlfn.XLOOKUP(R105,'[6]DevicesWithInventory_89e8ff99-1'!$I:$I,'[6]DevicesWithInventory_89e8ff99-1'!$D:$D)</f>
        <v>45836.178054236108</v>
      </c>
      <c r="AC105" s="170">
        <v>45838.467800925922</v>
      </c>
      <c r="AD105" s="181">
        <v>45838.467800925922</v>
      </c>
    </row>
    <row r="106" spans="1:30" ht="15.75" hidden="1" x14ac:dyDescent="0.25">
      <c r="A106" s="92" t="s">
        <v>260</v>
      </c>
      <c r="B106" s="92" t="s">
        <v>126</v>
      </c>
      <c r="C106" s="92" t="s">
        <v>20</v>
      </c>
      <c r="D106" s="92" t="s">
        <v>785</v>
      </c>
      <c r="E106" s="94" t="s">
        <v>87</v>
      </c>
      <c r="F106" s="93" t="s">
        <v>694</v>
      </c>
      <c r="G106" s="93">
        <v>1</v>
      </c>
      <c r="H106" s="93" t="str">
        <f t="shared" si="1"/>
        <v>ANANDBM</v>
      </c>
      <c r="I106" s="123" t="s">
        <v>800</v>
      </c>
      <c r="J106" s="123" t="s">
        <v>801</v>
      </c>
      <c r="K106" s="124" t="s">
        <v>802</v>
      </c>
      <c r="L106" s="124" t="s">
        <v>800</v>
      </c>
      <c r="M106" t="s">
        <v>261</v>
      </c>
      <c r="N106" s="94" t="e">
        <f>_xlfn.XLOOKUP(H106,[3]Sheet1!$V:$V,[3]Sheet1!$P:$P)</f>
        <v>#N/A</v>
      </c>
      <c r="O106" s="94" t="e">
        <f>_xlfn.XLOOKUP(H106,[3]Sheet1!$V:$V,[3]Sheet1!$F:$F)</f>
        <v>#N/A</v>
      </c>
      <c r="P106" s="94" t="str">
        <f>_xlfn.XLOOKUP(R106,'[7]DevicesWithInventory_89e8ff99-1'!$I:$I,'[7]DevicesWithInventory_89e8ff99-1'!$AB:$AB)</f>
        <v>hiteshkumar.dodiya@westerncap.in</v>
      </c>
      <c r="Q106" s="94" t="b">
        <f t="shared" si="2"/>
        <v>0</v>
      </c>
      <c r="R106" s="94" t="str">
        <f t="shared" ref="R106:S108" si="3">J106</f>
        <v>5CG4232873</v>
      </c>
      <c r="S106" s="94" t="str">
        <f t="shared" si="3"/>
        <v>WCA/FIN/COMP/LAP/229</v>
      </c>
      <c r="T106" s="98" t="str">
        <f>_xlfn.XLOOKUP(R106,'[4]Laptop Tracking'!$G:$G,'[4]Laptop Tracking'!$F:$F)</f>
        <v>HP 240 G9</v>
      </c>
      <c r="U106" s="91" t="s">
        <v>789</v>
      </c>
      <c r="AA106" s="99">
        <f>_xlfn.XLOOKUP(J106,'[5]DevicesWithInventory_ef016592-4'!$I:$I,'[5]DevicesWithInventory_ef016592-4'!$D:$D)</f>
        <v>45810.185856481483</v>
      </c>
      <c r="AB106" s="170">
        <f>_xlfn.XLOOKUP(R106,'[6]DevicesWithInventory_89e8ff99-1'!$I:$I,'[6]DevicesWithInventory_89e8ff99-1'!$D:$D)</f>
        <v>45836.159640729165</v>
      </c>
      <c r="AC106" s="170">
        <v>45856.181425555558</v>
      </c>
      <c r="AD106" s="181">
        <v>45862.196284722224</v>
      </c>
    </row>
    <row r="107" spans="1:30" ht="15" hidden="1" x14ac:dyDescent="0.25">
      <c r="A107" s="92" t="s">
        <v>260</v>
      </c>
      <c r="B107" s="92" t="s">
        <v>126</v>
      </c>
      <c r="C107" s="92" t="s">
        <v>20</v>
      </c>
      <c r="D107" s="92" t="s">
        <v>785</v>
      </c>
      <c r="E107" s="94" t="s">
        <v>88</v>
      </c>
      <c r="F107" s="93" t="s">
        <v>694</v>
      </c>
      <c r="G107" s="93">
        <v>1</v>
      </c>
      <c r="H107" s="93" t="str">
        <f t="shared" si="1"/>
        <v>ANANDCOE</v>
      </c>
      <c r="I107" s="123" t="s">
        <v>803</v>
      </c>
      <c r="J107" s="123" t="s">
        <v>804</v>
      </c>
      <c r="K107" s="124" t="s">
        <v>805</v>
      </c>
      <c r="L107" s="124" t="s">
        <v>803</v>
      </c>
      <c r="M107" s="95" t="str">
        <f>I107</f>
        <v>Tausif Vahora</v>
      </c>
      <c r="N107" s="94" t="e">
        <f>_xlfn.XLOOKUP(H107,[3]Sheet1!$V:$V,[3]Sheet1!$P:$P)</f>
        <v>#N/A</v>
      </c>
      <c r="O107" s="94" t="e">
        <f>_xlfn.XLOOKUP(H107,[3]Sheet1!$V:$V,[3]Sheet1!$F:$F)</f>
        <v>#N/A</v>
      </c>
      <c r="P107" s="94" t="str">
        <f>_xlfn.XLOOKUP(R107,'[7]DevicesWithInventory_89e8ff99-1'!$I:$I,'[7]DevicesWithInventory_89e8ff99-1'!$AB:$AB)</f>
        <v>tausif.vahora@westerncap.in</v>
      </c>
      <c r="Q107" s="94" t="b">
        <f t="shared" si="2"/>
        <v>1</v>
      </c>
      <c r="R107" s="94" t="str">
        <f t="shared" si="3"/>
        <v>5CG4234G3H</v>
      </c>
      <c r="S107" s="94" t="str">
        <f t="shared" si="3"/>
        <v>WCA/FIN/COMP/LAP/165</v>
      </c>
      <c r="T107" s="98" t="str">
        <f>_xlfn.XLOOKUP(R107,'[4]Laptop Tracking'!$G:$G,'[4]Laptop Tracking'!$F:$F)</f>
        <v>HP 240 G9</v>
      </c>
      <c r="U107" s="91" t="s">
        <v>789</v>
      </c>
      <c r="X107" s="91" t="s">
        <v>1</v>
      </c>
      <c r="AA107" s="99">
        <f>_xlfn.XLOOKUP(J107,'[5]DevicesWithInventory_ef016592-4'!$I:$I,'[5]DevicesWithInventory_ef016592-4'!$D:$D)</f>
        <v>45811.183161886576</v>
      </c>
      <c r="AB107" s="170">
        <f>_xlfn.XLOOKUP(R107,'[6]DevicesWithInventory_89e8ff99-1'!$I:$I,'[6]DevicesWithInventory_89e8ff99-1'!$D:$D)</f>
        <v>45836.232251076392</v>
      </c>
      <c r="AC107" s="170">
        <v>45856.182999398145</v>
      </c>
      <c r="AD107" s="181">
        <v>45866.183204212961</v>
      </c>
    </row>
    <row r="108" spans="1:30" ht="15" hidden="1" x14ac:dyDescent="0.25">
      <c r="A108" s="92" t="s">
        <v>260</v>
      </c>
      <c r="B108" s="92" t="s">
        <v>126</v>
      </c>
      <c r="C108" s="92" t="s">
        <v>20</v>
      </c>
      <c r="D108" s="92" t="s">
        <v>785</v>
      </c>
      <c r="E108" s="94" t="s">
        <v>86</v>
      </c>
      <c r="F108" s="93" t="s">
        <v>770</v>
      </c>
      <c r="G108" s="93">
        <v>1</v>
      </c>
      <c r="H108" s="93" t="str">
        <f t="shared" si="1"/>
        <v>ANANDRM</v>
      </c>
      <c r="I108" s="123" t="s">
        <v>800</v>
      </c>
      <c r="J108" s="123" t="s">
        <v>806</v>
      </c>
      <c r="K108" s="124" t="s">
        <v>807</v>
      </c>
      <c r="L108" s="124" t="s">
        <v>808</v>
      </c>
      <c r="M108" s="95" t="str">
        <f>I108</f>
        <v>Hiteshkumar Dodiya</v>
      </c>
      <c r="N108" s="94" t="e">
        <f>_xlfn.XLOOKUP(H108,[3]Sheet1!$V:$V,[3]Sheet1!$P:$P)</f>
        <v>#N/A</v>
      </c>
      <c r="O108" s="94" t="e">
        <f>_xlfn.XLOOKUP(H108,[3]Sheet1!$V:$V,[3]Sheet1!$F:$F)</f>
        <v>#N/A</v>
      </c>
      <c r="P108" s="94" t="str">
        <f>_xlfn.XLOOKUP(R108,'[7]DevicesWithInventory_89e8ff99-1'!$I:$I,'[7]DevicesWithInventory_89e8ff99-1'!$AB:$AB)</f>
        <v>jagdishkumar.nayak@westerncap.in</v>
      </c>
      <c r="Q108" s="94" t="b">
        <v>1</v>
      </c>
      <c r="R108" s="94" t="str">
        <f t="shared" si="3"/>
        <v>5CG423284H</v>
      </c>
      <c r="S108" s="94" t="str">
        <f t="shared" si="3"/>
        <v>WCA/FIN/COMP/LAP/230</v>
      </c>
      <c r="T108" s="98" t="str">
        <f>_xlfn.XLOOKUP(R108,'[4]Laptop Tracking'!$G:$G,'[4]Laptop Tracking'!$F:$F)</f>
        <v>HP 240 G9</v>
      </c>
      <c r="U108" s="91" t="s">
        <v>789</v>
      </c>
      <c r="X108" s="91" t="s">
        <v>1</v>
      </c>
      <c r="AA108" s="99">
        <f>_xlfn.XLOOKUP(J108,'[5]DevicesWithInventory_ef016592-4'!$I:$I,'[5]DevicesWithInventory_ef016592-4'!$D:$D)</f>
        <v>45785.226574074077</v>
      </c>
      <c r="AB108" s="170">
        <f>_xlfn.XLOOKUP(R108,'[6]DevicesWithInventory_89e8ff99-1'!$I:$I,'[6]DevicesWithInventory_89e8ff99-1'!$D:$D)</f>
        <v>45785.226574074077</v>
      </c>
      <c r="AC108" s="170">
        <v>45856.473364768521</v>
      </c>
      <c r="AD108" s="181">
        <v>45863.455393518518</v>
      </c>
    </row>
    <row r="109" spans="1:30" ht="15" hidden="1" x14ac:dyDescent="0.25">
      <c r="A109" s="92" t="s">
        <v>394</v>
      </c>
      <c r="B109" s="92" t="s">
        <v>126</v>
      </c>
      <c r="C109" s="92" t="s">
        <v>20</v>
      </c>
      <c r="D109" s="92" t="s">
        <v>785</v>
      </c>
      <c r="E109" s="94" t="s">
        <v>89</v>
      </c>
      <c r="F109" s="93" t="s">
        <v>779</v>
      </c>
      <c r="G109" s="93">
        <v>1</v>
      </c>
      <c r="H109" s="93" t="str">
        <f t="shared" si="1"/>
        <v>HIMMATNAGARBCM</v>
      </c>
      <c r="I109" s="123" t="s">
        <v>395</v>
      </c>
      <c r="J109" s="123" t="s">
        <v>809</v>
      </c>
      <c r="K109" s="124" t="s">
        <v>810</v>
      </c>
      <c r="L109" s="124" t="s">
        <v>395</v>
      </c>
      <c r="M109" s="95" t="s">
        <v>395</v>
      </c>
      <c r="N109" s="94" t="e">
        <f>_xlfn.XLOOKUP(H109,[3]Sheet1!$V:$V,[3]Sheet1!$P:$P)</f>
        <v>#N/A</v>
      </c>
      <c r="O109" s="94" t="e">
        <f>_xlfn.XLOOKUP(H109,[3]Sheet1!$V:$V,[3]Sheet1!$F:$F)</f>
        <v>#N/A</v>
      </c>
      <c r="P109" s="94" t="str">
        <f>_xlfn.XLOOKUP(R109,'[7]DevicesWithInventory_89e8ff99-1'!$I:$I,'[7]DevicesWithInventory_89e8ff99-1'!$AB:$AB)</f>
        <v>praganesh.prajapati@westerncap.in</v>
      </c>
      <c r="Q109" s="94" t="b">
        <f>L109=M109</f>
        <v>1</v>
      </c>
      <c r="R109" s="94" t="s">
        <v>809</v>
      </c>
      <c r="S109" s="94" t="s">
        <v>810</v>
      </c>
      <c r="T109" s="98" t="str">
        <f>_xlfn.XLOOKUP(R109,'[4]Laptop Tracking'!$G:$G,'[4]Laptop Tracking'!$F:$F)</f>
        <v>HP 240 G9</v>
      </c>
      <c r="U109" s="91" t="s">
        <v>789</v>
      </c>
      <c r="X109" s="91" t="s">
        <v>1</v>
      </c>
      <c r="AA109" s="99">
        <f>_xlfn.XLOOKUP(J109,'[5]DevicesWithInventory_ef016592-4'!$I:$I,'[5]DevicesWithInventory_ef016592-4'!$D:$D)</f>
        <v>45811.188943900466</v>
      </c>
      <c r="AB109" s="170">
        <f>_xlfn.XLOOKUP(R109,'[6]DevicesWithInventory_89e8ff99-1'!$I:$I,'[6]DevicesWithInventory_89e8ff99-1'!$D:$D)</f>
        <v>45836.182464814818</v>
      </c>
      <c r="AC109" s="170">
        <v>45856.252054386576</v>
      </c>
      <c r="AD109" s="181">
        <v>45866.181606701386</v>
      </c>
    </row>
    <row r="110" spans="1:30" ht="15" hidden="1" x14ac:dyDescent="0.25">
      <c r="A110" s="92" t="s">
        <v>394</v>
      </c>
      <c r="B110" s="92" t="s">
        <v>126</v>
      </c>
      <c r="C110" s="92" t="s">
        <v>20</v>
      </c>
      <c r="D110" s="92" t="s">
        <v>785</v>
      </c>
      <c r="E110" s="94" t="s">
        <v>87</v>
      </c>
      <c r="F110" s="93" t="s">
        <v>694</v>
      </c>
      <c r="G110" s="93">
        <v>1</v>
      </c>
      <c r="H110" s="93" t="str">
        <f t="shared" si="1"/>
        <v>HIMMATNAGARBM</v>
      </c>
      <c r="I110" s="123" t="s">
        <v>811</v>
      </c>
      <c r="J110" s="125" t="s">
        <v>812</v>
      </c>
      <c r="K110" s="126" t="s">
        <v>813</v>
      </c>
      <c r="L110" s="124" t="s">
        <v>814</v>
      </c>
      <c r="M110" s="95" t="s">
        <v>811</v>
      </c>
      <c r="N110" s="94" t="e">
        <f>_xlfn.XLOOKUP(H110,[3]Sheet1!$V:$V,[3]Sheet1!$P:$P)</f>
        <v>#N/A</v>
      </c>
      <c r="O110" s="94" t="e">
        <f>_xlfn.XLOOKUP(H110,[3]Sheet1!$V:$V,[3]Sheet1!$F:$F)</f>
        <v>#N/A</v>
      </c>
      <c r="P110" s="94" t="str">
        <f>_xlfn.XLOOKUP(R110,'[7]DevicesWithInventory_89e8ff99-1'!$I:$I,'[7]DevicesWithInventory_89e8ff99-1'!$AB:$AB)</f>
        <v>digvijaysinh.zala@westerncap.in</v>
      </c>
      <c r="Q110" s="94" t="b">
        <v>1</v>
      </c>
      <c r="R110" s="94" t="s">
        <v>812</v>
      </c>
      <c r="S110" s="100" t="s">
        <v>813</v>
      </c>
      <c r="T110" s="98" t="str">
        <f>_xlfn.XLOOKUP(R110,'[4]Laptop Tracking'!$G:$G,'[4]Laptop Tracking'!$F:$F)</f>
        <v>HP 240 G9</v>
      </c>
      <c r="U110" s="91" t="s">
        <v>789</v>
      </c>
      <c r="X110" s="91" t="s">
        <v>1</v>
      </c>
      <c r="AA110" s="99">
        <f>_xlfn.XLOOKUP(J110,'[5]DevicesWithInventory_ef016592-4'!$I:$I,'[5]DevicesWithInventory_ef016592-4'!$D:$D)</f>
        <v>45811.431629942126</v>
      </c>
      <c r="AB110" s="170">
        <f>_xlfn.XLOOKUP(R110,'[6]DevicesWithInventory_89e8ff99-1'!$I:$I,'[6]DevicesWithInventory_89e8ff99-1'!$D:$D)</f>
        <v>45835.243726851855</v>
      </c>
      <c r="AC110" s="170">
        <v>45856.248795983796</v>
      </c>
      <c r="AD110" s="181">
        <v>45861.478321759256</v>
      </c>
    </row>
    <row r="111" spans="1:30" ht="15" hidden="1" x14ac:dyDescent="0.25">
      <c r="A111" s="92" t="s">
        <v>394</v>
      </c>
      <c r="B111" s="92" t="s">
        <v>126</v>
      </c>
      <c r="C111" s="92" t="s">
        <v>20</v>
      </c>
      <c r="D111" s="92" t="s">
        <v>785</v>
      </c>
      <c r="E111" s="94" t="s">
        <v>88</v>
      </c>
      <c r="F111" s="93" t="s">
        <v>694</v>
      </c>
      <c r="G111" s="93">
        <v>1</v>
      </c>
      <c r="H111" s="93" t="str">
        <f t="shared" si="1"/>
        <v>HIMMATNAGARCOE</v>
      </c>
      <c r="I111" s="123" t="s">
        <v>815</v>
      </c>
      <c r="J111" s="123" t="s">
        <v>816</v>
      </c>
      <c r="K111" s="124" t="s">
        <v>817</v>
      </c>
      <c r="L111" s="124" t="s">
        <v>818</v>
      </c>
      <c r="M111" s="95" t="str">
        <f>I111</f>
        <v>Nayivipulkumar Lalabhai</v>
      </c>
      <c r="N111" s="94" t="e">
        <f>_xlfn.XLOOKUP(H111,[3]Sheet1!$V:$V,[3]Sheet1!$P:$P)</f>
        <v>#N/A</v>
      </c>
      <c r="O111" s="94" t="e">
        <f>_xlfn.XLOOKUP(H111,[3]Sheet1!$V:$V,[3]Sheet1!$F:$F)</f>
        <v>#N/A</v>
      </c>
      <c r="P111" s="94" t="str">
        <f>_xlfn.XLOOKUP(R111,'[7]DevicesWithInventory_89e8ff99-1'!$I:$I,'[7]DevicesWithInventory_89e8ff99-1'!$AB:$AB)</f>
        <v>nayivipulkumar.lalabhai@westerncap.in</v>
      </c>
      <c r="Q111" s="94" t="b">
        <v>1</v>
      </c>
      <c r="R111" s="94" t="str">
        <f>J111</f>
        <v>5CG423283X</v>
      </c>
      <c r="S111" s="94" t="str">
        <f>K111</f>
        <v>WCA/FIN/COMP/LAP/227</v>
      </c>
      <c r="T111" s="98" t="str">
        <f>_xlfn.XLOOKUP(R111,'[4]Laptop Tracking'!$G:$G,'[4]Laptop Tracking'!$F:$F)</f>
        <v>HP 240 G9</v>
      </c>
      <c r="U111" s="91" t="s">
        <v>789</v>
      </c>
      <c r="X111" s="91" t="s">
        <v>1</v>
      </c>
      <c r="AA111" s="99">
        <f>_xlfn.XLOOKUP(J111,'[5]DevicesWithInventory_ef016592-4'!$I:$I,'[5]DevicesWithInventory_ef016592-4'!$D:$D)</f>
        <v>45811.406322847222</v>
      </c>
      <c r="AB111" s="170">
        <f>_xlfn.XLOOKUP(R111,'[6]DevicesWithInventory_89e8ff99-1'!$I:$I,'[6]DevicesWithInventory_89e8ff99-1'!$D:$D)</f>
        <v>45836.195701516204</v>
      </c>
      <c r="AC111" s="170">
        <v>45856.345328935182</v>
      </c>
      <c r="AD111" s="181">
        <v>45866.164378009256</v>
      </c>
    </row>
    <row r="112" spans="1:30" ht="15" hidden="1" x14ac:dyDescent="0.25">
      <c r="A112" s="92" t="s">
        <v>394</v>
      </c>
      <c r="B112" s="92" t="s">
        <v>126</v>
      </c>
      <c r="C112" s="92" t="s">
        <v>20</v>
      </c>
      <c r="D112" s="92" t="s">
        <v>785</v>
      </c>
      <c r="E112" s="94" t="s">
        <v>86</v>
      </c>
      <c r="F112" s="93" t="s">
        <v>770</v>
      </c>
      <c r="G112" s="93">
        <v>1</v>
      </c>
      <c r="H112" s="93" t="str">
        <f t="shared" si="1"/>
        <v>HIMMATNAGARRM</v>
      </c>
      <c r="I112" s="123" t="s">
        <v>811</v>
      </c>
      <c r="J112" s="123" t="s">
        <v>819</v>
      </c>
      <c r="K112" s="124" t="s">
        <v>820</v>
      </c>
      <c r="L112" s="124" t="s">
        <v>821</v>
      </c>
      <c r="M112" s="95" t="str">
        <f>I112</f>
        <v xml:space="preserve"> Digvijaysinh Zala</v>
      </c>
      <c r="N112" s="94" t="e">
        <f>_xlfn.XLOOKUP(H112,[3]Sheet1!$V:$V,[3]Sheet1!$P:$P)</f>
        <v>#N/A</v>
      </c>
      <c r="O112" s="94" t="e">
        <f>_xlfn.XLOOKUP(H112,[3]Sheet1!$V:$V,[3]Sheet1!$F:$F)</f>
        <v>#N/A</v>
      </c>
      <c r="P112" s="94" t="str">
        <f>_xlfn.XLOOKUP(R112,'[7]DevicesWithInventory_89e8ff99-1'!$I:$I,'[7]DevicesWithInventory_89e8ff99-1'!$AB:$AB)</f>
        <v>it@westerncap.in</v>
      </c>
      <c r="Q112" s="94" t="b">
        <v>1</v>
      </c>
      <c r="R112" s="94" t="str">
        <f>J112</f>
        <v>5CG42325T4</v>
      </c>
      <c r="S112" s="94" t="str">
        <f>K112</f>
        <v>WCA/FIN/COMP/LAP/228</v>
      </c>
      <c r="T112" s="98" t="str">
        <f>_xlfn.XLOOKUP(R112,'[4]Laptop Tracking'!$G:$G,'[4]Laptop Tracking'!$F:$F)</f>
        <v>HP 240 G9</v>
      </c>
      <c r="U112" s="91" t="s">
        <v>789</v>
      </c>
      <c r="X112" s="91" t="s">
        <v>1</v>
      </c>
      <c r="AA112" s="99">
        <f>_xlfn.XLOOKUP(J112,'[5]DevicesWithInventory_ef016592-4'!$I:$I,'[5]DevicesWithInventory_ef016592-4'!$D:$D)</f>
        <v>45799.453634259262</v>
      </c>
      <c r="AB112" s="170">
        <f>_xlfn.XLOOKUP(R112,'[6]DevicesWithInventory_89e8ff99-1'!$I:$I,'[6]DevicesWithInventory_89e8ff99-1'!$D:$D)</f>
        <v>45833.27008101852</v>
      </c>
      <c r="AC112" s="170">
        <v>45833.27008101852</v>
      </c>
      <c r="AD112" s="181">
        <v>45833.27008101852</v>
      </c>
    </row>
    <row r="113" spans="1:30" ht="15" x14ac:dyDescent="0.25">
      <c r="A113" s="92" t="s">
        <v>297</v>
      </c>
      <c r="B113" s="92" t="s">
        <v>126</v>
      </c>
      <c r="C113" s="92" t="s">
        <v>20</v>
      </c>
      <c r="D113" s="92" t="s">
        <v>785</v>
      </c>
      <c r="E113" s="94" t="s">
        <v>89</v>
      </c>
      <c r="F113" s="93" t="s">
        <v>694</v>
      </c>
      <c r="G113" s="93">
        <v>1</v>
      </c>
      <c r="H113" s="93" t="str">
        <f t="shared" si="1"/>
        <v>MEHSANABCM</v>
      </c>
      <c r="I113" s="123" t="s">
        <v>822</v>
      </c>
      <c r="J113" s="123" t="s">
        <v>823</v>
      </c>
      <c r="K113" s="124" t="s">
        <v>824</v>
      </c>
      <c r="L113" s="124" t="s">
        <v>822</v>
      </c>
      <c r="M113" s="95" t="s">
        <v>822</v>
      </c>
      <c r="N113" s="94" t="e">
        <f>_xlfn.XLOOKUP(H113,[3]Sheet1!$V:$V,[3]Sheet1!$P:$P)</f>
        <v>#N/A</v>
      </c>
      <c r="O113" s="94" t="e">
        <f>_xlfn.XLOOKUP(H113,[3]Sheet1!$V:$V,[3]Sheet1!$F:$F)</f>
        <v>#N/A</v>
      </c>
      <c r="P113" s="94" t="str">
        <f>_xlfn.XLOOKUP(R113,'[7]DevicesWithInventory_89e8ff99-1'!$I:$I,'[7]DevicesWithInventory_89e8ff99-1'!$AB:$AB)</f>
        <v>chetankumar.lalpura@westerncap.in</v>
      </c>
      <c r="Q113" s="94" t="b">
        <f t="shared" ref="Q113:Q127" si="4">L113=M113</f>
        <v>1</v>
      </c>
      <c r="R113" s="94" t="s">
        <v>823</v>
      </c>
      <c r="S113" s="94" t="s">
        <v>824</v>
      </c>
      <c r="T113" s="98" t="str">
        <f>_xlfn.XLOOKUP(R113,'[4]Laptop Tracking'!$G:$G,'[4]Laptop Tracking'!$F:$F)</f>
        <v>HP 240 G9</v>
      </c>
      <c r="U113" s="91" t="s">
        <v>789</v>
      </c>
      <c r="AA113" s="99">
        <f>_xlfn.XLOOKUP(J113,'[5]DevicesWithInventory_ef016592-4'!$I:$I,'[5]DevicesWithInventory_ef016592-4'!$D:$D)</f>
        <v>45811.387525775463</v>
      </c>
      <c r="AB113" s="170">
        <f>_xlfn.XLOOKUP(R113,'[6]DevicesWithInventory_89e8ff99-1'!$I:$I,'[6]DevicesWithInventory_89e8ff99-1'!$D:$D)</f>
        <v>45833.176736111112</v>
      </c>
      <c r="AC113" s="170">
        <v>45853.214236111111</v>
      </c>
      <c r="AD113" s="181">
        <v>45866.131793854169</v>
      </c>
    </row>
    <row r="114" spans="1:30" ht="15" x14ac:dyDescent="0.25">
      <c r="A114" s="92" t="s">
        <v>297</v>
      </c>
      <c r="B114" s="92" t="s">
        <v>126</v>
      </c>
      <c r="C114" s="92" t="s">
        <v>20</v>
      </c>
      <c r="D114" s="92" t="s">
        <v>785</v>
      </c>
      <c r="E114" s="94" t="s">
        <v>87</v>
      </c>
      <c r="F114" s="94" t="s">
        <v>779</v>
      </c>
      <c r="G114" s="93">
        <v>1</v>
      </c>
      <c r="H114" s="93" t="str">
        <f t="shared" ref="H114:H177" si="5">A114&amp;E114</f>
        <v>MEHSANABM</v>
      </c>
      <c r="I114" s="123" t="s">
        <v>825</v>
      </c>
      <c r="J114" s="121" t="s">
        <v>826</v>
      </c>
      <c r="K114" s="127" t="s">
        <v>827</v>
      </c>
      <c r="L114" s="124" t="s">
        <v>825</v>
      </c>
      <c r="M114" s="95" t="s">
        <v>689</v>
      </c>
      <c r="N114" s="94" t="e">
        <f>_xlfn.XLOOKUP(H114,[3]Sheet1!$V:$V,[3]Sheet1!$P:$P)</f>
        <v>#N/A</v>
      </c>
      <c r="O114" s="94" t="e">
        <f>_xlfn.XLOOKUP(H114,[3]Sheet1!$V:$V,[3]Sheet1!$F:$F)</f>
        <v>#N/A</v>
      </c>
      <c r="P114" s="94" t="str">
        <f>_xlfn.XLOOKUP(R114,'[7]DevicesWithInventory_89e8ff99-1'!$I:$I,'[7]DevicesWithInventory_89e8ff99-1'!$AB:$AB)</f>
        <v>prakashsinh.chauhan@westerncap.in</v>
      </c>
      <c r="Q114" s="94" t="b">
        <f t="shared" si="4"/>
        <v>0</v>
      </c>
      <c r="R114" s="94" t="s">
        <v>826</v>
      </c>
      <c r="S114" s="146" t="s">
        <v>827</v>
      </c>
      <c r="T114" s="98" t="str">
        <f>_xlfn.XLOOKUP(R114,'[8]assets smaple file'!$N:$N,'[8]assets smaple file'!$M:$M)</f>
        <v>HP 240 G9</v>
      </c>
      <c r="U114" s="91" t="s">
        <v>789</v>
      </c>
      <c r="X114" s="91" t="s">
        <v>779</v>
      </c>
      <c r="AA114" s="99">
        <f>_xlfn.XLOOKUP(J114,'[5]DevicesWithInventory_ef016592-4'!$I:$I,'[5]DevicesWithInventory_ef016592-4'!$D:$D)</f>
        <v>45794.495891203704</v>
      </c>
      <c r="AB114" s="170">
        <f>_xlfn.XLOOKUP(R114,'[6]DevicesWithInventory_89e8ff99-1'!$I:$I,'[6]DevicesWithInventory_89e8ff99-1'!$D:$D)</f>
        <v>45794.495891203704</v>
      </c>
      <c r="AC114" s="170">
        <v>45794.495891203704</v>
      </c>
      <c r="AD114" s="181">
        <v>45794.495891203704</v>
      </c>
    </row>
    <row r="115" spans="1:30" ht="15" x14ac:dyDescent="0.25">
      <c r="A115" s="92" t="s">
        <v>297</v>
      </c>
      <c r="B115" s="92" t="s">
        <v>126</v>
      </c>
      <c r="C115" s="92" t="s">
        <v>20</v>
      </c>
      <c r="D115" s="92" t="s">
        <v>785</v>
      </c>
      <c r="E115" s="94" t="s">
        <v>88</v>
      </c>
      <c r="F115" s="93" t="s">
        <v>694</v>
      </c>
      <c r="G115" s="93">
        <v>1</v>
      </c>
      <c r="H115" s="93" t="str">
        <f t="shared" si="5"/>
        <v>MEHSANACOE</v>
      </c>
      <c r="I115" s="123" t="s">
        <v>828</v>
      </c>
      <c r="J115" s="123" t="s">
        <v>829</v>
      </c>
      <c r="K115" s="124" t="s">
        <v>830</v>
      </c>
      <c r="L115" s="124" t="s">
        <v>828</v>
      </c>
      <c r="M115" s="95" t="str">
        <f>I115</f>
        <v>Kuldipsinh Makwana</v>
      </c>
      <c r="N115" s="94" t="e">
        <f>_xlfn.XLOOKUP(H115,[3]Sheet1!$V:$V,[3]Sheet1!$P:$P)</f>
        <v>#N/A</v>
      </c>
      <c r="O115" s="94" t="e">
        <f>_xlfn.XLOOKUP(H115,[3]Sheet1!$V:$V,[3]Sheet1!$F:$F)</f>
        <v>#N/A</v>
      </c>
      <c r="P115" s="94" t="str">
        <f>_xlfn.XLOOKUP(R115,'[7]DevicesWithInventory_89e8ff99-1'!$I:$I,'[7]DevicesWithInventory_89e8ff99-1'!$AB:$AB)</f>
        <v>kuldip.makwana@westerncap.in</v>
      </c>
      <c r="Q115" s="94" t="b">
        <f t="shared" si="4"/>
        <v>1</v>
      </c>
      <c r="R115" s="94" t="str">
        <f>J115</f>
        <v>5CG4234D6V</v>
      </c>
      <c r="S115" s="94" t="str">
        <f>K115</f>
        <v>WCA/FIN/COMP/LAP/159</v>
      </c>
      <c r="T115" s="98" t="str">
        <f>_xlfn.XLOOKUP(R115,'[4]Laptop Tracking'!$G:$G,'[4]Laptop Tracking'!$F:$F)</f>
        <v>HP 240 G9</v>
      </c>
      <c r="U115" s="91" t="s">
        <v>789</v>
      </c>
      <c r="AA115" s="99">
        <f>_xlfn.XLOOKUP(J115,'[5]DevicesWithInventory_ef016592-4'!$I:$I,'[5]DevicesWithInventory_ef016592-4'!$D:$D)</f>
        <v>45811.435592766204</v>
      </c>
      <c r="AB115" s="170">
        <f>_xlfn.XLOOKUP(R115,'[6]DevicesWithInventory_89e8ff99-1'!$I:$I,'[6]DevicesWithInventory_89e8ff99-1'!$D:$D)</f>
        <v>45835.666539351849</v>
      </c>
      <c r="AC115" s="170">
        <v>45856.334130196759</v>
      </c>
      <c r="AD115" s="181">
        <v>45866.136210405093</v>
      </c>
    </row>
    <row r="116" spans="1:30" ht="15" x14ac:dyDescent="0.25">
      <c r="A116" s="92" t="s">
        <v>297</v>
      </c>
      <c r="B116" s="92" t="s">
        <v>126</v>
      </c>
      <c r="C116" s="92" t="s">
        <v>20</v>
      </c>
      <c r="D116" s="92" t="s">
        <v>785</v>
      </c>
      <c r="E116" s="94" t="s">
        <v>86</v>
      </c>
      <c r="F116" s="93" t="s">
        <v>770</v>
      </c>
      <c r="G116" s="93">
        <v>1</v>
      </c>
      <c r="H116" s="93" t="str">
        <f t="shared" si="5"/>
        <v>MEHSANARM</v>
      </c>
      <c r="I116" s="123" t="s">
        <v>825</v>
      </c>
      <c r="J116" s="123" t="s">
        <v>831</v>
      </c>
      <c r="K116" s="124" t="s">
        <v>832</v>
      </c>
      <c r="L116" s="124" t="s">
        <v>833</v>
      </c>
      <c r="M116" s="95" t="str">
        <f>I116</f>
        <v>Prakashsingh Chauhan</v>
      </c>
      <c r="N116" s="94" t="e">
        <f>_xlfn.XLOOKUP(H116,[3]Sheet1!$V:$V,[3]Sheet1!$P:$P)</f>
        <v>#N/A</v>
      </c>
      <c r="O116" s="94" t="e">
        <f>_xlfn.XLOOKUP(H116,[3]Sheet1!$V:$V,[3]Sheet1!$F:$F)</f>
        <v>#N/A</v>
      </c>
      <c r="P116" s="94" t="str">
        <f>_xlfn.XLOOKUP(R116,'[7]DevicesWithInventory_89e8ff99-1'!$I:$I,'[7]DevicesWithInventory_89e8ff99-1'!$AB:$AB)</f>
        <v>chetankumar.patel@westerncap.in</v>
      </c>
      <c r="Q116" s="94" t="b">
        <f t="shared" si="4"/>
        <v>0</v>
      </c>
      <c r="R116" s="94" t="str">
        <f>J116</f>
        <v>5CG42328DS</v>
      </c>
      <c r="S116" s="94" t="str">
        <f>K116</f>
        <v>WCA/FIN/COMP/LAP/233</v>
      </c>
      <c r="T116" s="98" t="str">
        <f>_xlfn.XLOOKUP(R116,'[4]Laptop Tracking'!$G:$G,'[4]Laptop Tracking'!$F:$F)</f>
        <v>HP 240 G9</v>
      </c>
      <c r="U116" s="91" t="s">
        <v>789</v>
      </c>
      <c r="AA116" s="99">
        <f>_xlfn.XLOOKUP(J116,'[5]DevicesWithInventory_ef016592-4'!$I:$I,'[5]DevicesWithInventory_ef016592-4'!$D:$D)</f>
        <v>45755.469988425924</v>
      </c>
      <c r="AB116" s="170">
        <f>_xlfn.XLOOKUP(R116,'[6]DevicesWithInventory_89e8ff99-1'!$I:$I,'[6]DevicesWithInventory_89e8ff99-1'!$D:$D)</f>
        <v>45755.469988425924</v>
      </c>
      <c r="AC116" s="170">
        <v>45755.469988425924</v>
      </c>
      <c r="AD116" s="181">
        <v>45755.469988425924</v>
      </c>
    </row>
    <row r="117" spans="1:30" ht="15" hidden="1" x14ac:dyDescent="0.25">
      <c r="A117" s="92" t="s">
        <v>260</v>
      </c>
      <c r="B117" s="92" t="s">
        <v>126</v>
      </c>
      <c r="C117" s="92" t="s">
        <v>20</v>
      </c>
      <c r="D117" s="92" t="s">
        <v>785</v>
      </c>
      <c r="E117" s="94" t="s">
        <v>89</v>
      </c>
      <c r="F117" s="93" t="s">
        <v>694</v>
      </c>
      <c r="G117" s="93">
        <v>1</v>
      </c>
      <c r="H117" s="93" t="str">
        <f t="shared" si="5"/>
        <v>ANANDBCM</v>
      </c>
      <c r="I117" s="123" t="s">
        <v>834</v>
      </c>
      <c r="J117" s="123" t="s">
        <v>835</v>
      </c>
      <c r="K117" s="124" t="s">
        <v>836</v>
      </c>
      <c r="L117" s="124" t="s">
        <v>834</v>
      </c>
      <c r="M117" s="95" t="s">
        <v>834</v>
      </c>
      <c r="N117" s="94" t="e">
        <f>_xlfn.XLOOKUP(H117,[3]Sheet1!$V:$V,[3]Sheet1!$P:$P)</f>
        <v>#N/A</v>
      </c>
      <c r="O117" s="94" t="e">
        <f>_xlfn.XLOOKUP(H117,[3]Sheet1!$V:$V,[3]Sheet1!$F:$F)</f>
        <v>#N/A</v>
      </c>
      <c r="P117" s="94" t="str">
        <f>_xlfn.XLOOKUP(R117,'[7]DevicesWithInventory_89e8ff99-1'!$I:$I,'[7]DevicesWithInventory_89e8ff99-1'!$AB:$AB)</f>
        <v>jayrajsinh.zala@westerncap.in</v>
      </c>
      <c r="Q117" s="94" t="b">
        <f t="shared" si="4"/>
        <v>1</v>
      </c>
      <c r="R117" s="94" t="s">
        <v>835</v>
      </c>
      <c r="S117" s="94" t="s">
        <v>836</v>
      </c>
      <c r="T117" s="98" t="str">
        <f>_xlfn.XLOOKUP(R117,'[4]Laptop Tracking'!$G:$G,'[4]Laptop Tracking'!$F:$F)</f>
        <v>HP 240 G9</v>
      </c>
      <c r="U117" s="91" t="s">
        <v>789</v>
      </c>
      <c r="AA117" s="99">
        <f>_xlfn.XLOOKUP(J117,'[5]DevicesWithInventory_ef016592-4'!$I:$I,'[5]DevicesWithInventory_ef016592-4'!$D:$D)</f>
        <v>45811.402750000001</v>
      </c>
      <c r="AB117" s="170">
        <f>_xlfn.XLOOKUP(R117,'[6]DevicesWithInventory_89e8ff99-1'!$I:$I,'[6]DevicesWithInventory_89e8ff99-1'!$D:$D)</f>
        <v>45836.249644039352</v>
      </c>
      <c r="AC117" s="170">
        <v>45856.191341620368</v>
      </c>
      <c r="AD117" s="181">
        <v>45866.251075775464</v>
      </c>
    </row>
    <row r="118" spans="1:30" ht="15" hidden="1" x14ac:dyDescent="0.25">
      <c r="A118" s="92" t="s">
        <v>260</v>
      </c>
      <c r="B118" s="92" t="s">
        <v>126</v>
      </c>
      <c r="C118" s="92" t="s">
        <v>20</v>
      </c>
      <c r="D118" s="92" t="s">
        <v>785</v>
      </c>
      <c r="E118" s="94" t="s">
        <v>87</v>
      </c>
      <c r="F118" s="94" t="s">
        <v>779</v>
      </c>
      <c r="G118" s="93">
        <v>1</v>
      </c>
      <c r="H118" s="93" t="str">
        <f t="shared" si="5"/>
        <v>ANANDBM</v>
      </c>
      <c r="I118" s="123" t="s">
        <v>837</v>
      </c>
      <c r="J118" s="123" t="s">
        <v>838</v>
      </c>
      <c r="K118" s="124" t="s">
        <v>839</v>
      </c>
      <c r="L118" s="124" t="s">
        <v>837</v>
      </c>
      <c r="M118" s="95" t="s">
        <v>689</v>
      </c>
      <c r="N118" s="94" t="e">
        <f>_xlfn.XLOOKUP(H118,[3]Sheet1!$V:$V,[3]Sheet1!$P:$P)</f>
        <v>#N/A</v>
      </c>
      <c r="O118" s="94" t="e">
        <f>_xlfn.XLOOKUP(H118,[3]Sheet1!$V:$V,[3]Sheet1!$F:$F)</f>
        <v>#N/A</v>
      </c>
      <c r="P118" s="94" t="str">
        <f>_xlfn.XLOOKUP(R118,'[7]DevicesWithInventory_89e8ff99-1'!$I:$I,'[7]DevicesWithInventory_89e8ff99-1'!$AB:$AB)</f>
        <v>vivekbhai.patel@westerncap.in</v>
      </c>
      <c r="Q118" s="94" t="b">
        <f t="shared" si="4"/>
        <v>0</v>
      </c>
      <c r="R118" s="94" t="str">
        <f t="shared" ref="R118:S120" si="6">J118</f>
        <v>5CG4234GCQ</v>
      </c>
      <c r="S118" s="94" t="str">
        <f t="shared" si="6"/>
        <v>WCA/FIN/COMP/LAP/162</v>
      </c>
      <c r="T118" s="98" t="str">
        <f>_xlfn.XLOOKUP(R118,'[4]Laptop Tracking'!$G:$G,'[4]Laptop Tracking'!$F:$F)</f>
        <v>HP 240 G9</v>
      </c>
      <c r="U118" s="91" t="s">
        <v>789</v>
      </c>
      <c r="X118" s="91" t="s">
        <v>779</v>
      </c>
      <c r="Y118" s="91" t="s">
        <v>840</v>
      </c>
      <c r="AA118" s="99">
        <f>_xlfn.XLOOKUP(J118,'[5]DevicesWithInventory_ef016592-4'!$I:$I,'[5]DevicesWithInventory_ef016592-4'!$D:$D)</f>
        <v>45800.237453703703</v>
      </c>
      <c r="AB118" s="170">
        <f>_xlfn.XLOOKUP(R118,'[6]DevicesWithInventory_89e8ff99-1'!$I:$I,'[6]DevicesWithInventory_89e8ff99-1'!$D:$D)</f>
        <v>45821.250462962962</v>
      </c>
      <c r="AC118" s="170">
        <v>45821.250462962962</v>
      </c>
      <c r="AD118" s="181">
        <v>45821.250462962962</v>
      </c>
    </row>
    <row r="119" spans="1:30" ht="15.75" hidden="1" x14ac:dyDescent="0.25">
      <c r="A119" s="22" t="s">
        <v>735</v>
      </c>
      <c r="B119" s="92" t="s">
        <v>736</v>
      </c>
      <c r="C119" s="92" t="s">
        <v>13</v>
      </c>
      <c r="D119" s="92" t="s">
        <v>785</v>
      </c>
      <c r="E119" s="94" t="s">
        <v>841</v>
      </c>
      <c r="F119" s="94" t="s">
        <v>793</v>
      </c>
      <c r="G119" s="93">
        <v>1</v>
      </c>
      <c r="H119" s="93" t="str">
        <f t="shared" si="5"/>
        <v>Head Office - MumbaiProduct &amp; Sales Strategy</v>
      </c>
      <c r="I119" s="123" t="s">
        <v>358</v>
      </c>
      <c r="J119" s="123" t="s">
        <v>842</v>
      </c>
      <c r="K119" s="124" t="s">
        <v>843</v>
      </c>
      <c r="L119" s="124" t="s">
        <v>358</v>
      </c>
      <c r="M119" s="95" t="s">
        <v>844</v>
      </c>
      <c r="N119" s="94" t="e">
        <f>_xlfn.XLOOKUP(H119,[3]Sheet1!$V:$V,[3]Sheet1!$P:$P)</f>
        <v>#N/A</v>
      </c>
      <c r="O119" s="94" t="e">
        <f>_xlfn.XLOOKUP(H119,[3]Sheet1!$V:$V,[3]Sheet1!$F:$F)</f>
        <v>#N/A</v>
      </c>
      <c r="P119" s="94" t="str">
        <f>_xlfn.XLOOKUP(R119,'[7]DevicesWithInventory_89e8ff99-1'!$I:$I,'[7]DevicesWithInventory_89e8ff99-1'!$AB:$AB)</f>
        <v>dharmesh.chauhan@westerncap.in</v>
      </c>
      <c r="Q119" s="94" t="b">
        <f t="shared" si="4"/>
        <v>0</v>
      </c>
      <c r="R119" s="94" t="str">
        <f t="shared" si="6"/>
        <v>5CG4234D4T</v>
      </c>
      <c r="S119" s="94" t="str">
        <f t="shared" si="6"/>
        <v>WCA/FIN/COMP/LAP/163</v>
      </c>
      <c r="T119" s="98" t="str">
        <f>_xlfn.XLOOKUP(R119,'[4]Laptop Tracking'!$G:$G,'[4]Laptop Tracking'!$F:$F)</f>
        <v>HP 240 G9</v>
      </c>
      <c r="U119" s="91" t="s">
        <v>789</v>
      </c>
      <c r="X119" s="91" t="s">
        <v>779</v>
      </c>
      <c r="Y119" s="91" t="s">
        <v>840</v>
      </c>
      <c r="AA119" s="99">
        <f>_xlfn.XLOOKUP(J119,'[5]DevicesWithInventory_ef016592-4'!$I:$I,'[5]DevicesWithInventory_ef016592-4'!$D:$D)</f>
        <v>45811.497949201388</v>
      </c>
      <c r="AB119" s="170">
        <f>_xlfn.XLOOKUP(R119,'[6]DevicesWithInventory_89e8ff99-1'!$I:$I,'[6]DevicesWithInventory_89e8ff99-1'!$D:$D)</f>
        <v>45836.201817175926</v>
      </c>
      <c r="AC119" s="170">
        <v>45845.491516203707</v>
      </c>
      <c r="AD119" s="181">
        <v>45845.491516203707</v>
      </c>
    </row>
    <row r="120" spans="1:30" ht="15" hidden="1" x14ac:dyDescent="0.25">
      <c r="A120" s="92" t="s">
        <v>737</v>
      </c>
      <c r="B120" s="92" t="s">
        <v>736</v>
      </c>
      <c r="C120" s="92" t="s">
        <v>13</v>
      </c>
      <c r="D120" s="92" t="s">
        <v>785</v>
      </c>
      <c r="E120" s="94" t="s">
        <v>845</v>
      </c>
      <c r="F120" s="94" t="s">
        <v>793</v>
      </c>
      <c r="G120" s="93">
        <v>1</v>
      </c>
      <c r="H120" s="93" t="str">
        <f t="shared" si="5"/>
        <v>Ops Hub Office Mumbaiops</v>
      </c>
      <c r="I120" s="123" t="s">
        <v>837</v>
      </c>
      <c r="J120" s="123" t="s">
        <v>846</v>
      </c>
      <c r="K120" s="124" t="s">
        <v>847</v>
      </c>
      <c r="L120" s="124" t="s">
        <v>821</v>
      </c>
      <c r="M120" s="95" t="s">
        <v>848</v>
      </c>
      <c r="N120" s="94" t="e">
        <f>_xlfn.XLOOKUP(H120,[3]Sheet1!$V:$V,[3]Sheet1!$P:$P)</f>
        <v>#N/A</v>
      </c>
      <c r="O120" s="94" t="e">
        <f>_xlfn.XLOOKUP(H120,[3]Sheet1!$V:$V,[3]Sheet1!$F:$F)</f>
        <v>#N/A</v>
      </c>
      <c r="P120" s="94" t="str">
        <f>_xlfn.XLOOKUP(R120,'[7]DevicesWithInventory_89e8ff99-1'!$I:$I,'[7]DevicesWithInventory_89e8ff99-1'!$AB:$AB)</f>
        <v>it@westerncap.in</v>
      </c>
      <c r="Q120" s="94" t="b">
        <f t="shared" si="4"/>
        <v>0</v>
      </c>
      <c r="R120" s="94" t="str">
        <f t="shared" si="6"/>
        <v>5CG42328DD</v>
      </c>
      <c r="S120" s="94" t="str">
        <f t="shared" si="6"/>
        <v>WCA/FIN/COMP/LAP/225</v>
      </c>
      <c r="T120" s="98" t="str">
        <f>_xlfn.XLOOKUP(R120,'[4]Laptop Tracking'!$G:$G,'[4]Laptop Tracking'!$F:$F)</f>
        <v>HP 240 G9</v>
      </c>
      <c r="U120" s="91" t="s">
        <v>789</v>
      </c>
      <c r="X120" s="91" t="s">
        <v>779</v>
      </c>
      <c r="Y120" s="91" t="s">
        <v>840</v>
      </c>
      <c r="AA120" s="99">
        <f>_xlfn.XLOOKUP(J120,'[5]DevicesWithInventory_ef016592-4'!$I:$I,'[5]DevicesWithInventory_ef016592-4'!$D:$D)</f>
        <v>45764.210023148145</v>
      </c>
      <c r="AB120" s="170">
        <f>_xlfn.XLOOKUP(R120,'[6]DevicesWithInventory_89e8ff99-1'!$I:$I,'[6]DevicesWithInventory_89e8ff99-1'!$D:$D)</f>
        <v>45764.210023148145</v>
      </c>
      <c r="AC120" s="170">
        <v>45764.210023148145</v>
      </c>
      <c r="AD120" s="181">
        <v>45764.210023148145</v>
      </c>
    </row>
    <row r="121" spans="1:30" ht="15" hidden="1" x14ac:dyDescent="0.25">
      <c r="A121" s="92" t="s">
        <v>466</v>
      </c>
      <c r="B121" s="92" t="s">
        <v>126</v>
      </c>
      <c r="C121" s="92" t="s">
        <v>20</v>
      </c>
      <c r="D121" s="92" t="s">
        <v>785</v>
      </c>
      <c r="E121" s="94" t="s">
        <v>89</v>
      </c>
      <c r="F121" s="93" t="s">
        <v>694</v>
      </c>
      <c r="G121" s="93">
        <v>1</v>
      </c>
      <c r="H121" s="93" t="str">
        <f t="shared" si="5"/>
        <v>VADODARABCM</v>
      </c>
      <c r="I121" s="123" t="s">
        <v>849</v>
      </c>
      <c r="J121" s="123" t="s">
        <v>850</v>
      </c>
      <c r="K121" s="124" t="s">
        <v>851</v>
      </c>
      <c r="L121" s="124" t="s">
        <v>849</v>
      </c>
      <c r="M121" s="95" t="s">
        <v>849</v>
      </c>
      <c r="N121" s="94" t="e">
        <f>_xlfn.XLOOKUP(H121,[3]Sheet1!$V:$V,[3]Sheet1!$P:$P)</f>
        <v>#N/A</v>
      </c>
      <c r="O121" s="94" t="e">
        <f>_xlfn.XLOOKUP(H121,[3]Sheet1!$V:$V,[3]Sheet1!$F:$F)</f>
        <v>#N/A</v>
      </c>
      <c r="P121" s="94" t="str">
        <f>_xlfn.XLOOKUP(R121,'[7]DevicesWithInventory_89e8ff99-1'!$I:$I,'[7]DevicesWithInventory_89e8ff99-1'!$AB:$AB)</f>
        <v>rajendra.patil@westerncap.in</v>
      </c>
      <c r="Q121" s="94" t="b">
        <f t="shared" si="4"/>
        <v>1</v>
      </c>
      <c r="R121" s="94" t="s">
        <v>850</v>
      </c>
      <c r="S121" s="94" t="s">
        <v>851</v>
      </c>
      <c r="T121" s="98" t="str">
        <f>_xlfn.XLOOKUP(R121,'[4]Laptop Tracking'!$G:$G,'[4]Laptop Tracking'!$F:$F)</f>
        <v>HP 240 G9</v>
      </c>
      <c r="U121" s="91" t="s">
        <v>789</v>
      </c>
      <c r="AA121" s="99">
        <f>_xlfn.XLOOKUP(J121,'[5]DevicesWithInventory_ef016592-4'!$I:$I,'[5]DevicesWithInventory_ef016592-4'!$D:$D)</f>
        <v>45811.395458252315</v>
      </c>
      <c r="AB121" s="170">
        <f>_xlfn.XLOOKUP(R121,'[6]DevicesWithInventory_89e8ff99-1'!$I:$I,'[6]DevicesWithInventory_89e8ff99-1'!$D:$D)</f>
        <v>45835.397534722222</v>
      </c>
      <c r="AC121" s="170">
        <v>45856.216078715275</v>
      </c>
      <c r="AD121" s="181">
        <v>45866.19659550926</v>
      </c>
    </row>
    <row r="122" spans="1:30" ht="15" hidden="1" x14ac:dyDescent="0.25">
      <c r="A122" s="92" t="s">
        <v>466</v>
      </c>
      <c r="B122" s="92" t="s">
        <v>126</v>
      </c>
      <c r="C122" s="92" t="s">
        <v>20</v>
      </c>
      <c r="D122" s="92" t="s">
        <v>785</v>
      </c>
      <c r="E122" s="94" t="s">
        <v>87</v>
      </c>
      <c r="F122" s="94" t="s">
        <v>779</v>
      </c>
      <c r="G122" s="93">
        <v>1</v>
      </c>
      <c r="H122" s="93" t="str">
        <f t="shared" si="5"/>
        <v>VADODARABM</v>
      </c>
      <c r="I122" s="123" t="s">
        <v>467</v>
      </c>
      <c r="J122" s="123" t="s">
        <v>852</v>
      </c>
      <c r="K122" s="124" t="s">
        <v>853</v>
      </c>
      <c r="L122" s="124" t="s">
        <v>854</v>
      </c>
      <c r="M122" s="95" t="s">
        <v>689</v>
      </c>
      <c r="N122" s="94" t="e">
        <f>_xlfn.XLOOKUP(H122,[3]Sheet1!$V:$V,[3]Sheet1!$P:$P)</f>
        <v>#N/A</v>
      </c>
      <c r="O122" s="94" t="e">
        <f>_xlfn.XLOOKUP(H122,[3]Sheet1!$V:$V,[3]Sheet1!$F:$F)</f>
        <v>#N/A</v>
      </c>
      <c r="P122" s="94" t="str">
        <f>_xlfn.XLOOKUP(R122,'[7]DevicesWithInventory_89e8ff99-1'!$I:$I,'[7]DevicesWithInventory_89e8ff99-1'!$AB:$AB)</f>
        <v>mihirkumar.barot@westerncap.in</v>
      </c>
      <c r="Q122" s="94" t="b">
        <f t="shared" si="4"/>
        <v>0</v>
      </c>
      <c r="R122" s="94" t="str">
        <f t="shared" ref="R122:S124" si="7">J122</f>
        <v>5CG4234D2F</v>
      </c>
      <c r="S122" s="94" t="str">
        <f t="shared" si="7"/>
        <v>WCA/FIN/COMP/LAP/156</v>
      </c>
      <c r="T122" s="98" t="str">
        <f>_xlfn.XLOOKUP(R122,'[4]Laptop Tracking'!$G:$G,'[4]Laptop Tracking'!$F:$F)</f>
        <v>HP 240 G9</v>
      </c>
      <c r="U122" s="91" t="s">
        <v>789</v>
      </c>
      <c r="X122" s="91" t="s">
        <v>779</v>
      </c>
      <c r="Y122" s="91" t="s">
        <v>855</v>
      </c>
      <c r="AA122" s="99">
        <f>_xlfn.XLOOKUP(J122,'[5]DevicesWithInventory_ef016592-4'!$I:$I,'[5]DevicesWithInventory_ef016592-4'!$D:$D)</f>
        <v>45810.481747685182</v>
      </c>
      <c r="AB122" s="170">
        <f>_xlfn.XLOOKUP(R122,'[6]DevicesWithInventory_89e8ff99-1'!$I:$I,'[6]DevicesWithInventory_89e8ff99-1'!$D:$D)</f>
        <v>45810.481747685182</v>
      </c>
      <c r="AC122" s="170">
        <v>45810.481747685182</v>
      </c>
      <c r="AD122" s="181">
        <v>45810.481747685182</v>
      </c>
    </row>
    <row r="123" spans="1:30" ht="15" hidden="1" x14ac:dyDescent="0.25">
      <c r="A123" s="92" t="s">
        <v>466</v>
      </c>
      <c r="B123" s="92" t="s">
        <v>126</v>
      </c>
      <c r="C123" s="92" t="s">
        <v>20</v>
      </c>
      <c r="D123" s="92" t="s">
        <v>785</v>
      </c>
      <c r="E123" s="94" t="s">
        <v>88</v>
      </c>
      <c r="F123" s="93" t="s">
        <v>694</v>
      </c>
      <c r="G123" s="93">
        <v>1</v>
      </c>
      <c r="H123" s="93" t="str">
        <f t="shared" si="5"/>
        <v>VADODARACOE</v>
      </c>
      <c r="I123" s="123" t="s">
        <v>856</v>
      </c>
      <c r="J123" s="123" t="s">
        <v>857</v>
      </c>
      <c r="K123" s="124" t="s">
        <v>858</v>
      </c>
      <c r="L123" s="124" t="s">
        <v>856</v>
      </c>
      <c r="M123" s="95" t="str">
        <f>I123</f>
        <v>Jayminsinh Raulaji</v>
      </c>
      <c r="N123" s="94" t="e">
        <f>_xlfn.XLOOKUP(H123,[3]Sheet1!$V:$V,[3]Sheet1!$P:$P)</f>
        <v>#N/A</v>
      </c>
      <c r="O123" s="94" t="e">
        <f>_xlfn.XLOOKUP(H123,[3]Sheet1!$V:$V,[3]Sheet1!$F:$F)</f>
        <v>#N/A</v>
      </c>
      <c r="P123" s="94" t="str">
        <f>_xlfn.XLOOKUP(R123,'[7]DevicesWithInventory_89e8ff99-1'!$I:$I,'[7]DevicesWithInventory_89e8ff99-1'!$AB:$AB)</f>
        <v>jayminsinh.raulaji@westerncap.in</v>
      </c>
      <c r="Q123" s="94" t="b">
        <f t="shared" si="4"/>
        <v>1</v>
      </c>
      <c r="R123" s="94" t="str">
        <f t="shared" si="7"/>
        <v>5CG42325SQ</v>
      </c>
      <c r="S123" s="94" t="str">
        <f t="shared" si="7"/>
        <v>WCA/FIN/COMP/LAP/221</v>
      </c>
      <c r="T123" s="98" t="str">
        <f>_xlfn.XLOOKUP(R123,'[4]Laptop Tracking'!$G:$G,'[4]Laptop Tracking'!$F:$F)</f>
        <v>HP 240 G9</v>
      </c>
      <c r="U123" s="91" t="s">
        <v>789</v>
      </c>
      <c r="Y123" s="91" t="s">
        <v>1898</v>
      </c>
      <c r="AA123" s="99">
        <f>_xlfn.XLOOKUP(J123,'[5]DevicesWithInventory_ef016592-4'!$I:$I,'[5]DevicesWithInventory_ef016592-4'!$D:$D)</f>
        <v>45811.499464560184</v>
      </c>
      <c r="AB123" s="170">
        <f>_xlfn.XLOOKUP(R123,'[6]DevicesWithInventory_89e8ff99-1'!$I:$I,'[6]DevicesWithInventory_89e8ff99-1'!$D:$D)</f>
        <v>45836.167731168978</v>
      </c>
      <c r="AC123" s="170">
        <v>45856.46583105324</v>
      </c>
      <c r="AD123" s="181">
        <v>45866.173538310184</v>
      </c>
    </row>
    <row r="124" spans="1:30" ht="15" hidden="1" x14ac:dyDescent="0.25">
      <c r="A124" s="92" t="s">
        <v>466</v>
      </c>
      <c r="B124" s="92" t="s">
        <v>126</v>
      </c>
      <c r="C124" s="92" t="s">
        <v>20</v>
      </c>
      <c r="D124" s="92" t="s">
        <v>785</v>
      </c>
      <c r="E124" s="94" t="s">
        <v>86</v>
      </c>
      <c r="F124" s="93" t="s">
        <v>770</v>
      </c>
      <c r="G124" s="93">
        <v>1</v>
      </c>
      <c r="H124" s="93" t="str">
        <f t="shared" si="5"/>
        <v>VADODARARM</v>
      </c>
      <c r="I124" s="123" t="s">
        <v>467</v>
      </c>
      <c r="J124" s="123" t="s">
        <v>859</v>
      </c>
      <c r="K124" s="124" t="s">
        <v>860</v>
      </c>
      <c r="L124" s="124" t="s">
        <v>861</v>
      </c>
      <c r="M124" s="95" t="str">
        <f>I124</f>
        <v>Paresh Rana</v>
      </c>
      <c r="N124" s="94" t="e">
        <f>_xlfn.XLOOKUP(H124,[3]Sheet1!$V:$V,[3]Sheet1!$P:$P)</f>
        <v>#N/A</v>
      </c>
      <c r="O124" s="94" t="e">
        <f>_xlfn.XLOOKUP(H124,[3]Sheet1!$V:$V,[3]Sheet1!$F:$F)</f>
        <v>#N/A</v>
      </c>
      <c r="P124" s="94" t="str">
        <f>_xlfn.XLOOKUP(R124,'[7]DevicesWithInventory_89e8ff99-1'!$I:$I,'[7]DevicesWithInventory_89e8ff99-1'!$AB:$AB)</f>
        <v>jigar.vala@westerncap.in</v>
      </c>
      <c r="Q124" s="94" t="b">
        <f t="shared" si="4"/>
        <v>0</v>
      </c>
      <c r="R124" s="94" t="str">
        <f t="shared" si="7"/>
        <v>5CG42328BZ</v>
      </c>
      <c r="S124" s="94" t="str">
        <f t="shared" si="7"/>
        <v>WCA/FIN/COMP/LAP/224</v>
      </c>
      <c r="T124" s="98" t="str">
        <f>_xlfn.XLOOKUP(R124,'[4]Laptop Tracking'!$G:$G,'[4]Laptop Tracking'!$F:$F)</f>
        <v>HP 240 G9</v>
      </c>
      <c r="U124" s="91" t="s">
        <v>789</v>
      </c>
      <c r="AA124" s="99">
        <f>_xlfn.XLOOKUP(J124,'[5]DevicesWithInventory_ef016592-4'!$I:$I,'[5]DevicesWithInventory_ef016592-4'!$D:$D)</f>
        <v>45806.410844907405</v>
      </c>
      <c r="AB124" s="170">
        <f>_xlfn.XLOOKUP(R124,'[6]DevicesWithInventory_89e8ff99-1'!$I:$I,'[6]DevicesWithInventory_89e8ff99-1'!$D:$D)</f>
        <v>45806.410844907405</v>
      </c>
      <c r="AC124" s="170">
        <v>45855.302268518521</v>
      </c>
      <c r="AD124" s="181">
        <v>45855.302268518521</v>
      </c>
    </row>
    <row r="125" spans="1:30" ht="15" hidden="1" x14ac:dyDescent="0.25">
      <c r="A125" s="92" t="s">
        <v>458</v>
      </c>
      <c r="B125" s="92" t="s">
        <v>126</v>
      </c>
      <c r="C125" s="92" t="s">
        <v>20</v>
      </c>
      <c r="D125" s="92" t="s">
        <v>785</v>
      </c>
      <c r="E125" s="94" t="s">
        <v>89</v>
      </c>
      <c r="F125" s="93" t="s">
        <v>694</v>
      </c>
      <c r="G125" s="93">
        <v>1</v>
      </c>
      <c r="H125" s="93" t="str">
        <f t="shared" si="5"/>
        <v>VALSADBCM</v>
      </c>
      <c r="I125" s="123" t="s">
        <v>862</v>
      </c>
      <c r="J125" s="123" t="s">
        <v>863</v>
      </c>
      <c r="K125" s="124" t="s">
        <v>864</v>
      </c>
      <c r="L125" s="124" t="s">
        <v>862</v>
      </c>
      <c r="M125" s="95" t="s">
        <v>862</v>
      </c>
      <c r="N125" s="94" t="e">
        <f>_xlfn.XLOOKUP(H125,[3]Sheet1!$V:$V,[3]Sheet1!$P:$P)</f>
        <v>#N/A</v>
      </c>
      <c r="O125" s="94" t="e">
        <f>_xlfn.XLOOKUP(H125,[3]Sheet1!$V:$V,[3]Sheet1!$F:$F)</f>
        <v>#N/A</v>
      </c>
      <c r="P125" s="94" t="str">
        <f>_xlfn.XLOOKUP(R125,'[7]DevicesWithInventory_89e8ff99-1'!$I:$I,'[7]DevicesWithInventory_89e8ff99-1'!$AB:$AB)</f>
        <v>dhaval.parmar@westerncap.in</v>
      </c>
      <c r="Q125" s="94" t="b">
        <f t="shared" si="4"/>
        <v>1</v>
      </c>
      <c r="R125" s="94" t="s">
        <v>863</v>
      </c>
      <c r="S125" s="94" t="s">
        <v>864</v>
      </c>
      <c r="T125" s="98" t="str">
        <f>_xlfn.XLOOKUP(R125,'[4]Laptop Tracking'!$G:$G,'[4]Laptop Tracking'!$F:$F)</f>
        <v>HP 240 G9</v>
      </c>
      <c r="U125" s="91" t="s">
        <v>789</v>
      </c>
      <c r="AA125" s="99">
        <f>_xlfn.XLOOKUP(J125,'[5]DevicesWithInventory_ef016592-4'!$I:$I,'[5]DevicesWithInventory_ef016592-4'!$D:$D)</f>
        <v>45810.303171296298</v>
      </c>
      <c r="AB125" s="170">
        <f>_xlfn.XLOOKUP(R125,'[6]DevicesWithInventory_89e8ff99-1'!$I:$I,'[6]DevicesWithInventory_89e8ff99-1'!$D:$D)</f>
        <v>45836.177365243057</v>
      </c>
      <c r="AC125" s="170">
        <v>45856.175759502315</v>
      </c>
      <c r="AD125" s="181">
        <v>45864.395324074074</v>
      </c>
    </row>
    <row r="126" spans="1:30" ht="15" hidden="1" x14ac:dyDescent="0.25">
      <c r="A126" s="92" t="s">
        <v>458</v>
      </c>
      <c r="B126" s="92" t="s">
        <v>126</v>
      </c>
      <c r="C126" s="92" t="s">
        <v>20</v>
      </c>
      <c r="D126" s="92" t="s">
        <v>785</v>
      </c>
      <c r="E126" s="94" t="s">
        <v>87</v>
      </c>
      <c r="F126" s="93" t="s">
        <v>694</v>
      </c>
      <c r="G126" s="93">
        <v>1</v>
      </c>
      <c r="H126" s="93" t="str">
        <f t="shared" si="5"/>
        <v>VALSADBM</v>
      </c>
      <c r="I126" s="123" t="s">
        <v>865</v>
      </c>
      <c r="J126" s="123" t="s">
        <v>866</v>
      </c>
      <c r="K126" s="124" t="s">
        <v>867</v>
      </c>
      <c r="L126" s="124" t="s">
        <v>865</v>
      </c>
      <c r="M126" s="95" t="str">
        <f>I126</f>
        <v>Hemantkumar Patel</v>
      </c>
      <c r="N126" s="94" t="e">
        <f>_xlfn.XLOOKUP(H126,[3]Sheet1!$V:$V,[3]Sheet1!$P:$P)</f>
        <v>#N/A</v>
      </c>
      <c r="O126" s="94" t="e">
        <f>_xlfn.XLOOKUP(H126,[3]Sheet1!$V:$V,[3]Sheet1!$F:$F)</f>
        <v>#N/A</v>
      </c>
      <c r="P126" s="94" t="str">
        <f>_xlfn.XLOOKUP(R126,'[7]DevicesWithInventory_89e8ff99-1'!$I:$I,'[7]DevicesWithInventory_89e8ff99-1'!$AB:$AB)</f>
        <v>hemantkumar.patel@westerncap.in</v>
      </c>
      <c r="Q126" s="94" t="b">
        <f t="shared" si="4"/>
        <v>1</v>
      </c>
      <c r="R126" s="94" t="str">
        <f>J126</f>
        <v>5CG42502SX</v>
      </c>
      <c r="S126" s="94" t="str">
        <f>K126</f>
        <v>WCA/FIN/COMP/LAP/239</v>
      </c>
      <c r="T126" s="98" t="str">
        <f>_xlfn.XLOOKUP(R126,'[4]Laptop Tracking'!$G:$G,'[4]Laptop Tracking'!$F:$F)</f>
        <v>HP 240 G9</v>
      </c>
      <c r="U126" s="91" t="s">
        <v>789</v>
      </c>
      <c r="AA126" s="99">
        <f>_xlfn.XLOOKUP(J126,'[5]DevicesWithInventory_ef016592-4'!$I:$I,'[5]DevicesWithInventory_ef016592-4'!$D:$D)</f>
        <v>45810.206250000003</v>
      </c>
      <c r="AB126" s="170">
        <f>_xlfn.XLOOKUP(R126,'[6]DevicesWithInventory_89e8ff99-1'!$I:$I,'[6]DevicesWithInventory_89e8ff99-1'!$D:$D)</f>
        <v>45836.214458784722</v>
      </c>
      <c r="AC126" s="170">
        <v>45856.215905231482</v>
      </c>
      <c r="AD126" s="181">
        <v>45864.527222222219</v>
      </c>
    </row>
    <row r="127" spans="1:30" ht="15" hidden="1" x14ac:dyDescent="0.25">
      <c r="A127" s="92" t="s">
        <v>458</v>
      </c>
      <c r="B127" s="92" t="s">
        <v>126</v>
      </c>
      <c r="C127" s="92" t="s">
        <v>20</v>
      </c>
      <c r="D127" s="92" t="s">
        <v>785</v>
      </c>
      <c r="E127" s="94" t="s">
        <v>88</v>
      </c>
      <c r="F127" s="93" t="s">
        <v>694</v>
      </c>
      <c r="G127" s="93">
        <v>1</v>
      </c>
      <c r="H127" s="93" t="str">
        <f t="shared" si="5"/>
        <v>VALSADCOE</v>
      </c>
      <c r="I127" s="123" t="s">
        <v>868</v>
      </c>
      <c r="J127" s="123" t="s">
        <v>869</v>
      </c>
      <c r="K127" s="124" t="s">
        <v>870</v>
      </c>
      <c r="L127" s="124" t="s">
        <v>868</v>
      </c>
      <c r="M127" s="95" t="str">
        <f>I127</f>
        <v>Paresh Jadhav</v>
      </c>
      <c r="N127" s="94" t="e">
        <f>_xlfn.XLOOKUP(H127,[3]Sheet1!$V:$V,[3]Sheet1!$P:$P)</f>
        <v>#N/A</v>
      </c>
      <c r="O127" s="94" t="e">
        <f>_xlfn.XLOOKUP(H127,[3]Sheet1!$V:$V,[3]Sheet1!$F:$F)</f>
        <v>#N/A</v>
      </c>
      <c r="P127" s="94" t="str">
        <f>_xlfn.XLOOKUP(R127,'[7]DevicesWithInventory_89e8ff99-1'!$I:$I,'[7]DevicesWithInventory_89e8ff99-1'!$AB:$AB)</f>
        <v>paresh.jadhav@westerncap.in</v>
      </c>
      <c r="Q127" s="94" t="b">
        <f t="shared" si="4"/>
        <v>1</v>
      </c>
      <c r="R127" s="94" t="str">
        <f>J127</f>
        <v>5CG4245GMN</v>
      </c>
      <c r="S127" s="94" t="str">
        <f>K127</f>
        <v>WCA/FIN/COMP/LAP/238</v>
      </c>
      <c r="T127" s="98" t="str">
        <f>_xlfn.XLOOKUP(R127,'[4]Laptop Tracking'!$G:$G,'[4]Laptop Tracking'!$F:$F)</f>
        <v>HP 240 G9</v>
      </c>
      <c r="U127" s="91" t="s">
        <v>789</v>
      </c>
      <c r="AA127" s="99">
        <f>_xlfn.XLOOKUP(J127,'[5]DevicesWithInventory_ef016592-4'!$I:$I,'[5]DevicesWithInventory_ef016592-4'!$D:$D)</f>
        <v>45811.405966909719</v>
      </c>
      <c r="AB127" s="170">
        <f>_xlfn.XLOOKUP(R127,'[6]DevicesWithInventory_89e8ff99-1'!$I:$I,'[6]DevicesWithInventory_89e8ff99-1'!$D:$D)</f>
        <v>45836.151039212964</v>
      </c>
      <c r="AC127" s="170">
        <v>45856.435172858794</v>
      </c>
      <c r="AD127" s="181">
        <v>45866.191091701388</v>
      </c>
    </row>
    <row r="128" spans="1:30" ht="15.75" hidden="1" x14ac:dyDescent="0.25">
      <c r="A128" s="93" t="s">
        <v>662</v>
      </c>
      <c r="B128" s="93" t="s">
        <v>659</v>
      </c>
      <c r="C128" s="93" t="s">
        <v>660</v>
      </c>
      <c r="D128" s="93" t="s">
        <v>763</v>
      </c>
      <c r="E128" s="94" t="s">
        <v>87</v>
      </c>
      <c r="F128" s="93" t="s">
        <v>694</v>
      </c>
      <c r="G128" s="93">
        <v>1</v>
      </c>
      <c r="H128" s="93" t="str">
        <f t="shared" si="5"/>
        <v>DAVANAGEREBM</v>
      </c>
      <c r="I128" s="123" t="s">
        <v>764</v>
      </c>
      <c r="L128" s="124" t="e">
        <v>#N/A</v>
      </c>
      <c r="M128" s="113" t="s">
        <v>871</v>
      </c>
      <c r="N128" s="94" t="str">
        <f>_xlfn.XLOOKUP(H128,[3]Sheet1!$V:$V,[3]Sheet1!$P:$P)</f>
        <v>Sridhara T R</v>
      </c>
      <c r="O128" s="94" t="str">
        <f>_xlfn.XLOOKUP(H128,[3]Sheet1!$V:$V,[3]Sheet1!$F:$F)</f>
        <v>PG04SHHF</v>
      </c>
      <c r="P128" s="94" t="str">
        <f>_xlfn.XLOOKUP(R128,'[7]DevicesWithInventory_89e8ff99-1'!$I:$I,'[7]DevicesWithInventory_89e8ff99-1'!$AB:$AB)</f>
        <v>enroll@westerncap.in</v>
      </c>
      <c r="Q128" s="94" t="b">
        <v>1</v>
      </c>
      <c r="R128" s="94" t="str">
        <f>_xlfn.XLOOKUP(H128,[3]Sheet1!$V:$V,[3]Sheet1!$F:$F)</f>
        <v>PG04SHHF</v>
      </c>
      <c r="S128" s="93" t="str">
        <f>_xlfn.XLOOKUP(H128,[3]Sheet1!$V:$V,[3]Sheet1!$J:$J)</f>
        <v>WCA/FIN/COMP/LAP/347</v>
      </c>
      <c r="T128" s="98" t="str">
        <f>_xlfn.XLOOKUP(R128,[3]Sheet1!$F:$F,[3]Sheet1!$G:$G)</f>
        <v>V14(DXIH)</v>
      </c>
      <c r="U128" s="91" t="s">
        <v>766</v>
      </c>
      <c r="AA128" s="99" t="e">
        <f>_xlfn.XLOOKUP(J128,'[5]DevicesWithInventory_ef016592-4'!$I:$I,'[5]DevicesWithInventory_ef016592-4'!$D:$D)</f>
        <v>#N/A</v>
      </c>
      <c r="AB128" s="170">
        <f>_xlfn.XLOOKUP(R128,'[6]DevicesWithInventory_89e8ff99-1'!$I:$I,'[6]DevicesWithInventory_89e8ff99-1'!$D:$D)</f>
        <v>45801.297175925924</v>
      </c>
      <c r="AC128" s="170">
        <v>45855.269074074073</v>
      </c>
      <c r="AD128" s="181">
        <v>45862.305451388886</v>
      </c>
    </row>
    <row r="129" spans="1:30" ht="15.75" hidden="1" x14ac:dyDescent="0.25">
      <c r="A129" s="93" t="s">
        <v>659</v>
      </c>
      <c r="B129" s="93" t="s">
        <v>659</v>
      </c>
      <c r="C129" s="93" t="s">
        <v>660</v>
      </c>
      <c r="D129" s="93" t="s">
        <v>763</v>
      </c>
      <c r="E129" s="94" t="s">
        <v>89</v>
      </c>
      <c r="F129" s="93" t="s">
        <v>694</v>
      </c>
      <c r="G129" s="93">
        <v>1</v>
      </c>
      <c r="H129" s="93" t="str">
        <f t="shared" si="5"/>
        <v>GADAGBCM</v>
      </c>
      <c r="I129" s="123" t="s">
        <v>764</v>
      </c>
      <c r="L129" s="124" t="s">
        <v>872</v>
      </c>
      <c r="M129" s="114" t="s">
        <v>873</v>
      </c>
      <c r="N129" s="94" t="e">
        <f>_xlfn.XLOOKUP(H129,[3]Sheet1!$V:$V,[3]Sheet1!$P:$P)</f>
        <v>#N/A</v>
      </c>
      <c r="O129" s="94" t="e">
        <f>_xlfn.XLOOKUP(H129,[3]Sheet1!$V:$V,[3]Sheet1!$F:$F)</f>
        <v>#N/A</v>
      </c>
      <c r="P129" s="94" t="str">
        <f>_xlfn.XLOOKUP(R129,'[7]DevicesWithInventory_89e8ff99-1'!$I:$I,'[7]DevicesWithInventory_89e8ff99-1'!$AB:$AB)</f>
        <v>rahul.gawali@westerncap.in</v>
      </c>
      <c r="Q129" s="94" t="b">
        <v>1</v>
      </c>
      <c r="R129" s="94" t="s">
        <v>874</v>
      </c>
      <c r="S129" s="93" t="s">
        <v>875</v>
      </c>
      <c r="T129" s="98" t="str">
        <f>_xlfn.XLOOKUP(R129,'[8]assets smaple file'!$N:$N,'[8]assets smaple file'!$M:$M)</f>
        <v>Aspire A315-58</v>
      </c>
      <c r="U129" s="91" t="s">
        <v>765</v>
      </c>
      <c r="AA129" s="99" t="e">
        <f>_xlfn.XLOOKUP(J129,'[5]DevicesWithInventory_ef016592-4'!$I:$I,'[5]DevicesWithInventory_ef016592-4'!$D:$D)</f>
        <v>#N/A</v>
      </c>
      <c r="AB129" s="170">
        <f>_xlfn.XLOOKUP(R129,'[6]DevicesWithInventory_89e8ff99-1'!$I:$I,'[6]DevicesWithInventory_89e8ff99-1'!$D:$D)</f>
        <v>45824.264594907407</v>
      </c>
      <c r="AC129" s="170">
        <v>45856.278275104167</v>
      </c>
      <c r="AD129" s="181">
        <v>45866.170473611113</v>
      </c>
    </row>
    <row r="130" spans="1:30" ht="15.75" hidden="1" x14ac:dyDescent="0.25">
      <c r="A130" s="93" t="s">
        <v>659</v>
      </c>
      <c r="B130" s="93" t="s">
        <v>659</v>
      </c>
      <c r="C130" s="93" t="s">
        <v>660</v>
      </c>
      <c r="D130" s="93" t="s">
        <v>763</v>
      </c>
      <c r="E130" s="94" t="s">
        <v>87</v>
      </c>
      <c r="F130" s="93" t="s">
        <v>694</v>
      </c>
      <c r="G130" s="93">
        <v>1</v>
      </c>
      <c r="H130" s="93" t="str">
        <f t="shared" si="5"/>
        <v>GADAGBM</v>
      </c>
      <c r="I130" s="123" t="s">
        <v>764</v>
      </c>
      <c r="L130" s="124" t="e">
        <v>#N/A</v>
      </c>
      <c r="M130" s="113" t="s">
        <v>676</v>
      </c>
      <c r="N130" s="94" t="str">
        <f>_xlfn.XLOOKUP(H130,[3]Sheet1!$V:$V,[3]Sheet1!$P:$P)</f>
        <v>Chetan Patil</v>
      </c>
      <c r="O130" s="94" t="str">
        <f>_xlfn.XLOOKUP(H130,[3]Sheet1!$V:$V,[3]Sheet1!$F:$F)</f>
        <v>PG04SEK4</v>
      </c>
      <c r="P130" s="94" t="str">
        <f>_xlfn.XLOOKUP(R130,'[7]DevicesWithInventory_89e8ff99-1'!$I:$I,'[7]DevicesWithInventory_89e8ff99-1'!$AB:$AB)</f>
        <v>enroll@westerncap.in</v>
      </c>
      <c r="Q130" s="94" t="b">
        <v>1</v>
      </c>
      <c r="R130" s="94" t="str">
        <f>_xlfn.XLOOKUP(H130,[3]Sheet1!$V:$V,[3]Sheet1!$F:$F)</f>
        <v>PG04SEK4</v>
      </c>
      <c r="S130" s="93" t="str">
        <f>_xlfn.XLOOKUP(H130,[3]Sheet1!$V:$V,[3]Sheet1!$J:$J)</f>
        <v>WCA/FIN/COMP/LAP/346</v>
      </c>
      <c r="T130" s="98" t="str">
        <f>_xlfn.XLOOKUP(R130,[3]Sheet1!$F:$F,[3]Sheet1!$G:$G)</f>
        <v>V14(DXIH)</v>
      </c>
      <c r="U130" s="91" t="s">
        <v>766</v>
      </c>
      <c r="AA130" s="99" t="e">
        <f>_xlfn.XLOOKUP(J130,'[5]DevicesWithInventory_ef016592-4'!$I:$I,'[5]DevicesWithInventory_ef016592-4'!$D:$D)</f>
        <v>#N/A</v>
      </c>
      <c r="AB130" s="170">
        <f>_xlfn.XLOOKUP(R130,'[6]DevicesWithInventory_89e8ff99-1'!$I:$I,'[6]DevicesWithInventory_89e8ff99-1'!$D:$D)</f>
        <v>45820.285763888889</v>
      </c>
      <c r="AC130" s="170">
        <v>45855.379780092589</v>
      </c>
      <c r="AD130" s="181">
        <v>45865.180717592593</v>
      </c>
    </row>
    <row r="131" spans="1:30" ht="15.75" hidden="1" x14ac:dyDescent="0.25">
      <c r="A131" s="93" t="s">
        <v>668</v>
      </c>
      <c r="B131" s="93" t="s">
        <v>659</v>
      </c>
      <c r="C131" s="93" t="s">
        <v>660</v>
      </c>
      <c r="D131" s="93" t="s">
        <v>763</v>
      </c>
      <c r="E131" s="94" t="s">
        <v>87</v>
      </c>
      <c r="F131" s="93" t="s">
        <v>694</v>
      </c>
      <c r="G131" s="93">
        <v>1</v>
      </c>
      <c r="H131" s="93" t="str">
        <f t="shared" si="5"/>
        <v>HOSPETBM</v>
      </c>
      <c r="I131" s="123" t="s">
        <v>764</v>
      </c>
      <c r="L131" s="124" t="e">
        <v>#N/A</v>
      </c>
      <c r="M131" s="115" t="s">
        <v>876</v>
      </c>
      <c r="N131" s="94" t="str">
        <f>_xlfn.XLOOKUP(H131,[3]Sheet1!$V:$V,[3]Sheet1!$P:$P)</f>
        <v xml:space="preserve">Ambresh </v>
      </c>
      <c r="O131" s="94" t="str">
        <f>_xlfn.XLOOKUP(H131,[3]Sheet1!$V:$V,[3]Sheet1!$F:$F)</f>
        <v>PG04SEM4</v>
      </c>
      <c r="P131" s="94" t="str">
        <f>_xlfn.XLOOKUP(R131,'[7]DevicesWithInventory_89e8ff99-1'!$I:$I,'[7]DevicesWithInventory_89e8ff99-1'!$AB:$AB)</f>
        <v>enroll@westerncap.in</v>
      </c>
      <c r="Q131" s="94" t="b">
        <v>1</v>
      </c>
      <c r="R131" s="94" t="str">
        <f>_xlfn.XLOOKUP(H131,[3]Sheet1!$V:$V,[3]Sheet1!$F:$F)</f>
        <v>PG04SEM4</v>
      </c>
      <c r="S131" s="93" t="str">
        <f>_xlfn.XLOOKUP(H131,[3]Sheet1!$V:$V,[3]Sheet1!$J:$J)</f>
        <v>WCA/FIN/COMP/LAP/348</v>
      </c>
      <c r="T131" s="98" t="str">
        <f>_xlfn.XLOOKUP(R131,[3]Sheet1!$F:$F,[3]Sheet1!$G:$G)</f>
        <v>V14(DXIH)</v>
      </c>
      <c r="U131" s="91" t="s">
        <v>766</v>
      </c>
      <c r="AA131" s="99" t="e">
        <f>_xlfn.XLOOKUP(J131,'[5]DevicesWithInventory_ef016592-4'!$I:$I,'[5]DevicesWithInventory_ef016592-4'!$D:$D)</f>
        <v>#N/A</v>
      </c>
      <c r="AB131" s="170">
        <f>_xlfn.XLOOKUP(R131,'[6]DevicesWithInventory_89e8ff99-1'!$I:$I,'[6]DevicesWithInventory_89e8ff99-1'!$D:$D)</f>
        <v>45801.300625000003</v>
      </c>
      <c r="AC131" s="170">
        <v>45801.300625000003</v>
      </c>
      <c r="AD131" s="181">
        <v>45863.743009259262</v>
      </c>
    </row>
    <row r="132" spans="1:30" ht="15" hidden="1" x14ac:dyDescent="0.25">
      <c r="A132" s="92" t="s">
        <v>458</v>
      </c>
      <c r="B132" s="92" t="s">
        <v>126</v>
      </c>
      <c r="C132" s="92" t="s">
        <v>20</v>
      </c>
      <c r="D132" s="92" t="s">
        <v>785</v>
      </c>
      <c r="E132" s="94" t="s">
        <v>86</v>
      </c>
      <c r="F132" s="93" t="s">
        <v>770</v>
      </c>
      <c r="G132" s="93">
        <v>1</v>
      </c>
      <c r="H132" s="93" t="str">
        <f t="shared" si="5"/>
        <v>VALSADRM</v>
      </c>
      <c r="I132" s="123" t="s">
        <v>865</v>
      </c>
      <c r="J132" s="123" t="s">
        <v>877</v>
      </c>
      <c r="K132" s="124" t="s">
        <v>878</v>
      </c>
      <c r="L132" s="124" t="s">
        <v>879</v>
      </c>
      <c r="M132" s="95" t="str">
        <f>I132</f>
        <v>Hemantkumar Patel</v>
      </c>
      <c r="N132" s="94" t="e">
        <f>_xlfn.XLOOKUP(H132,[3]Sheet1!$V:$V,[3]Sheet1!$P:$P)</f>
        <v>#N/A</v>
      </c>
      <c r="O132" s="94" t="e">
        <f>_xlfn.XLOOKUP(H132,[3]Sheet1!$V:$V,[3]Sheet1!$F:$F)</f>
        <v>#N/A</v>
      </c>
      <c r="P132" s="94" t="str">
        <f>_xlfn.XLOOKUP(R132,'[7]DevicesWithInventory_89e8ff99-1'!$I:$I,'[7]DevicesWithInventory_89e8ff99-1'!$AB:$AB)</f>
        <v>harshal.patel@westerncap.in</v>
      </c>
      <c r="Q132" s="94" t="b">
        <v>1</v>
      </c>
      <c r="R132" s="94" t="str">
        <f>J132</f>
        <v>5CG4245GML</v>
      </c>
      <c r="S132" s="94" t="str">
        <f>K132</f>
        <v>WCA/FIN/COMP/LAP/241</v>
      </c>
      <c r="T132" s="98" t="str">
        <f>_xlfn.XLOOKUP(R132,'[4]Laptop Tracking'!$G:$G,'[4]Laptop Tracking'!$F:$F)</f>
        <v>HP 240 G9</v>
      </c>
      <c r="U132" s="91" t="s">
        <v>789</v>
      </c>
      <c r="AA132" s="99">
        <f>_xlfn.XLOOKUP(J132,'[5]DevicesWithInventory_ef016592-4'!$I:$I,'[5]DevicesWithInventory_ef016592-4'!$D:$D)</f>
        <v>45803.211805555555</v>
      </c>
      <c r="AB132" s="170">
        <f>_xlfn.XLOOKUP(R132,'[6]DevicesWithInventory_89e8ff99-1'!$I:$I,'[6]DevicesWithInventory_89e8ff99-1'!$D:$D)</f>
        <v>45835.443472222221</v>
      </c>
      <c r="AC132" s="170">
        <v>45855.238356481481</v>
      </c>
      <c r="AD132" s="181">
        <v>45863.28398148148</v>
      </c>
    </row>
    <row r="133" spans="1:30" ht="15" hidden="1" x14ac:dyDescent="0.25">
      <c r="A133" s="92" t="s">
        <v>190</v>
      </c>
      <c r="B133" s="92" t="s">
        <v>191</v>
      </c>
      <c r="C133" s="92" t="s">
        <v>23</v>
      </c>
      <c r="D133" s="92" t="s">
        <v>785</v>
      </c>
      <c r="E133" s="94" t="s">
        <v>89</v>
      </c>
      <c r="F133" s="93" t="s">
        <v>694</v>
      </c>
      <c r="G133" s="93">
        <v>1</v>
      </c>
      <c r="H133" s="93" t="str">
        <f t="shared" si="5"/>
        <v>DEWASBCM</v>
      </c>
      <c r="I133" s="123" t="s">
        <v>192</v>
      </c>
      <c r="J133" s="123" t="s">
        <v>880</v>
      </c>
      <c r="K133" s="124" t="s">
        <v>881</v>
      </c>
      <c r="L133" s="124" t="s">
        <v>192</v>
      </c>
      <c r="M133" s="96" t="s">
        <v>192</v>
      </c>
      <c r="N133" s="94" t="e">
        <f>_xlfn.XLOOKUP(H133,[3]Sheet1!$V:$V,[3]Sheet1!$P:$P)</f>
        <v>#N/A</v>
      </c>
      <c r="O133" s="94" t="e">
        <f>_xlfn.XLOOKUP(H133,[3]Sheet1!$V:$V,[3]Sheet1!$F:$F)</f>
        <v>#N/A</v>
      </c>
      <c r="P133" s="94" t="str">
        <f>_xlfn.XLOOKUP(R133,'[7]DevicesWithInventory_89e8ff99-1'!$I:$I,'[7]DevicesWithInventory_89e8ff99-1'!$AB:$AB)</f>
        <v>sohan.verma@westerncap.in</v>
      </c>
      <c r="Q133" s="94" t="b">
        <f>L133=M133</f>
        <v>1</v>
      </c>
      <c r="R133" s="94" t="s">
        <v>880</v>
      </c>
      <c r="S133" s="94" t="s">
        <v>881</v>
      </c>
      <c r="T133" s="98" t="str">
        <f>_xlfn.XLOOKUP(R133,'[4]Laptop Tracking'!$G:$G,'[4]Laptop Tracking'!$F:$F)</f>
        <v>HP 240 G9</v>
      </c>
      <c r="U133" s="91" t="s">
        <v>789</v>
      </c>
      <c r="AA133" s="99">
        <f>_xlfn.XLOOKUP(J133,'[5]DevicesWithInventory_ef016592-4'!$I:$I,'[5]DevicesWithInventory_ef016592-4'!$D:$D)</f>
        <v>45811.370193958333</v>
      </c>
      <c r="AB133" s="170">
        <f>_xlfn.XLOOKUP(R133,'[6]DevicesWithInventory_89e8ff99-1'!$I:$I,'[6]DevicesWithInventory_89e8ff99-1'!$D:$D)</f>
        <v>45835.130254629628</v>
      </c>
      <c r="AC133" s="170">
        <v>45856.215673784725</v>
      </c>
      <c r="AD133" s="181">
        <v>45866.148361331019</v>
      </c>
    </row>
    <row r="134" spans="1:30" ht="15" hidden="1" x14ac:dyDescent="0.25">
      <c r="A134" s="92" t="s">
        <v>199</v>
      </c>
      <c r="B134" s="92" t="s">
        <v>200</v>
      </c>
      <c r="C134" s="92" t="s">
        <v>23</v>
      </c>
      <c r="D134" s="92" t="s">
        <v>785</v>
      </c>
      <c r="E134" s="94" t="s">
        <v>89</v>
      </c>
      <c r="F134" s="93" t="s">
        <v>694</v>
      </c>
      <c r="G134" s="93">
        <v>1</v>
      </c>
      <c r="H134" s="93" t="str">
        <f t="shared" si="5"/>
        <v>DHAMNODBCM</v>
      </c>
      <c r="I134" s="123" t="s">
        <v>201</v>
      </c>
      <c r="J134" s="123" t="s">
        <v>882</v>
      </c>
      <c r="K134" s="124" t="s">
        <v>883</v>
      </c>
      <c r="L134" s="124" t="s">
        <v>201</v>
      </c>
      <c r="M134" s="96" t="s">
        <v>201</v>
      </c>
      <c r="N134" s="94" t="e">
        <f>_xlfn.XLOOKUP(H134,[3]Sheet1!$V:$V,[3]Sheet1!$P:$P)</f>
        <v>#N/A</v>
      </c>
      <c r="O134" s="94" t="e">
        <f>_xlfn.XLOOKUP(H134,[3]Sheet1!$V:$V,[3]Sheet1!$F:$F)</f>
        <v>#N/A</v>
      </c>
      <c r="P134" s="94" t="str">
        <f>_xlfn.XLOOKUP(R134,'[7]DevicesWithInventory_89e8ff99-1'!$I:$I,'[7]DevicesWithInventory_89e8ff99-1'!$AB:$AB)</f>
        <v>suraj.sen@westerncap.in</v>
      </c>
      <c r="Q134" s="94" t="b">
        <f>L134=M134</f>
        <v>1</v>
      </c>
      <c r="R134" s="94" t="s">
        <v>882</v>
      </c>
      <c r="S134" s="94" t="s">
        <v>883</v>
      </c>
      <c r="T134" s="98" t="str">
        <f>_xlfn.XLOOKUP(R134,'[4]Laptop Tracking'!$G:$G,'[4]Laptop Tracking'!$F:$F)</f>
        <v>HP 240 G9</v>
      </c>
      <c r="U134" s="91" t="s">
        <v>789</v>
      </c>
      <c r="AA134" s="99">
        <f>_xlfn.XLOOKUP(J134,'[5]DevicesWithInventory_ef016592-4'!$I:$I,'[5]DevicesWithInventory_ef016592-4'!$D:$D)</f>
        <v>45811.506924780093</v>
      </c>
      <c r="AB134" s="170">
        <f>_xlfn.XLOOKUP(R134,'[6]DevicesWithInventory_89e8ff99-1'!$I:$I,'[6]DevicesWithInventory_89e8ff99-1'!$D:$D)</f>
        <v>45836.176124351849</v>
      </c>
      <c r="AC134" s="170">
        <v>45856.504639618055</v>
      </c>
      <c r="AD134" s="181">
        <v>45866.170088067127</v>
      </c>
    </row>
    <row r="135" spans="1:30" ht="15" hidden="1" x14ac:dyDescent="0.25">
      <c r="A135" s="93" t="s">
        <v>495</v>
      </c>
      <c r="B135" s="93" t="s">
        <v>200</v>
      </c>
      <c r="C135" s="92" t="s">
        <v>23</v>
      </c>
      <c r="D135" s="92" t="s">
        <v>763</v>
      </c>
      <c r="E135" s="94" t="s">
        <v>89</v>
      </c>
      <c r="F135" s="93" t="s">
        <v>694</v>
      </c>
      <c r="G135" s="93">
        <v>1</v>
      </c>
      <c r="H135" s="93" t="str">
        <f t="shared" si="5"/>
        <v>HOSHANGABADBCM</v>
      </c>
      <c r="I135" s="123" t="s">
        <v>764</v>
      </c>
      <c r="L135" s="124" t="s">
        <v>884</v>
      </c>
      <c r="M135" s="96" t="s">
        <v>884</v>
      </c>
      <c r="N135" s="94" t="e">
        <f>_xlfn.XLOOKUP(H135,[3]Sheet1!$V:$V,[3]Sheet1!$P:$P)</f>
        <v>#N/A</v>
      </c>
      <c r="O135" s="94" t="e">
        <f>_xlfn.XLOOKUP(H135,[3]Sheet1!$V:$V,[3]Sheet1!$F:$F)</f>
        <v>#N/A</v>
      </c>
      <c r="P135" s="94" t="str">
        <f>_xlfn.XLOOKUP(R135,'[7]DevicesWithInventory_89e8ff99-1'!$I:$I,'[7]DevicesWithInventory_89e8ff99-1'!$AB:$AB)</f>
        <v>hemant.pawar@westerncap.in</v>
      </c>
      <c r="Q135" s="94" t="b">
        <f>L135=M135</f>
        <v>1</v>
      </c>
      <c r="R135" s="94" t="s">
        <v>885</v>
      </c>
      <c r="S135" s="147" t="s">
        <v>886</v>
      </c>
      <c r="T135" s="98" t="str">
        <f>_xlfn.XLOOKUP(R135,'[4]Laptop Tracking'!$G:$G,'[4]Laptop Tracking'!$F:$F)</f>
        <v>HP 240 G9</v>
      </c>
      <c r="U135" s="91" t="s">
        <v>789</v>
      </c>
      <c r="AA135" s="99" t="e">
        <f>_xlfn.XLOOKUP(J135,'[5]DevicesWithInventory_ef016592-4'!$I:$I,'[5]DevicesWithInventory_ef016592-4'!$D:$D)</f>
        <v>#N/A</v>
      </c>
      <c r="AB135" s="170">
        <f>_xlfn.XLOOKUP(R135,'[6]DevicesWithInventory_89e8ff99-1'!$I:$I,'[6]DevicesWithInventory_89e8ff99-1'!$D:$D)</f>
        <v>45836.077766203707</v>
      </c>
      <c r="AC135" s="170">
        <v>45856.327068657411</v>
      </c>
      <c r="AD135" s="181">
        <v>45866.185256817131</v>
      </c>
    </row>
    <row r="136" spans="1:30" ht="15" hidden="1" x14ac:dyDescent="0.25">
      <c r="A136" s="93" t="s">
        <v>495</v>
      </c>
      <c r="B136" s="93" t="s">
        <v>200</v>
      </c>
      <c r="C136" s="92" t="s">
        <v>23</v>
      </c>
      <c r="D136" s="92" t="s">
        <v>763</v>
      </c>
      <c r="E136" s="94" t="s">
        <v>87</v>
      </c>
      <c r="F136" s="93" t="s">
        <v>694</v>
      </c>
      <c r="G136" s="93">
        <v>1</v>
      </c>
      <c r="H136" s="93" t="str">
        <f t="shared" si="5"/>
        <v>HOSHANGABADBM</v>
      </c>
      <c r="I136" s="123" t="s">
        <v>764</v>
      </c>
      <c r="L136" s="124" t="s">
        <v>887</v>
      </c>
      <c r="M136" s="97" t="s">
        <v>887</v>
      </c>
      <c r="N136" s="94" t="str">
        <f>_xlfn.XLOOKUP(H136,[3]Sheet1!$V:$V,[3]Sheet1!$P:$P)</f>
        <v>Narendra Chourey</v>
      </c>
      <c r="O136" s="94" t="str">
        <f>_xlfn.XLOOKUP(H136,[3]Sheet1!$V:$V,[3]Sheet1!$F:$F)</f>
        <v>PG04R71G</v>
      </c>
      <c r="P136" s="94" t="str">
        <f>_xlfn.XLOOKUP(R136,'[7]DevicesWithInventory_89e8ff99-1'!$I:$I,'[7]DevicesWithInventory_89e8ff99-1'!$AB:$AB)</f>
        <v>narendra.chourey@westerncap.in</v>
      </c>
      <c r="Q136" s="94" t="b">
        <f>L136=M136</f>
        <v>1</v>
      </c>
      <c r="R136" s="108" t="s">
        <v>888</v>
      </c>
      <c r="S136" s="148" t="s">
        <v>889</v>
      </c>
      <c r="T136" s="98" t="str">
        <f>_xlfn.XLOOKUP(R136,[3]Sheet1!$F:$F,[3]Sheet1!$G:$G)</f>
        <v>V14(DXIH)</v>
      </c>
      <c r="U136" s="91" t="s">
        <v>766</v>
      </c>
      <c r="AA136" s="99" t="e">
        <f>_xlfn.XLOOKUP(J136,'[5]DevicesWithInventory_ef016592-4'!$I:$I,'[5]DevicesWithInventory_ef016592-4'!$D:$D)</f>
        <v>#N/A</v>
      </c>
      <c r="AB136" s="170">
        <f>_xlfn.XLOOKUP(R136,'[6]DevicesWithInventory_89e8ff99-1'!$I:$I,'[6]DevicesWithInventory_89e8ff99-1'!$D:$D)</f>
        <v>45836.178792986109</v>
      </c>
      <c r="AC136" s="170">
        <v>45856.223785405091</v>
      </c>
      <c r="AD136" s="181">
        <v>45866.178996319446</v>
      </c>
    </row>
    <row r="137" spans="1:30" ht="16.5" hidden="1" x14ac:dyDescent="0.25">
      <c r="A137" s="92" t="s">
        <v>200</v>
      </c>
      <c r="B137" s="92" t="s">
        <v>200</v>
      </c>
      <c r="C137" s="92" t="s">
        <v>23</v>
      </c>
      <c r="D137" s="92" t="s">
        <v>785</v>
      </c>
      <c r="E137" s="94" t="s">
        <v>89</v>
      </c>
      <c r="F137" s="93" t="s">
        <v>694</v>
      </c>
      <c r="G137" s="93">
        <v>1</v>
      </c>
      <c r="H137" s="93" t="str">
        <f t="shared" si="5"/>
        <v>INDOREBCM</v>
      </c>
      <c r="I137" s="123" t="s">
        <v>251</v>
      </c>
      <c r="J137" s="123" t="s">
        <v>890</v>
      </c>
      <c r="K137" s="124" t="s">
        <v>891</v>
      </c>
      <c r="L137" s="124" t="s">
        <v>821</v>
      </c>
      <c r="M137" s="116" t="s">
        <v>892</v>
      </c>
      <c r="N137" s="94" t="e">
        <f>_xlfn.XLOOKUP(H137,[3]Sheet1!$V:$V,[3]Sheet1!$P:$P)</f>
        <v>#N/A</v>
      </c>
      <c r="O137" s="94" t="e">
        <f>_xlfn.XLOOKUP(H137,[3]Sheet1!$V:$V,[3]Sheet1!$F:$F)</f>
        <v>#N/A</v>
      </c>
      <c r="P137" s="94" t="str">
        <f>_xlfn.XLOOKUP(R137,'[7]DevicesWithInventory_89e8ff99-1'!$I:$I,'[7]DevicesWithInventory_89e8ff99-1'!$AB:$AB)</f>
        <v>it@westerncap.in</v>
      </c>
      <c r="Q137" s="94" t="b">
        <v>1</v>
      </c>
      <c r="R137" s="94" t="s">
        <v>893</v>
      </c>
      <c r="S137" s="94" t="s">
        <v>894</v>
      </c>
      <c r="T137" s="98" t="str">
        <f>_xlfn.XLOOKUP(R137,'[4]Laptop Tracking'!$G:$G,'[4]Laptop Tracking'!$F:$F)</f>
        <v>HP 240 G9</v>
      </c>
      <c r="U137" s="91" t="s">
        <v>789</v>
      </c>
      <c r="AA137" s="99">
        <f>_xlfn.XLOOKUP(J137,'[5]DevicesWithInventory_ef016592-4'!$I:$I,'[5]DevicesWithInventory_ef016592-4'!$D:$D)</f>
        <v>45811.164446608796</v>
      </c>
      <c r="AB137" s="170">
        <f>_xlfn.XLOOKUP(R137,'[6]DevicesWithInventory_89e8ff99-1'!$I:$I,'[6]DevicesWithInventory_89e8ff99-1'!$D:$D)</f>
        <v>45836.168857870369</v>
      </c>
      <c r="AC137" s="170">
        <v>45856.219053182867</v>
      </c>
      <c r="AD137" s="181">
        <v>45866.168715590276</v>
      </c>
    </row>
    <row r="138" spans="1:30" ht="15" hidden="1" x14ac:dyDescent="0.25">
      <c r="A138" s="92" t="s">
        <v>200</v>
      </c>
      <c r="B138" s="92" t="s">
        <v>200</v>
      </c>
      <c r="C138" s="92" t="s">
        <v>23</v>
      </c>
      <c r="D138" s="92" t="s">
        <v>785</v>
      </c>
      <c r="E138" s="93" t="s">
        <v>87</v>
      </c>
      <c r="F138" s="93" t="s">
        <v>779</v>
      </c>
      <c r="G138" s="93">
        <v>1</v>
      </c>
      <c r="H138" s="93" t="str">
        <f t="shared" si="5"/>
        <v>INDOREBM</v>
      </c>
      <c r="I138" s="121" t="s">
        <v>895</v>
      </c>
      <c r="J138" s="128" t="s">
        <v>896</v>
      </c>
      <c r="K138" s="126" t="s">
        <v>894</v>
      </c>
      <c r="L138" s="124" t="e">
        <v>#N/A</v>
      </c>
      <c r="M138" s="96" t="s">
        <v>895</v>
      </c>
      <c r="N138" s="94" t="str">
        <f>_xlfn.XLOOKUP(H138,[3]Sheet1!$V:$V,[3]Sheet1!$P:$P)</f>
        <v>Ujjwal Lad</v>
      </c>
      <c r="O138" s="94" t="str">
        <f>_xlfn.XLOOKUP(H138,[3]Sheet1!$V:$V,[3]Sheet1!$F:$F)</f>
        <v>PG04S4GF</v>
      </c>
      <c r="P138" s="94" t="str">
        <f>_xlfn.XLOOKUP(R138,'[7]DevicesWithInventory_89e8ff99-1'!$I:$I,'[7]DevicesWithInventory_89e8ff99-1'!$AB:$AB)</f>
        <v>ujjwal.laad@westerncap.in</v>
      </c>
      <c r="Q138" s="94" t="b">
        <v>1</v>
      </c>
      <c r="R138" s="94" t="s">
        <v>897</v>
      </c>
      <c r="S138" s="148" t="s">
        <v>898</v>
      </c>
      <c r="T138" s="98" t="str">
        <f>_xlfn.XLOOKUP(R138,[3]Sheet1!$F:$F,[3]Sheet1!$G:$G)</f>
        <v>V14(DXIH)</v>
      </c>
      <c r="U138" s="91" t="s">
        <v>775</v>
      </c>
      <c r="V138" s="91" t="s">
        <v>899</v>
      </c>
      <c r="X138" s="91" t="s">
        <v>1</v>
      </c>
      <c r="Y138" s="91" t="s">
        <v>1857</v>
      </c>
      <c r="Z138" s="91" t="s">
        <v>900</v>
      </c>
      <c r="AA138" s="99" t="e">
        <f>_xlfn.XLOOKUP(J138,'[5]DevicesWithInventory_ef016592-4'!$I:$I,'[5]DevicesWithInventory_ef016592-4'!$D:$D)</f>
        <v>#N/A</v>
      </c>
      <c r="AB138" s="170">
        <f>_xlfn.XLOOKUP(R138,'[6]DevicesWithInventory_89e8ff99-1'!$I:$I,'[6]DevicesWithInventory_89e8ff99-1'!$D:$D)</f>
        <v>45835.491550925923</v>
      </c>
      <c r="AC138" s="170">
        <v>45854.547442129631</v>
      </c>
      <c r="AD138" s="181">
        <v>45866.176129814812</v>
      </c>
    </row>
    <row r="139" spans="1:30" ht="15" hidden="1" x14ac:dyDescent="0.25">
      <c r="A139" s="92" t="s">
        <v>385</v>
      </c>
      <c r="B139" s="92" t="s">
        <v>191</v>
      </c>
      <c r="C139" s="92" t="s">
        <v>23</v>
      </c>
      <c r="D139" s="92" t="s">
        <v>785</v>
      </c>
      <c r="E139" s="94" t="s">
        <v>89</v>
      </c>
      <c r="F139" s="94" t="s">
        <v>694</v>
      </c>
      <c r="G139" s="93">
        <v>1</v>
      </c>
      <c r="H139" s="93" t="str">
        <f t="shared" si="5"/>
        <v>JAORABCM</v>
      </c>
      <c r="I139" s="123" t="s">
        <v>884</v>
      </c>
      <c r="J139" s="123" t="s">
        <v>885</v>
      </c>
      <c r="K139" s="124" t="s">
        <v>886</v>
      </c>
      <c r="L139" s="124" t="s">
        <v>901</v>
      </c>
      <c r="M139" s="95" t="s">
        <v>901</v>
      </c>
      <c r="N139" s="94" t="str">
        <f>_xlfn.XLOOKUP(H139,[3]Sheet1!$V:$V,[3]Sheet1!$P:$P)</f>
        <v>Jitendra Salitra</v>
      </c>
      <c r="O139" s="94" t="str">
        <f>_xlfn.XLOOKUP(H139,[3]Sheet1!$V:$V,[3]Sheet1!$F:$F)</f>
        <v>5CG5082Z50</v>
      </c>
      <c r="P139" s="94" t="str">
        <f>_xlfn.XLOOKUP(R139,'[7]DevicesWithInventory_89e8ff99-1'!$I:$I,'[7]DevicesWithInventory_89e8ff99-1'!$AB:$AB)</f>
        <v>jitendra.salitra@westerncap.in</v>
      </c>
      <c r="Q139" s="94" t="b">
        <f>L139=M139</f>
        <v>1</v>
      </c>
      <c r="R139" s="94" t="s">
        <v>902</v>
      </c>
      <c r="S139" s="94" t="s">
        <v>886</v>
      </c>
      <c r="T139" s="98" t="str">
        <f>_xlfn.XLOOKUP(R139,[3]Sheet1!$F:$F,[3]Sheet1!$G:$G)</f>
        <v>HP 240 G10</v>
      </c>
      <c r="U139" s="91" t="s">
        <v>789</v>
      </c>
      <c r="X139" s="91" t="s">
        <v>779</v>
      </c>
      <c r="Y139" s="91" t="s">
        <v>903</v>
      </c>
      <c r="AA139" s="99">
        <f>_xlfn.XLOOKUP(J139,'[5]DevicesWithInventory_ef016592-4'!$I:$I,'[5]DevicesWithInventory_ef016592-4'!$D:$D)</f>
        <v>45811.387145300927</v>
      </c>
      <c r="AB139" s="170">
        <f>_xlfn.XLOOKUP(R139,'[6]DevicesWithInventory_89e8ff99-1'!$I:$I,'[6]DevicesWithInventory_89e8ff99-1'!$D:$D)</f>
        <v>45836.132457280095</v>
      </c>
      <c r="AC139" s="170">
        <v>45840.506111111114</v>
      </c>
      <c r="AD139" s="181">
        <v>45840.506111111114</v>
      </c>
    </row>
    <row r="140" spans="1:30" ht="15" hidden="1" x14ac:dyDescent="0.25">
      <c r="A140" s="92" t="s">
        <v>385</v>
      </c>
      <c r="B140" s="92" t="s">
        <v>191</v>
      </c>
      <c r="C140" s="92" t="s">
        <v>23</v>
      </c>
      <c r="D140" s="92" t="s">
        <v>785</v>
      </c>
      <c r="E140" s="94" t="s">
        <v>86</v>
      </c>
      <c r="F140" s="93" t="s">
        <v>770</v>
      </c>
      <c r="G140" s="93">
        <v>1</v>
      </c>
      <c r="H140" s="93" t="str">
        <f t="shared" si="5"/>
        <v>JAORARM</v>
      </c>
      <c r="I140" s="123" t="s">
        <v>904</v>
      </c>
      <c r="J140" s="123" t="s">
        <v>905</v>
      </c>
      <c r="K140" s="124" t="s">
        <v>906</v>
      </c>
      <c r="L140" s="124" t="e">
        <v>#N/A</v>
      </c>
      <c r="M140" s="96" t="s">
        <v>86</v>
      </c>
      <c r="N140" s="94" t="str">
        <f>_xlfn.XLOOKUP(H140,[3]Sheet1!$V:$V,[3]Sheet1!$P:$P)</f>
        <v>RM</v>
      </c>
      <c r="O140" s="94" t="str">
        <f>_xlfn.XLOOKUP(H140,[3]Sheet1!$V:$V,[3]Sheet1!$F:$F)</f>
        <v>PG04S4M5</v>
      </c>
      <c r="P140" s="94" t="str">
        <f>_xlfn.XLOOKUP(R140,'[7]DevicesWithInventory_89e8ff99-1'!$I:$I,'[7]DevicesWithInventory_89e8ff99-1'!$AB:$AB)</f>
        <v>enroll@westerncap.in</v>
      </c>
      <c r="Q140" s="94" t="b">
        <v>1</v>
      </c>
      <c r="R140" s="94" t="s">
        <v>907</v>
      </c>
      <c r="S140" s="148" t="s">
        <v>908</v>
      </c>
      <c r="T140" s="98" t="str">
        <f>_xlfn.XLOOKUP(R140,[3]Sheet1!$F:$F,[3]Sheet1!$G:$G)</f>
        <v>V14(DXIH)</v>
      </c>
      <c r="U140" s="91" t="s">
        <v>775</v>
      </c>
      <c r="V140" s="91" t="s">
        <v>899</v>
      </c>
      <c r="Y140" s="91" t="s">
        <v>909</v>
      </c>
      <c r="AA140" s="99">
        <f>_xlfn.XLOOKUP(J140,'[5]DevicesWithInventory_ef016592-4'!$I:$I,'[5]DevicesWithInventory_ef016592-4'!$D:$D)</f>
        <v>45811.17132858796</v>
      </c>
      <c r="AB140" s="170">
        <f>_xlfn.XLOOKUP(R140,'[6]DevicesWithInventory_89e8ff99-1'!$I:$I,'[6]DevicesWithInventory_89e8ff99-1'!$D:$D)</f>
        <v>45794.307569444441</v>
      </c>
      <c r="AC140" s="170">
        <v>45856.370647233794</v>
      </c>
      <c r="AD140" s="181">
        <v>45865.177499999998</v>
      </c>
    </row>
    <row r="141" spans="1:30" ht="15" hidden="1" x14ac:dyDescent="0.25">
      <c r="A141" s="93" t="s">
        <v>528</v>
      </c>
      <c r="B141" s="93" t="s">
        <v>200</v>
      </c>
      <c r="C141" s="93" t="s">
        <v>23</v>
      </c>
      <c r="D141" s="92" t="s">
        <v>763</v>
      </c>
      <c r="E141" s="94" t="s">
        <v>87</v>
      </c>
      <c r="F141" s="93" t="s">
        <v>694</v>
      </c>
      <c r="G141" s="93">
        <v>1</v>
      </c>
      <c r="H141" s="93" t="str">
        <f t="shared" si="5"/>
        <v>KHANDWABM</v>
      </c>
      <c r="I141" s="123" t="s">
        <v>764</v>
      </c>
      <c r="L141" s="124" t="s">
        <v>910</v>
      </c>
      <c r="M141" s="96" t="s">
        <v>910</v>
      </c>
      <c r="N141" s="94" t="str">
        <f>_xlfn.XLOOKUP(H141,[3]Sheet1!$V:$V,[3]Sheet1!$P:$P)</f>
        <v>Vijay Prajapati</v>
      </c>
      <c r="O141" s="94" t="str">
        <f>_xlfn.XLOOKUP(H141,[3]Sheet1!$V:$V,[3]Sheet1!$F:$F)</f>
        <v>PG04S5L2</v>
      </c>
      <c r="P141" s="94" t="str">
        <f>_xlfn.XLOOKUP(R141,'[7]DevicesWithInventory_89e8ff99-1'!$I:$I,'[7]DevicesWithInventory_89e8ff99-1'!$AB:$AB)</f>
        <v>vijay.prajapati@westerncap.in</v>
      </c>
      <c r="Q141" s="94" t="b">
        <f>L141=M141</f>
        <v>1</v>
      </c>
      <c r="R141" s="94" t="s">
        <v>911</v>
      </c>
      <c r="S141" s="93" t="str">
        <f>_xlfn.XLOOKUP(H141,[3]Sheet1!$V:$V,[3]Sheet1!$J:$J)</f>
        <v>WCA/FIN/COMP/LAP/304</v>
      </c>
      <c r="T141" s="98" t="str">
        <f>_xlfn.XLOOKUP(R141,[3]Sheet1!$F:$F,[3]Sheet1!$G:$G)</f>
        <v>V14(DXIH)</v>
      </c>
      <c r="U141" s="91" t="s">
        <v>766</v>
      </c>
      <c r="X141" s="91" t="s">
        <v>1</v>
      </c>
      <c r="AA141" s="99" t="e">
        <f>_xlfn.XLOOKUP(J141,'[5]DevicesWithInventory_ef016592-4'!$I:$I,'[5]DevicesWithInventory_ef016592-4'!$D:$D)</f>
        <v>#N/A</v>
      </c>
      <c r="AB141" s="170">
        <f>_xlfn.XLOOKUP(R141,'[6]DevicesWithInventory_89e8ff99-1'!$I:$I,'[6]DevicesWithInventory_89e8ff99-1'!$D:$D)</f>
        <v>45836.17530052083</v>
      </c>
      <c r="AC141" s="170">
        <v>45856.48813972222</v>
      </c>
      <c r="AD141" s="181">
        <v>45866.169772245368</v>
      </c>
    </row>
    <row r="142" spans="1:30" ht="15" hidden="1" x14ac:dyDescent="0.25">
      <c r="A142" s="93" t="s">
        <v>495</v>
      </c>
      <c r="B142" s="93" t="s">
        <v>200</v>
      </c>
      <c r="C142" s="92" t="s">
        <v>23</v>
      </c>
      <c r="D142" s="92" t="s">
        <v>763</v>
      </c>
      <c r="E142" s="94" t="s">
        <v>88</v>
      </c>
      <c r="F142" s="93" t="s">
        <v>694</v>
      </c>
      <c r="G142" s="93">
        <v>1</v>
      </c>
      <c r="H142" s="93" t="str">
        <f t="shared" si="5"/>
        <v>HOSHANGABADCOE</v>
      </c>
      <c r="I142" s="123" t="s">
        <v>764</v>
      </c>
      <c r="L142" s="124" t="e">
        <v>#N/A</v>
      </c>
      <c r="M142" s="96" t="str">
        <f>_xlfn.XLOOKUP(H142,[3]Sheet1!$V:$V,[3]Sheet1!$P:$P)</f>
        <v>Rahul Malviya</v>
      </c>
      <c r="N142" s="94" t="str">
        <f>_xlfn.XLOOKUP(H142,[3]Sheet1!$V:$V,[3]Sheet1!$P:$P)</f>
        <v>Rahul Malviya</v>
      </c>
      <c r="O142" s="94" t="str">
        <f>_xlfn.XLOOKUP(H142,[3]Sheet1!$V:$V,[3]Sheet1!$F:$F)</f>
        <v>PG04R8R8</v>
      </c>
      <c r="P142" s="94" t="str">
        <f>_xlfn.XLOOKUP(R142,'[7]DevicesWithInventory_89e8ff99-1'!$I:$I,'[7]DevicesWithInventory_89e8ff99-1'!$AB:$AB)</f>
        <v>enroll@westerncap.in</v>
      </c>
      <c r="Q142" s="94" t="b">
        <v>1</v>
      </c>
      <c r="R142" s="94" t="str">
        <f>_xlfn.XLOOKUP(H142,[3]Sheet1!$V:$V,[3]Sheet1!$F:$F)</f>
        <v>PG04R8R8</v>
      </c>
      <c r="S142" s="93" t="str">
        <f>_xlfn.XLOOKUP(H142,[3]Sheet1!$V:$V,[3]Sheet1!$J:$J)</f>
        <v>WCA/FIN/COMP/LAP/323</v>
      </c>
      <c r="T142" s="98" t="str">
        <f>_xlfn.XLOOKUP(R142,[3]Sheet1!$F:$F,[3]Sheet1!$G:$G)</f>
        <v>V14(DXIH)</v>
      </c>
      <c r="U142" s="91" t="s">
        <v>766</v>
      </c>
      <c r="AA142" s="99" t="e">
        <f>_xlfn.XLOOKUP(J142,'[5]DevicesWithInventory_ef016592-4'!$I:$I,'[5]DevicesWithInventory_ef016592-4'!$D:$D)</f>
        <v>#N/A</v>
      </c>
      <c r="AB142" s="170">
        <f>_xlfn.XLOOKUP(R142,'[6]DevicesWithInventory_89e8ff99-1'!$I:$I,'[6]DevicesWithInventory_89e8ff99-1'!$D:$D)</f>
        <v>45835.189004629632</v>
      </c>
      <c r="AC142" s="170">
        <v>45856.480143055553</v>
      </c>
      <c r="AD142" s="181">
        <v>45866.178077743054</v>
      </c>
    </row>
    <row r="143" spans="1:30" ht="15" hidden="1" x14ac:dyDescent="0.25">
      <c r="A143" s="93" t="s">
        <v>495</v>
      </c>
      <c r="B143" s="93" t="s">
        <v>200</v>
      </c>
      <c r="C143" s="92" t="s">
        <v>23</v>
      </c>
      <c r="D143" s="92" t="s">
        <v>763</v>
      </c>
      <c r="E143" s="94" t="s">
        <v>86</v>
      </c>
      <c r="F143" s="93" t="s">
        <v>770</v>
      </c>
      <c r="G143" s="93">
        <v>1</v>
      </c>
      <c r="H143" s="93" t="str">
        <f t="shared" si="5"/>
        <v>HOSHANGABADRM</v>
      </c>
      <c r="I143" s="123" t="s">
        <v>764</v>
      </c>
      <c r="L143" s="124" t="e">
        <v>#N/A</v>
      </c>
      <c r="M143" s="96" t="str">
        <f>_xlfn.XLOOKUP(H143,[3]Sheet1!$V:$V,[3]Sheet1!$P:$P)</f>
        <v>RM</v>
      </c>
      <c r="N143" s="94" t="str">
        <f>_xlfn.XLOOKUP(H143,[3]Sheet1!$V:$V,[3]Sheet1!$P:$P)</f>
        <v>RM</v>
      </c>
      <c r="O143" s="94" t="str">
        <f>_xlfn.XLOOKUP(H143,[3]Sheet1!$V:$V,[3]Sheet1!$F:$F)</f>
        <v>PG04SENZ</v>
      </c>
      <c r="P143" s="94" t="str">
        <f>_xlfn.XLOOKUP(R143,'[7]DevicesWithInventory_89e8ff99-1'!$I:$I,'[7]DevicesWithInventory_89e8ff99-1'!$AB:$AB)</f>
        <v>enroll@westerncap.in</v>
      </c>
      <c r="Q143" s="94" t="b">
        <v>1</v>
      </c>
      <c r="R143" s="94" t="str">
        <f>_xlfn.XLOOKUP(H143,[3]Sheet1!$V:$V,[3]Sheet1!$F:$F)</f>
        <v>PG04SENZ</v>
      </c>
      <c r="S143" s="93" t="str">
        <f>_xlfn.XLOOKUP(H143,[3]Sheet1!$V:$V,[3]Sheet1!$J:$J)</f>
        <v>WCA/FIN/COMP/LAP/351</v>
      </c>
      <c r="T143" s="98" t="str">
        <f>_xlfn.XLOOKUP(H143,[3]Sheet1!$V:$V,[3]Sheet1!$G:$G)</f>
        <v>V14(DXIH)</v>
      </c>
      <c r="U143" s="91" t="s">
        <v>766</v>
      </c>
      <c r="AA143" s="99" t="e">
        <f>_xlfn.XLOOKUP(J143,'[5]DevicesWithInventory_ef016592-4'!$I:$I,'[5]DevicesWithInventory_ef016592-4'!$D:$D)</f>
        <v>#N/A</v>
      </c>
      <c r="AB143" s="170">
        <f>_xlfn.XLOOKUP(R143,'[6]DevicesWithInventory_89e8ff99-1'!$I:$I,'[6]DevicesWithInventory_89e8ff99-1'!$D:$D)</f>
        <v>45801.361493055556</v>
      </c>
      <c r="AC143" s="170">
        <v>45801.361493055556</v>
      </c>
      <c r="AD143" s="181">
        <v>45801.361493055556</v>
      </c>
    </row>
    <row r="144" spans="1:30" ht="15" hidden="1" x14ac:dyDescent="0.25">
      <c r="A144" s="93" t="s">
        <v>528</v>
      </c>
      <c r="B144" s="93" t="s">
        <v>200</v>
      </c>
      <c r="C144" s="93" t="s">
        <v>23</v>
      </c>
      <c r="D144" s="92" t="s">
        <v>763</v>
      </c>
      <c r="E144" s="94" t="s">
        <v>86</v>
      </c>
      <c r="F144" s="93" t="s">
        <v>770</v>
      </c>
      <c r="G144" s="93">
        <v>1</v>
      </c>
      <c r="H144" s="93" t="str">
        <f t="shared" si="5"/>
        <v>KHANDWARM</v>
      </c>
      <c r="I144" s="123" t="s">
        <v>764</v>
      </c>
      <c r="L144" s="124" t="e">
        <v>#N/A</v>
      </c>
      <c r="M144" s="96" t="s">
        <v>86</v>
      </c>
      <c r="N144" s="94" t="str">
        <f>_xlfn.XLOOKUP(H144,[3]Sheet1!$V:$V,[3]Sheet1!$P:$P)</f>
        <v>RM</v>
      </c>
      <c r="O144" s="94" t="str">
        <f>_xlfn.XLOOKUP(H144,[3]Sheet1!$V:$V,[3]Sheet1!$F:$F)</f>
        <v>PG04SFN7</v>
      </c>
      <c r="P144" s="94" t="str">
        <f>_xlfn.XLOOKUP(R144,'[7]DevicesWithInventory_89e8ff99-1'!$I:$I,'[7]DevicesWithInventory_89e8ff99-1'!$AB:$AB)</f>
        <v>enroll2@westerncap.in</v>
      </c>
      <c r="Q144" s="94" t="b">
        <v>1</v>
      </c>
      <c r="R144" s="94" t="str">
        <f>_xlfn.XLOOKUP(H144,[3]Sheet1!$V:$V,[3]Sheet1!$F:$F)</f>
        <v>PG04SFN7</v>
      </c>
      <c r="S144" s="93" t="str">
        <f>_xlfn.XLOOKUP(H144,[3]Sheet1!$V:$V,[3]Sheet1!$J:$J)</f>
        <v>WCA/FIN/COMP/LAP/367</v>
      </c>
      <c r="T144" s="98" t="str">
        <f>_xlfn.XLOOKUP(R144,[3]Sheet1!$F:$F,[3]Sheet1!$G:$G)</f>
        <v>V14(DXIH)</v>
      </c>
      <c r="U144" s="91" t="s">
        <v>766</v>
      </c>
      <c r="AA144" s="99" t="e">
        <f>_xlfn.XLOOKUP(J144,'[5]DevicesWithInventory_ef016592-4'!$I:$I,'[5]DevicesWithInventory_ef016592-4'!$D:$D)</f>
        <v>#N/A</v>
      </c>
      <c r="AB144" s="170">
        <f>_xlfn.XLOOKUP(R144,'[6]DevicesWithInventory_89e8ff99-1'!$I:$I,'[6]DevicesWithInventory_89e8ff99-1'!$D:$D)</f>
        <v>45827.189988425926</v>
      </c>
      <c r="AC144" s="170">
        <v>45854.367337962962</v>
      </c>
      <c r="AD144" s="181">
        <v>45858.177094907405</v>
      </c>
    </row>
    <row r="145" spans="1:30" ht="15" hidden="1" x14ac:dyDescent="0.25">
      <c r="A145" s="92" t="s">
        <v>289</v>
      </c>
      <c r="B145" s="92" t="s">
        <v>200</v>
      </c>
      <c r="C145" s="92" t="s">
        <v>23</v>
      </c>
      <c r="D145" s="92" t="s">
        <v>785</v>
      </c>
      <c r="E145" s="94" t="s">
        <v>89</v>
      </c>
      <c r="F145" s="93" t="s">
        <v>694</v>
      </c>
      <c r="G145" s="93">
        <v>1</v>
      </c>
      <c r="H145" s="93" t="str">
        <f t="shared" si="5"/>
        <v>KHARGONEBCM</v>
      </c>
      <c r="I145" s="123" t="s">
        <v>912</v>
      </c>
      <c r="J145" s="123" t="s">
        <v>913</v>
      </c>
      <c r="K145" s="124" t="s">
        <v>914</v>
      </c>
      <c r="L145" s="124" t="s">
        <v>912</v>
      </c>
      <c r="M145" s="96" t="s">
        <v>912</v>
      </c>
      <c r="N145" s="94" t="e">
        <f>_xlfn.XLOOKUP(H145,[3]Sheet1!$V:$V,[3]Sheet1!$P:$P)</f>
        <v>#N/A</v>
      </c>
      <c r="O145" s="94" t="e">
        <f>_xlfn.XLOOKUP(H145,[3]Sheet1!$V:$V,[3]Sheet1!$F:$F)</f>
        <v>#N/A</v>
      </c>
      <c r="P145" s="94" t="str">
        <f>_xlfn.XLOOKUP(R145,'[7]DevicesWithInventory_89e8ff99-1'!$I:$I,'[7]DevicesWithInventory_89e8ff99-1'!$AB:$AB)</f>
        <v>manish.bhargav@westerncap.in</v>
      </c>
      <c r="Q145" s="94" t="b">
        <f>L145=M145</f>
        <v>1</v>
      </c>
      <c r="R145" s="94" t="s">
        <v>913</v>
      </c>
      <c r="S145" s="94" t="s">
        <v>914</v>
      </c>
      <c r="T145" s="98" t="str">
        <f>_xlfn.XLOOKUP(R145,'[4]Laptop Tracking'!$G:$G,'[4]Laptop Tracking'!$F:$F)</f>
        <v>HP 240 G9</v>
      </c>
      <c r="U145" s="91" t="s">
        <v>789</v>
      </c>
      <c r="AA145" s="99">
        <f>_xlfn.XLOOKUP(J145,'[5]DevicesWithInventory_ef016592-4'!$I:$I,'[5]DevicesWithInventory_ef016592-4'!$D:$D)</f>
        <v>45811.39070074074</v>
      </c>
      <c r="AB145" s="170">
        <f>_xlfn.XLOOKUP(R145,'[6]DevicesWithInventory_89e8ff99-1'!$I:$I,'[6]DevicesWithInventory_89e8ff99-1'!$D:$D)</f>
        <v>45836.190052372687</v>
      </c>
      <c r="AC145" s="170">
        <v>45856.173366944444</v>
      </c>
      <c r="AD145" s="181">
        <v>45866.176661863428</v>
      </c>
    </row>
    <row r="146" spans="1:30" ht="15" hidden="1" x14ac:dyDescent="0.25">
      <c r="A146" s="93" t="s">
        <v>533</v>
      </c>
      <c r="B146" s="93" t="s">
        <v>200</v>
      </c>
      <c r="C146" s="93" t="s">
        <v>23</v>
      </c>
      <c r="D146" s="92" t="s">
        <v>763</v>
      </c>
      <c r="E146" s="94" t="s">
        <v>89</v>
      </c>
      <c r="F146" s="93" t="s">
        <v>694</v>
      </c>
      <c r="G146" s="93">
        <v>1</v>
      </c>
      <c r="H146" s="93" t="str">
        <f t="shared" si="5"/>
        <v>KHATEGAONBCM</v>
      </c>
      <c r="I146" s="123" t="s">
        <v>764</v>
      </c>
      <c r="L146" s="124" t="s">
        <v>915</v>
      </c>
      <c r="M146" s="96" t="s">
        <v>915</v>
      </c>
      <c r="N146" s="94" t="e">
        <f>_xlfn.XLOOKUP(H146,[3]Sheet1!$V:$V,[3]Sheet1!$P:$P)</f>
        <v>#N/A</v>
      </c>
      <c r="O146" s="94" t="e">
        <f>_xlfn.XLOOKUP(H146,[3]Sheet1!$V:$V,[3]Sheet1!$F:$F)</f>
        <v>#N/A</v>
      </c>
      <c r="P146" s="94" t="str">
        <f>_xlfn.XLOOKUP(R146,'[7]DevicesWithInventory_89e8ff99-1'!$I:$I,'[7]DevicesWithInventory_89e8ff99-1'!$AB:$AB)</f>
        <v>chetan.shah@westerncap.in</v>
      </c>
      <c r="Q146" s="94" t="b">
        <f>L146=M146</f>
        <v>1</v>
      </c>
      <c r="R146" s="94" t="s">
        <v>916</v>
      </c>
      <c r="S146" s="149" t="s">
        <v>917</v>
      </c>
      <c r="T146" s="98" t="str">
        <f>_xlfn.XLOOKUP(R146,'[4]Laptop Tracking'!$G:$G,'[4]Laptop Tracking'!$F:$F)</f>
        <v>HP 240 G9</v>
      </c>
      <c r="U146" s="91" t="s">
        <v>765</v>
      </c>
      <c r="V146" s="103" t="s">
        <v>916</v>
      </c>
      <c r="X146" s="91" t="s">
        <v>1</v>
      </c>
      <c r="Y146" s="91" t="s">
        <v>918</v>
      </c>
      <c r="AA146" s="99" t="e">
        <f>_xlfn.XLOOKUP(J146,'[5]DevicesWithInventory_ef016592-4'!$I:$I,'[5]DevicesWithInventory_ef016592-4'!$D:$D)</f>
        <v>#N/A</v>
      </c>
      <c r="AB146" s="170">
        <f>_xlfn.XLOOKUP(R146,'[6]DevicesWithInventory_89e8ff99-1'!$I:$I,'[6]DevicesWithInventory_89e8ff99-1'!$D:$D)</f>
        <v>45836.191411388892</v>
      </c>
      <c r="AC146" s="170">
        <v>45856.424778900466</v>
      </c>
      <c r="AD146" s="181">
        <v>45865.904814814814</v>
      </c>
    </row>
    <row r="147" spans="1:30" ht="15" hidden="1" x14ac:dyDescent="0.25">
      <c r="A147" s="92" t="s">
        <v>433</v>
      </c>
      <c r="B147" s="92" t="s">
        <v>200</v>
      </c>
      <c r="C147" s="92" t="s">
        <v>23</v>
      </c>
      <c r="D147" s="92" t="s">
        <v>785</v>
      </c>
      <c r="E147" s="94" t="s">
        <v>89</v>
      </c>
      <c r="F147" s="93" t="s">
        <v>694</v>
      </c>
      <c r="G147" s="93">
        <v>1</v>
      </c>
      <c r="H147" s="93" t="str">
        <f t="shared" si="5"/>
        <v>SEHOREBCM</v>
      </c>
      <c r="I147" s="123" t="s">
        <v>919</v>
      </c>
      <c r="J147" s="123" t="s">
        <v>920</v>
      </c>
      <c r="K147" s="124" t="s">
        <v>921</v>
      </c>
      <c r="L147" s="124" t="s">
        <v>919</v>
      </c>
      <c r="M147" s="96" t="s">
        <v>919</v>
      </c>
      <c r="N147" s="94" t="e">
        <f>_xlfn.XLOOKUP(H147,[3]Sheet1!$V:$V,[3]Sheet1!$P:$P)</f>
        <v>#N/A</v>
      </c>
      <c r="O147" s="94" t="e">
        <f>_xlfn.XLOOKUP(H147,[3]Sheet1!$V:$V,[3]Sheet1!$F:$F)</f>
        <v>#N/A</v>
      </c>
      <c r="P147" s="94" t="str">
        <f>_xlfn.XLOOKUP(R147,'[7]DevicesWithInventory_89e8ff99-1'!$I:$I,'[7]DevicesWithInventory_89e8ff99-1'!$AB:$AB)</f>
        <v>ram.tripathi@westerncap.in</v>
      </c>
      <c r="Q147" s="94" t="b">
        <f>L147=M147</f>
        <v>1</v>
      </c>
      <c r="R147" s="94" t="s">
        <v>920</v>
      </c>
      <c r="S147" s="94" t="s">
        <v>921</v>
      </c>
      <c r="T147" s="98" t="str">
        <f>_xlfn.XLOOKUP(R147,'[4]Laptop Tracking'!$G:$G,'[4]Laptop Tracking'!$F:$F)</f>
        <v>HP 240 G9</v>
      </c>
      <c r="U147" s="91" t="s">
        <v>789</v>
      </c>
      <c r="AA147" s="99">
        <f>_xlfn.XLOOKUP(J147,'[5]DevicesWithInventory_ef016592-4'!$I:$I,'[5]DevicesWithInventory_ef016592-4'!$D:$D)</f>
        <v>45811.478845069447</v>
      </c>
      <c r="AB147" s="170">
        <f>_xlfn.XLOOKUP(R147,'[6]DevicesWithInventory_89e8ff99-1'!$I:$I,'[6]DevicesWithInventory_89e8ff99-1'!$D:$D)</f>
        <v>45814.027777777781</v>
      </c>
      <c r="AC147" s="170">
        <v>45848.401469907411</v>
      </c>
      <c r="AD147" s="181">
        <v>45848.401469907411</v>
      </c>
    </row>
    <row r="148" spans="1:30" ht="15" hidden="1" x14ac:dyDescent="0.25">
      <c r="A148" s="92" t="s">
        <v>519</v>
      </c>
      <c r="B148" s="92" t="s">
        <v>191</v>
      </c>
      <c r="C148" s="92" t="s">
        <v>23</v>
      </c>
      <c r="D148" s="92" t="s">
        <v>785</v>
      </c>
      <c r="E148" s="94" t="s">
        <v>88</v>
      </c>
      <c r="F148" s="93" t="s">
        <v>694</v>
      </c>
      <c r="G148" s="93">
        <v>1</v>
      </c>
      <c r="H148" s="93" t="str">
        <f t="shared" si="5"/>
        <v>SHUJALPURCOE</v>
      </c>
      <c r="I148" s="123" t="s">
        <v>922</v>
      </c>
      <c r="J148" s="123" t="s">
        <v>923</v>
      </c>
      <c r="K148" s="124" t="s">
        <v>924</v>
      </c>
      <c r="L148" s="124" t="s">
        <v>922</v>
      </c>
      <c r="M148" s="96" t="s">
        <v>922</v>
      </c>
      <c r="N148" s="94" t="e">
        <f>_xlfn.XLOOKUP(H148,[3]Sheet1!$V:$V,[3]Sheet1!$P:$P)</f>
        <v>#N/A</v>
      </c>
      <c r="O148" s="94" t="e">
        <f>_xlfn.XLOOKUP(H148,[3]Sheet1!$V:$V,[3]Sheet1!$F:$F)</f>
        <v>#N/A</v>
      </c>
      <c r="P148" s="94" t="str">
        <f>_xlfn.XLOOKUP(R148,'[7]DevicesWithInventory_89e8ff99-1'!$I:$I,'[7]DevicesWithInventory_89e8ff99-1'!$AB:$AB)</f>
        <v>ashish.pal@westerncap.in</v>
      </c>
      <c r="Q148" s="94" t="b">
        <f>L148=M148</f>
        <v>1</v>
      </c>
      <c r="R148" s="94" t="s">
        <v>923</v>
      </c>
      <c r="S148" s="94" t="s">
        <v>924</v>
      </c>
      <c r="T148" s="98" t="str">
        <f>_xlfn.XLOOKUP(R148,'[4]Laptop Tracking'!$G:$G,'[4]Laptop Tracking'!$F:$F)</f>
        <v>HP 240 G9</v>
      </c>
      <c r="U148" s="91" t="s">
        <v>789</v>
      </c>
      <c r="X148" s="91" t="s">
        <v>925</v>
      </c>
      <c r="AA148" s="99">
        <f>_xlfn.XLOOKUP(J148,'[5]DevicesWithInventory_ef016592-4'!$I:$I,'[5]DevicesWithInventory_ef016592-4'!$D:$D)</f>
        <v>45811.40623896991</v>
      </c>
      <c r="AB148" s="170">
        <f>_xlfn.XLOOKUP(R148,'[6]DevicesWithInventory_89e8ff99-1'!$I:$I,'[6]DevicesWithInventory_89e8ff99-1'!$D:$D)</f>
        <v>45836.186870243058</v>
      </c>
      <c r="AC148" s="170">
        <v>45856.504246701392</v>
      </c>
      <c r="AD148" s="181">
        <v>45866.184915590275</v>
      </c>
    </row>
    <row r="149" spans="1:30" ht="15" hidden="1" x14ac:dyDescent="0.25">
      <c r="A149" s="92" t="s">
        <v>433</v>
      </c>
      <c r="B149" s="92" t="s">
        <v>200</v>
      </c>
      <c r="C149" s="92" t="s">
        <v>23</v>
      </c>
      <c r="D149" s="92" t="s">
        <v>785</v>
      </c>
      <c r="E149" s="94" t="s">
        <v>86</v>
      </c>
      <c r="F149" s="93" t="s">
        <v>770</v>
      </c>
      <c r="G149" s="93">
        <v>1</v>
      </c>
      <c r="H149" s="93" t="str">
        <f t="shared" si="5"/>
        <v>SEHORERM</v>
      </c>
      <c r="I149" s="123" t="s">
        <v>434</v>
      </c>
      <c r="J149" s="125" t="s">
        <v>926</v>
      </c>
      <c r="K149" s="126" t="s">
        <v>927</v>
      </c>
      <c r="L149" s="124" t="e">
        <v>#N/A</v>
      </c>
      <c r="M149" s="95" t="s">
        <v>86</v>
      </c>
      <c r="N149" s="94" t="str">
        <f>_xlfn.XLOOKUP(H149,[3]Sheet1!$V:$V,[3]Sheet1!$P:$P)</f>
        <v>RM</v>
      </c>
      <c r="O149" s="94" t="str">
        <f>_xlfn.XLOOKUP(H149,[3]Sheet1!$V:$V,[3]Sheet1!$F:$F)</f>
        <v>PG04H14S</v>
      </c>
      <c r="P149" s="94" t="str">
        <f>_xlfn.XLOOKUP(R149,'[7]DevicesWithInventory_89e8ff99-1'!$I:$I,'[7]DevicesWithInventory_89e8ff99-1'!$AB:$AB)</f>
        <v>enroll@westerncap.in</v>
      </c>
      <c r="Q149" s="94" t="b">
        <v>1</v>
      </c>
      <c r="R149" s="94" t="s">
        <v>928</v>
      </c>
      <c r="S149" s="93" t="str">
        <f>_xlfn.XLOOKUP(H149,[3]Sheet1!$V:$V,[3]Sheet1!$J:$J)</f>
        <v>WCA/FIN/COMP/LAP/300</v>
      </c>
      <c r="T149" s="98" t="str">
        <f>_xlfn.XLOOKUP(R149,[3]Sheet1!$F:$F,[3]Sheet1!$G:$G)</f>
        <v>V14(DXIH)</v>
      </c>
      <c r="U149" s="91" t="s">
        <v>775</v>
      </c>
      <c r="V149" s="91" t="s">
        <v>899</v>
      </c>
      <c r="Y149" s="91" t="s">
        <v>929</v>
      </c>
      <c r="AA149" s="99">
        <f>_xlfn.XLOOKUP(J149,'[5]DevicesWithInventory_ef016592-4'!$I:$I,'[5]DevicesWithInventory_ef016592-4'!$D:$D)</f>
        <v>45794.212743055556</v>
      </c>
      <c r="AB149" s="170">
        <f>_xlfn.XLOOKUP(R149,'[6]DevicesWithInventory_89e8ff99-1'!$I:$I,'[6]DevicesWithInventory_89e8ff99-1'!$D:$D)</f>
        <v>45836.042395833334</v>
      </c>
      <c r="AC149" s="170">
        <v>45856.156308460646</v>
      </c>
      <c r="AD149" s="181">
        <v>45866.095659722225</v>
      </c>
    </row>
    <row r="150" spans="1:30" ht="15" hidden="1" x14ac:dyDescent="0.25">
      <c r="A150" s="92" t="s">
        <v>191</v>
      </c>
      <c r="B150" s="92" t="s">
        <v>191</v>
      </c>
      <c r="C150" s="92" t="s">
        <v>23</v>
      </c>
      <c r="D150" s="92" t="s">
        <v>785</v>
      </c>
      <c r="E150" s="94" t="s">
        <v>89</v>
      </c>
      <c r="F150" s="93" t="s">
        <v>694</v>
      </c>
      <c r="G150" s="93">
        <v>1</v>
      </c>
      <c r="H150" s="93" t="str">
        <f t="shared" si="5"/>
        <v>UJJAINBCM</v>
      </c>
      <c r="I150" s="123" t="s">
        <v>930</v>
      </c>
      <c r="J150" s="123" t="s">
        <v>931</v>
      </c>
      <c r="K150" s="124" t="s">
        <v>932</v>
      </c>
      <c r="L150" s="124" t="s">
        <v>930</v>
      </c>
      <c r="M150" s="96" t="s">
        <v>930</v>
      </c>
      <c r="N150" s="94" t="e">
        <f>_xlfn.XLOOKUP(H150,[3]Sheet1!$V:$V,[3]Sheet1!$P:$P)</f>
        <v>#N/A</v>
      </c>
      <c r="O150" s="94" t="e">
        <f>_xlfn.XLOOKUP(H150,[3]Sheet1!$V:$V,[3]Sheet1!$F:$F)</f>
        <v>#N/A</v>
      </c>
      <c r="P150" s="94" t="str">
        <f>_xlfn.XLOOKUP(R150,'[7]DevicesWithInventory_89e8ff99-1'!$I:$I,'[7]DevicesWithInventory_89e8ff99-1'!$AB:$AB)</f>
        <v>animesh.pandey@westerncap.in</v>
      </c>
      <c r="Q150" s="94" t="b">
        <f>L150=M150</f>
        <v>1</v>
      </c>
      <c r="R150" s="94" t="s">
        <v>931</v>
      </c>
      <c r="S150" s="94" t="s">
        <v>932</v>
      </c>
      <c r="T150" s="98" t="str">
        <f>_xlfn.XLOOKUP(R150,'[4]Laptop Tracking'!$G:$G,'[4]Laptop Tracking'!$F:$F)</f>
        <v>HP 240 G9</v>
      </c>
      <c r="U150" s="91" t="s">
        <v>789</v>
      </c>
      <c r="AA150" s="99">
        <f>_xlfn.XLOOKUP(J150,'[5]DevicesWithInventory_ef016592-4'!$I:$I,'[5]DevicesWithInventory_ef016592-4'!$D:$D)</f>
        <v>45811.387277974536</v>
      </c>
      <c r="AB150" s="170">
        <f>_xlfn.XLOOKUP(R150,'[6]DevicesWithInventory_89e8ff99-1'!$I:$I,'[6]DevicesWithInventory_89e8ff99-1'!$D:$D)</f>
        <v>45836.177551782406</v>
      </c>
      <c r="AC150" s="170">
        <v>45856.216246689815</v>
      </c>
      <c r="AD150" s="181">
        <v>45866.180416377312</v>
      </c>
    </row>
    <row r="151" spans="1:30" ht="15" hidden="1" x14ac:dyDescent="0.25">
      <c r="A151" s="92" t="s">
        <v>191</v>
      </c>
      <c r="B151" s="92" t="s">
        <v>191</v>
      </c>
      <c r="C151" s="92" t="s">
        <v>23</v>
      </c>
      <c r="D151" s="92" t="s">
        <v>785</v>
      </c>
      <c r="E151" s="94" t="s">
        <v>86</v>
      </c>
      <c r="F151" s="93" t="s">
        <v>770</v>
      </c>
      <c r="G151" s="93">
        <v>1</v>
      </c>
      <c r="H151" s="93" t="str">
        <f t="shared" si="5"/>
        <v>UJJAINRM</v>
      </c>
      <c r="I151" s="123" t="s">
        <v>451</v>
      </c>
      <c r="J151" s="123" t="s">
        <v>933</v>
      </c>
      <c r="K151" s="122" t="s">
        <v>934</v>
      </c>
      <c r="L151" s="124" t="s">
        <v>451</v>
      </c>
      <c r="M151" s="96" t="s">
        <v>821</v>
      </c>
      <c r="N151" s="94" t="str">
        <f>_xlfn.XLOOKUP(H151,[3]Sheet1!$V:$V,[3]Sheet1!$P:$P)</f>
        <v>RM</v>
      </c>
      <c r="O151" s="94" t="str">
        <f>_xlfn.XLOOKUP(H151,[3]Sheet1!$V:$V,[3]Sheet1!$F:$F)</f>
        <v>PG04H9WB</v>
      </c>
      <c r="P151" s="94" t="str">
        <f>_xlfn.XLOOKUP(R151,'[7]DevicesWithInventory_89e8ff99-1'!$I:$I,'[7]DevicesWithInventory_89e8ff99-1'!$AB:$AB)</f>
        <v>jitendra.bairagi@westerncap.in</v>
      </c>
      <c r="Q151" s="94" t="b">
        <f>L151=M151</f>
        <v>0</v>
      </c>
      <c r="R151" s="94" t="s">
        <v>935</v>
      </c>
      <c r="S151" s="93" t="str">
        <f>_xlfn.XLOOKUP(H151,[3]Sheet1!$V:$V,[3]Sheet1!$J:$J)</f>
        <v>WCA/FIN/COMP/LAP/297</v>
      </c>
      <c r="T151" s="98" t="str">
        <f>_xlfn.XLOOKUP(R151,[3]Sheet1!$F:$F,[3]Sheet1!$G:$G)</f>
        <v>V14(DXIH)</v>
      </c>
      <c r="U151" s="91" t="s">
        <v>775</v>
      </c>
      <c r="V151" s="91" t="s">
        <v>899</v>
      </c>
      <c r="X151" s="91" t="s">
        <v>936</v>
      </c>
      <c r="Y151" s="91" t="s">
        <v>937</v>
      </c>
      <c r="AA151" s="99">
        <f>_xlfn.XLOOKUP(J151,'[5]DevicesWithInventory_ef016592-4'!$I:$I,'[5]DevicesWithInventory_ef016592-4'!$D:$D)</f>
        <v>45811.416685057869</v>
      </c>
      <c r="AB151" s="170">
        <f>_xlfn.XLOOKUP(R151,'[6]DevicesWithInventory_89e8ff99-1'!$I:$I,'[6]DevicesWithInventory_89e8ff99-1'!$D:$D)</f>
        <v>45836.183876180556</v>
      </c>
      <c r="AC151" s="170">
        <v>45856.217548738423</v>
      </c>
      <c r="AD151" s="181">
        <v>45866.20128523148</v>
      </c>
    </row>
    <row r="152" spans="1:30" ht="15" hidden="1" x14ac:dyDescent="0.25">
      <c r="A152" s="93" t="s">
        <v>528</v>
      </c>
      <c r="B152" s="93" t="s">
        <v>200</v>
      </c>
      <c r="C152" s="93" t="s">
        <v>23</v>
      </c>
      <c r="D152" s="92" t="s">
        <v>763</v>
      </c>
      <c r="E152" s="94" t="s">
        <v>89</v>
      </c>
      <c r="F152" s="93" t="s">
        <v>694</v>
      </c>
      <c r="G152" s="93">
        <v>1</v>
      </c>
      <c r="H152" s="93" t="str">
        <f t="shared" si="5"/>
        <v>KHANDWABCM</v>
      </c>
      <c r="I152" s="123" t="s">
        <v>764</v>
      </c>
      <c r="L152" s="124" t="s">
        <v>251</v>
      </c>
      <c r="M152" s="96" t="s">
        <v>251</v>
      </c>
      <c r="N152" s="94" t="e">
        <f>_xlfn.XLOOKUP(H152,[3]Sheet1!$V:$V,[3]Sheet1!$P:$P)</f>
        <v>#N/A</v>
      </c>
      <c r="O152" s="94" t="e">
        <f>_xlfn.XLOOKUP(H152,[3]Sheet1!$V:$V,[3]Sheet1!$F:$F)</f>
        <v>#N/A</v>
      </c>
      <c r="P152" s="94" t="str">
        <f>_xlfn.XLOOKUP(R152,'[7]DevicesWithInventory_89e8ff99-1'!$I:$I,'[7]DevicesWithInventory_89e8ff99-1'!$AB:$AB)</f>
        <v>shubham.shah@westerncap.in</v>
      </c>
      <c r="Q152" s="94" t="b">
        <f>L152=M152</f>
        <v>1</v>
      </c>
      <c r="R152" s="94" t="s">
        <v>890</v>
      </c>
      <c r="S152" s="94" t="s">
        <v>891</v>
      </c>
      <c r="T152" s="98" t="str">
        <f>_xlfn.XLOOKUP(R152,'[4]Laptop Tracking'!$G:$G,'[4]Laptop Tracking'!$F:$F)</f>
        <v>HP 240 G9</v>
      </c>
      <c r="U152" s="91" t="s">
        <v>765</v>
      </c>
      <c r="Y152" s="91" t="s">
        <v>938</v>
      </c>
      <c r="AA152" s="99" t="e">
        <f>_xlfn.XLOOKUP(J152,'[5]DevicesWithInventory_ef016592-4'!$I:$I,'[5]DevicesWithInventory_ef016592-4'!$D:$D)</f>
        <v>#N/A</v>
      </c>
      <c r="AB152" s="170">
        <f>_xlfn.XLOOKUP(R152,'[6]DevicesWithInventory_89e8ff99-1'!$I:$I,'[6]DevicesWithInventory_89e8ff99-1'!$D:$D)</f>
        <v>45836.16407619213</v>
      </c>
      <c r="AC152" s="170">
        <v>45856.216132372683</v>
      </c>
      <c r="AD152" s="181">
        <v>45866.162766423608</v>
      </c>
    </row>
    <row r="153" spans="1:30" ht="15" hidden="1" x14ac:dyDescent="0.25">
      <c r="A153" s="93" t="s">
        <v>514</v>
      </c>
      <c r="B153" s="93" t="s">
        <v>191</v>
      </c>
      <c r="C153" s="92" t="s">
        <v>23</v>
      </c>
      <c r="D153" s="92" t="s">
        <v>763</v>
      </c>
      <c r="E153" s="94" t="s">
        <v>89</v>
      </c>
      <c r="F153" s="93" t="s">
        <v>694</v>
      </c>
      <c r="G153" s="93">
        <v>1</v>
      </c>
      <c r="H153" s="93" t="str">
        <f t="shared" si="5"/>
        <v>MANASABCM</v>
      </c>
      <c r="I153" s="123" t="s">
        <v>764</v>
      </c>
      <c r="L153" s="124" t="s">
        <v>939</v>
      </c>
      <c r="M153" s="96" t="s">
        <v>940</v>
      </c>
      <c r="N153" s="94" t="e">
        <f>_xlfn.XLOOKUP(H153,[3]Sheet1!$V:$V,[3]Sheet1!$P:$P)</f>
        <v>#N/A</v>
      </c>
      <c r="O153" s="94" t="e">
        <f>_xlfn.XLOOKUP(H153,[3]Sheet1!$V:$V,[3]Sheet1!$F:$F)</f>
        <v>#N/A</v>
      </c>
      <c r="P153" s="94" t="str">
        <f>_xlfn.XLOOKUP(R153,'[7]DevicesWithInventory_89e8ff99-1'!$I:$I,'[7]DevicesWithInventory_89e8ff99-1'!$AB:$AB)</f>
        <v>ravi.rathore@westerncap.in</v>
      </c>
      <c r="Q153" s="94" t="b">
        <f>L153=M153</f>
        <v>0</v>
      </c>
      <c r="R153" s="94" t="s">
        <v>941</v>
      </c>
      <c r="S153" s="149" t="s">
        <v>942</v>
      </c>
      <c r="T153" s="98" t="str">
        <f>_xlfn.XLOOKUP(R153,'[4]Laptop Tracking'!$G:$G,'[4]Laptop Tracking'!$F:$F)</f>
        <v>HP 240 G9</v>
      </c>
      <c r="U153" s="91" t="s">
        <v>765</v>
      </c>
      <c r="V153" s="91" t="s">
        <v>941</v>
      </c>
      <c r="X153" s="91" t="s">
        <v>1</v>
      </c>
      <c r="Y153" s="91" t="s">
        <v>943</v>
      </c>
      <c r="AA153" s="99" t="e">
        <f>_xlfn.XLOOKUP(J153,'[5]DevicesWithInventory_ef016592-4'!$I:$I,'[5]DevicesWithInventory_ef016592-4'!$D:$D)</f>
        <v>#N/A</v>
      </c>
      <c r="AB153" s="170">
        <f>_xlfn.XLOOKUP(R153,'[6]DevicesWithInventory_89e8ff99-1'!$I:$I,'[6]DevicesWithInventory_89e8ff99-1'!$D:$D)</f>
        <v>45813.05773148148</v>
      </c>
      <c r="AC153" s="170">
        <v>45856.365863321756</v>
      </c>
      <c r="AD153" s="181">
        <v>45865.37128472222</v>
      </c>
    </row>
    <row r="154" spans="1:30" ht="15" hidden="1" x14ac:dyDescent="0.25">
      <c r="A154" s="93" t="s">
        <v>514</v>
      </c>
      <c r="B154" s="93" t="s">
        <v>191</v>
      </c>
      <c r="C154" s="92" t="s">
        <v>23</v>
      </c>
      <c r="D154" s="92" t="s">
        <v>763</v>
      </c>
      <c r="E154" s="94" t="s">
        <v>87</v>
      </c>
      <c r="F154" s="93" t="s">
        <v>694</v>
      </c>
      <c r="G154" s="93">
        <v>1</v>
      </c>
      <c r="H154" s="93" t="str">
        <f t="shared" si="5"/>
        <v>MANASABM</v>
      </c>
      <c r="I154" s="123" t="s">
        <v>764</v>
      </c>
      <c r="L154" s="124" t="s">
        <v>944</v>
      </c>
      <c r="M154" s="96" t="s">
        <v>945</v>
      </c>
      <c r="N154" s="94" t="str">
        <f>_xlfn.XLOOKUP(H154,[3]Sheet1!$V:$V,[3]Sheet1!$P:$P)</f>
        <v>Shokin Gaur</v>
      </c>
      <c r="O154" s="94" t="str">
        <f>_xlfn.XLOOKUP(H154,[3]Sheet1!$V:$V,[3]Sheet1!$F:$F)</f>
        <v>PG04R8CA</v>
      </c>
      <c r="P154" s="94" t="str">
        <f>_xlfn.XLOOKUP(R154,'[7]DevicesWithInventory_89e8ff99-1'!$I:$I,'[7]DevicesWithInventory_89e8ff99-1'!$AB:$AB)</f>
        <v>shokin.gaur@westerncap.in</v>
      </c>
      <c r="Q154" s="94" t="b">
        <f>L154=M154</f>
        <v>1</v>
      </c>
      <c r="R154" s="94" t="s">
        <v>946</v>
      </c>
      <c r="S154" s="150" t="s">
        <v>947</v>
      </c>
      <c r="T154" s="98" t="str">
        <f>_xlfn.XLOOKUP(R154,[3]Sheet1!$F:$F,[3]Sheet1!$G:$G)</f>
        <v>V14(DXIH)</v>
      </c>
      <c r="U154" s="91" t="s">
        <v>766</v>
      </c>
      <c r="X154" s="91" t="s">
        <v>1</v>
      </c>
      <c r="AA154" s="99" t="e">
        <f>_xlfn.XLOOKUP(J154,'[5]DevicesWithInventory_ef016592-4'!$I:$I,'[5]DevicesWithInventory_ef016592-4'!$D:$D)</f>
        <v>#N/A</v>
      </c>
      <c r="AB154" s="170">
        <f>_xlfn.XLOOKUP(R154,'[6]DevicesWithInventory_89e8ff99-1'!$I:$I,'[6]DevicesWithInventory_89e8ff99-1'!$D:$D)</f>
        <v>45836.163861250003</v>
      </c>
      <c r="AC154" s="170">
        <v>45856.491515127316</v>
      </c>
      <c r="AD154" s="181">
        <v>45866.185719120367</v>
      </c>
    </row>
    <row r="155" spans="1:30" ht="15" hidden="1" x14ac:dyDescent="0.25">
      <c r="A155" s="93" t="s">
        <v>514</v>
      </c>
      <c r="B155" s="93" t="s">
        <v>191</v>
      </c>
      <c r="C155" s="92" t="s">
        <v>23</v>
      </c>
      <c r="D155" s="92" t="s">
        <v>763</v>
      </c>
      <c r="E155" s="94" t="s">
        <v>88</v>
      </c>
      <c r="F155" s="93" t="s">
        <v>694</v>
      </c>
      <c r="G155" s="93">
        <v>1</v>
      </c>
      <c r="H155" s="93" t="str">
        <f t="shared" si="5"/>
        <v>MANASACOE</v>
      </c>
      <c r="I155" s="123" t="s">
        <v>764</v>
      </c>
      <c r="L155" s="124" t="s">
        <v>948</v>
      </c>
      <c r="M155" s="96" t="s">
        <v>949</v>
      </c>
      <c r="N155" s="94" t="str">
        <f>_xlfn.XLOOKUP(H155,[3]Sheet1!$V:$V,[3]Sheet1!$P:$P)</f>
        <v>Lokendra Singh Rathor</v>
      </c>
      <c r="O155" s="94" t="str">
        <f>_xlfn.XLOOKUP(H155,[3]Sheet1!$V:$V,[3]Sheet1!$F:$F)</f>
        <v>PG04R8KC</v>
      </c>
      <c r="P155" s="94" t="str">
        <f>_xlfn.XLOOKUP(R155,'[7]DevicesWithInventory_89e8ff99-1'!$I:$I,'[7]DevicesWithInventory_89e8ff99-1'!$AB:$AB)</f>
        <v>lokendra.rathor@westerncap.in</v>
      </c>
      <c r="Q155" s="94" t="b">
        <v>1</v>
      </c>
      <c r="R155" s="94" t="s">
        <v>950</v>
      </c>
      <c r="S155" s="148" t="s">
        <v>951</v>
      </c>
      <c r="T155" s="98" t="str">
        <f>_xlfn.XLOOKUP(R155,[3]Sheet1!$F:$F,[3]Sheet1!$G:$G)</f>
        <v>V14(DXIH)</v>
      </c>
      <c r="U155" s="91" t="s">
        <v>766</v>
      </c>
      <c r="X155" s="91" t="s">
        <v>1</v>
      </c>
      <c r="AA155" s="99" t="e">
        <f>_xlfn.XLOOKUP(J155,'[5]DevicesWithInventory_ef016592-4'!$I:$I,'[5]DevicesWithInventory_ef016592-4'!$D:$D)</f>
        <v>#N/A</v>
      </c>
      <c r="AB155" s="170">
        <f>_xlfn.XLOOKUP(R155,'[6]DevicesWithInventory_89e8ff99-1'!$I:$I,'[6]DevicesWithInventory_89e8ff99-1'!$D:$D)</f>
        <v>45835.218229166669</v>
      </c>
      <c r="AC155" s="170">
        <v>45856.206166898148</v>
      </c>
      <c r="AD155" s="181">
        <v>45866.238359131945</v>
      </c>
    </row>
    <row r="156" spans="1:30" ht="15" hidden="1" x14ac:dyDescent="0.25">
      <c r="A156" s="93" t="s">
        <v>514</v>
      </c>
      <c r="B156" s="93" t="s">
        <v>191</v>
      </c>
      <c r="C156" s="92" t="s">
        <v>23</v>
      </c>
      <c r="D156" s="92" t="s">
        <v>763</v>
      </c>
      <c r="E156" s="94" t="s">
        <v>86</v>
      </c>
      <c r="F156" s="93" t="s">
        <v>770</v>
      </c>
      <c r="G156" s="93">
        <v>1</v>
      </c>
      <c r="H156" s="93" t="str">
        <f t="shared" si="5"/>
        <v>MANASARM</v>
      </c>
      <c r="I156" s="123" t="s">
        <v>764</v>
      </c>
      <c r="J156" s="129" t="s">
        <v>952</v>
      </c>
      <c r="L156" s="124" t="s">
        <v>944</v>
      </c>
      <c r="M156" s="96" t="s">
        <v>945</v>
      </c>
      <c r="N156" s="94" t="str">
        <f>_xlfn.XLOOKUP(H156,[3]Sheet1!$V:$V,[3]Sheet1!$P:$P)</f>
        <v>RM</v>
      </c>
      <c r="O156" s="94" t="str">
        <f>_xlfn.XLOOKUP(H156,[3]Sheet1!$V:$V,[3]Sheet1!$F:$F)</f>
        <v>PG04R8DD</v>
      </c>
      <c r="P156" s="94" t="str">
        <f>_xlfn.XLOOKUP(R156,'[7]DevicesWithInventory_89e8ff99-1'!$I:$I,'[7]DevicesWithInventory_89e8ff99-1'!$AB:$AB)</f>
        <v>shokin.gaur@westerncap.in</v>
      </c>
      <c r="Q156" s="94" t="b">
        <f>L156=M156</f>
        <v>1</v>
      </c>
      <c r="R156" s="94" t="s">
        <v>952</v>
      </c>
      <c r="S156" s="150" t="s">
        <v>953</v>
      </c>
      <c r="T156" s="98" t="str">
        <f>_xlfn.XLOOKUP(R156,[3]Sheet1!$F:$F,[3]Sheet1!$G:$G)</f>
        <v>V14(DXIH)</v>
      </c>
      <c r="U156" s="91" t="s">
        <v>766</v>
      </c>
      <c r="X156" s="91" t="s">
        <v>1</v>
      </c>
      <c r="AA156" s="99">
        <f>_xlfn.XLOOKUP(J156,'[5]DevicesWithInventory_ef016592-4'!$I:$I,'[5]DevicesWithInventory_ef016592-4'!$D:$D)</f>
        <v>45808.189189814817</v>
      </c>
      <c r="AB156" s="170">
        <f>_xlfn.XLOOKUP(R156,'[6]DevicesWithInventory_89e8ff99-1'!$I:$I,'[6]DevicesWithInventory_89e8ff99-1'!$D:$D)</f>
        <v>45836.175921643517</v>
      </c>
      <c r="AC156" s="170">
        <v>45856.482575509261</v>
      </c>
      <c r="AD156" s="181">
        <v>45866.18211671296</v>
      </c>
    </row>
    <row r="157" spans="1:30" ht="15" hidden="1" x14ac:dyDescent="0.25">
      <c r="A157" s="93" t="s">
        <v>503</v>
      </c>
      <c r="B157" s="93" t="s">
        <v>191</v>
      </c>
      <c r="C157" s="92" t="s">
        <v>23</v>
      </c>
      <c r="D157" s="92" t="s">
        <v>763</v>
      </c>
      <c r="E157" s="94" t="s">
        <v>89</v>
      </c>
      <c r="F157" s="93" t="s">
        <v>694</v>
      </c>
      <c r="G157" s="93">
        <v>1</v>
      </c>
      <c r="H157" s="93" t="str">
        <f t="shared" si="5"/>
        <v>MANDSAURBCM</v>
      </c>
      <c r="I157" s="123" t="s">
        <v>764</v>
      </c>
      <c r="J157" s="130"/>
      <c r="L157" s="124" t="s">
        <v>954</v>
      </c>
      <c r="M157" s="96" t="s">
        <v>954</v>
      </c>
      <c r="N157" s="94" t="str">
        <f>_xlfn.XLOOKUP(H157,[3]Sheet1!$V:$V,[3]Sheet1!$P:$P)</f>
        <v>Ashwin Sen</v>
      </c>
      <c r="O157" s="94" t="str">
        <f>_xlfn.XLOOKUP(H157,[3]Sheet1!$V:$V,[3]Sheet1!$F:$F)</f>
        <v>PG04DV74</v>
      </c>
      <c r="P157" s="94" t="str">
        <f>_xlfn.XLOOKUP(R157,'[7]DevicesWithInventory_89e8ff99-1'!$I:$I,'[7]DevicesWithInventory_89e8ff99-1'!$AB:$AB)</f>
        <v>ashwin.sen@westerncap.in</v>
      </c>
      <c r="Q157" s="94" t="b">
        <f>L157=M157</f>
        <v>1</v>
      </c>
      <c r="R157" s="94" t="s">
        <v>955</v>
      </c>
      <c r="S157" s="93" t="str">
        <f>_xlfn.XLOOKUP(H157,[3]Sheet1!$V:$V,[3]Sheet1!$J:$J)</f>
        <v>WCA/FIN/COMP/LAP/337</v>
      </c>
      <c r="T157" s="98" t="str">
        <f>_xlfn.XLOOKUP(R157,[3]Sheet1!$F:$F,[3]Sheet1!$G:$G)</f>
        <v>E14(2V00)</v>
      </c>
      <c r="U157" s="91" t="s">
        <v>765</v>
      </c>
      <c r="V157" s="91" t="s">
        <v>916</v>
      </c>
      <c r="Y157" s="91" t="s">
        <v>956</v>
      </c>
      <c r="AA157" s="99" t="e">
        <f>_xlfn.XLOOKUP(J157,'[5]DevicesWithInventory_ef016592-4'!$I:$I,'[5]DevicesWithInventory_ef016592-4'!$D:$D)</f>
        <v>#N/A</v>
      </c>
      <c r="AB157" s="170">
        <f>_xlfn.XLOOKUP(R157,'[6]DevicesWithInventory_89e8ff99-1'!$I:$I,'[6]DevicesWithInventory_89e8ff99-1'!$D:$D)</f>
        <v>45836.189140810187</v>
      </c>
      <c r="AC157" s="170">
        <v>45856.215624884258</v>
      </c>
      <c r="AD157" s="181">
        <v>45866.184129594905</v>
      </c>
    </row>
    <row r="158" spans="1:30" ht="15" hidden="1" x14ac:dyDescent="0.25">
      <c r="A158" s="93" t="s">
        <v>503</v>
      </c>
      <c r="B158" s="93" t="s">
        <v>191</v>
      </c>
      <c r="C158" s="92" t="s">
        <v>23</v>
      </c>
      <c r="D158" s="92" t="s">
        <v>763</v>
      </c>
      <c r="E158" s="94" t="s">
        <v>87</v>
      </c>
      <c r="F158" s="93" t="s">
        <v>694</v>
      </c>
      <c r="G158" s="93">
        <v>1</v>
      </c>
      <c r="H158" s="93" t="str">
        <f t="shared" si="5"/>
        <v>MANDSAURBM</v>
      </c>
      <c r="I158" s="123" t="s">
        <v>764</v>
      </c>
      <c r="L158" s="124" t="e">
        <v>#N/A</v>
      </c>
      <c r="M158" s="96" t="s">
        <v>957</v>
      </c>
      <c r="N158" s="94" t="str">
        <f>_xlfn.XLOOKUP(H158,[3]Sheet1!$V:$V,[3]Sheet1!$P:$P)</f>
        <v>Kuldeep Singh 2</v>
      </c>
      <c r="O158" s="94" t="str">
        <f>_xlfn.XLOOKUP(H158,[3]Sheet1!$V:$V,[3]Sheet1!$F:$F)</f>
        <v>PG04R6FV</v>
      </c>
      <c r="P158" s="94" t="str">
        <f>_xlfn.XLOOKUP(R158,'[7]DevicesWithInventory_89e8ff99-1'!$I:$I,'[7]DevicesWithInventory_89e8ff99-1'!$AB:$AB)</f>
        <v>enroll@westerncap.in</v>
      </c>
      <c r="Q158" s="94" t="b">
        <v>1</v>
      </c>
      <c r="R158" s="94" t="s">
        <v>958</v>
      </c>
      <c r="S158" s="151" t="s">
        <v>959</v>
      </c>
      <c r="T158" s="98" t="str">
        <f>_xlfn.XLOOKUP(R158,[3]Sheet1!$F:$F,[3]Sheet1!$G:$G)</f>
        <v>V14(DXIH)</v>
      </c>
      <c r="U158" s="91" t="s">
        <v>766</v>
      </c>
      <c r="X158" s="91" t="s">
        <v>1</v>
      </c>
      <c r="AA158" s="99" t="e">
        <f>_xlfn.XLOOKUP(J158,'[5]DevicesWithInventory_ef016592-4'!$I:$I,'[5]DevicesWithInventory_ef016592-4'!$D:$D)</f>
        <v>#N/A</v>
      </c>
      <c r="AB158" s="170">
        <f>_xlfn.XLOOKUP(R158,'[6]DevicesWithInventory_89e8ff99-1'!$I:$I,'[6]DevicesWithInventory_89e8ff99-1'!$D:$D)</f>
        <v>45836.17961871528</v>
      </c>
      <c r="AC158" s="170">
        <v>45856.489424201391</v>
      </c>
      <c r="AD158" s="181">
        <v>45864.395138888889</v>
      </c>
    </row>
    <row r="159" spans="1:30" ht="15" hidden="1" x14ac:dyDescent="0.25">
      <c r="A159" s="93" t="s">
        <v>503</v>
      </c>
      <c r="B159" s="93" t="s">
        <v>191</v>
      </c>
      <c r="C159" s="92" t="s">
        <v>23</v>
      </c>
      <c r="D159" s="92" t="s">
        <v>763</v>
      </c>
      <c r="E159" s="94" t="s">
        <v>88</v>
      </c>
      <c r="F159" s="93" t="s">
        <v>694</v>
      </c>
      <c r="G159" s="93">
        <v>1</v>
      </c>
      <c r="H159" s="93" t="str">
        <f t="shared" si="5"/>
        <v>MANDSAURCOE</v>
      </c>
      <c r="I159" s="123" t="s">
        <v>764</v>
      </c>
      <c r="L159" s="124" t="s">
        <v>960</v>
      </c>
      <c r="M159" s="96" t="s">
        <v>960</v>
      </c>
      <c r="N159" s="94" t="str">
        <f>_xlfn.XLOOKUP(H159,[3]Sheet1!$V:$V,[3]Sheet1!$P:$P)</f>
        <v>CHANDRAPAL SINGH</v>
      </c>
      <c r="O159" s="94" t="str">
        <f>_xlfn.XLOOKUP(H159,[3]Sheet1!$V:$V,[3]Sheet1!$F:$F)</f>
        <v>PG04R71Q</v>
      </c>
      <c r="P159" s="94" t="str">
        <f>_xlfn.XLOOKUP(R159,'[7]DevicesWithInventory_89e8ff99-1'!$I:$I,'[7]DevicesWithInventory_89e8ff99-1'!$AB:$AB)</f>
        <v>chandrapal.singh@westerncap.in</v>
      </c>
      <c r="Q159" s="94" t="b">
        <f>L159=M159</f>
        <v>1</v>
      </c>
      <c r="R159" s="94" t="s">
        <v>961</v>
      </c>
      <c r="S159" s="148" t="s">
        <v>962</v>
      </c>
      <c r="T159" s="98" t="str">
        <f>_xlfn.XLOOKUP(R159,[3]Sheet1!$F:$F,[3]Sheet1!$G:$G)</f>
        <v>V14(DXIH)</v>
      </c>
      <c r="U159" s="91" t="s">
        <v>766</v>
      </c>
      <c r="AA159" s="99" t="e">
        <f>_xlfn.XLOOKUP(J159,'[5]DevicesWithInventory_ef016592-4'!$I:$I,'[5]DevicesWithInventory_ef016592-4'!$D:$D)</f>
        <v>#N/A</v>
      </c>
      <c r="AB159" s="170">
        <f>_xlfn.XLOOKUP(R159,'[6]DevicesWithInventory_89e8ff99-1'!$I:$I,'[6]DevicesWithInventory_89e8ff99-1'!$D:$D)</f>
        <v>45836.175917372682</v>
      </c>
      <c r="AC159" s="170">
        <v>45856.218098101854</v>
      </c>
      <c r="AD159" s="181">
        <v>45864.395381944443</v>
      </c>
    </row>
    <row r="160" spans="1:30" ht="15" hidden="1" x14ac:dyDescent="0.25">
      <c r="A160" s="93" t="s">
        <v>503</v>
      </c>
      <c r="B160" s="93" t="s">
        <v>191</v>
      </c>
      <c r="C160" s="92" t="s">
        <v>23</v>
      </c>
      <c r="D160" s="92" t="s">
        <v>763</v>
      </c>
      <c r="E160" s="94" t="s">
        <v>86</v>
      </c>
      <c r="F160" s="93" t="s">
        <v>770</v>
      </c>
      <c r="G160" s="93">
        <v>1</v>
      </c>
      <c r="H160" s="93" t="str">
        <f t="shared" si="5"/>
        <v>MANDSAURRM</v>
      </c>
      <c r="I160" s="123" t="s">
        <v>764</v>
      </c>
      <c r="J160" s="129" t="s">
        <v>963</v>
      </c>
      <c r="L160" s="124" t="e">
        <v>#N/A</v>
      </c>
      <c r="M160" s="96" t="s">
        <v>957</v>
      </c>
      <c r="N160" s="94" t="str">
        <f>_xlfn.XLOOKUP(H160,[3]Sheet1!$V:$V,[3]Sheet1!$P:$P)</f>
        <v>RM</v>
      </c>
      <c r="O160" s="94" t="str">
        <f>_xlfn.XLOOKUP(H160,[3]Sheet1!$V:$V,[3]Sheet1!$F:$F)</f>
        <v>PG04R4CZ</v>
      </c>
      <c r="P160" s="94" t="str">
        <f>_xlfn.XLOOKUP(R160,'[7]DevicesWithInventory_89e8ff99-1'!$I:$I,'[7]DevicesWithInventory_89e8ff99-1'!$AB:$AB)</f>
        <v>enroll@westerncap.in</v>
      </c>
      <c r="Q160" s="94" t="b">
        <v>1</v>
      </c>
      <c r="R160" s="94" t="s">
        <v>963</v>
      </c>
      <c r="S160" s="148" t="s">
        <v>964</v>
      </c>
      <c r="T160" s="98" t="str">
        <f>_xlfn.XLOOKUP(R160,[3]Sheet1!$F:$F,[3]Sheet1!$G:$G)</f>
        <v>V14(DXIH)</v>
      </c>
      <c r="U160" s="91" t="s">
        <v>766</v>
      </c>
      <c r="X160" s="91" t="s">
        <v>1</v>
      </c>
      <c r="AA160" s="99">
        <f>_xlfn.XLOOKUP(J160,'[5]DevicesWithInventory_ef016592-4'!$I:$I,'[5]DevicesWithInventory_ef016592-4'!$D:$D)</f>
        <v>45811.479623645835</v>
      </c>
      <c r="AB160" s="170">
        <f>_xlfn.XLOOKUP(R160,'[6]DevicesWithInventory_89e8ff99-1'!$I:$I,'[6]DevicesWithInventory_89e8ff99-1'!$D:$D)</f>
        <v>45836.200166932867</v>
      </c>
      <c r="AC160" s="170">
        <v>45856.479569907409</v>
      </c>
      <c r="AD160" s="181">
        <v>45866.17495695602</v>
      </c>
    </row>
    <row r="161" spans="1:30" ht="15" hidden="1" x14ac:dyDescent="0.25">
      <c r="A161" s="93" t="s">
        <v>508</v>
      </c>
      <c r="B161" s="93" t="s">
        <v>191</v>
      </c>
      <c r="C161" s="92" t="s">
        <v>23</v>
      </c>
      <c r="D161" s="92" t="s">
        <v>763</v>
      </c>
      <c r="E161" s="94" t="s">
        <v>87</v>
      </c>
      <c r="F161" s="93" t="s">
        <v>694</v>
      </c>
      <c r="G161" s="93">
        <v>1</v>
      </c>
      <c r="H161" s="93" t="str">
        <f t="shared" si="5"/>
        <v>SHAMGARHBM</v>
      </c>
      <c r="I161" s="123" t="s">
        <v>764</v>
      </c>
      <c r="L161" s="124" t="s">
        <v>965</v>
      </c>
      <c r="M161" s="96" t="s">
        <v>965</v>
      </c>
      <c r="N161" s="94" t="str">
        <f>_xlfn.XLOOKUP(H161,[3]Sheet1!$V:$V,[3]Sheet1!$P:$P)</f>
        <v>Nakul sharma</v>
      </c>
      <c r="O161" s="94" t="str">
        <f>_xlfn.XLOOKUP(H161,[3]Sheet1!$V:$V,[3]Sheet1!$F:$F)</f>
        <v>PG04R6K7</v>
      </c>
      <c r="P161" s="94" t="str">
        <f>_xlfn.XLOOKUP(R161,'[7]DevicesWithInventory_89e8ff99-1'!$I:$I,'[7]DevicesWithInventory_89e8ff99-1'!$AB:$AB)</f>
        <v>nakul.sharma@westerncap.in</v>
      </c>
      <c r="Q161" s="94" t="b">
        <f>L161=M161</f>
        <v>1</v>
      </c>
      <c r="R161" s="108" t="s">
        <v>966</v>
      </c>
      <c r="S161" s="148" t="s">
        <v>967</v>
      </c>
      <c r="T161" s="98" t="str">
        <f>_xlfn.XLOOKUP(R161,[3]Sheet1!$F:$F,[3]Sheet1!$G:$G)</f>
        <v>V14(DXIH)</v>
      </c>
      <c r="U161" s="91" t="s">
        <v>766</v>
      </c>
      <c r="AA161" s="99" t="e">
        <f>_xlfn.XLOOKUP(J161,'[5]DevicesWithInventory_ef016592-4'!$I:$I,'[5]DevicesWithInventory_ef016592-4'!$D:$D)</f>
        <v>#N/A</v>
      </c>
      <c r="AB161" s="170">
        <f>_xlfn.XLOOKUP(R161,'[6]DevicesWithInventory_89e8ff99-1'!$I:$I,'[6]DevicesWithInventory_89e8ff99-1'!$D:$D)</f>
        <v>45835.261435185188</v>
      </c>
      <c r="AC161" s="170">
        <v>45856.213759120372</v>
      </c>
      <c r="AD161" s="181">
        <v>45866.168182824076</v>
      </c>
    </row>
    <row r="162" spans="1:30" ht="15" hidden="1" x14ac:dyDescent="0.25">
      <c r="A162" s="92" t="s">
        <v>519</v>
      </c>
      <c r="B162" s="93" t="s">
        <v>191</v>
      </c>
      <c r="C162" s="93" t="s">
        <v>23</v>
      </c>
      <c r="D162" s="92" t="s">
        <v>763</v>
      </c>
      <c r="E162" s="94" t="s">
        <v>89</v>
      </c>
      <c r="F162" s="93" t="s">
        <v>779</v>
      </c>
      <c r="G162" s="93">
        <v>1</v>
      </c>
      <c r="H162" s="93" t="str">
        <f t="shared" si="5"/>
        <v>SHUJALPURBCM</v>
      </c>
      <c r="I162" s="123" t="s">
        <v>764</v>
      </c>
      <c r="L162" s="124" t="s">
        <v>968</v>
      </c>
      <c r="M162" s="96" t="s">
        <v>968</v>
      </c>
      <c r="N162" s="94" t="e">
        <f>_xlfn.XLOOKUP(H162,[3]Sheet1!$V:$V,[3]Sheet1!$P:$P)</f>
        <v>#N/A</v>
      </c>
      <c r="O162" s="94" t="e">
        <f>_xlfn.XLOOKUP(H162,[3]Sheet1!$V:$V,[3]Sheet1!$F:$F)</f>
        <v>#N/A</v>
      </c>
      <c r="P162" s="94" t="str">
        <f>_xlfn.XLOOKUP(R162,'[7]DevicesWithInventory_89e8ff99-1'!$I:$I,'[7]DevicesWithInventory_89e8ff99-1'!$AB:$AB)</f>
        <v>mukesh.raghuwanshi@westerncap.in</v>
      </c>
      <c r="Q162" s="94" t="b">
        <f>L162=M162</f>
        <v>1</v>
      </c>
      <c r="R162" s="94" t="s">
        <v>905</v>
      </c>
      <c r="S162" s="94" t="s">
        <v>906</v>
      </c>
      <c r="T162" s="98" t="str">
        <f>_xlfn.XLOOKUP(R162,'[4]Laptop Tracking'!$G:$G,'[4]Laptop Tracking'!$F:$F)</f>
        <v>HP 240 G9</v>
      </c>
      <c r="U162" s="91" t="s">
        <v>765</v>
      </c>
      <c r="V162" s="91" t="s">
        <v>905</v>
      </c>
      <c r="X162" s="91" t="s">
        <v>1</v>
      </c>
      <c r="Y162" s="91" t="s">
        <v>1885</v>
      </c>
      <c r="AA162" s="99" t="e">
        <f>_xlfn.XLOOKUP(J162,'[5]DevicesWithInventory_ef016592-4'!$I:$I,'[5]DevicesWithInventory_ef016592-4'!$D:$D)</f>
        <v>#N/A</v>
      </c>
      <c r="AB162" s="170">
        <f>_xlfn.XLOOKUP(R162,'[6]DevicesWithInventory_89e8ff99-1'!$I:$I,'[6]DevicesWithInventory_89e8ff99-1'!$D:$D)</f>
        <v>45836.140540196757</v>
      </c>
      <c r="AC162" s="170">
        <v>45856.491492962959</v>
      </c>
      <c r="AD162" s="181">
        <v>45866.12698789352</v>
      </c>
    </row>
    <row r="163" spans="1:30" ht="15" hidden="1" x14ac:dyDescent="0.25">
      <c r="A163" s="92" t="s">
        <v>519</v>
      </c>
      <c r="B163" s="93" t="s">
        <v>191</v>
      </c>
      <c r="C163" s="93" t="s">
        <v>23</v>
      </c>
      <c r="D163" s="92" t="s">
        <v>763</v>
      </c>
      <c r="E163" s="94" t="s">
        <v>86</v>
      </c>
      <c r="F163" s="93" t="s">
        <v>770</v>
      </c>
      <c r="G163" s="93">
        <v>1</v>
      </c>
      <c r="H163" s="93" t="str">
        <f t="shared" si="5"/>
        <v>SHUJALPURRM</v>
      </c>
      <c r="I163" s="123" t="s">
        <v>764</v>
      </c>
      <c r="L163" s="124" t="e">
        <v>#N/A</v>
      </c>
      <c r="M163" s="96" t="s">
        <v>86</v>
      </c>
      <c r="N163" s="94" t="str">
        <f>_xlfn.XLOOKUP(H163,[3]Sheet1!$V:$V,[3]Sheet1!$P:$P)</f>
        <v>RM</v>
      </c>
      <c r="O163" s="94" t="str">
        <f>_xlfn.XLOOKUP(H163,[3]Sheet1!$V:$V,[3]Sheet1!$F:$F)</f>
        <v>PG04SHHP</v>
      </c>
      <c r="P163" s="94" t="str">
        <f>_xlfn.XLOOKUP(R163,'[7]DevicesWithInventory_89e8ff99-1'!$I:$I,'[7]DevicesWithInventory_89e8ff99-1'!$AB:$AB)</f>
        <v>enroll2@westerncap.in</v>
      </c>
      <c r="Q163" s="94" t="e">
        <f>L163=M163</f>
        <v>#N/A</v>
      </c>
      <c r="R163" s="94" t="str">
        <f>_xlfn.XLOOKUP(H163,[3]Sheet1!$V:$V,[3]Sheet1!$F:$F)</f>
        <v>PG04SHHP</v>
      </c>
      <c r="S163" s="93" t="str">
        <f>_xlfn.XLOOKUP(H163,[3]Sheet1!$V:$V,[3]Sheet1!$J:$J)</f>
        <v>WCA/FIN/COMP/LAP/366</v>
      </c>
      <c r="T163" s="98" t="str">
        <f>_xlfn.XLOOKUP(R163,[3]Sheet1!$F:$F,[3]Sheet1!$G:$G)</f>
        <v>V14(DXIH)</v>
      </c>
      <c r="U163" s="91" t="s">
        <v>766</v>
      </c>
      <c r="AA163" s="99" t="e">
        <f>_xlfn.XLOOKUP(J163,'[5]DevicesWithInventory_ef016592-4'!$I:$I,'[5]DevicesWithInventory_ef016592-4'!$D:$D)</f>
        <v>#N/A</v>
      </c>
      <c r="AB163" s="170">
        <f>_xlfn.XLOOKUP(R163,'[6]DevicesWithInventory_89e8ff99-1'!$I:$I,'[6]DevicesWithInventory_89e8ff99-1'!$D:$D)</f>
        <v>45827.185196759259</v>
      </c>
      <c r="AC163" s="170">
        <v>45827.185196759259</v>
      </c>
      <c r="AD163" s="181">
        <v>45827.185196759259</v>
      </c>
    </row>
    <row r="164" spans="1:30" ht="15" hidden="1" x14ac:dyDescent="0.25">
      <c r="A164" s="92" t="s">
        <v>154</v>
      </c>
      <c r="B164" s="92" t="s">
        <v>154</v>
      </c>
      <c r="C164" s="92" t="s">
        <v>13</v>
      </c>
      <c r="D164" s="92" t="s">
        <v>785</v>
      </c>
      <c r="E164" s="94" t="s">
        <v>89</v>
      </c>
      <c r="F164" s="93" t="s">
        <v>694</v>
      </c>
      <c r="G164" s="93">
        <v>1</v>
      </c>
      <c r="H164" s="93" t="str">
        <f t="shared" si="5"/>
        <v>AKOLABCM</v>
      </c>
      <c r="I164" s="123" t="s">
        <v>969</v>
      </c>
      <c r="J164" s="123" t="s">
        <v>970</v>
      </c>
      <c r="K164" s="124" t="s">
        <v>971</v>
      </c>
      <c r="L164" s="124" t="s">
        <v>821</v>
      </c>
      <c r="M164" s="96" t="s">
        <v>969</v>
      </c>
      <c r="N164" s="94" t="e">
        <f>_xlfn.XLOOKUP(H164,[3]Sheet1!$V:$V,[3]Sheet1!$P:$P)</f>
        <v>#N/A</v>
      </c>
      <c r="O164" s="94" t="e">
        <f>_xlfn.XLOOKUP(H164,[3]Sheet1!$V:$V,[3]Sheet1!$F:$F)</f>
        <v>#N/A</v>
      </c>
      <c r="P164" s="94" t="str">
        <f>_xlfn.XLOOKUP(R164,'[7]DevicesWithInventory_89e8ff99-1'!$I:$I,'[7]DevicesWithInventory_89e8ff99-1'!$AB:$AB)</f>
        <v>it@westerncap.in</v>
      </c>
      <c r="Q164" s="94" t="b">
        <v>1</v>
      </c>
      <c r="R164" s="94" t="s">
        <v>970</v>
      </c>
      <c r="S164" s="94" t="s">
        <v>971</v>
      </c>
      <c r="T164" s="98" t="str">
        <f>_xlfn.XLOOKUP(R164,'[8]assets smaple file'!$N:$N,'[8]assets smaple file'!$M:$M)</f>
        <v>HP 240 G9</v>
      </c>
      <c r="U164" s="91" t="s">
        <v>789</v>
      </c>
      <c r="AA164" s="99">
        <f>_xlfn.XLOOKUP(J164,'[5]DevicesWithInventory_ef016592-4'!$I:$I,'[5]DevicesWithInventory_ef016592-4'!$D:$D)</f>
        <v>45808.182939814818</v>
      </c>
      <c r="AB164" s="170">
        <f>_xlfn.XLOOKUP(R164,'[6]DevicesWithInventory_89e8ff99-1'!$I:$I,'[6]DevicesWithInventory_89e8ff99-1'!$D:$D)</f>
        <v>45836.183705081021</v>
      </c>
      <c r="AC164" s="170">
        <v>45855.178622685184</v>
      </c>
      <c r="AD164" s="181">
        <v>45866.191897291668</v>
      </c>
    </row>
    <row r="165" spans="1:30" ht="15" hidden="1" x14ac:dyDescent="0.25">
      <c r="A165" s="92" t="s">
        <v>154</v>
      </c>
      <c r="B165" s="92" t="s">
        <v>154</v>
      </c>
      <c r="C165" s="92" t="s">
        <v>13</v>
      </c>
      <c r="D165" s="92" t="s">
        <v>785</v>
      </c>
      <c r="E165" s="94" t="s">
        <v>87</v>
      </c>
      <c r="F165" s="93" t="s">
        <v>694</v>
      </c>
      <c r="G165" s="93">
        <v>1</v>
      </c>
      <c r="H165" s="93" t="str">
        <f t="shared" si="5"/>
        <v>AKOLABM</v>
      </c>
      <c r="I165" s="123" t="s">
        <v>972</v>
      </c>
      <c r="J165" s="123" t="s">
        <v>973</v>
      </c>
      <c r="K165" s="124" t="s">
        <v>974</v>
      </c>
      <c r="L165" s="124" t="s">
        <v>972</v>
      </c>
      <c r="M165" s="96" t="str">
        <f>I165</f>
        <v>Prakash Ingle</v>
      </c>
      <c r="N165" s="94" t="e">
        <f>_xlfn.XLOOKUP(H165,[3]Sheet1!$V:$V,[3]Sheet1!$P:$P)</f>
        <v>#N/A</v>
      </c>
      <c r="O165" s="94" t="e">
        <f>_xlfn.XLOOKUP(H165,[3]Sheet1!$V:$V,[3]Sheet1!$F:$F)</f>
        <v>#N/A</v>
      </c>
      <c r="P165" s="94" t="str">
        <f>_xlfn.XLOOKUP(R165,'[7]DevicesWithInventory_89e8ff99-1'!$I:$I,'[7]DevicesWithInventory_89e8ff99-1'!$AB:$AB)</f>
        <v>prakash.ingle@westerncap.in</v>
      </c>
      <c r="Q165" s="94" t="b">
        <f t="shared" ref="Q165:Q173" si="8">L165=M165</f>
        <v>1</v>
      </c>
      <c r="R165" s="94" t="str">
        <f t="shared" ref="R165:S167" si="9">J165</f>
        <v>5CG4245GM8</v>
      </c>
      <c r="S165" s="94" t="str">
        <f t="shared" si="9"/>
        <v>WCA/FIN/COMP/LAP/243</v>
      </c>
      <c r="T165" s="98" t="str">
        <f>_xlfn.XLOOKUP(R165,'[4]Laptop Tracking'!$G:$G,'[4]Laptop Tracking'!$F:$F)</f>
        <v>HP 240 G9</v>
      </c>
      <c r="U165" s="91" t="s">
        <v>789</v>
      </c>
      <c r="AA165" s="99">
        <f>_xlfn.XLOOKUP(J165,'[5]DevicesWithInventory_ef016592-4'!$I:$I,'[5]DevicesWithInventory_ef016592-4'!$D:$D)</f>
        <v>45811.432324155096</v>
      </c>
      <c r="AB165" s="170">
        <f>_xlfn.XLOOKUP(R165,'[6]DevicesWithInventory_89e8ff99-1'!$I:$I,'[6]DevicesWithInventory_89e8ff99-1'!$D:$D)</f>
        <v>45836.165438599535</v>
      </c>
      <c r="AC165" s="170">
        <v>45856.313367303243</v>
      </c>
      <c r="AD165" s="181">
        <v>45864.181805555556</v>
      </c>
    </row>
    <row r="166" spans="1:30" ht="15" hidden="1" x14ac:dyDescent="0.25">
      <c r="A166" s="92" t="s">
        <v>154</v>
      </c>
      <c r="B166" s="92" t="s">
        <v>154</v>
      </c>
      <c r="C166" s="92" t="s">
        <v>13</v>
      </c>
      <c r="D166" s="92" t="s">
        <v>785</v>
      </c>
      <c r="E166" s="94" t="s">
        <v>88</v>
      </c>
      <c r="F166" s="93" t="s">
        <v>694</v>
      </c>
      <c r="G166" s="93">
        <v>1</v>
      </c>
      <c r="H166" s="93" t="str">
        <f t="shared" si="5"/>
        <v>AKOLACOE</v>
      </c>
      <c r="I166" s="123" t="s">
        <v>975</v>
      </c>
      <c r="J166" s="123" t="s">
        <v>976</v>
      </c>
      <c r="K166" s="124" t="s">
        <v>977</v>
      </c>
      <c r="L166" s="124" t="s">
        <v>975</v>
      </c>
      <c r="M166" s="96" t="str">
        <f>I166</f>
        <v>Ajinkya Shinde</v>
      </c>
      <c r="N166" s="94" t="e">
        <f>_xlfn.XLOOKUP(H166,[3]Sheet1!$V:$V,[3]Sheet1!$P:$P)</f>
        <v>#N/A</v>
      </c>
      <c r="O166" s="94" t="e">
        <f>_xlfn.XLOOKUP(H166,[3]Sheet1!$V:$V,[3]Sheet1!$F:$F)</f>
        <v>#N/A</v>
      </c>
      <c r="P166" s="94" t="str">
        <f>_xlfn.XLOOKUP(R166,'[7]DevicesWithInventory_89e8ff99-1'!$I:$I,'[7]DevicesWithInventory_89e8ff99-1'!$AB:$AB)</f>
        <v>ajinkya.shinde@westerncap.in</v>
      </c>
      <c r="Q166" s="94" t="b">
        <f t="shared" si="8"/>
        <v>1</v>
      </c>
      <c r="R166" s="94" t="str">
        <f t="shared" si="9"/>
        <v>PF1K80EH</v>
      </c>
      <c r="S166" s="94" t="str">
        <f t="shared" si="9"/>
        <v>WCA/FIN/COMP/LAP/012</v>
      </c>
      <c r="T166" s="98" t="str">
        <f>_xlfn.XLOOKUP(R166,'[8]assets smaple file'!$N:$N,'[8]assets smaple file'!$M:$M)</f>
        <v>81F5</v>
      </c>
      <c r="U166" s="91" t="s">
        <v>789</v>
      </c>
      <c r="AA166" s="99">
        <f>_xlfn.XLOOKUP(J166,'[5]DevicesWithInventory_ef016592-4'!$I:$I,'[5]DevicesWithInventory_ef016592-4'!$D:$D)</f>
        <v>45811.412815474534</v>
      </c>
      <c r="AB166" s="170">
        <f>_xlfn.XLOOKUP(R166,'[6]DevicesWithInventory_89e8ff99-1'!$I:$I,'[6]DevicesWithInventory_89e8ff99-1'!$D:$D)</f>
        <v>45836.188799837961</v>
      </c>
      <c r="AC166" s="170">
        <v>45855.196319444447</v>
      </c>
      <c r="AD166" s="181">
        <v>45866.188963090281</v>
      </c>
    </row>
    <row r="167" spans="1:30" ht="15" hidden="1" x14ac:dyDescent="0.25">
      <c r="A167" s="92" t="s">
        <v>154</v>
      </c>
      <c r="B167" s="92" t="s">
        <v>154</v>
      </c>
      <c r="C167" s="92" t="s">
        <v>13</v>
      </c>
      <c r="D167" s="92" t="s">
        <v>785</v>
      </c>
      <c r="E167" s="94" t="s">
        <v>86</v>
      </c>
      <c r="F167" s="93" t="s">
        <v>770</v>
      </c>
      <c r="G167" s="93">
        <v>1</v>
      </c>
      <c r="H167" s="93" t="str">
        <f t="shared" si="5"/>
        <v>AKOLARM</v>
      </c>
      <c r="I167" s="123" t="s">
        <v>972</v>
      </c>
      <c r="J167" s="123" t="s">
        <v>978</v>
      </c>
      <c r="K167" s="124" t="s">
        <v>979</v>
      </c>
      <c r="L167" s="124" t="s">
        <v>969</v>
      </c>
      <c r="M167" s="96" t="str">
        <f>I167</f>
        <v>Prakash Ingle</v>
      </c>
      <c r="N167" s="94" t="e">
        <f>_xlfn.XLOOKUP(H167,[3]Sheet1!$V:$V,[3]Sheet1!$P:$P)</f>
        <v>#N/A</v>
      </c>
      <c r="O167" s="94" t="e">
        <f>_xlfn.XLOOKUP(H167,[3]Sheet1!$V:$V,[3]Sheet1!$F:$F)</f>
        <v>#N/A</v>
      </c>
      <c r="P167" s="94" t="str">
        <f>_xlfn.XLOOKUP(R167,'[7]DevicesWithInventory_89e8ff99-1'!$I:$I,'[7]DevicesWithInventory_89e8ff99-1'!$AB:$AB)</f>
        <v>akshay.deshmukh@westerncap.in</v>
      </c>
      <c r="Q167" s="94" t="b">
        <f t="shared" si="8"/>
        <v>0</v>
      </c>
      <c r="R167" s="94" t="str">
        <f t="shared" si="9"/>
        <v>CND9111R68</v>
      </c>
      <c r="S167" s="94" t="str">
        <f t="shared" si="9"/>
        <v>WCA/FIN/COMP/LAP/002</v>
      </c>
      <c r="T167" s="98" t="str">
        <f>_xlfn.XLOOKUP(R167,'[8]assets smaple file'!$N:$N,'[8]assets smaple file'!$M:$M)</f>
        <v>HP Laptop 15-da1xxx</v>
      </c>
      <c r="U167" s="91" t="s">
        <v>789</v>
      </c>
      <c r="AA167" s="99">
        <f>_xlfn.XLOOKUP(J167,'[5]DevicesWithInventory_ef016592-4'!$I:$I,'[5]DevicesWithInventory_ef016592-4'!$D:$D)</f>
        <v>45808.345219907409</v>
      </c>
      <c r="AB167" s="170">
        <f>_xlfn.XLOOKUP(R167,'[6]DevicesWithInventory_89e8ff99-1'!$I:$I,'[6]DevicesWithInventory_89e8ff99-1'!$D:$D)</f>
        <v>45834.254363425927</v>
      </c>
      <c r="AC167" s="170">
        <v>45856.441491307873</v>
      </c>
      <c r="AD167" s="181">
        <v>45866.255972962965</v>
      </c>
    </row>
    <row r="168" spans="1:30" ht="15" hidden="1" x14ac:dyDescent="0.25">
      <c r="A168" s="92" t="s">
        <v>224</v>
      </c>
      <c r="B168" s="92" t="s">
        <v>154</v>
      </c>
      <c r="C168" s="92" t="s">
        <v>13</v>
      </c>
      <c r="D168" s="92" t="s">
        <v>785</v>
      </c>
      <c r="E168" s="94" t="s">
        <v>89</v>
      </c>
      <c r="F168" s="93" t="s">
        <v>694</v>
      </c>
      <c r="G168" s="93">
        <v>1</v>
      </c>
      <c r="H168" s="93" t="str">
        <f t="shared" si="5"/>
        <v>BULDHANABCM</v>
      </c>
      <c r="I168" s="123" t="s">
        <v>980</v>
      </c>
      <c r="J168" s="123" t="s">
        <v>981</v>
      </c>
      <c r="K168" s="124" t="s">
        <v>982</v>
      </c>
      <c r="L168" s="124" t="s">
        <v>980</v>
      </c>
      <c r="M168" s="96" t="s">
        <v>980</v>
      </c>
      <c r="N168" s="94" t="e">
        <f>_xlfn.XLOOKUP(H168,[3]Sheet1!$V:$V,[3]Sheet1!$P:$P)</f>
        <v>#N/A</v>
      </c>
      <c r="O168" s="94" t="e">
        <f>_xlfn.XLOOKUP(H168,[3]Sheet1!$V:$V,[3]Sheet1!$F:$F)</f>
        <v>#N/A</v>
      </c>
      <c r="P168" s="94" t="str">
        <f>_xlfn.XLOOKUP(R168,'[7]DevicesWithInventory_89e8ff99-1'!$I:$I,'[7]DevicesWithInventory_89e8ff99-1'!$AB:$AB)</f>
        <v>dhiraj.deshmukh@westerncap.in</v>
      </c>
      <c r="Q168" s="94" t="b">
        <f t="shared" si="8"/>
        <v>1</v>
      </c>
      <c r="R168" s="94" t="s">
        <v>981</v>
      </c>
      <c r="S168" s="94" t="s">
        <v>982</v>
      </c>
      <c r="T168" s="98" t="str">
        <f>_xlfn.XLOOKUP(R168,'[4]Laptop Tracking'!$G:$G,'[4]Laptop Tracking'!$F:$F)</f>
        <v>HP 240 G9</v>
      </c>
      <c r="U168" s="91" t="s">
        <v>789</v>
      </c>
      <c r="AA168" s="99">
        <f>_xlfn.XLOOKUP(J168,'[5]DevicesWithInventory_ef016592-4'!$I:$I,'[5]DevicesWithInventory_ef016592-4'!$D:$D)</f>
        <v>45810.203831018516</v>
      </c>
      <c r="AB168" s="170">
        <f>_xlfn.XLOOKUP(R168,'[6]DevicesWithInventory_89e8ff99-1'!$I:$I,'[6]DevicesWithInventory_89e8ff99-1'!$D:$D)</f>
        <v>45835.407743055555</v>
      </c>
      <c r="AC168" s="170">
        <v>45856.214390879628</v>
      </c>
      <c r="AD168" s="181">
        <v>45866.053437499999</v>
      </c>
    </row>
    <row r="169" spans="1:30" ht="15" hidden="1" x14ac:dyDescent="0.25">
      <c r="A169" s="92" t="s">
        <v>224</v>
      </c>
      <c r="B169" s="92" t="s">
        <v>154</v>
      </c>
      <c r="C169" s="92" t="s">
        <v>13</v>
      </c>
      <c r="D169" s="92" t="s">
        <v>785</v>
      </c>
      <c r="E169" s="94" t="s">
        <v>87</v>
      </c>
      <c r="F169" s="93" t="s">
        <v>694</v>
      </c>
      <c r="G169" s="93">
        <v>1</v>
      </c>
      <c r="H169" s="93" t="str">
        <f t="shared" si="5"/>
        <v>BULDHANABM</v>
      </c>
      <c r="I169" s="123" t="s">
        <v>225</v>
      </c>
      <c r="J169" s="123" t="s">
        <v>983</v>
      </c>
      <c r="K169" s="124" t="s">
        <v>984</v>
      </c>
      <c r="L169" s="124" t="s">
        <v>225</v>
      </c>
      <c r="M169" s="96" t="str">
        <f>I169</f>
        <v>Vaibhav Deshmukh</v>
      </c>
      <c r="N169" s="94" t="e">
        <f>_xlfn.XLOOKUP(H169,[3]Sheet1!$V:$V,[3]Sheet1!$P:$P)</f>
        <v>#N/A</v>
      </c>
      <c r="O169" s="94" t="e">
        <f>_xlfn.XLOOKUP(H169,[3]Sheet1!$V:$V,[3]Sheet1!$F:$F)</f>
        <v>#N/A</v>
      </c>
      <c r="P169" s="94" t="str">
        <f>_xlfn.XLOOKUP(R169,'[7]DevicesWithInventory_89e8ff99-1'!$I:$I,'[7]DevicesWithInventory_89e8ff99-1'!$AB:$AB)</f>
        <v>vaibhav.deshmukh@westerncap.in</v>
      </c>
      <c r="Q169" s="94" t="b">
        <f t="shared" si="8"/>
        <v>1</v>
      </c>
      <c r="R169" s="94" t="str">
        <f t="shared" ref="R169:S171" si="10">J169</f>
        <v>5CG4245GMQ</v>
      </c>
      <c r="S169" s="94" t="str">
        <f t="shared" si="10"/>
        <v>WCA/FIN/COMP/LAP/252</v>
      </c>
      <c r="T169" s="98" t="str">
        <f>_xlfn.XLOOKUP(R169,'[4]Laptop Tracking'!$G:$G,'[4]Laptop Tracking'!$F:$F)</f>
        <v>HP 240 G9</v>
      </c>
      <c r="U169" s="91" t="s">
        <v>789</v>
      </c>
      <c r="AA169" s="99">
        <f>_xlfn.XLOOKUP(J169,'[5]DevicesWithInventory_ef016592-4'!$I:$I,'[5]DevicesWithInventory_ef016592-4'!$D:$D)</f>
        <v>45811.4063665625</v>
      </c>
      <c r="AB169" s="170">
        <f>_xlfn.XLOOKUP(R169,'[6]DevicesWithInventory_89e8ff99-1'!$I:$I,'[6]DevicesWithInventory_89e8ff99-1'!$D:$D)</f>
        <v>45836.175499363424</v>
      </c>
      <c r="AC169" s="170">
        <v>45856.309720486111</v>
      </c>
      <c r="AD169" s="181">
        <v>45866.206028865738</v>
      </c>
    </row>
    <row r="170" spans="1:30" ht="15" hidden="1" x14ac:dyDescent="0.25">
      <c r="A170" s="92" t="s">
        <v>224</v>
      </c>
      <c r="B170" s="92" t="s">
        <v>154</v>
      </c>
      <c r="C170" s="92" t="s">
        <v>13</v>
      </c>
      <c r="D170" s="92" t="s">
        <v>785</v>
      </c>
      <c r="E170" s="94" t="s">
        <v>88</v>
      </c>
      <c r="F170" s="93" t="s">
        <v>694</v>
      </c>
      <c r="G170" s="93">
        <v>1</v>
      </c>
      <c r="H170" s="93" t="str">
        <f t="shared" si="5"/>
        <v>BULDHANACOE</v>
      </c>
      <c r="I170" s="123" t="s">
        <v>985</v>
      </c>
      <c r="J170" s="123" t="s">
        <v>986</v>
      </c>
      <c r="K170" s="124" t="s">
        <v>987</v>
      </c>
      <c r="L170" s="124" t="s">
        <v>985</v>
      </c>
      <c r="M170" s="96" t="str">
        <f>I170</f>
        <v>Swapnil Patil</v>
      </c>
      <c r="N170" s="94" t="e">
        <f>_xlfn.XLOOKUP(H170,[3]Sheet1!$V:$V,[3]Sheet1!$P:$P)</f>
        <v>#N/A</v>
      </c>
      <c r="O170" s="94" t="e">
        <f>_xlfn.XLOOKUP(H170,[3]Sheet1!$V:$V,[3]Sheet1!$F:$F)</f>
        <v>#N/A</v>
      </c>
      <c r="P170" s="94" t="str">
        <f>_xlfn.XLOOKUP(R170,'[7]DevicesWithInventory_89e8ff99-1'!$I:$I,'[7]DevicesWithInventory_89e8ff99-1'!$AB:$AB)</f>
        <v>swapnil.patil1@westerncap.in</v>
      </c>
      <c r="Q170" s="94" t="b">
        <f t="shared" si="8"/>
        <v>1</v>
      </c>
      <c r="R170" s="94" t="str">
        <f t="shared" si="10"/>
        <v>5CG4193WFP</v>
      </c>
      <c r="S170" s="152" t="str">
        <f t="shared" si="10"/>
        <v>WCA/Fin/Comp/Lap/279</v>
      </c>
      <c r="T170" s="98" t="str">
        <f>_xlfn.XLOOKUP(R170,'[8]assets smaple file'!$N:$N,'[8]assets smaple file'!$M:$M)</f>
        <v>HP 240 G9</v>
      </c>
      <c r="U170" s="91" t="s">
        <v>789</v>
      </c>
      <c r="AA170" s="99">
        <f>_xlfn.XLOOKUP(J170,'[5]DevicesWithInventory_ef016592-4'!$I:$I,'[5]DevicesWithInventory_ef016592-4'!$D:$D)</f>
        <v>45811.493026006945</v>
      </c>
      <c r="AB170" s="170">
        <f>_xlfn.XLOOKUP(R170,'[6]DevicesWithInventory_89e8ff99-1'!$I:$I,'[6]DevicesWithInventory_89e8ff99-1'!$D:$D)</f>
        <v>45836.178503738425</v>
      </c>
      <c r="AC170" s="170">
        <v>45856.35361298611</v>
      </c>
      <c r="AD170" s="181">
        <v>45866.229942650461</v>
      </c>
    </row>
    <row r="171" spans="1:30" ht="15" hidden="1" x14ac:dyDescent="0.25">
      <c r="A171" s="92" t="s">
        <v>224</v>
      </c>
      <c r="B171" s="92" t="s">
        <v>154</v>
      </c>
      <c r="C171" s="92" t="s">
        <v>13</v>
      </c>
      <c r="D171" s="92" t="s">
        <v>785</v>
      </c>
      <c r="E171" s="94" t="s">
        <v>86</v>
      </c>
      <c r="F171" s="93" t="s">
        <v>770</v>
      </c>
      <c r="G171" s="93">
        <v>1</v>
      </c>
      <c r="H171" s="93" t="str">
        <f t="shared" si="5"/>
        <v>BULDHANARM</v>
      </c>
      <c r="I171" s="123" t="s">
        <v>225</v>
      </c>
      <c r="J171" s="123" t="s">
        <v>988</v>
      </c>
      <c r="K171" s="124" t="s">
        <v>989</v>
      </c>
      <c r="L171" s="124" t="s">
        <v>990</v>
      </c>
      <c r="M171" s="96" t="str">
        <f>I171</f>
        <v>Vaibhav Deshmukh</v>
      </c>
      <c r="N171" s="94" t="e">
        <f>_xlfn.XLOOKUP(H171,[3]Sheet1!$V:$V,[3]Sheet1!$P:$P)</f>
        <v>#N/A</v>
      </c>
      <c r="O171" s="94" t="e">
        <f>_xlfn.XLOOKUP(H171,[3]Sheet1!$V:$V,[3]Sheet1!$F:$F)</f>
        <v>#N/A</v>
      </c>
      <c r="P171" s="94" t="str">
        <f>_xlfn.XLOOKUP(R171,'[7]DevicesWithInventory_89e8ff99-1'!$I:$I,'[7]DevicesWithInventory_89e8ff99-1'!$AB:$AB)</f>
        <v>rahul.mohade@westerncap.in</v>
      </c>
      <c r="Q171" s="94" t="b">
        <f t="shared" si="8"/>
        <v>0</v>
      </c>
      <c r="R171" s="94" t="str">
        <f t="shared" si="10"/>
        <v>5CG4324KLJ</v>
      </c>
      <c r="S171" s="94" t="str">
        <f t="shared" si="10"/>
        <v>WCA/Fin/Comp/Lap/271</v>
      </c>
      <c r="T171" s="98" t="str">
        <f>_xlfn.XLOOKUP(R171,'[8]assets smaple file'!$N:$N,'[8]assets smaple file'!$M:$M)</f>
        <v>HP 240 G9</v>
      </c>
      <c r="U171" s="91" t="s">
        <v>789</v>
      </c>
      <c r="AA171" s="99">
        <f>_xlfn.XLOOKUP(J171,'[5]DevicesWithInventory_ef016592-4'!$I:$I,'[5]DevicesWithInventory_ef016592-4'!$D:$D)</f>
        <v>45796.947326388887</v>
      </c>
      <c r="AB171" s="170">
        <f>_xlfn.XLOOKUP(R171,'[6]DevicesWithInventory_89e8ff99-1'!$I:$I,'[6]DevicesWithInventory_89e8ff99-1'!$D:$D)</f>
        <v>45826.214965277781</v>
      </c>
      <c r="AC171" s="170">
        <v>45826.214965277781</v>
      </c>
      <c r="AD171" s="181">
        <v>45826.214965277781</v>
      </c>
    </row>
    <row r="172" spans="1:30" ht="15" hidden="1" x14ac:dyDescent="0.25">
      <c r="A172" s="92" t="s">
        <v>208</v>
      </c>
      <c r="B172" s="92" t="s">
        <v>154</v>
      </c>
      <c r="C172" s="92" t="s">
        <v>13</v>
      </c>
      <c r="D172" s="92" t="s">
        <v>785</v>
      </c>
      <c r="E172" s="94" t="s">
        <v>89</v>
      </c>
      <c r="F172" s="93" t="s">
        <v>694</v>
      </c>
      <c r="G172" s="93">
        <v>1</v>
      </c>
      <c r="H172" s="93" t="str">
        <f t="shared" si="5"/>
        <v>DHULEBCM</v>
      </c>
      <c r="I172" s="121" t="s">
        <v>991</v>
      </c>
      <c r="J172" s="121" t="s">
        <v>992</v>
      </c>
      <c r="K172" s="122" t="s">
        <v>993</v>
      </c>
      <c r="L172" s="124" t="s">
        <v>991</v>
      </c>
      <c r="M172" s="96" t="s">
        <v>991</v>
      </c>
      <c r="N172" s="94" t="e">
        <f>_xlfn.XLOOKUP(H172,[3]Sheet1!$V:$V,[3]Sheet1!$P:$P)</f>
        <v>#N/A</v>
      </c>
      <c r="O172" s="94" t="e">
        <f>_xlfn.XLOOKUP(H172,[3]Sheet1!$V:$V,[3]Sheet1!$F:$F)</f>
        <v>#N/A</v>
      </c>
      <c r="P172" s="94" t="str">
        <f>_xlfn.XLOOKUP(R172,'[7]DevicesWithInventory_89e8ff99-1'!$I:$I,'[7]DevicesWithInventory_89e8ff99-1'!$AB:$AB)</f>
        <v>dinesh.salunke@westerncap.in</v>
      </c>
      <c r="Q172" s="94" t="b">
        <f t="shared" si="8"/>
        <v>1</v>
      </c>
      <c r="R172" s="94" t="s">
        <v>992</v>
      </c>
      <c r="S172" s="93" t="s">
        <v>993</v>
      </c>
      <c r="T172" s="98" t="str">
        <f>_xlfn.XLOOKUP(R172,'[8]assets smaple file'!$N:$N,'[8]assets smaple file'!$M:$M)</f>
        <v>HP 240 G9</v>
      </c>
      <c r="U172" s="91" t="s">
        <v>789</v>
      </c>
      <c r="AA172" s="99">
        <f>_xlfn.XLOOKUP(J172,'[5]DevicesWithInventory_ef016592-4'!$I:$I,'[5]DevicesWithInventory_ef016592-4'!$D:$D)</f>
        <v>45811.387105717593</v>
      </c>
      <c r="AB172" s="170">
        <f>_xlfn.XLOOKUP(R172,'[6]DevicesWithInventory_89e8ff99-1'!$I:$I,'[6]DevicesWithInventory_89e8ff99-1'!$D:$D)</f>
        <v>45836.173420613428</v>
      </c>
      <c r="AC172" s="170">
        <v>45856.209177268516</v>
      </c>
      <c r="AD172" s="181">
        <v>45866.182971956019</v>
      </c>
    </row>
    <row r="173" spans="1:30" ht="15" hidden="1" x14ac:dyDescent="0.25">
      <c r="A173" s="92" t="s">
        <v>208</v>
      </c>
      <c r="B173" s="92" t="s">
        <v>154</v>
      </c>
      <c r="C173" s="92" t="s">
        <v>13</v>
      </c>
      <c r="D173" s="92" t="s">
        <v>785</v>
      </c>
      <c r="E173" s="94" t="s">
        <v>87</v>
      </c>
      <c r="F173" s="93" t="s">
        <v>694</v>
      </c>
      <c r="G173" s="93">
        <v>1</v>
      </c>
      <c r="H173" s="93" t="str">
        <f t="shared" si="5"/>
        <v>DHULEBM</v>
      </c>
      <c r="I173" s="123" t="s">
        <v>994</v>
      </c>
      <c r="J173" s="123" t="s">
        <v>995</v>
      </c>
      <c r="K173" s="124" t="s">
        <v>996</v>
      </c>
      <c r="L173" s="124" t="s">
        <v>994</v>
      </c>
      <c r="M173" s="96" t="str">
        <f>I173</f>
        <v>Dhiraj Koli</v>
      </c>
      <c r="N173" s="94" t="e">
        <f>_xlfn.XLOOKUP(H173,[3]Sheet1!$V:$V,[3]Sheet1!$P:$P)</f>
        <v>#N/A</v>
      </c>
      <c r="O173" s="94" t="e">
        <f>_xlfn.XLOOKUP(H173,[3]Sheet1!$V:$V,[3]Sheet1!$F:$F)</f>
        <v>#N/A</v>
      </c>
      <c r="P173" s="94" t="str">
        <f>_xlfn.XLOOKUP(R173,'[7]DevicesWithInventory_89e8ff99-1'!$I:$I,'[7]DevicesWithInventory_89e8ff99-1'!$AB:$AB)</f>
        <v>dhiraj.koli@westerncap.in</v>
      </c>
      <c r="Q173" s="94" t="b">
        <f t="shared" si="8"/>
        <v>1</v>
      </c>
      <c r="R173" s="94" t="str">
        <f>J173</f>
        <v>5CG4245GFF</v>
      </c>
      <c r="S173" s="94" t="str">
        <f>K173</f>
        <v>WCA/FIN/COMP/LAP/264</v>
      </c>
      <c r="T173" s="98" t="str">
        <f>_xlfn.XLOOKUP(R173,'[8]assets smaple file'!$N:$N,'[8]assets smaple file'!$M:$M)</f>
        <v>HP 240 G9</v>
      </c>
      <c r="U173" s="91" t="s">
        <v>789</v>
      </c>
      <c r="AA173" s="99">
        <f>_xlfn.XLOOKUP(J173,'[5]DevicesWithInventory_ef016592-4'!$I:$I,'[5]DevicesWithInventory_ef016592-4'!$D:$D)</f>
        <v>45811.424366805557</v>
      </c>
      <c r="AB173" s="170">
        <f>_xlfn.XLOOKUP(R173,'[6]DevicesWithInventory_89e8ff99-1'!$I:$I,'[6]DevicesWithInventory_89e8ff99-1'!$D:$D)</f>
        <v>45836.159668148146</v>
      </c>
      <c r="AC173" s="170">
        <v>45856.243171979164</v>
      </c>
      <c r="AD173" s="181">
        <v>45866.180258101849</v>
      </c>
    </row>
    <row r="174" spans="1:30" ht="15" hidden="1" x14ac:dyDescent="0.25">
      <c r="A174" s="92" t="s">
        <v>208</v>
      </c>
      <c r="B174" s="92" t="s">
        <v>154</v>
      </c>
      <c r="C174" s="92" t="s">
        <v>13</v>
      </c>
      <c r="D174" s="92" t="s">
        <v>785</v>
      </c>
      <c r="E174" s="94" t="s">
        <v>88</v>
      </c>
      <c r="F174" s="93" t="s">
        <v>694</v>
      </c>
      <c r="G174" s="93">
        <v>1</v>
      </c>
      <c r="H174" s="93" t="str">
        <f t="shared" si="5"/>
        <v>DHULECOE</v>
      </c>
      <c r="I174" s="125" t="s">
        <v>997</v>
      </c>
      <c r="J174" s="125" t="s">
        <v>998</v>
      </c>
      <c r="K174" s="126" t="s">
        <v>999</v>
      </c>
      <c r="L174" s="124" t="s">
        <v>209</v>
      </c>
      <c r="M174" s="96" t="s">
        <v>997</v>
      </c>
      <c r="N174" s="94" t="e">
        <f>_xlfn.XLOOKUP(H174,[3]Sheet1!$V:$V,[3]Sheet1!$P:$P)</f>
        <v>#N/A</v>
      </c>
      <c r="O174" s="94" t="e">
        <f>_xlfn.XLOOKUP(H174,[3]Sheet1!$V:$V,[3]Sheet1!$F:$F)</f>
        <v>#N/A</v>
      </c>
      <c r="P174" s="94" t="str">
        <f>_xlfn.XLOOKUP(R174,'[7]DevicesWithInventory_89e8ff99-1'!$I:$I,'[7]DevicesWithInventory_89e8ff99-1'!$AB:$AB)</f>
        <v>rupali.sharma@westerncap.in</v>
      </c>
      <c r="Q174" s="94" t="b">
        <v>1</v>
      </c>
      <c r="R174" s="94" t="s">
        <v>998</v>
      </c>
      <c r="S174" s="100" t="s">
        <v>999</v>
      </c>
      <c r="T174" s="98" t="str">
        <f>_xlfn.XLOOKUP(R174,'[8]assets smaple file'!$N:$N,'[8]assets smaple file'!$M:$M)</f>
        <v>Inspiron 15 3520</v>
      </c>
      <c r="U174" s="91" t="s">
        <v>789</v>
      </c>
      <c r="AA174" s="99">
        <f>_xlfn.XLOOKUP(J174,'[5]DevicesWithInventory_ef016592-4'!$I:$I,'[5]DevicesWithInventory_ef016592-4'!$D:$D)</f>
        <v>45811.406191770831</v>
      </c>
      <c r="AB174" s="170">
        <f>_xlfn.XLOOKUP(R174,'[6]DevicesWithInventory_89e8ff99-1'!$I:$I,'[6]DevicesWithInventory_89e8ff99-1'!$D:$D)</f>
        <v>45836.185792233795</v>
      </c>
      <c r="AC174" s="170">
        <v>45856.210251620367</v>
      </c>
      <c r="AD174" s="181">
        <v>45866.181787465277</v>
      </c>
    </row>
    <row r="175" spans="1:30" ht="15" hidden="1" x14ac:dyDescent="0.25">
      <c r="A175" s="92" t="s">
        <v>208</v>
      </c>
      <c r="B175" s="92" t="s">
        <v>154</v>
      </c>
      <c r="C175" s="92" t="s">
        <v>13</v>
      </c>
      <c r="D175" s="92" t="s">
        <v>785</v>
      </c>
      <c r="E175" s="94" t="s">
        <v>86</v>
      </c>
      <c r="F175" s="93" t="s">
        <v>770</v>
      </c>
      <c r="G175" s="93">
        <v>1</v>
      </c>
      <c r="H175" s="93" t="str">
        <f t="shared" si="5"/>
        <v>DHULERM</v>
      </c>
      <c r="I175" s="123" t="s">
        <v>994</v>
      </c>
      <c r="J175" s="123" t="s">
        <v>1000</v>
      </c>
      <c r="K175" s="124" t="s">
        <v>1001</v>
      </c>
      <c r="L175" s="124" t="s">
        <v>994</v>
      </c>
      <c r="M175" s="96" t="str">
        <f>I175</f>
        <v>Dhiraj Koli</v>
      </c>
      <c r="N175" s="94" t="e">
        <f>_xlfn.XLOOKUP(H175,[3]Sheet1!$V:$V,[3]Sheet1!$P:$P)</f>
        <v>#N/A</v>
      </c>
      <c r="O175" s="94" t="e">
        <f>_xlfn.XLOOKUP(H175,[3]Sheet1!$V:$V,[3]Sheet1!$F:$F)</f>
        <v>#N/A</v>
      </c>
      <c r="P175" s="94" t="str">
        <f>_xlfn.XLOOKUP(R175,'[7]DevicesWithInventory_89e8ff99-1'!$I:$I,'[7]DevicesWithInventory_89e8ff99-1'!$AB:$AB)</f>
        <v>dhiraj.koli@westerncap.in</v>
      </c>
      <c r="Q175" s="94" t="b">
        <f>L175=M175</f>
        <v>1</v>
      </c>
      <c r="R175" s="94" t="str">
        <f>J175</f>
        <v>5CG33861BM</v>
      </c>
      <c r="S175" s="94" t="str">
        <f>K175</f>
        <v>WCA/FIN/COMP/LAP/087</v>
      </c>
      <c r="T175" s="98" t="str">
        <f>_xlfn.XLOOKUP(R175,'[8]assets smaple file'!$N:$N,'[8]assets smaple file'!$M:$M)</f>
        <v>HP 240 G9</v>
      </c>
      <c r="U175" s="91" t="s">
        <v>789</v>
      </c>
      <c r="AA175" s="99">
        <f>_xlfn.XLOOKUP(J175,'[5]DevicesWithInventory_ef016592-4'!$I:$I,'[5]DevicesWithInventory_ef016592-4'!$D:$D)</f>
        <v>45811.513408287035</v>
      </c>
      <c r="AB175" s="170">
        <f>_xlfn.XLOOKUP(R175,'[6]DevicesWithInventory_89e8ff99-1'!$I:$I,'[6]DevicesWithInventory_89e8ff99-1'!$D:$D)</f>
        <v>45835.125763888886</v>
      </c>
      <c r="AC175" s="170">
        <v>45855.152002314811</v>
      </c>
      <c r="AD175" s="181">
        <v>45863.433298611111</v>
      </c>
    </row>
    <row r="176" spans="1:30" ht="15" hidden="1" x14ac:dyDescent="0.25">
      <c r="A176" s="92" t="s">
        <v>267</v>
      </c>
      <c r="B176" s="92" t="s">
        <v>154</v>
      </c>
      <c r="C176" s="92" t="s">
        <v>13</v>
      </c>
      <c r="D176" s="92" t="s">
        <v>785</v>
      </c>
      <c r="E176" s="94" t="s">
        <v>89</v>
      </c>
      <c r="F176" s="93" t="s">
        <v>694</v>
      </c>
      <c r="G176" s="93">
        <v>1</v>
      </c>
      <c r="H176" s="93" t="str">
        <f t="shared" si="5"/>
        <v>JALGAONBCM</v>
      </c>
      <c r="I176" s="123" t="s">
        <v>1002</v>
      </c>
      <c r="J176" s="123" t="s">
        <v>1003</v>
      </c>
      <c r="K176" s="124" t="s">
        <v>1004</v>
      </c>
      <c r="L176" s="124" t="s">
        <v>1002</v>
      </c>
      <c r="M176" s="96" t="s">
        <v>1002</v>
      </c>
      <c r="N176" s="94" t="e">
        <f>_xlfn.XLOOKUP(H176,[3]Sheet1!$V:$V,[3]Sheet1!$P:$P)</f>
        <v>#N/A</v>
      </c>
      <c r="O176" s="94" t="e">
        <f>_xlfn.XLOOKUP(H176,[3]Sheet1!$V:$V,[3]Sheet1!$F:$F)</f>
        <v>#N/A</v>
      </c>
      <c r="P176" s="94" t="str">
        <f>_xlfn.XLOOKUP(R176,'[7]DevicesWithInventory_89e8ff99-1'!$I:$I,'[7]DevicesWithInventory_89e8ff99-1'!$AB:$AB)</f>
        <v>satish.dethe@westerncap.in</v>
      </c>
      <c r="Q176" s="94" t="b">
        <f>L176=M176</f>
        <v>1</v>
      </c>
      <c r="R176" s="94" t="s">
        <v>1003</v>
      </c>
      <c r="S176" s="94" t="s">
        <v>1004</v>
      </c>
      <c r="T176" s="98" t="str">
        <f>_xlfn.XLOOKUP(R176,'[8]assets smaple file'!$N:$N,'[8]assets smaple file'!$M:$M)</f>
        <v>81X8</v>
      </c>
      <c r="U176" s="91" t="s">
        <v>789</v>
      </c>
      <c r="AA176" s="99">
        <f>_xlfn.XLOOKUP(J176,'[5]DevicesWithInventory_ef016592-4'!$I:$I,'[5]DevicesWithInventory_ef016592-4'!$D:$D)</f>
        <v>45811.410727812501</v>
      </c>
      <c r="AB176" s="170">
        <f>_xlfn.XLOOKUP(R176,'[6]DevicesWithInventory_89e8ff99-1'!$I:$I,'[6]DevicesWithInventory_89e8ff99-1'!$D:$D)</f>
        <v>45836.23622392361</v>
      </c>
      <c r="AC176" s="170">
        <v>45856.211494710646</v>
      </c>
      <c r="AD176" s="181">
        <v>45866.182239965281</v>
      </c>
    </row>
    <row r="177" spans="1:30" ht="15.75" hidden="1" x14ac:dyDescent="0.25">
      <c r="A177" s="93" t="s">
        <v>508</v>
      </c>
      <c r="B177" s="93" t="s">
        <v>191</v>
      </c>
      <c r="C177" s="92" t="s">
        <v>23</v>
      </c>
      <c r="D177" s="92" t="s">
        <v>763</v>
      </c>
      <c r="E177" s="94" t="s">
        <v>89</v>
      </c>
      <c r="F177" s="93" t="s">
        <v>694</v>
      </c>
      <c r="G177" s="93">
        <v>1</v>
      </c>
      <c r="H177" s="93" t="str">
        <f t="shared" si="5"/>
        <v>SHAMGARHBCM</v>
      </c>
      <c r="I177" s="123" t="s">
        <v>764</v>
      </c>
      <c r="L177" s="124" t="s">
        <v>1005</v>
      </c>
      <c r="M177" s="96" t="s">
        <v>1005</v>
      </c>
      <c r="N177" s="94" t="e">
        <f>_xlfn.XLOOKUP(H177,[3]Sheet1!$V:$V,[3]Sheet1!$P:$P)</f>
        <v>#N/A</v>
      </c>
      <c r="O177" s="94" t="e">
        <f>_xlfn.XLOOKUP(H177,[3]Sheet1!$V:$V,[3]Sheet1!$F:$F)</f>
        <v>#N/A</v>
      </c>
      <c r="P177" s="94" t="str">
        <f>_xlfn.XLOOKUP(R177,'[7]DevicesWithInventory_89e8ff99-1'!$I:$I,'[7]DevicesWithInventory_89e8ff99-1'!$AB:$AB)</f>
        <v>krishnkant.rajak@westerncap.in</v>
      </c>
      <c r="Q177" s="94" t="b">
        <f>L177=M177</f>
        <v>1</v>
      </c>
      <c r="R177" s="94" t="s">
        <v>1006</v>
      </c>
      <c r="S177" s="153" t="s">
        <v>1007</v>
      </c>
      <c r="T177" s="98" t="str">
        <f>_xlfn.XLOOKUP(R177,'[4]Laptop Tracking'!$G:$G,'[4]Laptop Tracking'!$F:$F)</f>
        <v>HP 240 G9</v>
      </c>
      <c r="U177" s="91" t="s">
        <v>765</v>
      </c>
      <c r="V177" s="91" t="s">
        <v>1006</v>
      </c>
      <c r="Y177" s="91" t="s">
        <v>1008</v>
      </c>
      <c r="AA177" s="99" t="e">
        <f>_xlfn.XLOOKUP(J177,'[5]DevicesWithInventory_ef016592-4'!$I:$I,'[5]DevicesWithInventory_ef016592-4'!$D:$D)</f>
        <v>#N/A</v>
      </c>
      <c r="AB177" s="170">
        <f>_xlfn.XLOOKUP(R177,'[6]DevicesWithInventory_89e8ff99-1'!$I:$I,'[6]DevicesWithInventory_89e8ff99-1'!$D:$D)</f>
        <v>45836.203343842593</v>
      </c>
      <c r="AC177" s="170">
        <v>45856.504372094911</v>
      </c>
      <c r="AD177" s="181">
        <v>45866.193076793985</v>
      </c>
    </row>
    <row r="178" spans="1:30" ht="15" hidden="1" x14ac:dyDescent="0.25">
      <c r="A178" s="92" t="s">
        <v>267</v>
      </c>
      <c r="B178" s="92" t="s">
        <v>154</v>
      </c>
      <c r="C178" s="92" t="s">
        <v>13</v>
      </c>
      <c r="D178" s="92" t="s">
        <v>785</v>
      </c>
      <c r="E178" s="94" t="s">
        <v>87</v>
      </c>
      <c r="F178" s="93" t="s">
        <v>694</v>
      </c>
      <c r="G178" s="93">
        <v>1</v>
      </c>
      <c r="H178" s="93" t="str">
        <f t="shared" ref="H178:H241" si="11">A178&amp;E178</f>
        <v>JALGAONBM</v>
      </c>
      <c r="I178" s="123" t="s">
        <v>268</v>
      </c>
      <c r="J178" s="123" t="s">
        <v>1009</v>
      </c>
      <c r="K178" s="124" t="s">
        <v>1010</v>
      </c>
      <c r="L178" s="124" t="s">
        <v>268</v>
      </c>
      <c r="M178" s="96" t="str">
        <f>I178</f>
        <v>Ganesh Wagh</v>
      </c>
      <c r="N178" s="94" t="e">
        <f>_xlfn.XLOOKUP(H178,[3]Sheet1!$V:$V,[3]Sheet1!$P:$P)</f>
        <v>#N/A</v>
      </c>
      <c r="O178" s="94" t="e">
        <f>_xlfn.XLOOKUP(H178,[3]Sheet1!$V:$V,[3]Sheet1!$F:$F)</f>
        <v>#N/A</v>
      </c>
      <c r="P178" s="94" t="str">
        <f>_xlfn.XLOOKUP(R178,'[7]DevicesWithInventory_89e8ff99-1'!$I:$I,'[7]DevicesWithInventory_89e8ff99-1'!$AB:$AB)</f>
        <v>ganesh.wagh@westerncap.in</v>
      </c>
      <c r="Q178" s="94" t="b">
        <f>L178=M178</f>
        <v>1</v>
      </c>
      <c r="R178" s="94" t="str">
        <f>J178</f>
        <v>5CG42319XH</v>
      </c>
      <c r="S178" s="94" t="str">
        <f>K178</f>
        <v>WCA/FIN/COMP/LAP/098</v>
      </c>
      <c r="T178" s="98" t="str">
        <f>_xlfn.XLOOKUP(R178,'[4]Laptop Tracking'!$G:$G,'[4]Laptop Tracking'!$F:$F)</f>
        <v>HP 240 G9</v>
      </c>
      <c r="U178" s="91" t="s">
        <v>789</v>
      </c>
      <c r="AA178" s="99">
        <f>_xlfn.XLOOKUP(J178,'[5]DevicesWithInventory_ef016592-4'!$I:$I,'[5]DevicesWithInventory_ef016592-4'!$D:$D)</f>
        <v>45811.406043055555</v>
      </c>
      <c r="AB178" s="170">
        <f>_xlfn.XLOOKUP(R178,'[6]DevicesWithInventory_89e8ff99-1'!$I:$I,'[6]DevicesWithInventory_89e8ff99-1'!$D:$D)</f>
        <v>45836.185548449073</v>
      </c>
      <c r="AC178" s="170">
        <v>45856.215974178238</v>
      </c>
      <c r="AD178" s="181">
        <v>45866.173541782409</v>
      </c>
    </row>
    <row r="179" spans="1:30" ht="15" hidden="1" x14ac:dyDescent="0.25">
      <c r="A179" s="93" t="s">
        <v>508</v>
      </c>
      <c r="B179" s="93" t="s">
        <v>191</v>
      </c>
      <c r="C179" s="92" t="s">
        <v>23</v>
      </c>
      <c r="D179" s="92" t="s">
        <v>763</v>
      </c>
      <c r="E179" s="94" t="s">
        <v>88</v>
      </c>
      <c r="F179" s="93" t="s">
        <v>694</v>
      </c>
      <c r="G179" s="93">
        <v>1</v>
      </c>
      <c r="H179" s="93" t="str">
        <f t="shared" si="11"/>
        <v>SHAMGARHCOE</v>
      </c>
      <c r="I179" s="123" t="s">
        <v>764</v>
      </c>
      <c r="L179" s="124" t="e">
        <v>#N/A</v>
      </c>
      <c r="M179" s="96" t="s">
        <v>88</v>
      </c>
      <c r="N179" s="94" t="str">
        <f>_xlfn.XLOOKUP(H179,[3]Sheet1!$V:$V,[3]Sheet1!$P:$P)</f>
        <v>Abhishek lohar</v>
      </c>
      <c r="O179" s="94" t="str">
        <f>_xlfn.XLOOKUP(H179,[3]Sheet1!$V:$V,[3]Sheet1!$F:$F)</f>
        <v>PG04SJWK</v>
      </c>
      <c r="P179" s="94" t="str">
        <f>_xlfn.XLOOKUP(R179,'[7]DevicesWithInventory_89e8ff99-1'!$I:$I,'[7]DevicesWithInventory_89e8ff99-1'!$AB:$AB)</f>
        <v>enroll@westerncap.in</v>
      </c>
      <c r="Q179" s="94" t="b">
        <v>1</v>
      </c>
      <c r="R179" s="94" t="str">
        <f>_xlfn.XLOOKUP(H179,[3]Sheet1!$V:$V,[3]Sheet1!$F:$F)</f>
        <v>PG04SJWK</v>
      </c>
      <c r="S179" s="93" t="str">
        <f>_xlfn.XLOOKUP(H179,[3]Sheet1!$V:$V,[3]Sheet1!$J:$J)</f>
        <v>WCA/FIN/COMP/LAP/349</v>
      </c>
      <c r="T179" s="98" t="str">
        <f>_xlfn.XLOOKUP(R179,[3]Sheet1!$F:$F,[3]Sheet1!$G:$G)</f>
        <v>V14(DXIH)</v>
      </c>
      <c r="U179" s="91" t="s">
        <v>766</v>
      </c>
      <c r="AA179" s="99" t="e">
        <f>_xlfn.XLOOKUP(J179,'[5]DevicesWithInventory_ef016592-4'!$I:$I,'[5]DevicesWithInventory_ef016592-4'!$D:$D)</f>
        <v>#N/A</v>
      </c>
      <c r="AB179" s="170">
        <f>_xlfn.XLOOKUP(R179,'[6]DevicesWithInventory_89e8ff99-1'!$I:$I,'[6]DevicesWithInventory_89e8ff99-1'!$D:$D)</f>
        <v>45801.360590277778</v>
      </c>
      <c r="AC179" s="170">
        <v>45856.215678935187</v>
      </c>
      <c r="AD179" s="181">
        <v>45866.174725787037</v>
      </c>
    </row>
    <row r="180" spans="1:30" ht="15" hidden="1" x14ac:dyDescent="0.25">
      <c r="A180" s="93" t="s">
        <v>508</v>
      </c>
      <c r="B180" s="93" t="s">
        <v>191</v>
      </c>
      <c r="C180" s="92" t="s">
        <v>23</v>
      </c>
      <c r="D180" s="92" t="s">
        <v>763</v>
      </c>
      <c r="E180" s="94" t="s">
        <v>86</v>
      </c>
      <c r="F180" s="93" t="s">
        <v>770</v>
      </c>
      <c r="G180" s="93">
        <v>1</v>
      </c>
      <c r="H180" s="93" t="str">
        <f t="shared" si="11"/>
        <v>SHAMGARHRM</v>
      </c>
      <c r="I180" s="123" t="s">
        <v>764</v>
      </c>
      <c r="L180" s="124" t="e">
        <v>#N/A</v>
      </c>
      <c r="M180" s="96" t="s">
        <v>86</v>
      </c>
      <c r="N180" s="94" t="str">
        <f>_xlfn.XLOOKUP(H180,[3]Sheet1!$V:$V,[3]Sheet1!$P:$P)</f>
        <v>RM</v>
      </c>
      <c r="O180" s="94" t="str">
        <f>_xlfn.XLOOKUP(H180,[3]Sheet1!$V:$V,[3]Sheet1!$F:$F)</f>
        <v>PG04SFMS</v>
      </c>
      <c r="P180" s="94" t="str">
        <f>_xlfn.XLOOKUP(R180,'[7]DevicesWithInventory_89e8ff99-1'!$I:$I,'[7]DevicesWithInventory_89e8ff99-1'!$AB:$AB)</f>
        <v>enroll@westerncap.in</v>
      </c>
      <c r="Q180" s="94" t="b">
        <v>1</v>
      </c>
      <c r="R180" s="94" t="str">
        <f>_xlfn.XLOOKUP(H180,[3]Sheet1!$V:$V,[3]Sheet1!$F:$F)</f>
        <v>PG04SFMS</v>
      </c>
      <c r="S180" s="93" t="str">
        <f>_xlfn.XLOOKUP(H180,[3]Sheet1!$V:$V,[3]Sheet1!$J:$J)</f>
        <v>WCA/FIN/COMP/LAP/350</v>
      </c>
      <c r="T180" s="98" t="str">
        <f>_xlfn.XLOOKUP(R180,[3]Sheet1!$F:$F,[3]Sheet1!$G:$G)</f>
        <v>V14(DXIH)</v>
      </c>
      <c r="U180" s="91" t="s">
        <v>766</v>
      </c>
      <c r="AA180" s="99" t="e">
        <f>_xlfn.XLOOKUP(J180,'[5]DevicesWithInventory_ef016592-4'!$I:$I,'[5]DevicesWithInventory_ef016592-4'!$D:$D)</f>
        <v>#N/A</v>
      </c>
      <c r="AB180" s="170">
        <f>_xlfn.XLOOKUP(R180,'[6]DevicesWithInventory_89e8ff99-1'!$I:$I,'[6]DevicesWithInventory_89e8ff99-1'!$D:$D)</f>
        <v>45801.358900462961</v>
      </c>
      <c r="AC180" s="170">
        <v>45801.358900462961</v>
      </c>
      <c r="AD180" s="181">
        <v>45866.210037511577</v>
      </c>
    </row>
    <row r="181" spans="1:30" ht="15" hidden="1" x14ac:dyDescent="0.25">
      <c r="A181" s="92" t="s">
        <v>267</v>
      </c>
      <c r="B181" s="92" t="s">
        <v>154</v>
      </c>
      <c r="C181" s="92" t="s">
        <v>13</v>
      </c>
      <c r="D181" s="92" t="s">
        <v>785</v>
      </c>
      <c r="E181" s="94" t="s">
        <v>88</v>
      </c>
      <c r="F181" s="93" t="s">
        <v>694</v>
      </c>
      <c r="G181" s="93">
        <v>1</v>
      </c>
      <c r="H181" s="93" t="str">
        <f t="shared" si="11"/>
        <v>JALGAONCOE</v>
      </c>
      <c r="I181" s="123" t="s">
        <v>1011</v>
      </c>
      <c r="J181" s="123" t="s">
        <v>1012</v>
      </c>
      <c r="K181" s="124" t="s">
        <v>1013</v>
      </c>
      <c r="L181" s="124" t="s">
        <v>1011</v>
      </c>
      <c r="M181" s="96" t="str">
        <f>I181</f>
        <v>Shubham Chaudhari</v>
      </c>
      <c r="N181" s="94" t="e">
        <f>_xlfn.XLOOKUP(H181,[3]Sheet1!$V:$V,[3]Sheet1!$P:$P)</f>
        <v>#N/A</v>
      </c>
      <c r="O181" s="94" t="e">
        <f>_xlfn.XLOOKUP(H181,[3]Sheet1!$V:$V,[3]Sheet1!$F:$F)</f>
        <v>#N/A</v>
      </c>
      <c r="P181" s="94" t="str">
        <f>_xlfn.XLOOKUP(R181,'[7]DevicesWithInventory_89e8ff99-1'!$I:$I,'[7]DevicesWithInventory_89e8ff99-1'!$AB:$AB)</f>
        <v>shubham.chaudhari@westerncap.in</v>
      </c>
      <c r="Q181" s="94" t="b">
        <f t="shared" ref="Q181:Q206" si="12">L181=M181</f>
        <v>1</v>
      </c>
      <c r="R181" s="94" t="str">
        <f>J181</f>
        <v>PF2D6NQ0</v>
      </c>
      <c r="S181" s="94" t="str">
        <f>K181</f>
        <v>WCA/FIN/COMP/LAP/019</v>
      </c>
      <c r="T181" s="98" t="str">
        <f>_xlfn.XLOOKUP(R181,'[8]assets smaple file'!$N:$N,'[8]assets smaple file'!$M:$M)</f>
        <v>81WE</v>
      </c>
      <c r="U181" s="91" t="s">
        <v>789</v>
      </c>
      <c r="AA181" s="99">
        <f>_xlfn.XLOOKUP(J181,'[5]DevicesWithInventory_ef016592-4'!$I:$I,'[5]DevicesWithInventory_ef016592-4'!$D:$D)</f>
        <v>45811.483128518521</v>
      </c>
      <c r="AB181" s="170">
        <f>_xlfn.XLOOKUP(R181,'[6]DevicesWithInventory_89e8ff99-1'!$I:$I,'[6]DevicesWithInventory_89e8ff99-1'!$D:$D)</f>
        <v>45836.181277175929</v>
      </c>
      <c r="AC181" s="170">
        <v>45856.276790335651</v>
      </c>
      <c r="AD181" s="181">
        <v>45866.236253668983</v>
      </c>
    </row>
    <row r="182" spans="1:30" ht="15" hidden="1" x14ac:dyDescent="0.25">
      <c r="A182" s="92" t="s">
        <v>267</v>
      </c>
      <c r="B182" s="92" t="s">
        <v>154</v>
      </c>
      <c r="C182" s="92" t="s">
        <v>13</v>
      </c>
      <c r="D182" s="92" t="s">
        <v>785</v>
      </c>
      <c r="E182" s="94" t="s">
        <v>86</v>
      </c>
      <c r="F182" s="93" t="s">
        <v>770</v>
      </c>
      <c r="G182" s="93">
        <v>1</v>
      </c>
      <c r="H182" s="93" t="str">
        <f t="shared" si="11"/>
        <v>JALGAONRM</v>
      </c>
      <c r="I182" s="123" t="s">
        <v>268</v>
      </c>
      <c r="J182" s="123" t="s">
        <v>1014</v>
      </c>
      <c r="K182" s="124" t="s">
        <v>1015</v>
      </c>
      <c r="L182" s="124" t="s">
        <v>821</v>
      </c>
      <c r="M182" s="96" t="str">
        <f>I182</f>
        <v>Ganesh Wagh</v>
      </c>
      <c r="N182" s="94" t="e">
        <f>_xlfn.XLOOKUP(H182,[3]Sheet1!$V:$V,[3]Sheet1!$P:$P)</f>
        <v>#N/A</v>
      </c>
      <c r="O182" s="94" t="e">
        <f>_xlfn.XLOOKUP(H182,[3]Sheet1!$V:$V,[3]Sheet1!$F:$F)</f>
        <v>#N/A</v>
      </c>
      <c r="P182" s="94" t="str">
        <f>_xlfn.XLOOKUP(R182,'[7]DevicesWithInventory_89e8ff99-1'!$I:$I,'[7]DevicesWithInventory_89e8ff99-1'!$AB:$AB)</f>
        <v>it@westerncap.in</v>
      </c>
      <c r="Q182" s="94" t="b">
        <f t="shared" si="12"/>
        <v>0</v>
      </c>
      <c r="R182" s="94" t="str">
        <f>J182</f>
        <v>5CG33861FC</v>
      </c>
      <c r="S182" s="94" t="str">
        <f>K182</f>
        <v>WCA/FIN/COMP/LAP/088</v>
      </c>
      <c r="T182" s="98" t="str">
        <f>_xlfn.XLOOKUP(R182,'[8]assets smaple file'!$N:$N,'[8]assets smaple file'!$M:$M)</f>
        <v>HP 240 G9</v>
      </c>
      <c r="U182" s="91" t="s">
        <v>789</v>
      </c>
      <c r="AA182" s="99">
        <f>_xlfn.XLOOKUP(J182,'[5]DevicesWithInventory_ef016592-4'!$I:$I,'[5]DevicesWithInventory_ef016592-4'!$D:$D)</f>
        <v>45811.185244189815</v>
      </c>
      <c r="AB182" s="170">
        <f>_xlfn.XLOOKUP(R182,'[6]DevicesWithInventory_89e8ff99-1'!$I:$I,'[6]DevicesWithInventory_89e8ff99-1'!$D:$D)</f>
        <v>45812.208553240744</v>
      </c>
      <c r="AC182" s="170">
        <v>45853.361030092594</v>
      </c>
      <c r="AD182" s="181">
        <v>45866.197596481485</v>
      </c>
    </row>
    <row r="183" spans="1:30" ht="15" hidden="1" x14ac:dyDescent="0.25">
      <c r="A183" s="92" t="s">
        <v>232</v>
      </c>
      <c r="B183" s="92" t="s">
        <v>154</v>
      </c>
      <c r="C183" s="92" t="s">
        <v>13</v>
      </c>
      <c r="D183" s="92" t="s">
        <v>785</v>
      </c>
      <c r="E183" s="94" t="s">
        <v>89</v>
      </c>
      <c r="F183" s="93" t="s">
        <v>694</v>
      </c>
      <c r="G183" s="93">
        <v>1</v>
      </c>
      <c r="H183" s="93" t="str">
        <f t="shared" si="11"/>
        <v>KARADBCM</v>
      </c>
      <c r="I183" s="123" t="s">
        <v>1016</v>
      </c>
      <c r="J183" s="123" t="s">
        <v>1017</v>
      </c>
      <c r="K183" s="124" t="s">
        <v>1018</v>
      </c>
      <c r="L183" s="124" t="s">
        <v>1016</v>
      </c>
      <c r="M183" s="96" t="s">
        <v>1016</v>
      </c>
      <c r="N183" s="94" t="e">
        <f>_xlfn.XLOOKUP(H183,[3]Sheet1!$V:$V,[3]Sheet1!$P:$P)</f>
        <v>#N/A</v>
      </c>
      <c r="O183" s="94" t="e">
        <f>_xlfn.XLOOKUP(H183,[3]Sheet1!$V:$V,[3]Sheet1!$F:$F)</f>
        <v>#N/A</v>
      </c>
      <c r="P183" s="94" t="str">
        <f>_xlfn.XLOOKUP(R183,'[7]DevicesWithInventory_89e8ff99-1'!$I:$I,'[7]DevicesWithInventory_89e8ff99-1'!$AB:$AB)</f>
        <v>ajay.gawai@westerncap.in</v>
      </c>
      <c r="Q183" s="94" t="b">
        <f t="shared" si="12"/>
        <v>1</v>
      </c>
      <c r="R183" s="94" t="s">
        <v>1017</v>
      </c>
      <c r="S183" s="94" t="s">
        <v>1018</v>
      </c>
      <c r="T183" s="98" t="str">
        <f>_xlfn.XLOOKUP(R183,'[8]assets smaple file'!$N:$N,'[8]assets smaple file'!$M:$M)</f>
        <v>HP 240 G9</v>
      </c>
      <c r="U183" s="91" t="s">
        <v>789</v>
      </c>
      <c r="AA183" s="99">
        <f>_xlfn.XLOOKUP(J183,'[5]DevicesWithInventory_ef016592-4'!$I:$I,'[5]DevicesWithInventory_ef016592-4'!$D:$D)</f>
        <v>45811.343677638892</v>
      </c>
      <c r="AB183" s="170">
        <f>_xlfn.XLOOKUP(R183,'[6]DevicesWithInventory_89e8ff99-1'!$I:$I,'[6]DevicesWithInventory_89e8ff99-1'!$D:$D)</f>
        <v>45836.213784756947</v>
      </c>
      <c r="AC183" s="170">
        <v>45856.257272685187</v>
      </c>
      <c r="AD183" s="181">
        <v>45865.351504629631</v>
      </c>
    </row>
    <row r="184" spans="1:30" ht="15" hidden="1" x14ac:dyDescent="0.25">
      <c r="A184" s="92" t="s">
        <v>232</v>
      </c>
      <c r="B184" s="92" t="s">
        <v>154</v>
      </c>
      <c r="C184" s="92" t="s">
        <v>13</v>
      </c>
      <c r="D184" s="92" t="s">
        <v>785</v>
      </c>
      <c r="E184" s="94" t="s">
        <v>87</v>
      </c>
      <c r="F184" s="93" t="s">
        <v>694</v>
      </c>
      <c r="G184" s="93">
        <v>1</v>
      </c>
      <c r="H184" s="93" t="str">
        <f t="shared" si="11"/>
        <v>KARADBM</v>
      </c>
      <c r="I184" s="121" t="s">
        <v>1019</v>
      </c>
      <c r="J184" s="121" t="s">
        <v>1020</v>
      </c>
      <c r="K184" s="122" t="s">
        <v>1021</v>
      </c>
      <c r="L184" s="124" t="e">
        <v>#N/A</v>
      </c>
      <c r="M184" s="96" t="s">
        <v>1019</v>
      </c>
      <c r="N184" s="94" t="e">
        <f>_xlfn.XLOOKUP(H184,[3]Sheet1!$V:$V,[3]Sheet1!$P:$P)</f>
        <v>#N/A</v>
      </c>
      <c r="O184" s="94" t="e">
        <f>_xlfn.XLOOKUP(H184,[3]Sheet1!$V:$V,[3]Sheet1!$F:$F)</f>
        <v>#N/A</v>
      </c>
      <c r="P184" s="94" t="e">
        <f>_xlfn.XLOOKUP(R184,'[7]DevicesWithInventory_89e8ff99-1'!$I:$I,'[7]DevicesWithInventory_89e8ff99-1'!$AB:$AB)</f>
        <v>#N/A</v>
      </c>
      <c r="Q184" s="94" t="e">
        <f t="shared" si="12"/>
        <v>#N/A</v>
      </c>
      <c r="R184" s="94" t="s">
        <v>1020</v>
      </c>
      <c r="S184" s="93" t="s">
        <v>1021</v>
      </c>
      <c r="T184" s="98" t="str">
        <f>_xlfn.XLOOKUP(R184,'[4]Laptop Tracking'!$G:$G,'[4]Laptop Tracking'!$F:$F)</f>
        <v>HP 240 G9</v>
      </c>
      <c r="U184" s="91" t="s">
        <v>789</v>
      </c>
      <c r="AA184" s="99" t="e">
        <f>_xlfn.XLOOKUP(J184,'[5]DevicesWithInventory_ef016592-4'!$I:$I,'[5]DevicesWithInventory_ef016592-4'!$D:$D)</f>
        <v>#N/A</v>
      </c>
      <c r="AB184" s="170">
        <v>45836.121127337959</v>
      </c>
      <c r="AC184" s="170"/>
      <c r="AD184" s="181" t="e">
        <v>#N/A</v>
      </c>
    </row>
    <row r="185" spans="1:30" ht="15" hidden="1" x14ac:dyDescent="0.25">
      <c r="A185" s="92" t="s">
        <v>232</v>
      </c>
      <c r="B185" s="92" t="s">
        <v>154</v>
      </c>
      <c r="C185" s="92" t="s">
        <v>13</v>
      </c>
      <c r="D185" s="92" t="s">
        <v>785</v>
      </c>
      <c r="E185" s="94" t="s">
        <v>88</v>
      </c>
      <c r="F185" s="93" t="s">
        <v>694</v>
      </c>
      <c r="G185" s="93">
        <v>1</v>
      </c>
      <c r="H185" s="93" t="str">
        <f t="shared" si="11"/>
        <v>KARADCOE</v>
      </c>
      <c r="I185" s="123" t="s">
        <v>1022</v>
      </c>
      <c r="J185" s="123" t="s">
        <v>1023</v>
      </c>
      <c r="K185" s="124" t="s">
        <v>1024</v>
      </c>
      <c r="L185" s="124" t="s">
        <v>1022</v>
      </c>
      <c r="M185" s="96" t="str">
        <f>I185</f>
        <v>Vighnesh Sathe</v>
      </c>
      <c r="N185" s="94" t="e">
        <f>_xlfn.XLOOKUP(H185,[3]Sheet1!$V:$V,[3]Sheet1!$P:$P)</f>
        <v>#N/A</v>
      </c>
      <c r="O185" s="94" t="e">
        <f>_xlfn.XLOOKUP(H185,[3]Sheet1!$V:$V,[3]Sheet1!$F:$F)</f>
        <v>#N/A</v>
      </c>
      <c r="P185" s="94" t="str">
        <f>_xlfn.XLOOKUP(R185,'[7]DevicesWithInventory_89e8ff99-1'!$I:$I,'[7]DevicesWithInventory_89e8ff99-1'!$AB:$AB)</f>
        <v>vighnesh.sathe@westerncap.in</v>
      </c>
      <c r="Q185" s="94" t="b">
        <f t="shared" si="12"/>
        <v>1</v>
      </c>
      <c r="R185" s="94" t="str">
        <f>J185</f>
        <v>5CG42328F3</v>
      </c>
      <c r="S185" s="94" t="str">
        <f>K185</f>
        <v>WCA/FIN/COMP/LAP/266</v>
      </c>
      <c r="T185" s="98" t="str">
        <f>_xlfn.XLOOKUP(R185,'[8]assets smaple file'!$N:$N,'[8]assets smaple file'!$M:$M)</f>
        <v>HP 240 G9</v>
      </c>
      <c r="U185" s="91" t="s">
        <v>789</v>
      </c>
      <c r="Y185" s="91" t="s">
        <v>1899</v>
      </c>
      <c r="AA185" s="99">
        <f>_xlfn.XLOOKUP(J185,'[5]DevicesWithInventory_ef016592-4'!$I:$I,'[5]DevicesWithInventory_ef016592-4'!$D:$D)</f>
        <v>45811.422150219907</v>
      </c>
      <c r="AB185" s="170">
        <f>_xlfn.XLOOKUP(R185,'[6]DevicesWithInventory_89e8ff99-1'!$I:$I,'[6]DevicesWithInventory_89e8ff99-1'!$D:$D)</f>
        <v>45836.187402685187</v>
      </c>
      <c r="AC185" s="170">
        <v>45856.216453692126</v>
      </c>
      <c r="AD185" s="181">
        <v>45866.195609907409</v>
      </c>
    </row>
    <row r="186" spans="1:30" ht="15" hidden="1" x14ac:dyDescent="0.25">
      <c r="A186" s="92" t="s">
        <v>232</v>
      </c>
      <c r="B186" s="92" t="s">
        <v>154</v>
      </c>
      <c r="C186" s="92" t="s">
        <v>13</v>
      </c>
      <c r="D186" s="92" t="s">
        <v>785</v>
      </c>
      <c r="E186" s="94" t="s">
        <v>86</v>
      </c>
      <c r="F186" s="93" t="s">
        <v>770</v>
      </c>
      <c r="G186" s="93">
        <v>1</v>
      </c>
      <c r="H186" s="93" t="str">
        <f t="shared" si="11"/>
        <v>KARADRM</v>
      </c>
      <c r="I186" s="121" t="s">
        <v>1019</v>
      </c>
      <c r="J186" s="123" t="s">
        <v>1025</v>
      </c>
      <c r="K186" s="124" t="s">
        <v>1026</v>
      </c>
      <c r="L186" s="124" t="s">
        <v>1027</v>
      </c>
      <c r="M186" s="96" t="str">
        <f>I186</f>
        <v>Pankaj Jadhav</v>
      </c>
      <c r="N186" s="94" t="e">
        <f>_xlfn.XLOOKUP(H186,[3]Sheet1!$V:$V,[3]Sheet1!$P:$P)</f>
        <v>#N/A</v>
      </c>
      <c r="O186" s="94" t="e">
        <f>_xlfn.XLOOKUP(H186,[3]Sheet1!$V:$V,[3]Sheet1!$F:$F)</f>
        <v>#N/A</v>
      </c>
      <c r="P186" s="94" t="str">
        <f>_xlfn.XLOOKUP(R186,'[7]DevicesWithInventory_89e8ff99-1'!$I:$I,'[7]DevicesWithInventory_89e8ff99-1'!$AB:$AB)</f>
        <v>ganesh.kale@westerncap.in</v>
      </c>
      <c r="Q186" s="94" t="b">
        <f t="shared" si="12"/>
        <v>0</v>
      </c>
      <c r="R186" s="94" t="str">
        <f>J186</f>
        <v>5CG4324KVZ</v>
      </c>
      <c r="S186" s="94" t="str">
        <f>K186</f>
        <v>WCA/FIN/COMP/LAP/270</v>
      </c>
      <c r="T186" s="98" t="str">
        <f>_xlfn.XLOOKUP(R186,'[8]assets smaple file'!$N:$N,'[8]assets smaple file'!$M:$M)</f>
        <v>HP 240 G9</v>
      </c>
      <c r="U186" s="91" t="s">
        <v>789</v>
      </c>
      <c r="AA186" s="99">
        <f>_xlfn.XLOOKUP(J186,'[5]DevicesWithInventory_ef016592-4'!$I:$I,'[5]DevicesWithInventory_ef016592-4'!$D:$D)</f>
        <v>45811.509171087964</v>
      </c>
      <c r="AB186" s="170">
        <f>_xlfn.XLOOKUP(R186,'[6]DevicesWithInventory_89e8ff99-1'!$I:$I,'[6]DevicesWithInventory_89e8ff99-1'!$D:$D)</f>
        <v>45835.957905092589</v>
      </c>
      <c r="AC186" s="170">
        <v>45853.483460648145</v>
      </c>
      <c r="AD186" s="181">
        <v>45863.956643518519</v>
      </c>
    </row>
    <row r="187" spans="1:30" ht="15" hidden="1" x14ac:dyDescent="0.25">
      <c r="A187" s="92" t="s">
        <v>245</v>
      </c>
      <c r="B187" s="92" t="s">
        <v>154</v>
      </c>
      <c r="C187" s="92" t="s">
        <v>13</v>
      </c>
      <c r="D187" s="92" t="s">
        <v>785</v>
      </c>
      <c r="E187" s="94" t="s">
        <v>89</v>
      </c>
      <c r="F187" s="93" t="s">
        <v>694</v>
      </c>
      <c r="G187" s="93">
        <v>1</v>
      </c>
      <c r="H187" s="93" t="str">
        <f t="shared" si="11"/>
        <v>NAGPURBCM</v>
      </c>
      <c r="I187" s="123" t="s">
        <v>246</v>
      </c>
      <c r="J187" s="123" t="s">
        <v>1028</v>
      </c>
      <c r="K187" s="124" t="s">
        <v>1029</v>
      </c>
      <c r="L187" s="124" t="s">
        <v>246</v>
      </c>
      <c r="M187" s="96" t="s">
        <v>246</v>
      </c>
      <c r="N187" s="94" t="e">
        <f>_xlfn.XLOOKUP(H187,[3]Sheet1!$V:$V,[3]Sheet1!$P:$P)</f>
        <v>#N/A</v>
      </c>
      <c r="O187" s="94" t="e">
        <f>_xlfn.XLOOKUP(H187,[3]Sheet1!$V:$V,[3]Sheet1!$F:$F)</f>
        <v>#N/A</v>
      </c>
      <c r="P187" s="94" t="str">
        <f>_xlfn.XLOOKUP(R187,'[7]DevicesWithInventory_89e8ff99-1'!$I:$I,'[7]DevicesWithInventory_89e8ff99-1'!$AB:$AB)</f>
        <v>bavana.rao@westerncap.in</v>
      </c>
      <c r="Q187" s="94" t="b">
        <f t="shared" si="12"/>
        <v>1</v>
      </c>
      <c r="R187" s="94" t="s">
        <v>1028</v>
      </c>
      <c r="S187" s="94" t="s">
        <v>1029</v>
      </c>
      <c r="T187" s="98" t="str">
        <f>_xlfn.XLOOKUP(R187,'[4]Laptop Tracking'!$G:$G,'[4]Laptop Tracking'!$F:$F)</f>
        <v>HP 240 G9</v>
      </c>
      <c r="U187" s="91" t="s">
        <v>789</v>
      </c>
      <c r="AA187" s="99">
        <f>_xlfn.XLOOKUP(J187,'[5]DevicesWithInventory_ef016592-4'!$I:$I,'[5]DevicesWithInventory_ef016592-4'!$D:$D)</f>
        <v>45811.194357453707</v>
      </c>
      <c r="AB187" s="170">
        <f>_xlfn.XLOOKUP(R187,'[6]DevicesWithInventory_89e8ff99-1'!$I:$I,'[6]DevicesWithInventory_89e8ff99-1'!$D:$D)</f>
        <v>45836.186803113429</v>
      </c>
      <c r="AC187" s="170">
        <v>45856.378108900462</v>
      </c>
      <c r="AD187" s="181">
        <v>45866.186877812499</v>
      </c>
    </row>
    <row r="188" spans="1:30" ht="15" hidden="1" x14ac:dyDescent="0.25">
      <c r="A188" s="92" t="s">
        <v>245</v>
      </c>
      <c r="B188" s="92" t="s">
        <v>154</v>
      </c>
      <c r="C188" s="92" t="s">
        <v>13</v>
      </c>
      <c r="D188" s="92" t="s">
        <v>785</v>
      </c>
      <c r="E188" s="94" t="s">
        <v>87</v>
      </c>
      <c r="F188" s="93" t="s">
        <v>694</v>
      </c>
      <c r="G188" s="93">
        <v>1</v>
      </c>
      <c r="H188" s="93" t="str">
        <f t="shared" si="11"/>
        <v>NAGPURBM</v>
      </c>
      <c r="I188" s="123" t="s">
        <v>1030</v>
      </c>
      <c r="J188" s="123" t="s">
        <v>1031</v>
      </c>
      <c r="K188" s="124" t="s">
        <v>1032</v>
      </c>
      <c r="L188" s="124" t="s">
        <v>1030</v>
      </c>
      <c r="M188" s="96" t="str">
        <f>I188</f>
        <v>Vikram Dhakate</v>
      </c>
      <c r="N188" s="94" t="e">
        <f>_xlfn.XLOOKUP(H188,[3]Sheet1!$V:$V,[3]Sheet1!$P:$P)</f>
        <v>#N/A</v>
      </c>
      <c r="O188" s="94" t="e">
        <f>_xlfn.XLOOKUP(H188,[3]Sheet1!$V:$V,[3]Sheet1!$F:$F)</f>
        <v>#N/A</v>
      </c>
      <c r="P188" s="94" t="str">
        <f>_xlfn.XLOOKUP(R188,'[7]DevicesWithInventory_89e8ff99-1'!$I:$I,'[7]DevicesWithInventory_89e8ff99-1'!$AB:$AB)</f>
        <v>vikram.dhakate@westerncap.in</v>
      </c>
      <c r="Q188" s="94" t="b">
        <f t="shared" si="12"/>
        <v>1</v>
      </c>
      <c r="R188" s="94" t="str">
        <f t="shared" ref="R188:S190" si="13">J188</f>
        <v>5CG4324KVP</v>
      </c>
      <c r="S188" s="94" t="str">
        <f t="shared" si="13"/>
        <v>WCA/FIN/COMP/LAP/274</v>
      </c>
      <c r="T188" s="98" t="str">
        <f>_xlfn.XLOOKUP(R188,'[8]assets smaple file'!$N:$N,'[8]assets smaple file'!$M:$M)</f>
        <v>HP 240 G9</v>
      </c>
      <c r="U188" s="91" t="s">
        <v>789</v>
      </c>
      <c r="AA188" s="99">
        <f>_xlfn.XLOOKUP(J188,'[5]DevicesWithInventory_ef016592-4'!$I:$I,'[5]DevicesWithInventory_ef016592-4'!$D:$D)</f>
        <v>45811.199294513892</v>
      </c>
      <c r="AB188" s="170">
        <f>_xlfn.XLOOKUP(R188,'[6]DevicesWithInventory_89e8ff99-1'!$I:$I,'[6]DevicesWithInventory_89e8ff99-1'!$D:$D)</f>
        <v>45836.184490717591</v>
      </c>
      <c r="AC188" s="170">
        <v>45856.505102708332</v>
      </c>
      <c r="AD188" s="181">
        <v>45866.170923831021</v>
      </c>
    </row>
    <row r="189" spans="1:30" ht="15" hidden="1" x14ac:dyDescent="0.25">
      <c r="A189" s="92" t="s">
        <v>245</v>
      </c>
      <c r="B189" s="92" t="s">
        <v>154</v>
      </c>
      <c r="C189" s="92" t="s">
        <v>13</v>
      </c>
      <c r="D189" s="92" t="s">
        <v>785</v>
      </c>
      <c r="E189" s="94" t="s">
        <v>88</v>
      </c>
      <c r="F189" s="93" t="s">
        <v>694</v>
      </c>
      <c r="G189" s="93">
        <v>1</v>
      </c>
      <c r="H189" s="93" t="str">
        <f t="shared" si="11"/>
        <v>NAGPURCOE</v>
      </c>
      <c r="I189" s="123" t="s">
        <v>1033</v>
      </c>
      <c r="J189" s="123" t="s">
        <v>1034</v>
      </c>
      <c r="K189" s="124" t="s">
        <v>1035</v>
      </c>
      <c r="L189" s="124" t="s">
        <v>1033</v>
      </c>
      <c r="M189" s="96" t="s">
        <v>1897</v>
      </c>
      <c r="N189" s="94" t="e">
        <f>_xlfn.XLOOKUP(H189,[3]Sheet1!$V:$V,[3]Sheet1!$P:$P)</f>
        <v>#N/A</v>
      </c>
      <c r="O189" s="94" t="e">
        <f>_xlfn.XLOOKUP(H189,[3]Sheet1!$V:$V,[3]Sheet1!$F:$F)</f>
        <v>#N/A</v>
      </c>
      <c r="P189" s="94" t="str">
        <f>_xlfn.XLOOKUP(R189,'[7]DevicesWithInventory_89e8ff99-1'!$I:$I,'[7]DevicesWithInventory_89e8ff99-1'!$AB:$AB)</f>
        <v>gaurav.boharapi@westerncap.in</v>
      </c>
      <c r="Q189" s="94" t="b">
        <f t="shared" si="12"/>
        <v>0</v>
      </c>
      <c r="R189" s="94" t="str">
        <f t="shared" si="13"/>
        <v>5CG4234GM0</v>
      </c>
      <c r="S189" s="94" t="str">
        <f t="shared" si="13"/>
        <v>WCA/FIN/COMP/LAP/120</v>
      </c>
      <c r="T189" s="98" t="str">
        <f>_xlfn.XLOOKUP(R189,'[4]Laptop Tracking'!$G:$G,'[4]Laptop Tracking'!$F:$F)</f>
        <v>HP 240 G9</v>
      </c>
      <c r="U189" s="91" t="s">
        <v>789</v>
      </c>
      <c r="AA189" s="99">
        <f>_xlfn.XLOOKUP(J189,'[5]DevicesWithInventory_ef016592-4'!$I:$I,'[5]DevicesWithInventory_ef016592-4'!$D:$D)</f>
        <v>45811.512423055552</v>
      </c>
      <c r="AB189" s="170">
        <f>_xlfn.XLOOKUP(R189,'[6]DevicesWithInventory_89e8ff99-1'!$I:$I,'[6]DevicesWithInventory_89e8ff99-1'!$D:$D)</f>
        <v>45836.170978217589</v>
      </c>
      <c r="AC189" s="170">
        <v>45856.216325104164</v>
      </c>
      <c r="AD189" s="181">
        <v>45866.186041030094</v>
      </c>
    </row>
    <row r="190" spans="1:30" ht="15" hidden="1" x14ac:dyDescent="0.25">
      <c r="A190" s="92" t="s">
        <v>245</v>
      </c>
      <c r="B190" s="92" t="s">
        <v>154</v>
      </c>
      <c r="C190" s="92" t="s">
        <v>13</v>
      </c>
      <c r="D190" s="92" t="s">
        <v>785</v>
      </c>
      <c r="E190" s="94" t="s">
        <v>86</v>
      </c>
      <c r="F190" s="93" t="s">
        <v>770</v>
      </c>
      <c r="G190" s="93">
        <v>1</v>
      </c>
      <c r="H190" s="93" t="str">
        <f t="shared" si="11"/>
        <v>NAGPURRM</v>
      </c>
      <c r="I190" s="123" t="s">
        <v>1030</v>
      </c>
      <c r="J190" s="123" t="s">
        <v>1036</v>
      </c>
      <c r="K190" s="124" t="s">
        <v>1037</v>
      </c>
      <c r="L190" s="124" t="s">
        <v>1038</v>
      </c>
      <c r="M190" s="96" t="str">
        <f>I190</f>
        <v>Vikram Dhakate</v>
      </c>
      <c r="N190" s="94" t="e">
        <f>_xlfn.XLOOKUP(H190,[3]Sheet1!$V:$V,[3]Sheet1!$P:$P)</f>
        <v>#N/A</v>
      </c>
      <c r="O190" s="94" t="e">
        <f>_xlfn.XLOOKUP(H190,[3]Sheet1!$V:$V,[3]Sheet1!$F:$F)</f>
        <v>#N/A</v>
      </c>
      <c r="P190" s="94" t="str">
        <f>_xlfn.XLOOKUP(R190,'[7]DevicesWithInventory_89e8ff99-1'!$I:$I,'[7]DevicesWithInventory_89e8ff99-1'!$AB:$AB)</f>
        <v>ashish.gharjale@westerncap.in</v>
      </c>
      <c r="Q190" s="94" t="b">
        <f t="shared" si="12"/>
        <v>0</v>
      </c>
      <c r="R190" s="94" t="str">
        <f t="shared" si="13"/>
        <v>5CG4324LN8</v>
      </c>
      <c r="S190" s="94" t="str">
        <f t="shared" si="13"/>
        <v>WCA/Fin/Comp/Lap/284</v>
      </c>
      <c r="T190" s="98" t="str">
        <f>_xlfn.XLOOKUP(R190,'[8]assets smaple file'!$N:$N,'[8]assets smaple file'!$M:$M)</f>
        <v>HP 240 G9</v>
      </c>
      <c r="U190" s="91" t="s">
        <v>789</v>
      </c>
      <c r="AA190" s="99">
        <f>_xlfn.XLOOKUP(J190,'[5]DevicesWithInventory_ef016592-4'!$I:$I,'[5]DevicesWithInventory_ef016592-4'!$D:$D)</f>
        <v>45770.250173611108</v>
      </c>
      <c r="AB190" s="170">
        <f>_xlfn.XLOOKUP(R190,'[6]DevicesWithInventory_89e8ff99-1'!$I:$I,'[6]DevicesWithInventory_89e8ff99-1'!$D:$D)</f>
        <v>45770.250173611108</v>
      </c>
      <c r="AC190" s="170">
        <v>45770.250173611108</v>
      </c>
      <c r="AD190" s="181">
        <v>45863.482974537037</v>
      </c>
    </row>
    <row r="191" spans="1:30" ht="15" hidden="1" x14ac:dyDescent="0.25">
      <c r="A191" s="92" t="s">
        <v>473</v>
      </c>
      <c r="B191" s="92" t="s">
        <v>154</v>
      </c>
      <c r="C191" s="92" t="s">
        <v>13</v>
      </c>
      <c r="D191" s="92" t="s">
        <v>785</v>
      </c>
      <c r="E191" s="94" t="s">
        <v>89</v>
      </c>
      <c r="F191" s="93" t="s">
        <v>694</v>
      </c>
      <c r="G191" s="93">
        <v>1</v>
      </c>
      <c r="H191" s="93" t="str">
        <f t="shared" si="11"/>
        <v>YAVATMALBCM</v>
      </c>
      <c r="I191" s="123" t="s">
        <v>1039</v>
      </c>
      <c r="J191" s="123" t="s">
        <v>1040</v>
      </c>
      <c r="K191" s="124" t="s">
        <v>1041</v>
      </c>
      <c r="L191" s="124" t="s">
        <v>1039</v>
      </c>
      <c r="M191" s="96" t="s">
        <v>1039</v>
      </c>
      <c r="N191" s="94" t="e">
        <f>_xlfn.XLOOKUP(H191,[3]Sheet1!$V:$V,[3]Sheet1!$P:$P)</f>
        <v>#N/A</v>
      </c>
      <c r="O191" s="94" t="e">
        <f>_xlfn.XLOOKUP(H191,[3]Sheet1!$V:$V,[3]Sheet1!$F:$F)</f>
        <v>#N/A</v>
      </c>
      <c r="P191" s="94" t="str">
        <f>_xlfn.XLOOKUP(R191,'[7]DevicesWithInventory_89e8ff99-1'!$I:$I,'[7]DevicesWithInventory_89e8ff99-1'!$AB:$AB)</f>
        <v>kamlesh.patil@westerncap.in</v>
      </c>
      <c r="Q191" s="94" t="b">
        <f t="shared" si="12"/>
        <v>1</v>
      </c>
      <c r="R191" s="94" t="s">
        <v>1040</v>
      </c>
      <c r="S191" s="94" t="s">
        <v>1041</v>
      </c>
      <c r="T191" s="98" t="str">
        <f>_xlfn.XLOOKUP(R191,'[4]Laptop Tracking'!$G:$G,'[4]Laptop Tracking'!$F:$F)</f>
        <v>HP 240 G9</v>
      </c>
      <c r="U191" s="91" t="s">
        <v>789</v>
      </c>
      <c r="AA191" s="99">
        <f>_xlfn.XLOOKUP(J191,'[5]DevicesWithInventory_ef016592-4'!$I:$I,'[5]DevicesWithInventory_ef016592-4'!$D:$D)</f>
        <v>45811.192500937497</v>
      </c>
      <c r="AB191" s="170">
        <f>_xlfn.XLOOKUP(R191,'[6]DevicesWithInventory_89e8ff99-1'!$I:$I,'[6]DevicesWithInventory_89e8ff99-1'!$D:$D)</f>
        <v>45836.174582291664</v>
      </c>
      <c r="AC191" s="170">
        <v>45856.338564687503</v>
      </c>
      <c r="AD191" s="181">
        <v>45866.180471736108</v>
      </c>
    </row>
    <row r="192" spans="1:30" ht="15" hidden="1" x14ac:dyDescent="0.25">
      <c r="A192" s="92" t="s">
        <v>473</v>
      </c>
      <c r="B192" s="92" t="s">
        <v>154</v>
      </c>
      <c r="C192" s="92" t="s">
        <v>13</v>
      </c>
      <c r="D192" s="92" t="s">
        <v>785</v>
      </c>
      <c r="E192" s="94" t="s">
        <v>87</v>
      </c>
      <c r="F192" s="93" t="s">
        <v>694</v>
      </c>
      <c r="G192" s="93">
        <v>1</v>
      </c>
      <c r="H192" s="93" t="str">
        <f t="shared" si="11"/>
        <v>YAVATMALBM</v>
      </c>
      <c r="I192" s="123" t="s">
        <v>1042</v>
      </c>
      <c r="J192" s="123" t="s">
        <v>1043</v>
      </c>
      <c r="K192" s="124" t="s">
        <v>1044</v>
      </c>
      <c r="L192" s="124" t="s">
        <v>1042</v>
      </c>
      <c r="M192" s="96" t="str">
        <f>I192</f>
        <v>Vivek Jungare</v>
      </c>
      <c r="N192" s="94" t="e">
        <f>_xlfn.XLOOKUP(H192,[3]Sheet1!$V:$V,[3]Sheet1!$P:$P)</f>
        <v>#N/A</v>
      </c>
      <c r="O192" s="94" t="e">
        <f>_xlfn.XLOOKUP(H192,[3]Sheet1!$V:$V,[3]Sheet1!$F:$F)</f>
        <v>#N/A</v>
      </c>
      <c r="P192" s="94" t="str">
        <f>_xlfn.XLOOKUP(R192,'[7]DevicesWithInventory_89e8ff99-1'!$I:$I,'[7]DevicesWithInventory_89e8ff99-1'!$AB:$AB)</f>
        <v>vivek.jungare@westerncap.in</v>
      </c>
      <c r="Q192" s="94" t="b">
        <f t="shared" si="12"/>
        <v>1</v>
      </c>
      <c r="R192" s="94" t="str">
        <f t="shared" ref="R192:S194" si="14">J192</f>
        <v>5CG42325N4</v>
      </c>
      <c r="S192" s="94" t="str">
        <f t="shared" si="14"/>
        <v>WCA/FIN/COMP/LAP/237</v>
      </c>
      <c r="T192" s="98" t="str">
        <f>_xlfn.XLOOKUP(R192,'[4]Laptop Tracking'!$G:$G,'[4]Laptop Tracking'!$F:$F)</f>
        <v>HP 240 G9</v>
      </c>
      <c r="U192" s="91" t="s">
        <v>789</v>
      </c>
      <c r="AA192" s="99">
        <f>_xlfn.XLOOKUP(J192,'[5]DevicesWithInventory_ef016592-4'!$I:$I,'[5]DevicesWithInventory_ef016592-4'!$D:$D)</f>
        <v>45811.18238755787</v>
      </c>
      <c r="AB192" s="170">
        <f>_xlfn.XLOOKUP(R192,'[6]DevicesWithInventory_89e8ff99-1'!$I:$I,'[6]DevicesWithInventory_89e8ff99-1'!$D:$D)</f>
        <v>45836.2008728125</v>
      </c>
      <c r="AC192" s="170">
        <v>45856.215507696761</v>
      </c>
      <c r="AD192" s="181">
        <v>45866.156379664353</v>
      </c>
    </row>
    <row r="193" spans="1:30" ht="15" hidden="1" x14ac:dyDescent="0.25">
      <c r="A193" s="92" t="s">
        <v>473</v>
      </c>
      <c r="B193" s="92" t="s">
        <v>154</v>
      </c>
      <c r="C193" s="92" t="s">
        <v>13</v>
      </c>
      <c r="D193" s="92" t="s">
        <v>785</v>
      </c>
      <c r="E193" s="94" t="s">
        <v>88</v>
      </c>
      <c r="F193" s="93" t="s">
        <v>694</v>
      </c>
      <c r="G193" s="93">
        <v>1</v>
      </c>
      <c r="H193" s="93" t="str">
        <f t="shared" si="11"/>
        <v>YAVATMALCOE</v>
      </c>
      <c r="I193" s="123" t="s">
        <v>1045</v>
      </c>
      <c r="J193" s="123" t="s">
        <v>1046</v>
      </c>
      <c r="K193" s="124" t="s">
        <v>1047</v>
      </c>
      <c r="L193" s="124" t="s">
        <v>1045</v>
      </c>
      <c r="M193" s="96" t="str">
        <f>I193</f>
        <v>Yogesh Popshetwar</v>
      </c>
      <c r="N193" s="94" t="e">
        <f>_xlfn.XLOOKUP(H193,[3]Sheet1!$V:$V,[3]Sheet1!$P:$P)</f>
        <v>#N/A</v>
      </c>
      <c r="O193" s="94" t="e">
        <f>_xlfn.XLOOKUP(H193,[3]Sheet1!$V:$V,[3]Sheet1!$F:$F)</f>
        <v>#N/A</v>
      </c>
      <c r="P193" s="94" t="str">
        <f>_xlfn.XLOOKUP(R193,'[7]DevicesWithInventory_89e8ff99-1'!$I:$I,'[7]DevicesWithInventory_89e8ff99-1'!$AB:$AB)</f>
        <v>yogesh.popshetwar@westerncap.in</v>
      </c>
      <c r="Q193" s="94" t="b">
        <f t="shared" si="12"/>
        <v>1</v>
      </c>
      <c r="R193" s="94" t="str">
        <f t="shared" si="14"/>
        <v>5CG4245GM7</v>
      </c>
      <c r="S193" s="94" t="str">
        <f t="shared" si="14"/>
        <v>WCA/FIN/COMP/LAP/242</v>
      </c>
      <c r="T193" s="98" t="str">
        <f>_xlfn.XLOOKUP(R193,'[4]Laptop Tracking'!$G:$G,'[4]Laptop Tracking'!$F:$F)</f>
        <v>HP 240 G9</v>
      </c>
      <c r="U193" s="91" t="s">
        <v>789</v>
      </c>
      <c r="AA193" s="99">
        <f>_xlfn.XLOOKUP(J193,'[5]DevicesWithInventory_ef016592-4'!$I:$I,'[5]DevicesWithInventory_ef016592-4'!$D:$D)</f>
        <v>45811.172635092589</v>
      </c>
      <c r="AB193" s="170">
        <f>_xlfn.XLOOKUP(R193,'[6]DevicesWithInventory_89e8ff99-1'!$I:$I,'[6]DevicesWithInventory_89e8ff99-1'!$D:$D)</f>
        <v>45836.195479131944</v>
      </c>
      <c r="AC193" s="170">
        <v>45856.214673738425</v>
      </c>
      <c r="AD193" s="181">
        <v>45866.175871180552</v>
      </c>
    </row>
    <row r="194" spans="1:30" ht="15" hidden="1" x14ac:dyDescent="0.25">
      <c r="A194" s="92" t="s">
        <v>473</v>
      </c>
      <c r="B194" s="92" t="s">
        <v>154</v>
      </c>
      <c r="C194" s="92" t="s">
        <v>13</v>
      </c>
      <c r="D194" s="92" t="s">
        <v>785</v>
      </c>
      <c r="E194" s="94" t="s">
        <v>86</v>
      </c>
      <c r="F194" s="93" t="s">
        <v>770</v>
      </c>
      <c r="G194" s="93">
        <v>1</v>
      </c>
      <c r="H194" s="93" t="str">
        <f t="shared" si="11"/>
        <v>YAVATMALRM</v>
      </c>
      <c r="I194" s="123" t="s">
        <v>1042</v>
      </c>
      <c r="J194" s="123" t="s">
        <v>1048</v>
      </c>
      <c r="K194" s="124" t="s">
        <v>1049</v>
      </c>
      <c r="L194" s="124" t="s">
        <v>1050</v>
      </c>
      <c r="M194" s="96" t="str">
        <f>I194</f>
        <v>Vivek Jungare</v>
      </c>
      <c r="N194" s="94" t="e">
        <f>_xlfn.XLOOKUP(H194,[3]Sheet1!$V:$V,[3]Sheet1!$P:$P)</f>
        <v>#N/A</v>
      </c>
      <c r="O194" s="94" t="e">
        <f>_xlfn.XLOOKUP(H194,[3]Sheet1!$V:$V,[3]Sheet1!$F:$F)</f>
        <v>#N/A</v>
      </c>
      <c r="P194" s="94" t="str">
        <f>_xlfn.XLOOKUP(R194,'[7]DevicesWithInventory_89e8ff99-1'!$I:$I,'[7]DevicesWithInventory_89e8ff99-1'!$AB:$AB)</f>
        <v>akshay.patil@westerncap.in</v>
      </c>
      <c r="Q194" s="94" t="b">
        <f t="shared" si="12"/>
        <v>0</v>
      </c>
      <c r="R194" s="94" t="str">
        <f t="shared" si="14"/>
        <v>5CG42502SN</v>
      </c>
      <c r="S194" s="94" t="str">
        <f t="shared" si="14"/>
        <v>WCA/FIN/COMP/LAP/248</v>
      </c>
      <c r="T194" s="98" t="str">
        <f>_xlfn.XLOOKUP(R194,'[4]Laptop Tracking'!$G:$G,'[4]Laptop Tracking'!$F:$F)</f>
        <v>HP 240 G9</v>
      </c>
      <c r="U194" s="91" t="s">
        <v>789</v>
      </c>
      <c r="AA194" s="99">
        <f>_xlfn.XLOOKUP(J194,'[5]DevicesWithInventory_ef016592-4'!$I:$I,'[5]DevicesWithInventory_ef016592-4'!$D:$D)</f>
        <v>45807.47146990741</v>
      </c>
      <c r="AB194" s="170">
        <f>_xlfn.XLOOKUP(R194,'[6]DevicesWithInventory_89e8ff99-1'!$I:$I,'[6]DevicesWithInventory_89e8ff99-1'!$D:$D)</f>
        <v>45836.239210624997</v>
      </c>
      <c r="AC194" s="170">
        <v>45843.189849537041</v>
      </c>
      <c r="AD194" s="181">
        <v>45862.260925925926</v>
      </c>
    </row>
    <row r="195" spans="1:30" ht="15" hidden="1" x14ac:dyDescent="0.25">
      <c r="A195" s="92" t="s">
        <v>172</v>
      </c>
      <c r="B195" s="92" t="s">
        <v>173</v>
      </c>
      <c r="C195" s="92" t="s">
        <v>13</v>
      </c>
      <c r="D195" s="92" t="s">
        <v>785</v>
      </c>
      <c r="E195" s="94" t="s">
        <v>89</v>
      </c>
      <c r="F195" s="93" t="s">
        <v>694</v>
      </c>
      <c r="G195" s="93">
        <v>1</v>
      </c>
      <c r="H195" s="93" t="str">
        <f t="shared" si="11"/>
        <v>BARAMATIBCM</v>
      </c>
      <c r="I195" s="123" t="s">
        <v>1051</v>
      </c>
      <c r="J195" s="123" t="s">
        <v>1052</v>
      </c>
      <c r="K195" s="124" t="s">
        <v>1053</v>
      </c>
      <c r="L195" s="124" t="s">
        <v>1051</v>
      </c>
      <c r="M195" s="96" t="s">
        <v>1051</v>
      </c>
      <c r="N195" s="94" t="e">
        <f>_xlfn.XLOOKUP(H195,[3]Sheet1!$V:$V,[3]Sheet1!$P:$P)</f>
        <v>#N/A</v>
      </c>
      <c r="O195" s="94" t="e">
        <f>_xlfn.XLOOKUP(H195,[3]Sheet1!$V:$V,[3]Sheet1!$F:$F)</f>
        <v>#N/A</v>
      </c>
      <c r="P195" s="94" t="str">
        <f>_xlfn.XLOOKUP(R195,'[7]DevicesWithInventory_89e8ff99-1'!$I:$I,'[7]DevicesWithInventory_89e8ff99-1'!$AB:$AB)</f>
        <v>rahul.kadam@westerncap.in</v>
      </c>
      <c r="Q195" s="94" t="b">
        <f t="shared" si="12"/>
        <v>1</v>
      </c>
      <c r="R195" s="94" t="s">
        <v>1052</v>
      </c>
      <c r="S195" s="94" t="s">
        <v>1053</v>
      </c>
      <c r="T195" s="98" t="str">
        <f>_xlfn.XLOOKUP(R195,'[8]assets smaple file'!$N:$N,'[8]assets smaple file'!$M:$M)</f>
        <v>HP 240 G9</v>
      </c>
      <c r="U195" s="91" t="s">
        <v>789</v>
      </c>
      <c r="AA195" s="99">
        <f>_xlfn.XLOOKUP(J195,'[5]DevicesWithInventory_ef016592-4'!$I:$I,'[5]DevicesWithInventory_ef016592-4'!$D:$D)</f>
        <v>45811.401428645833</v>
      </c>
      <c r="AB195" s="170">
        <f>_xlfn.XLOOKUP(R195,'[6]DevicesWithInventory_89e8ff99-1'!$I:$I,'[6]DevicesWithInventory_89e8ff99-1'!$D:$D)</f>
        <v>45836.163144305552</v>
      </c>
      <c r="AC195" s="170">
        <v>45856.215768842594</v>
      </c>
      <c r="AD195" s="181">
        <v>45866.157875856479</v>
      </c>
    </row>
    <row r="196" spans="1:30" ht="15" hidden="1" x14ac:dyDescent="0.25">
      <c r="A196" s="92" t="s">
        <v>172</v>
      </c>
      <c r="B196" s="92" t="s">
        <v>173</v>
      </c>
      <c r="C196" s="92" t="s">
        <v>13</v>
      </c>
      <c r="D196" s="92" t="s">
        <v>785</v>
      </c>
      <c r="E196" s="94" t="s">
        <v>87</v>
      </c>
      <c r="F196" s="93" t="s">
        <v>694</v>
      </c>
      <c r="G196" s="93">
        <v>1</v>
      </c>
      <c r="H196" s="93" t="str">
        <f t="shared" si="11"/>
        <v>BARAMATIBM</v>
      </c>
      <c r="I196" s="121" t="s">
        <v>1054</v>
      </c>
      <c r="J196" s="121" t="s">
        <v>1055</v>
      </c>
      <c r="K196" s="122" t="s">
        <v>1056</v>
      </c>
      <c r="L196" s="124" t="s">
        <v>1057</v>
      </c>
      <c r="M196" s="96" t="s">
        <v>1054</v>
      </c>
      <c r="N196" s="94" t="e">
        <f>_xlfn.XLOOKUP(H196,[3]Sheet1!$V:$V,[3]Sheet1!$P:$P)</f>
        <v>#N/A</v>
      </c>
      <c r="O196" s="94" t="e">
        <f>_xlfn.XLOOKUP(H196,[3]Sheet1!$V:$V,[3]Sheet1!$F:$F)</f>
        <v>#N/A</v>
      </c>
      <c r="P196" s="94" t="str">
        <f>_xlfn.XLOOKUP(R196,'[7]DevicesWithInventory_89e8ff99-1'!$I:$I,'[7]DevicesWithInventory_89e8ff99-1'!$AB:$AB)</f>
        <v>sameer.bankar@westerncap.in</v>
      </c>
      <c r="Q196" s="94" t="b">
        <f t="shared" si="12"/>
        <v>1</v>
      </c>
      <c r="R196" s="94" t="s">
        <v>1055</v>
      </c>
      <c r="S196" s="149" t="s">
        <v>1058</v>
      </c>
      <c r="T196" s="98" t="str">
        <f>_xlfn.XLOOKUP(R196,'[8]assets smaple file'!$N:$N,'[8]assets smaple file'!$M:$M)</f>
        <v>HP 240 G9</v>
      </c>
      <c r="U196" s="91" t="s">
        <v>789</v>
      </c>
      <c r="AA196" s="99">
        <f>_xlfn.XLOOKUP(J196,'[5]DevicesWithInventory_ef016592-4'!$I:$I,'[5]DevicesWithInventory_ef016592-4'!$D:$D)</f>
        <v>45811.173530162036</v>
      </c>
      <c r="AB196" s="170">
        <f>_xlfn.XLOOKUP(R196,'[6]DevicesWithInventory_89e8ff99-1'!$I:$I,'[6]DevicesWithInventory_89e8ff99-1'!$D:$D)</f>
        <v>45836.187391493055</v>
      </c>
      <c r="AC196" s="170">
        <v>45856.351869814818</v>
      </c>
      <c r="AD196" s="181">
        <v>45866.184373124997</v>
      </c>
    </row>
    <row r="197" spans="1:30" ht="15" hidden="1" x14ac:dyDescent="0.25">
      <c r="A197" s="92" t="s">
        <v>173</v>
      </c>
      <c r="B197" s="92" t="s">
        <v>173</v>
      </c>
      <c r="C197" s="92" t="s">
        <v>13</v>
      </c>
      <c r="D197" s="92" t="s">
        <v>785</v>
      </c>
      <c r="E197" s="94" t="s">
        <v>1059</v>
      </c>
      <c r="F197" s="94" t="s">
        <v>779</v>
      </c>
      <c r="G197" s="93">
        <v>1</v>
      </c>
      <c r="H197" s="93" t="str">
        <f t="shared" si="11"/>
        <v>PUNENA</v>
      </c>
      <c r="I197" s="123" t="s">
        <v>1060</v>
      </c>
      <c r="J197" s="123" t="s">
        <v>1061</v>
      </c>
      <c r="K197" s="124" t="s">
        <v>1062</v>
      </c>
      <c r="L197" s="124" t="s">
        <v>1060</v>
      </c>
      <c r="M197" s="96" t="str">
        <f>I197</f>
        <v>Shubham Hanchate</v>
      </c>
      <c r="N197" s="94" t="e">
        <f>_xlfn.XLOOKUP(H197,[3]Sheet1!$V:$V,[3]Sheet1!$P:$P)</f>
        <v>#N/A</v>
      </c>
      <c r="O197" s="94" t="e">
        <f>_xlfn.XLOOKUP(H197,[3]Sheet1!$V:$V,[3]Sheet1!$F:$F)</f>
        <v>#N/A</v>
      </c>
      <c r="P197" s="94" t="str">
        <f>_xlfn.XLOOKUP(R197,'[7]DevicesWithInventory_89e8ff99-1'!$I:$I,'[7]DevicesWithInventory_89e8ff99-1'!$AB:$AB)</f>
        <v>shubham.hanchate@westerncap.in</v>
      </c>
      <c r="Q197" s="94" t="b">
        <f t="shared" si="12"/>
        <v>1</v>
      </c>
      <c r="R197" s="94" t="str">
        <f t="shared" ref="R197:S199" si="15">J197</f>
        <v>5CG42328DP</v>
      </c>
      <c r="S197" s="94" t="str">
        <f t="shared" si="15"/>
        <v>WCA/FIN/COMP/LAP/214</v>
      </c>
      <c r="T197" s="98" t="str">
        <f>_xlfn.XLOOKUP(R197,'[4]Laptop Tracking'!$G:$G,'[4]Laptop Tracking'!$F:$F)</f>
        <v>HP 240 G9</v>
      </c>
      <c r="U197" s="91" t="s">
        <v>789</v>
      </c>
      <c r="X197" s="91" t="s">
        <v>1063</v>
      </c>
      <c r="AA197" s="99">
        <f>_xlfn.XLOOKUP(J197,'[5]DevicesWithInventory_ef016592-4'!$I:$I,'[5]DevicesWithInventory_ef016592-4'!$D:$D)</f>
        <v>45782.280127314814</v>
      </c>
      <c r="AB197" s="170">
        <f>_xlfn.XLOOKUP(R197,'[6]DevicesWithInventory_89e8ff99-1'!$I:$I,'[6]DevicesWithInventory_89e8ff99-1'!$D:$D)</f>
        <v>45782.280127314814</v>
      </c>
      <c r="AC197" s="170">
        <v>45782.280127314814</v>
      </c>
      <c r="AD197" s="181">
        <v>45782.280127314814</v>
      </c>
    </row>
    <row r="198" spans="1:30" ht="15" hidden="1" x14ac:dyDescent="0.25">
      <c r="A198" s="92" t="s">
        <v>172</v>
      </c>
      <c r="B198" s="92" t="s">
        <v>173</v>
      </c>
      <c r="C198" s="92" t="s">
        <v>13</v>
      </c>
      <c r="D198" s="92" t="s">
        <v>785</v>
      </c>
      <c r="E198" s="136" t="s">
        <v>88</v>
      </c>
      <c r="F198" s="93" t="s">
        <v>694</v>
      </c>
      <c r="G198" s="93">
        <v>1</v>
      </c>
      <c r="H198" s="93" t="str">
        <f t="shared" si="11"/>
        <v>BARAMATICOE</v>
      </c>
      <c r="I198" s="121" t="s">
        <v>1054</v>
      </c>
      <c r="J198" s="123" t="s">
        <v>1064</v>
      </c>
      <c r="K198" s="124" t="s">
        <v>1065</v>
      </c>
      <c r="L198" s="124" t="s">
        <v>1066</v>
      </c>
      <c r="M198" s="96" t="s">
        <v>1066</v>
      </c>
      <c r="N198" s="94" t="e">
        <f>_xlfn.XLOOKUP(H198,[3]Sheet1!$V:$V,[3]Sheet1!$P:$P)</f>
        <v>#N/A</v>
      </c>
      <c r="O198" s="94" t="e">
        <f>_xlfn.XLOOKUP(H198,[3]Sheet1!$V:$V,[3]Sheet1!$F:$F)</f>
        <v>#N/A</v>
      </c>
      <c r="P198" s="94" t="str">
        <f>_xlfn.XLOOKUP(R198,'[7]DevicesWithInventory_89e8ff99-1'!$I:$I,'[7]DevicesWithInventory_89e8ff99-1'!$AB:$AB)</f>
        <v>amit.lonkar@westerncap.in</v>
      </c>
      <c r="Q198" s="94" t="b">
        <f t="shared" si="12"/>
        <v>1</v>
      </c>
      <c r="R198" s="94" t="str">
        <f t="shared" si="15"/>
        <v>5CG4324LS4</v>
      </c>
      <c r="S198" s="94" t="str">
        <f t="shared" si="15"/>
        <v>WCA/Fin/Comp/Lap/286</v>
      </c>
      <c r="T198" s="98" t="str">
        <f>_xlfn.XLOOKUP(R198,'[8]assets smaple file'!$N:$N,'[8]assets smaple file'!$M:$M)</f>
        <v>HP 240 G9</v>
      </c>
      <c r="U198" s="91" t="s">
        <v>789</v>
      </c>
      <c r="AA198" s="99">
        <f>_xlfn.XLOOKUP(J198,'[5]DevicesWithInventory_ef016592-4'!$I:$I,'[5]DevicesWithInventory_ef016592-4'!$D:$D)</f>
        <v>45811.436365532405</v>
      </c>
      <c r="AB198" s="170">
        <f>_xlfn.XLOOKUP(R198,'[6]DevicesWithInventory_89e8ff99-1'!$I:$I,'[6]DevicesWithInventory_89e8ff99-1'!$D:$D)</f>
        <v>45836.183471273151</v>
      </c>
      <c r="AC198" s="170">
        <v>45856.470232905092</v>
      </c>
      <c r="AD198" s="181">
        <v>45866.135983703702</v>
      </c>
    </row>
    <row r="199" spans="1:30" ht="15" hidden="1" x14ac:dyDescent="0.25">
      <c r="A199" s="92" t="s">
        <v>283</v>
      </c>
      <c r="B199" s="92" t="s">
        <v>173</v>
      </c>
      <c r="C199" s="92" t="s">
        <v>13</v>
      </c>
      <c r="D199" s="92" t="s">
        <v>785</v>
      </c>
      <c r="E199" s="94" t="s">
        <v>87</v>
      </c>
      <c r="F199" s="93" t="s">
        <v>694</v>
      </c>
      <c r="G199" s="93">
        <v>1</v>
      </c>
      <c r="H199" s="93" t="str">
        <f t="shared" si="11"/>
        <v>KALYANBM</v>
      </c>
      <c r="I199" s="123" t="s">
        <v>1067</v>
      </c>
      <c r="J199" s="123" t="s">
        <v>1068</v>
      </c>
      <c r="K199" s="124" t="s">
        <v>1069</v>
      </c>
      <c r="L199" s="124" t="s">
        <v>1067</v>
      </c>
      <c r="M199" s="96" t="str">
        <f>I199</f>
        <v>Amar Billawar</v>
      </c>
      <c r="N199" s="94" t="e">
        <f>_xlfn.XLOOKUP(H199,[3]Sheet1!$V:$V,[3]Sheet1!$P:$P)</f>
        <v>#N/A</v>
      </c>
      <c r="O199" s="94" t="e">
        <f>_xlfn.XLOOKUP(H199,[3]Sheet1!$V:$V,[3]Sheet1!$F:$F)</f>
        <v>#N/A</v>
      </c>
      <c r="P199" s="94" t="str">
        <f>_xlfn.XLOOKUP(R199,'[7]DevicesWithInventory_89e8ff99-1'!$I:$I,'[7]DevicesWithInventory_89e8ff99-1'!$AB:$AB)</f>
        <v>amar.billawar@westerncap.in</v>
      </c>
      <c r="Q199" s="94" t="b">
        <f t="shared" si="12"/>
        <v>1</v>
      </c>
      <c r="R199" s="94" t="str">
        <f t="shared" si="15"/>
        <v>8J8RXR3</v>
      </c>
      <c r="S199" s="94" t="str">
        <f t="shared" si="15"/>
        <v>WCA/FIN/COMP/LAP/059</v>
      </c>
      <c r="T199" s="98" t="str">
        <f>_xlfn.XLOOKUP(R199,'[8]assets smaple file'!$N:$N,'[8]assets smaple file'!$M:$M)</f>
        <v>Inspiron 15 3511</v>
      </c>
      <c r="U199" s="91" t="s">
        <v>789</v>
      </c>
      <c r="AA199" s="99">
        <f>_xlfn.XLOOKUP(J199,'[5]DevicesWithInventory_ef016592-4'!$I:$I,'[5]DevicesWithInventory_ef016592-4'!$D:$D)</f>
        <v>45807.486076388886</v>
      </c>
      <c r="AB199" s="170">
        <f>_xlfn.XLOOKUP(R199,'[6]DevicesWithInventory_89e8ff99-1'!$I:$I,'[6]DevicesWithInventory_89e8ff99-1'!$D:$D)</f>
        <v>45834.486030092594</v>
      </c>
      <c r="AC199" s="170">
        <v>45856.485955011573</v>
      </c>
      <c r="AD199" s="181">
        <v>45864.485648148147</v>
      </c>
    </row>
    <row r="200" spans="1:30" ht="15" hidden="1" x14ac:dyDescent="0.25">
      <c r="A200" s="92" t="s">
        <v>283</v>
      </c>
      <c r="B200" s="92" t="s">
        <v>173</v>
      </c>
      <c r="C200" s="92" t="s">
        <v>13</v>
      </c>
      <c r="D200" s="92" t="s">
        <v>785</v>
      </c>
      <c r="E200" s="94" t="s">
        <v>88</v>
      </c>
      <c r="F200" s="93" t="s">
        <v>694</v>
      </c>
      <c r="G200" s="93">
        <v>1</v>
      </c>
      <c r="H200" s="93" t="str">
        <f t="shared" si="11"/>
        <v>KALYANCOE</v>
      </c>
      <c r="I200" s="121" t="s">
        <v>284</v>
      </c>
      <c r="J200" s="121" t="s">
        <v>1070</v>
      </c>
      <c r="K200" s="122" t="s">
        <v>1071</v>
      </c>
      <c r="L200" s="124" t="s">
        <v>284</v>
      </c>
      <c r="M200" s="96" t="s">
        <v>284</v>
      </c>
      <c r="N200" s="94" t="str">
        <f>_xlfn.XLOOKUP(H200,[3]Sheet1!$V:$V,[3]Sheet1!$P:$P)</f>
        <v>Tousif Maniyar</v>
      </c>
      <c r="O200" s="94" t="str">
        <f>_xlfn.XLOOKUP(H200,[3]Sheet1!$V:$V,[3]Sheet1!$F:$F)</f>
        <v>PG04XAAY</v>
      </c>
      <c r="P200" s="94" t="str">
        <f>_xlfn.XLOOKUP(R200,'[7]DevicesWithInventory_89e8ff99-1'!$I:$I,'[7]DevicesWithInventory_89e8ff99-1'!$AB:$AB)</f>
        <v>tousif.m@westerncap.in</v>
      </c>
      <c r="Q200" s="94" t="b">
        <f t="shared" si="12"/>
        <v>1</v>
      </c>
      <c r="R200" s="94" t="s">
        <v>1070</v>
      </c>
      <c r="S200" s="93" t="s">
        <v>1071</v>
      </c>
      <c r="T200" s="98" t="str">
        <f>_xlfn.XLOOKUP(R200,'[8]assets smaple file'!$N:$N,'[8]assets smaple file'!$M:$M)</f>
        <v>Inspiron 15 3520</v>
      </c>
      <c r="U200" s="91" t="s">
        <v>789</v>
      </c>
      <c r="AA200" s="99">
        <f>_xlfn.XLOOKUP(J200,'[5]DevicesWithInventory_ef016592-4'!$I:$I,'[5]DevicesWithInventory_ef016592-4'!$D:$D)</f>
        <v>45808.53943287037</v>
      </c>
      <c r="AB200" s="170">
        <f>_xlfn.XLOOKUP(R200,'[6]DevicesWithInventory_89e8ff99-1'!$I:$I,'[6]DevicesWithInventory_89e8ff99-1'!$D:$D)</f>
        <v>45836.184757280091</v>
      </c>
      <c r="AC200" s="170">
        <v>45856.219816168981</v>
      </c>
      <c r="AD200" s="181">
        <v>45866.236470497686</v>
      </c>
    </row>
    <row r="201" spans="1:30" ht="15" hidden="1" x14ac:dyDescent="0.25">
      <c r="A201" s="92" t="s">
        <v>283</v>
      </c>
      <c r="B201" s="92" t="s">
        <v>173</v>
      </c>
      <c r="C201" s="92" t="s">
        <v>13</v>
      </c>
      <c r="D201" s="92" t="s">
        <v>785</v>
      </c>
      <c r="E201" s="94" t="s">
        <v>86</v>
      </c>
      <c r="F201" s="93" t="s">
        <v>770</v>
      </c>
      <c r="G201" s="93">
        <v>1</v>
      </c>
      <c r="H201" s="93" t="str">
        <f t="shared" si="11"/>
        <v>KALYANRM</v>
      </c>
      <c r="I201" s="123" t="s">
        <v>1067</v>
      </c>
      <c r="J201" s="123" t="s">
        <v>1072</v>
      </c>
      <c r="K201" s="124" t="s">
        <v>1073</v>
      </c>
      <c r="L201" s="124" t="s">
        <v>821</v>
      </c>
      <c r="M201" s="96" t="str">
        <f>I201</f>
        <v>Amar Billawar</v>
      </c>
      <c r="N201" s="94" t="e">
        <f>_xlfn.XLOOKUP(H201,[3]Sheet1!$V:$V,[3]Sheet1!$P:$P)</f>
        <v>#N/A</v>
      </c>
      <c r="O201" s="94" t="e">
        <f>_xlfn.XLOOKUP(H201,[3]Sheet1!$V:$V,[3]Sheet1!$F:$F)</f>
        <v>#N/A</v>
      </c>
      <c r="P201" s="94" t="str">
        <f>_xlfn.XLOOKUP(R201,'[7]DevicesWithInventory_89e8ff99-1'!$I:$I,'[7]DevicesWithInventory_89e8ff99-1'!$AB:$AB)</f>
        <v>it@westerncap.in</v>
      </c>
      <c r="Q201" s="94" t="b">
        <f t="shared" si="12"/>
        <v>0</v>
      </c>
      <c r="R201" s="94" t="str">
        <f>J201</f>
        <v>5CG338610W</v>
      </c>
      <c r="S201" s="94" t="str">
        <f>K201</f>
        <v>WCA/FIN/COMP/LAP/085</v>
      </c>
      <c r="T201" s="98" t="str">
        <f>_xlfn.XLOOKUP(R201,'[8]assets smaple file'!$N:$N,'[8]assets smaple file'!$M:$M)</f>
        <v>HP 240 G9</v>
      </c>
      <c r="U201" s="91" t="s">
        <v>789</v>
      </c>
      <c r="AA201" s="99">
        <f>_xlfn.XLOOKUP(J201,'[5]DevicesWithInventory_ef016592-4'!$I:$I,'[5]DevicesWithInventory_ef016592-4'!$D:$D)</f>
        <v>45811.406290833336</v>
      </c>
      <c r="AB201" s="170">
        <f>_xlfn.XLOOKUP(R201,'[6]DevicesWithInventory_89e8ff99-1'!$I:$I,'[6]DevicesWithInventory_89e8ff99-1'!$D:$D)</f>
        <v>45835.968287037038</v>
      </c>
      <c r="AC201" s="170">
        <v>45856.301269328702</v>
      </c>
      <c r="AD201" s="181">
        <v>45865.967881944445</v>
      </c>
    </row>
    <row r="202" spans="1:30" ht="15" hidden="1" x14ac:dyDescent="0.25">
      <c r="A202" s="92" t="s">
        <v>309</v>
      </c>
      <c r="B202" s="92" t="s">
        <v>173</v>
      </c>
      <c r="C202" s="92" t="s">
        <v>13</v>
      </c>
      <c r="D202" s="92" t="s">
        <v>785</v>
      </c>
      <c r="E202" s="94" t="s">
        <v>89</v>
      </c>
      <c r="F202" s="93" t="s">
        <v>694</v>
      </c>
      <c r="G202" s="93">
        <v>1</v>
      </c>
      <c r="H202" s="93" t="str">
        <f t="shared" si="11"/>
        <v>KOLHAPURBCM</v>
      </c>
      <c r="I202" s="123" t="s">
        <v>1074</v>
      </c>
      <c r="J202" s="123" t="s">
        <v>1075</v>
      </c>
      <c r="K202" s="124" t="s">
        <v>1076</v>
      </c>
      <c r="L202" s="124" t="s">
        <v>1074</v>
      </c>
      <c r="M202" s="96" t="s">
        <v>1074</v>
      </c>
      <c r="N202" s="94" t="e">
        <f>_xlfn.XLOOKUP(H202,[3]Sheet1!$V:$V,[3]Sheet1!$P:$P)</f>
        <v>#N/A</v>
      </c>
      <c r="O202" s="94" t="e">
        <f>_xlfn.XLOOKUP(H202,[3]Sheet1!$V:$V,[3]Sheet1!$F:$F)</f>
        <v>#N/A</v>
      </c>
      <c r="P202" s="94" t="str">
        <f>_xlfn.XLOOKUP(R202,'[7]DevicesWithInventory_89e8ff99-1'!$I:$I,'[7]DevicesWithInventory_89e8ff99-1'!$AB:$AB)</f>
        <v>vinod.patil@westerncap.in</v>
      </c>
      <c r="Q202" s="94" t="b">
        <f t="shared" si="12"/>
        <v>1</v>
      </c>
      <c r="R202" s="94" t="s">
        <v>1075</v>
      </c>
      <c r="S202" s="94" t="s">
        <v>1076</v>
      </c>
      <c r="T202" s="98" t="str">
        <f>_xlfn.XLOOKUP(R202,'[4]Laptop Tracking'!$G:$G,'[4]Laptop Tracking'!$F:$F)</f>
        <v>HP 240 G9</v>
      </c>
      <c r="U202" s="91" t="s">
        <v>789</v>
      </c>
      <c r="AA202" s="99">
        <f>_xlfn.XLOOKUP(J202,'[5]DevicesWithInventory_ef016592-4'!$I:$I,'[5]DevicesWithInventory_ef016592-4'!$D:$D)</f>
        <v>45811.199142430552</v>
      </c>
      <c r="AB202" s="170">
        <f>_xlfn.XLOOKUP(R202,'[6]DevicesWithInventory_89e8ff99-1'!$I:$I,'[6]DevicesWithInventory_89e8ff99-1'!$D:$D)</f>
        <v>45836.18738275463</v>
      </c>
      <c r="AC202" s="170">
        <v>45856.390318784725</v>
      </c>
      <c r="AD202" s="181">
        <v>45866.181482094908</v>
      </c>
    </row>
    <row r="203" spans="1:30" ht="15" hidden="1" x14ac:dyDescent="0.25">
      <c r="A203" s="92" t="s">
        <v>309</v>
      </c>
      <c r="B203" s="92" t="s">
        <v>173</v>
      </c>
      <c r="C203" s="92" t="s">
        <v>13</v>
      </c>
      <c r="D203" s="92" t="s">
        <v>785</v>
      </c>
      <c r="E203" s="94" t="s">
        <v>87</v>
      </c>
      <c r="F203" s="93" t="s">
        <v>694</v>
      </c>
      <c r="G203" s="93">
        <v>1</v>
      </c>
      <c r="H203" s="93" t="str">
        <f t="shared" si="11"/>
        <v>KOLHAPURBM</v>
      </c>
      <c r="I203" s="123" t="s">
        <v>1077</v>
      </c>
      <c r="J203" s="123" t="s">
        <v>1078</v>
      </c>
      <c r="K203" s="124" t="s">
        <v>1079</v>
      </c>
      <c r="L203" s="124" t="s">
        <v>1077</v>
      </c>
      <c r="M203" s="96" t="str">
        <f>I203</f>
        <v>Sagar Shinge</v>
      </c>
      <c r="N203" s="94" t="e">
        <f>_xlfn.XLOOKUP(H203,[3]Sheet1!$V:$V,[3]Sheet1!$P:$P)</f>
        <v>#N/A</v>
      </c>
      <c r="O203" s="94" t="e">
        <f>_xlfn.XLOOKUP(H203,[3]Sheet1!$V:$V,[3]Sheet1!$F:$F)</f>
        <v>#N/A</v>
      </c>
      <c r="P203" s="94" t="str">
        <f>_xlfn.XLOOKUP(R203,'[7]DevicesWithInventory_89e8ff99-1'!$I:$I,'[7]DevicesWithInventory_89e8ff99-1'!$AB:$AB)</f>
        <v>sagar.shinge@westerncap.in</v>
      </c>
      <c r="Q203" s="94" t="b">
        <f t="shared" si="12"/>
        <v>1</v>
      </c>
      <c r="R203" s="94" t="str">
        <f>J203</f>
        <v>5CG4234GLY</v>
      </c>
      <c r="S203" s="94" t="str">
        <f>K203</f>
        <v>WCA/FIN/COMP/LAP/116</v>
      </c>
      <c r="T203" s="98" t="str">
        <f>_xlfn.XLOOKUP(R203,'[4]Laptop Tracking'!$G:$G,'[4]Laptop Tracking'!$F:$F)</f>
        <v>HP 240 G9</v>
      </c>
      <c r="U203" s="91" t="s">
        <v>789</v>
      </c>
      <c r="AA203" s="99">
        <f>_xlfn.XLOOKUP(J203,'[5]DevicesWithInventory_ef016592-4'!$I:$I,'[5]DevicesWithInventory_ef016592-4'!$D:$D)</f>
        <v>45811.405768657409</v>
      </c>
      <c r="AB203" s="170">
        <f>_xlfn.XLOOKUP(R203,'[6]DevicesWithInventory_89e8ff99-1'!$I:$I,'[6]DevicesWithInventory_89e8ff99-1'!$D:$D)</f>
        <v>45836.186295740743</v>
      </c>
      <c r="AC203" s="170">
        <v>45856.426698599535</v>
      </c>
      <c r="AD203" s="181">
        <v>45866.177152673612</v>
      </c>
    </row>
    <row r="204" spans="1:30" ht="15" hidden="1" x14ac:dyDescent="0.25">
      <c r="A204" s="92" t="s">
        <v>309</v>
      </c>
      <c r="B204" s="92" t="s">
        <v>173</v>
      </c>
      <c r="C204" s="92" t="s">
        <v>13</v>
      </c>
      <c r="D204" s="92" t="s">
        <v>785</v>
      </c>
      <c r="E204" s="94" t="s">
        <v>88</v>
      </c>
      <c r="F204" s="93" t="s">
        <v>694</v>
      </c>
      <c r="G204" s="93">
        <v>1</v>
      </c>
      <c r="H204" s="93" t="str">
        <f t="shared" si="11"/>
        <v>KOLHAPURCOE</v>
      </c>
      <c r="I204" s="123" t="s">
        <v>1080</v>
      </c>
      <c r="J204" s="123" t="s">
        <v>1081</v>
      </c>
      <c r="K204" s="124" t="s">
        <v>1082</v>
      </c>
      <c r="L204" s="124" t="s">
        <v>1080</v>
      </c>
      <c r="M204" s="96" t="str">
        <f>I204</f>
        <v>Pratik Salunkhe</v>
      </c>
      <c r="N204" s="94" t="e">
        <f>_xlfn.XLOOKUP(H204,[3]Sheet1!$V:$V,[3]Sheet1!$P:$P)</f>
        <v>#N/A</v>
      </c>
      <c r="O204" s="94" t="e">
        <f>_xlfn.XLOOKUP(H204,[3]Sheet1!$V:$V,[3]Sheet1!$F:$F)</f>
        <v>#N/A</v>
      </c>
      <c r="P204" s="94" t="str">
        <f>_xlfn.XLOOKUP(R204,'[7]DevicesWithInventory_89e8ff99-1'!$I:$I,'[7]DevicesWithInventory_89e8ff99-1'!$AB:$AB)</f>
        <v>pratik.salunkhe@westerncap.in</v>
      </c>
      <c r="Q204" s="94" t="b">
        <f t="shared" si="12"/>
        <v>1</v>
      </c>
      <c r="R204" s="94" t="str">
        <f>J204</f>
        <v>5CG42325SY</v>
      </c>
      <c r="S204" s="94" t="str">
        <f>K204</f>
        <v>WCA/FIN/COMP/LAP/235</v>
      </c>
      <c r="T204" s="98" t="str">
        <f>_xlfn.XLOOKUP(R204,'[4]Laptop Tracking'!$G:$G,'[4]Laptop Tracking'!$F:$F)</f>
        <v>HP 240 G9</v>
      </c>
      <c r="U204" s="91" t="s">
        <v>789</v>
      </c>
      <c r="AD204" s="181">
        <v>45866.183966446762</v>
      </c>
    </row>
    <row r="205" spans="1:30" ht="15" hidden="1" x14ac:dyDescent="0.25">
      <c r="A205" s="92" t="s">
        <v>309</v>
      </c>
      <c r="B205" s="92" t="s">
        <v>173</v>
      </c>
      <c r="C205" s="92" t="s">
        <v>13</v>
      </c>
      <c r="D205" s="92" t="s">
        <v>785</v>
      </c>
      <c r="E205" s="94" t="s">
        <v>86</v>
      </c>
      <c r="F205" s="93"/>
      <c r="G205" s="93"/>
      <c r="H205" s="93" t="str">
        <f t="shared" si="11"/>
        <v>KOLHAPURRM</v>
      </c>
      <c r="I205" s="123" t="s">
        <v>1077</v>
      </c>
      <c r="J205" s="125" t="s">
        <v>768</v>
      </c>
      <c r="K205" s="126" t="s">
        <v>769</v>
      </c>
      <c r="L205" s="124" t="e">
        <v>#N/A</v>
      </c>
      <c r="M205" s="96" t="e">
        <f>_xlfn.XLOOKUP(H205,[2]Sheet1!$V:$V,[2]Sheet1!$P:$P)</f>
        <v>#N/A</v>
      </c>
      <c r="N205" s="94" t="e">
        <f>_xlfn.XLOOKUP(H205,[3]Sheet1!$V:$V,[3]Sheet1!$P:$P)</f>
        <v>#N/A</v>
      </c>
      <c r="O205" s="94" t="e">
        <f>_xlfn.XLOOKUP(H205,[3]Sheet1!$V:$V,[3]Sheet1!$F:$F)</f>
        <v>#N/A</v>
      </c>
      <c r="P205" s="94" t="e">
        <f>_xlfn.XLOOKUP(R4,'[7]DevicesWithInventory_89e8ff99-1'!$I:$I,'[7]DevicesWithInventory_89e8ff99-1'!$AB:$AB)</f>
        <v>#N/A</v>
      </c>
      <c r="Q205" s="94" t="e">
        <f t="shared" si="12"/>
        <v>#N/A</v>
      </c>
      <c r="R205" s="94" t="e">
        <f>_xlfn.XLOOKUP(H205,[2]Sheet1!$V:$V,[2]Sheet1!$F:$F)</f>
        <v>#N/A</v>
      </c>
      <c r="S205" s="96" t="e">
        <f>_xlfn.XLOOKUP(R205,[2]Sheet1!$F:$F,[2]Sheet1!$J:$J)</f>
        <v>#N/A</v>
      </c>
      <c r="T205" s="98" t="e">
        <f>_xlfn.XLOOKUP(R205,[2]Sheet1!$F:$F,[2]Sheet1!$G:$G)</f>
        <v>#N/A</v>
      </c>
      <c r="U205" s="91" t="s">
        <v>789</v>
      </c>
      <c r="AB205" s="170"/>
      <c r="AC205" s="170"/>
      <c r="AD205" s="181" t="s">
        <v>1083</v>
      </c>
    </row>
    <row r="206" spans="1:30" ht="15" hidden="1" x14ac:dyDescent="0.25">
      <c r="A206" s="92" t="s">
        <v>680</v>
      </c>
      <c r="B206" s="92" t="s">
        <v>154</v>
      </c>
      <c r="C206" s="92" t="s">
        <v>13</v>
      </c>
      <c r="D206" s="92" t="s">
        <v>785</v>
      </c>
      <c r="E206" s="94" t="s">
        <v>89</v>
      </c>
      <c r="F206" s="93" t="s">
        <v>694</v>
      </c>
      <c r="G206" s="93">
        <v>1</v>
      </c>
      <c r="H206" s="93" t="str">
        <f t="shared" si="11"/>
        <v>SANGAMNERBCM</v>
      </c>
      <c r="I206" s="123" t="s">
        <v>1084</v>
      </c>
      <c r="J206" s="123" t="s">
        <v>1085</v>
      </c>
      <c r="K206" s="124" t="s">
        <v>1086</v>
      </c>
      <c r="L206" s="124" t="s">
        <v>1084</v>
      </c>
      <c r="M206" s="96" t="s">
        <v>1087</v>
      </c>
      <c r="N206" s="94" t="e">
        <f>_xlfn.XLOOKUP(H206,[3]Sheet1!$V:$V,[3]Sheet1!$P:$P)</f>
        <v>#N/A</v>
      </c>
      <c r="O206" s="94" t="e">
        <f>_xlfn.XLOOKUP(H206,[3]Sheet1!$V:$V,[3]Sheet1!$F:$F)</f>
        <v>#N/A</v>
      </c>
      <c r="Q206" s="94" t="b">
        <f t="shared" si="12"/>
        <v>0</v>
      </c>
      <c r="R206" s="94" t="s">
        <v>1085</v>
      </c>
      <c r="S206" s="94" t="s">
        <v>1086</v>
      </c>
      <c r="T206" s="98" t="str">
        <f>_xlfn.XLOOKUP(R206,'[8]assets smaple file'!$N:$N,'[8]assets smaple file'!$M:$M)</f>
        <v>81X8</v>
      </c>
      <c r="U206" s="91" t="s">
        <v>789</v>
      </c>
      <c r="AA206" s="99">
        <f>_xlfn.XLOOKUP(J206,'[5]DevicesWithInventory_ef016592-4'!$I:$I,'[5]DevicesWithInventory_ef016592-4'!$D:$D)</f>
        <v>45810.191319444442</v>
      </c>
      <c r="AB206" s="170">
        <f>_xlfn.XLOOKUP(R206,'[6]DevicesWithInventory_89e8ff99-1'!$I:$I,'[6]DevicesWithInventory_89e8ff99-1'!$D:$D)</f>
        <v>45810.191319444442</v>
      </c>
      <c r="AC206" s="170">
        <v>45856.437324837963</v>
      </c>
      <c r="AD206" s="181">
        <v>45864.394502314812</v>
      </c>
    </row>
    <row r="207" spans="1:30" ht="15" hidden="1" x14ac:dyDescent="0.25">
      <c r="A207" s="92" t="s">
        <v>680</v>
      </c>
      <c r="B207" s="92" t="s">
        <v>154</v>
      </c>
      <c r="C207" s="92" t="s">
        <v>13</v>
      </c>
      <c r="D207" s="92" t="s">
        <v>785</v>
      </c>
      <c r="E207" s="94" t="s">
        <v>87</v>
      </c>
      <c r="F207" s="93" t="s">
        <v>694</v>
      </c>
      <c r="G207" s="93">
        <v>1</v>
      </c>
      <c r="H207" s="93" t="str">
        <f t="shared" si="11"/>
        <v>SANGAMNERBM</v>
      </c>
      <c r="I207" s="123" t="s">
        <v>1088</v>
      </c>
      <c r="J207" s="123" t="s">
        <v>1089</v>
      </c>
      <c r="K207" s="124" t="s">
        <v>1090</v>
      </c>
      <c r="L207" s="124" t="s">
        <v>1091</v>
      </c>
      <c r="M207" s="96" t="s">
        <v>1092</v>
      </c>
      <c r="N207" s="94" t="e">
        <f>_xlfn.XLOOKUP(H207,[3]Sheet1!$V:$V,[3]Sheet1!$P:$P)</f>
        <v>#N/A</v>
      </c>
      <c r="O207" s="94" t="e">
        <f>_xlfn.XLOOKUP(H207,[3]Sheet1!$V:$V,[3]Sheet1!$F:$F)</f>
        <v>#N/A</v>
      </c>
      <c r="P207" s="94" t="str">
        <f>_xlfn.XLOOKUP(R207,'[7]DevicesWithInventory_89e8ff99-1'!$I:$I,'[7]DevicesWithInventory_89e8ff99-1'!$AB:$AB)</f>
        <v>nilkanth.gosavi@westerncap.in</v>
      </c>
      <c r="Q207" s="94" t="b">
        <v>1</v>
      </c>
      <c r="R207" s="94" t="str">
        <f>J207</f>
        <v>5CG4231CCH</v>
      </c>
      <c r="S207" s="94" t="str">
        <f>K207</f>
        <v>WCA/FIN/COMP/LAP/099</v>
      </c>
      <c r="T207" s="98" t="str">
        <f>_xlfn.XLOOKUP(R207,'[4]Laptop Tracking'!$G:$G,'[4]Laptop Tracking'!$F:$F)</f>
        <v>HP 240 G9</v>
      </c>
      <c r="U207" s="91" t="s">
        <v>789</v>
      </c>
      <c r="AA207" s="99">
        <f>_xlfn.XLOOKUP(J207,'[5]DevicesWithInventory_ef016592-4'!$I:$I,'[5]DevicesWithInventory_ef016592-4'!$D:$D)</f>
        <v>45782.291180555556</v>
      </c>
      <c r="AB207" s="170">
        <f>_xlfn.XLOOKUP(R207,'[6]DevicesWithInventory_89e8ff99-1'!$I:$I,'[6]DevicesWithInventory_89e8ff99-1'!$D:$D)</f>
        <v>45782.291180555556</v>
      </c>
      <c r="AC207" s="170">
        <v>45856.23374304398</v>
      </c>
      <c r="AD207" s="181">
        <v>45864.413101851853</v>
      </c>
    </row>
    <row r="208" spans="1:30" ht="15" hidden="1" x14ac:dyDescent="0.25">
      <c r="A208" s="92" t="s">
        <v>680</v>
      </c>
      <c r="B208" s="92" t="s">
        <v>154</v>
      </c>
      <c r="C208" s="92" t="s">
        <v>13</v>
      </c>
      <c r="D208" s="92" t="s">
        <v>785</v>
      </c>
      <c r="E208" s="94" t="s">
        <v>88</v>
      </c>
      <c r="F208" s="94" t="s">
        <v>780</v>
      </c>
      <c r="G208" s="93">
        <v>1</v>
      </c>
      <c r="H208" s="93" t="str">
        <f t="shared" si="11"/>
        <v>SANGAMNERCOE</v>
      </c>
      <c r="I208" s="125" t="s">
        <v>1093</v>
      </c>
      <c r="J208" s="125" t="s">
        <v>1094</v>
      </c>
      <c r="K208" s="126" t="s">
        <v>1095</v>
      </c>
      <c r="L208" s="124" t="s">
        <v>1093</v>
      </c>
      <c r="M208" s="95" t="s">
        <v>1096</v>
      </c>
      <c r="N208" s="94" t="e">
        <f>_xlfn.XLOOKUP(H208,[3]Sheet1!$V:$V,[3]Sheet1!$P:$P)</f>
        <v>#N/A</v>
      </c>
      <c r="O208" s="94" t="e">
        <f>_xlfn.XLOOKUP(H208,[3]Sheet1!$V:$V,[3]Sheet1!$F:$F)</f>
        <v>#N/A</v>
      </c>
      <c r="P208" s="94" t="str">
        <f>_xlfn.XLOOKUP(R208,'[7]DevicesWithInventory_89e8ff99-1'!$I:$I,'[7]DevicesWithInventory_89e8ff99-1'!$AB:$AB)</f>
        <v>vivek.bonde@westerncap.in</v>
      </c>
      <c r="Q208" s="94" t="b">
        <f t="shared" ref="Q208:Q223" si="16">L208=M208</f>
        <v>0</v>
      </c>
      <c r="R208" s="94" t="s">
        <v>1094</v>
      </c>
      <c r="S208" s="100" t="s">
        <v>1095</v>
      </c>
      <c r="T208" s="98" t="str">
        <f>_xlfn.XLOOKUP(R208,'[8]assets smaple file'!$N:$N,'[8]assets smaple file'!$M:$M)</f>
        <v>Inspiron 15 3520</v>
      </c>
      <c r="U208" s="91" t="s">
        <v>789</v>
      </c>
      <c r="Y208" s="94" t="s">
        <v>1097</v>
      </c>
      <c r="AA208" s="99">
        <f>_xlfn.XLOOKUP(J208,'[5]DevicesWithInventory_ef016592-4'!$I:$I,'[5]DevicesWithInventory_ef016592-4'!$D:$D)</f>
        <v>45811.409935532407</v>
      </c>
      <c r="AB208" s="170">
        <f>_xlfn.XLOOKUP(R208,'[6]DevicesWithInventory_89e8ff99-1'!$I:$I,'[6]DevicesWithInventory_89e8ff99-1'!$D:$D)</f>
        <v>45836.182878298612</v>
      </c>
      <c r="AC208" s="170">
        <v>45840.180347222224</v>
      </c>
      <c r="AD208" s="181">
        <v>45840.180347222224</v>
      </c>
    </row>
    <row r="209" spans="1:30" ht="15" hidden="1" x14ac:dyDescent="0.25">
      <c r="A209" s="92" t="s">
        <v>680</v>
      </c>
      <c r="B209" s="92" t="s">
        <v>154</v>
      </c>
      <c r="C209" s="92" t="s">
        <v>13</v>
      </c>
      <c r="D209" s="92" t="s">
        <v>785</v>
      </c>
      <c r="E209" s="94" t="s">
        <v>86</v>
      </c>
      <c r="F209" s="93" t="s">
        <v>770</v>
      </c>
      <c r="G209" s="93">
        <v>1</v>
      </c>
      <c r="H209" s="93" t="str">
        <f t="shared" si="11"/>
        <v>SANGAMNERRM</v>
      </c>
      <c r="I209" s="123" t="s">
        <v>1088</v>
      </c>
      <c r="J209" s="123" t="s">
        <v>1098</v>
      </c>
      <c r="K209" s="124" t="s">
        <v>1099</v>
      </c>
      <c r="L209" s="124" t="s">
        <v>1100</v>
      </c>
      <c r="M209" s="96" t="str">
        <f>I209</f>
        <v>Pankesh Mulmule</v>
      </c>
      <c r="N209" s="94" t="e">
        <f>_xlfn.XLOOKUP(H209,[3]Sheet1!$V:$V,[3]Sheet1!$P:$P)</f>
        <v>#N/A</v>
      </c>
      <c r="O209" s="94" t="e">
        <f>_xlfn.XLOOKUP(H209,[3]Sheet1!$V:$V,[3]Sheet1!$F:$F)</f>
        <v>#N/A</v>
      </c>
      <c r="P209" s="94" t="str">
        <f>_xlfn.XLOOKUP(R209,'[7]DevicesWithInventory_89e8ff99-1'!$I:$I,'[7]DevicesWithInventory_89e8ff99-1'!$AB:$AB)</f>
        <v>gopal.kale@westerncap.in</v>
      </c>
      <c r="Q209" s="94" t="b">
        <f t="shared" si="16"/>
        <v>0</v>
      </c>
      <c r="R209" s="94" t="str">
        <f>J209</f>
        <v>5CG33861BP</v>
      </c>
      <c r="S209" s="94" t="str">
        <f>K209</f>
        <v>WCA/FIN/COMP/LAP/084</v>
      </c>
      <c r="T209" s="98" t="str">
        <f>_xlfn.XLOOKUP(R209,'[8]assets smaple file'!$N:$N,'[8]assets smaple file'!$M:$M)</f>
        <v>HP 240 G9</v>
      </c>
      <c r="U209" s="91" t="s">
        <v>789</v>
      </c>
      <c r="AA209" s="99">
        <f>_xlfn.XLOOKUP(J209,'[5]DevicesWithInventory_ef016592-4'!$I:$I,'[5]DevicesWithInventory_ef016592-4'!$D:$D)</f>
        <v>45744.467118055552</v>
      </c>
      <c r="AB209" s="170">
        <f>_xlfn.XLOOKUP(R209,'[6]DevicesWithInventory_89e8ff99-1'!$I:$I,'[6]DevicesWithInventory_89e8ff99-1'!$D:$D)</f>
        <v>45744.467118055552</v>
      </c>
      <c r="AC209" s="170">
        <v>45855.490034722221</v>
      </c>
      <c r="AD209" s="181">
        <v>45866.212860983796</v>
      </c>
    </row>
    <row r="210" spans="1:30" ht="15" hidden="1" x14ac:dyDescent="0.25">
      <c r="A210" s="92" t="s">
        <v>173</v>
      </c>
      <c r="B210" s="92" t="s">
        <v>173</v>
      </c>
      <c r="C210" s="92" t="s">
        <v>13</v>
      </c>
      <c r="D210" s="92" t="s">
        <v>785</v>
      </c>
      <c r="E210" s="94" t="s">
        <v>89</v>
      </c>
      <c r="F210" s="93" t="s">
        <v>694</v>
      </c>
      <c r="G210" s="93">
        <v>1</v>
      </c>
      <c r="H210" s="93" t="str">
        <f t="shared" si="11"/>
        <v>PUNEBCM</v>
      </c>
      <c r="I210" s="178" t="s">
        <v>1101</v>
      </c>
      <c r="J210" s="121" t="s">
        <v>1102</v>
      </c>
      <c r="K210" s="124" t="s">
        <v>1103</v>
      </c>
      <c r="L210" s="124" t="s">
        <v>1101</v>
      </c>
      <c r="M210" s="117" t="s">
        <v>1101</v>
      </c>
      <c r="N210" s="94" t="e">
        <f>_xlfn.XLOOKUP(H210,[3]Sheet1!$V:$V,[3]Sheet1!$P:$P)</f>
        <v>#N/A</v>
      </c>
      <c r="O210" s="94" t="e">
        <f>_xlfn.XLOOKUP(H210,[3]Sheet1!$V:$V,[3]Sheet1!$F:$F)</f>
        <v>#N/A</v>
      </c>
      <c r="P210" s="94" t="str">
        <f>_xlfn.XLOOKUP(R210,'[7]DevicesWithInventory_89e8ff99-1'!$I:$I,'[7]DevicesWithInventory_89e8ff99-1'!$AB:$AB)</f>
        <v>Ganesh.Gadekar@westerncap.in</v>
      </c>
      <c r="Q210" s="94" t="b">
        <f t="shared" si="16"/>
        <v>1</v>
      </c>
      <c r="R210" s="94" t="s">
        <v>1102</v>
      </c>
      <c r="S210" s="136" t="s">
        <v>1103</v>
      </c>
      <c r="T210" s="98" t="str">
        <f>_xlfn.XLOOKUP(R210,'[4]Laptop Tracking'!$G:$G,'[4]Laptop Tracking'!$F:$F)</f>
        <v>HP 240 G9</v>
      </c>
      <c r="U210" s="91" t="s">
        <v>789</v>
      </c>
      <c r="AA210" s="99">
        <f>_xlfn.XLOOKUP(J210,'[5]DevicesWithInventory_ef016592-4'!$I:$I,'[5]DevicesWithInventory_ef016592-4'!$D:$D)</f>
        <v>45811.493286122684</v>
      </c>
      <c r="AB210" s="170">
        <f>_xlfn.XLOOKUP(R210,'[6]DevicesWithInventory_89e8ff99-1'!$I:$I,'[6]DevicesWithInventory_89e8ff99-1'!$D:$D)</f>
        <v>45836.178714733796</v>
      </c>
      <c r="AC210" s="170">
        <v>45856.214504675925</v>
      </c>
      <c r="AD210" s="181">
        <v>45866.192921516202</v>
      </c>
    </row>
    <row r="211" spans="1:30" ht="15" hidden="1" x14ac:dyDescent="0.25">
      <c r="A211" s="92" t="s">
        <v>173</v>
      </c>
      <c r="B211" s="92" t="s">
        <v>173</v>
      </c>
      <c r="C211" s="92" t="s">
        <v>13</v>
      </c>
      <c r="D211" s="92" t="s">
        <v>785</v>
      </c>
      <c r="E211" s="94" t="s">
        <v>87</v>
      </c>
      <c r="F211" s="93" t="s">
        <v>694</v>
      </c>
      <c r="G211" s="93">
        <v>1</v>
      </c>
      <c r="H211" s="93" t="str">
        <f t="shared" si="11"/>
        <v>PUNEBM</v>
      </c>
      <c r="I211" s="178" t="s">
        <v>1104</v>
      </c>
      <c r="J211" s="121" t="s">
        <v>1105</v>
      </c>
      <c r="K211" s="124" t="s">
        <v>1106</v>
      </c>
      <c r="L211" s="124" t="s">
        <v>1107</v>
      </c>
      <c r="M211" s="117" t="str">
        <f>I211</f>
        <v>amol waghpainjan</v>
      </c>
      <c r="N211" s="94" t="e">
        <f>_xlfn.XLOOKUP(H211,[3]Sheet1!$V:$V,[3]Sheet1!$P:$P)</f>
        <v>#N/A</v>
      </c>
      <c r="O211" s="94" t="e">
        <f>_xlfn.XLOOKUP(H211,[3]Sheet1!$V:$V,[3]Sheet1!$F:$F)</f>
        <v>#N/A</v>
      </c>
      <c r="P211" s="94" t="str">
        <f>_xlfn.XLOOKUP(R211,'[7]DevicesWithInventory_89e8ff99-1'!$I:$I,'[7]DevicesWithInventory_89e8ff99-1'!$AB:$AB)</f>
        <v>amol.waghpainjan@westerncap.in</v>
      </c>
      <c r="Q211" s="94" t="b">
        <f t="shared" si="16"/>
        <v>1</v>
      </c>
      <c r="R211" s="94" t="str">
        <f>J211</f>
        <v>5CG4245GG4</v>
      </c>
      <c r="S211" s="136" t="str">
        <f>K211</f>
        <v>WCA/FIN/COMP/LAP/263</v>
      </c>
      <c r="T211" s="98" t="str">
        <f>_xlfn.XLOOKUP(R211,'[8]assets smaple file'!$N:$N,'[8]assets smaple file'!$M:$M)</f>
        <v>HP 240 G9</v>
      </c>
      <c r="U211" s="91" t="s">
        <v>789</v>
      </c>
      <c r="Y211" s="91" t="s">
        <v>1901</v>
      </c>
      <c r="AA211" s="99">
        <f>_xlfn.XLOOKUP(J211,'[5]DevicesWithInventory_ef016592-4'!$I:$I,'[5]DevicesWithInventory_ef016592-4'!$D:$D)</f>
        <v>45811.511528229166</v>
      </c>
      <c r="AB211" s="170">
        <f>_xlfn.XLOOKUP(R211,'[6]DevicesWithInventory_89e8ff99-1'!$I:$I,'[6]DevicesWithInventory_89e8ff99-1'!$D:$D)</f>
        <v>45836.195274699072</v>
      </c>
      <c r="AC211" s="170">
        <v>45856.216007152776</v>
      </c>
      <c r="AD211" s="181">
        <v>45865.099004629628</v>
      </c>
    </row>
    <row r="212" spans="1:30" ht="15" hidden="1" x14ac:dyDescent="0.25">
      <c r="A212" s="92" t="s">
        <v>173</v>
      </c>
      <c r="B212" s="92" t="s">
        <v>173</v>
      </c>
      <c r="C212" s="92" t="s">
        <v>13</v>
      </c>
      <c r="D212" s="92" t="s">
        <v>785</v>
      </c>
      <c r="E212" s="94" t="s">
        <v>88</v>
      </c>
      <c r="F212" s="93" t="s">
        <v>694</v>
      </c>
      <c r="G212" s="93">
        <v>1</v>
      </c>
      <c r="H212" s="93" t="str">
        <f t="shared" si="11"/>
        <v>PUNECOE</v>
      </c>
      <c r="I212" s="178" t="s">
        <v>1108</v>
      </c>
      <c r="J212" s="121" t="s">
        <v>1109</v>
      </c>
      <c r="K212" s="124" t="s">
        <v>1110</v>
      </c>
      <c r="L212" s="124" t="s">
        <v>1108</v>
      </c>
      <c r="M212" s="117" t="str">
        <f>I212</f>
        <v>Ravindra Darekar</v>
      </c>
      <c r="N212" s="94" t="e">
        <f>_xlfn.XLOOKUP(H212,[3]Sheet1!$V:$V,[3]Sheet1!$P:$P)</f>
        <v>#N/A</v>
      </c>
      <c r="O212" s="94" t="e">
        <f>_xlfn.XLOOKUP(H212,[3]Sheet1!$V:$V,[3]Sheet1!$F:$F)</f>
        <v>#N/A</v>
      </c>
      <c r="P212" s="94" t="str">
        <f>_xlfn.XLOOKUP(R212,'[7]DevicesWithInventory_89e8ff99-1'!$I:$I,'[7]DevicesWithInventory_89e8ff99-1'!$AB:$AB)</f>
        <v>ravindra.darekar@westerncap.in</v>
      </c>
      <c r="Q212" s="94" t="b">
        <f t="shared" si="16"/>
        <v>1</v>
      </c>
      <c r="R212" s="94" t="str">
        <f>J212</f>
        <v>9C32YR3</v>
      </c>
      <c r="S212" s="136" t="str">
        <f>K212</f>
        <v>WCA/FIN/COMP/LAP/061</v>
      </c>
      <c r="T212" s="98" t="str">
        <f>_xlfn.XLOOKUP(R212,'[8]assets smaple file'!$N:$N,'[8]assets smaple file'!$M:$M)</f>
        <v>Inspiron 15 3520</v>
      </c>
      <c r="U212" s="91" t="s">
        <v>789</v>
      </c>
      <c r="AA212" s="99">
        <f>_xlfn.XLOOKUP(J212,'[5]DevicesWithInventory_ef016592-4'!$I:$I,'[5]DevicesWithInventory_ef016592-4'!$D:$D)</f>
        <v>45811.406788194443</v>
      </c>
      <c r="AB212" s="170">
        <f>_xlfn.XLOOKUP(R212,'[6]DevicesWithInventory_89e8ff99-1'!$I:$I,'[6]DevicesWithInventory_89e8ff99-1'!$D:$D)</f>
        <v>45836.187625185186</v>
      </c>
      <c r="AC212" s="170">
        <v>45856.359074976855</v>
      </c>
      <c r="AD212" s="181">
        <v>45866.170778437503</v>
      </c>
    </row>
    <row r="213" spans="1:30" ht="15.75" hidden="1" x14ac:dyDescent="0.25">
      <c r="A213" s="92" t="s">
        <v>173</v>
      </c>
      <c r="B213" s="92" t="s">
        <v>173</v>
      </c>
      <c r="C213" s="92" t="s">
        <v>13</v>
      </c>
      <c r="D213" s="92" t="s">
        <v>785</v>
      </c>
      <c r="E213" s="94" t="s">
        <v>86</v>
      </c>
      <c r="F213" s="93" t="s">
        <v>770</v>
      </c>
      <c r="G213" s="93">
        <v>1</v>
      </c>
      <c r="H213" s="93" t="str">
        <f t="shared" si="11"/>
        <v>PUNERM</v>
      </c>
      <c r="I213" s="123" t="s">
        <v>1104</v>
      </c>
      <c r="J213" s="121" t="s">
        <v>1111</v>
      </c>
      <c r="K213" s="131" t="s">
        <v>1112</v>
      </c>
      <c r="L213" s="124" t="e">
        <v>#N/A</v>
      </c>
      <c r="M213" s="95" t="s">
        <v>86</v>
      </c>
      <c r="N213" s="94" t="e">
        <f>_xlfn.XLOOKUP(H213,[3]Sheet1!$V:$V,[3]Sheet1!$P:$P)</f>
        <v>#N/A</v>
      </c>
      <c r="O213" s="94" t="e">
        <f>_xlfn.XLOOKUP(H213,[3]Sheet1!$V:$V,[3]Sheet1!$F:$F)</f>
        <v>#N/A</v>
      </c>
      <c r="P213" s="94" t="e">
        <f>_xlfn.XLOOKUP(R213,'[7]DevicesWithInventory_89e8ff99-1'!$I:$I,'[7]DevicesWithInventory_89e8ff99-1'!$AB:$AB)</f>
        <v>#N/A</v>
      </c>
      <c r="Q213" s="94" t="e">
        <f t="shared" si="16"/>
        <v>#N/A</v>
      </c>
      <c r="R213" s="94" t="s">
        <v>1111</v>
      </c>
      <c r="S213" s="136" t="s">
        <v>1112</v>
      </c>
      <c r="T213" s="98" t="str">
        <f>_xlfn.XLOOKUP(R213,'[4]Laptop Tracking'!$G:$G,'[4]Laptop Tracking'!$F:$F)</f>
        <v>HP 240 G9</v>
      </c>
      <c r="U213" s="91" t="s">
        <v>789</v>
      </c>
      <c r="AA213" s="99">
        <v>45811.406788194443</v>
      </c>
      <c r="AB213" s="172">
        <v>45821.359097222223</v>
      </c>
      <c r="AC213" s="170"/>
      <c r="AD213" s="181" t="e">
        <v>#N/A</v>
      </c>
    </row>
    <row r="214" spans="1:30" ht="15" hidden="1" x14ac:dyDescent="0.25">
      <c r="A214" s="92" t="s">
        <v>402</v>
      </c>
      <c r="B214" s="92" t="s">
        <v>173</v>
      </c>
      <c r="C214" s="92" t="s">
        <v>13</v>
      </c>
      <c r="D214" s="92" t="s">
        <v>785</v>
      </c>
      <c r="E214" s="94" t="s">
        <v>89</v>
      </c>
      <c r="F214" s="93" t="s">
        <v>694</v>
      </c>
      <c r="G214" s="93">
        <v>1</v>
      </c>
      <c r="H214" s="93" t="str">
        <f t="shared" si="11"/>
        <v>SANGLIBCM</v>
      </c>
      <c r="I214" s="123" t="s">
        <v>1113</v>
      </c>
      <c r="J214" s="123" t="s">
        <v>1114</v>
      </c>
      <c r="K214" s="124" t="s">
        <v>1115</v>
      </c>
      <c r="L214" s="124" t="s">
        <v>1113</v>
      </c>
      <c r="M214" s="96" t="s">
        <v>1113</v>
      </c>
      <c r="N214" s="94" t="e">
        <f>_xlfn.XLOOKUP(H214,[3]Sheet1!$V:$V,[3]Sheet1!$P:$P)</f>
        <v>#N/A</v>
      </c>
      <c r="O214" s="94" t="e">
        <f>_xlfn.XLOOKUP(H214,[3]Sheet1!$V:$V,[3]Sheet1!$F:$F)</f>
        <v>#N/A</v>
      </c>
      <c r="P214" s="94" t="str">
        <f>_xlfn.XLOOKUP(R214,'[7]DevicesWithInventory_89e8ff99-1'!$I:$I,'[7]DevicesWithInventory_89e8ff99-1'!$AB:$AB)</f>
        <v>vishal.kamble@westerncap.in</v>
      </c>
      <c r="Q214" s="94" t="b">
        <f t="shared" si="16"/>
        <v>1</v>
      </c>
      <c r="R214" s="94" t="s">
        <v>1114</v>
      </c>
      <c r="S214" s="94" t="s">
        <v>1115</v>
      </c>
      <c r="T214" s="98" t="str">
        <f>_xlfn.XLOOKUP(R214,'[4]Laptop Tracking'!$G:$G,'[4]Laptop Tracking'!$F:$F)</f>
        <v>HP 240 G9</v>
      </c>
      <c r="U214" s="91" t="s">
        <v>789</v>
      </c>
      <c r="AA214" s="99">
        <f>_xlfn.XLOOKUP(J214,'[5]DevicesWithInventory_ef016592-4'!$I:$I,'[5]DevicesWithInventory_ef016592-4'!$D:$D)</f>
        <v>45811.19138384259</v>
      </c>
      <c r="AB214" s="170">
        <f>_xlfn.XLOOKUP(R214,'[6]DevicesWithInventory_89e8ff99-1'!$I:$I,'[6]DevicesWithInventory_89e8ff99-1'!$D:$D)</f>
        <v>45829.531099537038</v>
      </c>
      <c r="AC214" s="170">
        <v>45854.254999999997</v>
      </c>
      <c r="AD214" s="181">
        <v>45866.20136284722</v>
      </c>
    </row>
    <row r="215" spans="1:30" ht="15" hidden="1" x14ac:dyDescent="0.25">
      <c r="A215" s="92" t="s">
        <v>402</v>
      </c>
      <c r="B215" s="92" t="s">
        <v>173</v>
      </c>
      <c r="C215" s="92" t="s">
        <v>13</v>
      </c>
      <c r="D215" s="92" t="s">
        <v>785</v>
      </c>
      <c r="E215" s="94" t="s">
        <v>87</v>
      </c>
      <c r="F215" s="93" t="s">
        <v>779</v>
      </c>
      <c r="G215" s="93">
        <v>1</v>
      </c>
      <c r="H215" s="93" t="str">
        <f t="shared" si="11"/>
        <v>SANGLIBM</v>
      </c>
      <c r="I215" s="123" t="s">
        <v>1116</v>
      </c>
      <c r="J215" s="123" t="s">
        <v>1117</v>
      </c>
      <c r="K215" s="124" t="s">
        <v>1118</v>
      </c>
      <c r="L215" s="124" t="s">
        <v>403</v>
      </c>
      <c r="M215" s="96" t="str">
        <f>I215</f>
        <v>surendra kamble</v>
      </c>
      <c r="N215" s="94" t="e">
        <f>_xlfn.XLOOKUP(H215,[3]Sheet1!$V:$V,[3]Sheet1!$P:$P)</f>
        <v>#N/A</v>
      </c>
      <c r="O215" s="94" t="e">
        <f>_xlfn.XLOOKUP(H215,[3]Sheet1!$V:$V,[3]Sheet1!$F:$F)</f>
        <v>#N/A</v>
      </c>
      <c r="P215" s="94" t="str">
        <f>_xlfn.XLOOKUP(R215,'[7]DevicesWithInventory_89e8ff99-1'!$I:$I,'[7]DevicesWithInventory_89e8ff99-1'!$AB:$AB)</f>
        <v>surendra.kamble@westerncap.in</v>
      </c>
      <c r="Q215" s="94" t="b">
        <f t="shared" si="16"/>
        <v>1</v>
      </c>
      <c r="R215" s="94" t="str">
        <f>J215</f>
        <v>5CG4234FHM</v>
      </c>
      <c r="S215" s="94" t="str">
        <f t="shared" ref="R215:S217" si="17">K215</f>
        <v>WCA/FIN/COMP/LAP/101</v>
      </c>
      <c r="T215" s="98" t="str">
        <f>_xlfn.XLOOKUP(R215,'[4]Laptop Tracking'!$G:$G,'[4]Laptop Tracking'!$F:$F)</f>
        <v>HP 240 G9</v>
      </c>
      <c r="U215" s="91" t="s">
        <v>789</v>
      </c>
      <c r="AA215" s="99">
        <f>_xlfn.XLOOKUP(J215,'[5]DevicesWithInventory_ef016592-4'!$I:$I,'[5]DevicesWithInventory_ef016592-4'!$D:$D)</f>
        <v>45811.455226527774</v>
      </c>
      <c r="AB215" s="170">
        <f>_xlfn.XLOOKUP(R215,'[6]DevicesWithInventory_89e8ff99-1'!$I:$I,'[6]DevicesWithInventory_89e8ff99-1'!$D:$D)</f>
        <v>45836.166173877318</v>
      </c>
      <c r="AC215" s="170">
        <v>45856.215910937499</v>
      </c>
      <c r="AD215" s="181">
        <v>45866.176375266201</v>
      </c>
    </row>
    <row r="216" spans="1:30" ht="15" hidden="1" x14ac:dyDescent="0.25">
      <c r="A216" s="92" t="s">
        <v>402</v>
      </c>
      <c r="B216" s="92" t="s">
        <v>173</v>
      </c>
      <c r="C216" s="92" t="s">
        <v>13</v>
      </c>
      <c r="D216" s="92" t="s">
        <v>785</v>
      </c>
      <c r="E216" s="94" t="s">
        <v>88</v>
      </c>
      <c r="F216" s="93" t="s">
        <v>694</v>
      </c>
      <c r="G216" s="93">
        <v>1</v>
      </c>
      <c r="H216" s="93" t="str">
        <f t="shared" si="11"/>
        <v>SANGLICOE</v>
      </c>
      <c r="I216" s="123" t="s">
        <v>1119</v>
      </c>
      <c r="J216" s="123" t="s">
        <v>1120</v>
      </c>
      <c r="K216" s="124" t="s">
        <v>1121</v>
      </c>
      <c r="L216" s="124" t="s">
        <v>1119</v>
      </c>
      <c r="M216" s="96" t="str">
        <f>I216</f>
        <v>Nilesh Waskar</v>
      </c>
      <c r="N216" s="94" t="e">
        <f>_xlfn.XLOOKUP(H216,[3]Sheet1!$V:$V,[3]Sheet1!$P:$P)</f>
        <v>#N/A</v>
      </c>
      <c r="O216" s="94" t="e">
        <f>_xlfn.XLOOKUP(H216,[3]Sheet1!$V:$V,[3]Sheet1!$F:$F)</f>
        <v>#N/A</v>
      </c>
      <c r="P216" s="94" t="str">
        <f>_xlfn.XLOOKUP(R216,'[7]DevicesWithInventory_89e8ff99-1'!$I:$I,'[7]DevicesWithInventory_89e8ff99-1'!$AB:$AB)</f>
        <v>nilesh.waskar@westerncap.in</v>
      </c>
      <c r="Q216" s="94" t="b">
        <f t="shared" si="16"/>
        <v>1</v>
      </c>
      <c r="R216" s="94" t="str">
        <f t="shared" si="17"/>
        <v>5CG42325MP</v>
      </c>
      <c r="S216" s="94" t="str">
        <f t="shared" si="17"/>
        <v>WCA/FIN/COMP/LAP/215</v>
      </c>
      <c r="T216" s="98" t="str">
        <f>_xlfn.XLOOKUP(R216,'[4]Laptop Tracking'!$G:$G,'[4]Laptop Tracking'!$F:$F)</f>
        <v>HP 240 G9</v>
      </c>
      <c r="U216" s="91" t="s">
        <v>789</v>
      </c>
      <c r="AA216" s="99">
        <f>_xlfn.XLOOKUP(J216,'[5]DevicesWithInventory_ef016592-4'!$I:$I,'[5]DevicesWithInventory_ef016592-4'!$D:$D)</f>
        <v>45811.410003368059</v>
      </c>
      <c r="AB216" s="170">
        <f>_xlfn.XLOOKUP(R216,'[6]DevicesWithInventory_89e8ff99-1'!$I:$I,'[6]DevicesWithInventory_89e8ff99-1'!$D:$D)</f>
        <v>45836.190526643521</v>
      </c>
      <c r="AC216" s="170">
        <v>45856.21780835648</v>
      </c>
      <c r="AD216" s="181">
        <v>45866.211873402775</v>
      </c>
    </row>
    <row r="217" spans="1:30" ht="15" hidden="1" x14ac:dyDescent="0.25">
      <c r="A217" s="92" t="s">
        <v>402</v>
      </c>
      <c r="B217" s="92" t="s">
        <v>173</v>
      </c>
      <c r="C217" s="92" t="s">
        <v>13</v>
      </c>
      <c r="D217" s="92" t="s">
        <v>785</v>
      </c>
      <c r="E217" s="94" t="s">
        <v>86</v>
      </c>
      <c r="F217" s="93" t="s">
        <v>770</v>
      </c>
      <c r="G217" s="93">
        <v>1</v>
      </c>
      <c r="H217" s="93" t="str">
        <f t="shared" si="11"/>
        <v>SANGLIRM</v>
      </c>
      <c r="I217" s="123" t="s">
        <v>1116</v>
      </c>
      <c r="J217" s="123" t="s">
        <v>1122</v>
      </c>
      <c r="K217" s="124" t="s">
        <v>1123</v>
      </c>
      <c r="L217" s="124" t="s">
        <v>821</v>
      </c>
      <c r="M217" s="96" t="str">
        <f>I217</f>
        <v>surendra kamble</v>
      </c>
      <c r="N217" s="94" t="e">
        <f>_xlfn.XLOOKUP(H217,[3]Sheet1!$V:$V,[3]Sheet1!$P:$P)</f>
        <v>#N/A</v>
      </c>
      <c r="O217" s="94" t="e">
        <f>_xlfn.XLOOKUP(H217,[3]Sheet1!$V:$V,[3]Sheet1!$F:$F)</f>
        <v>#N/A</v>
      </c>
      <c r="P217" s="94" t="str">
        <f>_xlfn.XLOOKUP(R217,'[7]DevicesWithInventory_89e8ff99-1'!$I:$I,'[7]DevicesWithInventory_89e8ff99-1'!$AB:$AB)</f>
        <v>it@westerncap.in</v>
      </c>
      <c r="Q217" s="94" t="b">
        <f t="shared" si="16"/>
        <v>0</v>
      </c>
      <c r="R217" s="94" t="str">
        <f t="shared" si="17"/>
        <v>5CG42326TT</v>
      </c>
      <c r="S217" s="94" t="str">
        <f t="shared" si="17"/>
        <v>WCA/FIN/COMP/LAP/234</v>
      </c>
      <c r="T217" s="98" t="str">
        <f>_xlfn.XLOOKUP(R217,'[4]Laptop Tracking'!$G:$G,'[4]Laptop Tracking'!$F:$F)</f>
        <v>HP 240 G9</v>
      </c>
      <c r="U217" s="91" t="s">
        <v>789</v>
      </c>
      <c r="AA217" s="99">
        <f>_xlfn.XLOOKUP(J217,'[5]DevicesWithInventory_ef016592-4'!$I:$I,'[5]DevicesWithInventory_ef016592-4'!$D:$D)</f>
        <v>45805.525358796294</v>
      </c>
      <c r="AB217" s="170">
        <f>_xlfn.XLOOKUP(R217,'[6]DevicesWithInventory_89e8ff99-1'!$I:$I,'[6]DevicesWithInventory_89e8ff99-1'!$D:$D)</f>
        <v>45805.525358796294</v>
      </c>
      <c r="AC217" s="170">
        <v>45805.525358796294</v>
      </c>
      <c r="AD217" s="181">
        <v>45860.306701388887</v>
      </c>
    </row>
    <row r="218" spans="1:30" ht="15" hidden="1" x14ac:dyDescent="0.25">
      <c r="A218" s="92" t="s">
        <v>426</v>
      </c>
      <c r="B218" s="92" t="s">
        <v>173</v>
      </c>
      <c r="C218" s="92" t="s">
        <v>13</v>
      </c>
      <c r="D218" s="92" t="s">
        <v>785</v>
      </c>
      <c r="E218" s="94" t="s">
        <v>89</v>
      </c>
      <c r="F218" s="93" t="s">
        <v>694</v>
      </c>
      <c r="G218" s="93">
        <v>1</v>
      </c>
      <c r="H218" s="93" t="str">
        <f t="shared" si="11"/>
        <v>SATARABCM</v>
      </c>
      <c r="I218" s="123" t="s">
        <v>1124</v>
      </c>
      <c r="J218" s="123" t="s">
        <v>1125</v>
      </c>
      <c r="K218" s="124" t="s">
        <v>1126</v>
      </c>
      <c r="L218" s="124" t="s">
        <v>1124</v>
      </c>
      <c r="M218" s="96" t="s">
        <v>1124</v>
      </c>
      <c r="N218" s="94" t="e">
        <f>_xlfn.XLOOKUP(H218,[3]Sheet1!$V:$V,[3]Sheet1!$P:$P)</f>
        <v>#N/A</v>
      </c>
      <c r="O218" s="94" t="e">
        <f>_xlfn.XLOOKUP(H218,[3]Sheet1!$V:$V,[3]Sheet1!$F:$F)</f>
        <v>#N/A</v>
      </c>
      <c r="P218" s="94" t="str">
        <f>_xlfn.XLOOKUP(R218,'[7]DevicesWithInventory_89e8ff99-1'!$I:$I,'[7]DevicesWithInventory_89e8ff99-1'!$AB:$AB)</f>
        <v>sandesh.mohite@westerncap.in</v>
      </c>
      <c r="Q218" s="94" t="b">
        <f t="shared" si="16"/>
        <v>1</v>
      </c>
      <c r="R218" s="94" t="s">
        <v>1125</v>
      </c>
      <c r="S218" s="94" t="s">
        <v>1126</v>
      </c>
      <c r="T218" s="98" t="str">
        <f>_xlfn.XLOOKUP(R218,'[4]Laptop Tracking'!$G:$G,'[4]Laptop Tracking'!$F:$F)</f>
        <v>HP 240 G9</v>
      </c>
      <c r="U218" s="91" t="s">
        <v>789</v>
      </c>
      <c r="AA218" s="99">
        <f>_xlfn.XLOOKUP(J218,'[5]DevicesWithInventory_ef016592-4'!$I:$I,'[5]DevicesWithInventory_ef016592-4'!$D:$D)</f>
        <v>45811.465722847221</v>
      </c>
      <c r="AB218" s="170">
        <f>_xlfn.XLOOKUP(R218,'[6]DevicesWithInventory_89e8ff99-1'!$I:$I,'[6]DevicesWithInventory_89e8ff99-1'!$D:$D)</f>
        <v>45836.191066701387</v>
      </c>
      <c r="AC218" s="170">
        <v>45856.395656666667</v>
      </c>
      <c r="AD218" s="181">
        <v>45866.166494571757</v>
      </c>
    </row>
    <row r="219" spans="1:30" ht="15" hidden="1" x14ac:dyDescent="0.25">
      <c r="A219" s="92" t="s">
        <v>426</v>
      </c>
      <c r="B219" s="92" t="s">
        <v>173</v>
      </c>
      <c r="C219" s="92" t="s">
        <v>13</v>
      </c>
      <c r="D219" s="92" t="s">
        <v>785</v>
      </c>
      <c r="E219" s="94" t="s">
        <v>87</v>
      </c>
      <c r="F219" s="93" t="s">
        <v>694</v>
      </c>
      <c r="G219" s="93">
        <v>1</v>
      </c>
      <c r="H219" s="93" t="str">
        <f t="shared" si="11"/>
        <v>SATARABM</v>
      </c>
      <c r="I219" s="123" t="s">
        <v>1127</v>
      </c>
      <c r="J219" s="123" t="s">
        <v>1128</v>
      </c>
      <c r="K219" s="124" t="s">
        <v>1129</v>
      </c>
      <c r="L219" s="124" t="s">
        <v>1127</v>
      </c>
      <c r="M219" s="96" t="str">
        <f>I219</f>
        <v>MANDAR MENKAR</v>
      </c>
      <c r="N219" s="94" t="e">
        <f>_xlfn.XLOOKUP(H219,[3]Sheet1!$V:$V,[3]Sheet1!$P:$P)</f>
        <v>#N/A</v>
      </c>
      <c r="O219" s="94" t="e">
        <f>_xlfn.XLOOKUP(H219,[3]Sheet1!$V:$V,[3]Sheet1!$F:$F)</f>
        <v>#N/A</v>
      </c>
      <c r="P219" s="94" t="str">
        <f>_xlfn.XLOOKUP(R219,'[7]DevicesWithInventory_89e8ff99-1'!$I:$I,'[7]DevicesWithInventory_89e8ff99-1'!$AB:$AB)</f>
        <v>mandar.menkar@westerncap.in</v>
      </c>
      <c r="Q219" s="94" t="b">
        <f t="shared" si="16"/>
        <v>1</v>
      </c>
      <c r="R219" s="94" t="str">
        <f t="shared" ref="R219:S221" si="18">J219</f>
        <v>5CG4241DTC</v>
      </c>
      <c r="S219" s="94" t="str">
        <f t="shared" si="18"/>
        <v>WCA/Fin/Comp/Lap/283</v>
      </c>
      <c r="T219" s="98" t="str">
        <f>_xlfn.XLOOKUP(R219,'[8]assets smaple file'!$N:$N,'[8]assets smaple file'!$M:$M)</f>
        <v>HP 240 G9</v>
      </c>
      <c r="U219" s="91" t="s">
        <v>789</v>
      </c>
      <c r="AA219" s="99">
        <f>_xlfn.XLOOKUP(J219,'[5]DevicesWithInventory_ef016592-4'!$I:$I,'[5]DevicesWithInventory_ef016592-4'!$D:$D)</f>
        <v>45811.183037395836</v>
      </c>
      <c r="AB219" s="170">
        <f>_xlfn.XLOOKUP(R219,'[6]DevicesWithInventory_89e8ff99-1'!$I:$I,'[6]DevicesWithInventory_89e8ff99-1'!$D:$D)</f>
        <v>45836.187243622684</v>
      </c>
      <c r="AC219" s="170">
        <v>45856.214762534721</v>
      </c>
      <c r="AD219" s="181">
        <v>45866.189439027781</v>
      </c>
    </row>
    <row r="220" spans="1:30" ht="15" hidden="1" x14ac:dyDescent="0.25">
      <c r="A220" s="92" t="s">
        <v>426</v>
      </c>
      <c r="B220" s="92" t="s">
        <v>173</v>
      </c>
      <c r="C220" s="92" t="s">
        <v>13</v>
      </c>
      <c r="D220" s="92" t="s">
        <v>785</v>
      </c>
      <c r="E220" s="94" t="s">
        <v>88</v>
      </c>
      <c r="F220" s="93" t="s">
        <v>694</v>
      </c>
      <c r="G220" s="93">
        <v>1</v>
      </c>
      <c r="H220" s="93" t="str">
        <f t="shared" si="11"/>
        <v>SATARACOE</v>
      </c>
      <c r="I220" s="123" t="s">
        <v>1130</v>
      </c>
      <c r="J220" s="123" t="s">
        <v>1131</v>
      </c>
      <c r="K220" s="124" t="s">
        <v>1132</v>
      </c>
      <c r="L220" s="124" t="s">
        <v>1130</v>
      </c>
      <c r="M220" s="96" t="str">
        <f>I220</f>
        <v>Mahesh Pawar</v>
      </c>
      <c r="N220" s="94" t="e">
        <f>_xlfn.XLOOKUP(H220,[3]Sheet1!$V:$V,[3]Sheet1!$P:$P)</f>
        <v>#N/A</v>
      </c>
      <c r="O220" s="94" t="e">
        <f>_xlfn.XLOOKUP(H220,[3]Sheet1!$V:$V,[3]Sheet1!$F:$F)</f>
        <v>#N/A</v>
      </c>
      <c r="P220" s="94" t="str">
        <f>_xlfn.XLOOKUP(R220,'[7]DevicesWithInventory_89e8ff99-1'!$I:$I,'[7]DevicesWithInventory_89e8ff99-1'!$AB:$AB)</f>
        <v>mahesh.pawar@westerncap.in</v>
      </c>
      <c r="Q220" s="94" t="b">
        <f t="shared" si="16"/>
        <v>1</v>
      </c>
      <c r="R220" s="94" t="str">
        <f t="shared" si="18"/>
        <v>5CG4245BKZ</v>
      </c>
      <c r="S220" s="94" t="str">
        <f t="shared" si="18"/>
        <v>WCA/FIN/COMP/LAP/259</v>
      </c>
      <c r="T220" s="98" t="str">
        <f>_xlfn.XLOOKUP(R220,'[4]Laptop Tracking'!$G:$G,'[4]Laptop Tracking'!$F:$F)</f>
        <v>HP 240 G9</v>
      </c>
      <c r="U220" s="91" t="s">
        <v>789</v>
      </c>
      <c r="AA220" s="99">
        <f>_xlfn.XLOOKUP(J220,'[5]DevicesWithInventory_ef016592-4'!$I:$I,'[5]DevicesWithInventory_ef016592-4'!$D:$D)</f>
        <v>45811.402975856479</v>
      </c>
      <c r="AB220" s="170">
        <f>_xlfn.XLOOKUP(R220,'[6]DevicesWithInventory_89e8ff99-1'!$I:$I,'[6]DevicesWithInventory_89e8ff99-1'!$D:$D)</f>
        <v>45836.213131666664</v>
      </c>
      <c r="AC220" s="170">
        <v>45856.301130648149</v>
      </c>
      <c r="AD220" s="181">
        <v>45866.249064282405</v>
      </c>
    </row>
    <row r="221" spans="1:30" ht="15" hidden="1" x14ac:dyDescent="0.25">
      <c r="A221" s="92" t="s">
        <v>426</v>
      </c>
      <c r="B221" s="92" t="s">
        <v>173</v>
      </c>
      <c r="C221" s="92" t="s">
        <v>13</v>
      </c>
      <c r="D221" s="92" t="s">
        <v>785</v>
      </c>
      <c r="E221" s="94" t="s">
        <v>86</v>
      </c>
      <c r="F221" s="93" t="s">
        <v>770</v>
      </c>
      <c r="G221" s="93">
        <v>1</v>
      </c>
      <c r="H221" s="93" t="str">
        <f t="shared" si="11"/>
        <v>SATARARM</v>
      </c>
      <c r="I221" s="123" t="s">
        <v>1127</v>
      </c>
      <c r="J221" s="123" t="s">
        <v>1133</v>
      </c>
      <c r="K221" s="124" t="s">
        <v>1134</v>
      </c>
      <c r="L221" s="124" t="s">
        <v>1135</v>
      </c>
      <c r="M221" s="96" t="str">
        <f>I221</f>
        <v>MANDAR MENKAR</v>
      </c>
      <c r="N221" s="94" t="e">
        <f>_xlfn.XLOOKUP(H221,[3]Sheet1!$V:$V,[3]Sheet1!$P:$P)</f>
        <v>#N/A</v>
      </c>
      <c r="O221" s="94" t="e">
        <f>_xlfn.XLOOKUP(H221,[3]Sheet1!$V:$V,[3]Sheet1!$F:$F)</f>
        <v>#N/A</v>
      </c>
      <c r="P221" s="94" t="str">
        <f>_xlfn.XLOOKUP(R221,'[7]DevicesWithInventory_89e8ff99-1'!$I:$I,'[7]DevicesWithInventory_89e8ff99-1'!$AB:$AB)</f>
        <v>sumit.shinde@westerncap.in</v>
      </c>
      <c r="Q221" s="94" t="b">
        <f t="shared" si="16"/>
        <v>0</v>
      </c>
      <c r="R221" s="94" t="str">
        <f t="shared" si="18"/>
        <v>5CG4245GLR</v>
      </c>
      <c r="S221" s="94" t="str">
        <f t="shared" si="18"/>
        <v>WCA/FIN/COMP/LAP/245</v>
      </c>
      <c r="T221" s="98" t="str">
        <f>_xlfn.XLOOKUP(R221,'[4]Laptop Tracking'!$G:$G,'[4]Laptop Tracking'!$F:$F)</f>
        <v>HP 240 G9</v>
      </c>
      <c r="U221" s="91" t="s">
        <v>789</v>
      </c>
      <c r="AA221" s="99">
        <f>_xlfn.XLOOKUP(J221,'[5]DevicesWithInventory_ef016592-4'!$I:$I,'[5]DevicesWithInventory_ef016592-4'!$D:$D)</f>
        <v>45808.335532407407</v>
      </c>
      <c r="AB221" s="170">
        <f>_xlfn.XLOOKUP(R221,'[6]DevicesWithInventory_89e8ff99-1'!$I:$I,'[6]DevicesWithInventory_89e8ff99-1'!$D:$D)</f>
        <v>45835.49659722222</v>
      </c>
      <c r="AC221" s="170">
        <v>45856.214438136572</v>
      </c>
      <c r="AD221" s="181">
        <v>45860.394467592596</v>
      </c>
    </row>
    <row r="222" spans="1:30" ht="15" hidden="1" x14ac:dyDescent="0.25">
      <c r="A222" s="93" t="s">
        <v>537</v>
      </c>
      <c r="B222" s="93" t="s">
        <v>146</v>
      </c>
      <c r="C222" s="93" t="s">
        <v>17</v>
      </c>
      <c r="D222" s="93" t="s">
        <v>763</v>
      </c>
      <c r="E222" s="94" t="s">
        <v>89</v>
      </c>
      <c r="F222" s="93" t="s">
        <v>694</v>
      </c>
      <c r="G222" s="93">
        <v>1</v>
      </c>
      <c r="H222" s="93" t="str">
        <f t="shared" si="11"/>
        <v>KEKRIBCM</v>
      </c>
      <c r="I222" s="123" t="s">
        <v>764</v>
      </c>
      <c r="L222" s="124" t="s">
        <v>331</v>
      </c>
      <c r="M222" s="96" t="s">
        <v>331</v>
      </c>
      <c r="N222" s="94" t="e">
        <f>_xlfn.XLOOKUP(H222,[3]Sheet1!$V:$V,[3]Sheet1!$P:$P)</f>
        <v>#N/A</v>
      </c>
      <c r="O222" s="94" t="e">
        <f>_xlfn.XLOOKUP(H222,[3]Sheet1!$V:$V,[3]Sheet1!$F:$F)</f>
        <v>#N/A</v>
      </c>
      <c r="P222" s="94" t="str">
        <f>_xlfn.XLOOKUP(R222,'[7]DevicesWithInventory_89e8ff99-1'!$I:$I,'[7]DevicesWithInventory_89e8ff99-1'!$AB:$AB)</f>
        <v>mahadev.choudhary@westerncap.in</v>
      </c>
      <c r="Q222" s="94" t="b">
        <f t="shared" si="16"/>
        <v>1</v>
      </c>
      <c r="R222" s="94" t="s">
        <v>1136</v>
      </c>
      <c r="S222" s="94" t="s">
        <v>1137</v>
      </c>
      <c r="T222" s="98" t="str">
        <f>_xlfn.XLOOKUP(R222,'[4]Laptop Tracking'!$G:$G,'[4]Laptop Tracking'!$F:$F)</f>
        <v>HP 240 G9</v>
      </c>
      <c r="U222" s="91" t="s">
        <v>765</v>
      </c>
      <c r="V222" s="93" t="s">
        <v>1138</v>
      </c>
      <c r="Y222" s="91" t="s">
        <v>1139</v>
      </c>
      <c r="AA222" s="99" t="e">
        <f>_xlfn.XLOOKUP(J222,'[5]DevicesWithInventory_ef016592-4'!$I:$I,'[5]DevicesWithInventory_ef016592-4'!$D:$D)</f>
        <v>#N/A</v>
      </c>
      <c r="AB222" s="170">
        <f>_xlfn.XLOOKUP(R222,'[6]DevicesWithInventory_89e8ff99-1'!$I:$I,'[6]DevicesWithInventory_89e8ff99-1'!$D:$D)</f>
        <v>45835.107499999998</v>
      </c>
      <c r="AC222" s="170">
        <v>45856.504135798612</v>
      </c>
      <c r="AD222" s="181">
        <v>45866.17643266204</v>
      </c>
    </row>
    <row r="223" spans="1:30" ht="15" hidden="1" x14ac:dyDescent="0.25">
      <c r="A223" s="93" t="s">
        <v>537</v>
      </c>
      <c r="B223" s="93" t="s">
        <v>146</v>
      </c>
      <c r="C223" s="93" t="s">
        <v>17</v>
      </c>
      <c r="D223" s="93" t="s">
        <v>763</v>
      </c>
      <c r="E223" s="94" t="s">
        <v>87</v>
      </c>
      <c r="F223" s="93" t="s">
        <v>694</v>
      </c>
      <c r="G223" s="93">
        <v>1</v>
      </c>
      <c r="H223" s="93" t="str">
        <f t="shared" si="11"/>
        <v>KEKRIBM</v>
      </c>
      <c r="I223" s="123" t="s">
        <v>764</v>
      </c>
      <c r="L223" s="124" t="s">
        <v>239</v>
      </c>
      <c r="M223" s="96" t="s">
        <v>239</v>
      </c>
      <c r="N223" s="94" t="e">
        <f>_xlfn.XLOOKUP(H223,[3]Sheet1!$V:$V,[3]Sheet1!$P:$P)</f>
        <v>#N/A</v>
      </c>
      <c r="O223" s="94" t="e">
        <f>_xlfn.XLOOKUP(H223,[3]Sheet1!$V:$V,[3]Sheet1!$F:$F)</f>
        <v>#N/A</v>
      </c>
      <c r="P223" s="94" t="str">
        <f>_xlfn.XLOOKUP(R223,'[7]DevicesWithInventory_89e8ff99-1'!$I:$I,'[7]DevicesWithInventory_89e8ff99-1'!$AB:$AB)</f>
        <v>kartar.singh@westerncap.in</v>
      </c>
      <c r="Q223" s="94" t="b">
        <f t="shared" si="16"/>
        <v>1</v>
      </c>
      <c r="R223" s="94" t="s">
        <v>1140</v>
      </c>
      <c r="S223" s="94" t="s">
        <v>1141</v>
      </c>
      <c r="T223" s="98" t="str">
        <f>_xlfn.XLOOKUP(R223,'[4]Laptop Tracking'!$G:$G,'[4]Laptop Tracking'!$F:$F)</f>
        <v>HP 240 G9</v>
      </c>
      <c r="U223" s="91" t="s">
        <v>766</v>
      </c>
      <c r="AA223" s="99" t="e">
        <f>_xlfn.XLOOKUP(J223,'[5]DevicesWithInventory_ef016592-4'!$I:$I,'[5]DevicesWithInventory_ef016592-4'!$D:$D)</f>
        <v>#N/A</v>
      </c>
      <c r="AB223" s="170">
        <f>_xlfn.XLOOKUP(R223,'[6]DevicesWithInventory_89e8ff99-1'!$I:$I,'[6]DevicesWithInventory_89e8ff99-1'!$D:$D)</f>
        <v>45836.193778576388</v>
      </c>
      <c r="AC223" s="170">
        <v>45856.250237071756</v>
      </c>
      <c r="AD223" s="181">
        <v>45866.17243150463</v>
      </c>
    </row>
    <row r="224" spans="1:30" ht="15" hidden="1" x14ac:dyDescent="0.25">
      <c r="A224" s="93" t="s">
        <v>537</v>
      </c>
      <c r="B224" s="93" t="s">
        <v>146</v>
      </c>
      <c r="C224" s="93" t="s">
        <v>17</v>
      </c>
      <c r="D224" s="93" t="s">
        <v>763</v>
      </c>
      <c r="E224" s="94" t="s">
        <v>88</v>
      </c>
      <c r="F224" s="93" t="s">
        <v>694</v>
      </c>
      <c r="G224" s="93">
        <v>1</v>
      </c>
      <c r="H224" s="93" t="str">
        <f t="shared" si="11"/>
        <v>KEKRICOE</v>
      </c>
      <c r="I224" s="123" t="s">
        <v>764</v>
      </c>
      <c r="L224" s="124" t="s">
        <v>1142</v>
      </c>
      <c r="M224" s="96" t="s">
        <v>1143</v>
      </c>
      <c r="N224" s="94" t="str">
        <f>_xlfn.XLOOKUP(H224,[3]Sheet1!$V:$V,[3]Sheet1!$P:$P)</f>
        <v>Gourav Sharma</v>
      </c>
      <c r="O224" s="94" t="str">
        <f>_xlfn.XLOOKUP(H224,[3]Sheet1!$V:$V,[3]Sheet1!$F:$F)</f>
        <v>PG04R6ZL</v>
      </c>
      <c r="P224" s="94" t="str">
        <f>_xlfn.XLOOKUP(R224,'[7]DevicesWithInventory_89e8ff99-1'!$I:$I,'[7]DevicesWithInventory_89e8ff99-1'!$AB:$AB)</f>
        <v>gourav.sharma1@westerncap.in</v>
      </c>
      <c r="Q224" s="94" t="b">
        <v>1</v>
      </c>
      <c r="R224" s="94" t="s">
        <v>1144</v>
      </c>
      <c r="S224" s="151" t="s">
        <v>1145</v>
      </c>
      <c r="T224" s="98" t="str">
        <f>_xlfn.XLOOKUP(R224,[3]Sheet1!$F:$F,[3]Sheet1!$G:$G)</f>
        <v>V14(DXIH)</v>
      </c>
      <c r="U224" s="91" t="s">
        <v>766</v>
      </c>
      <c r="X224" s="91" t="s">
        <v>1</v>
      </c>
      <c r="AA224" s="99" t="e">
        <f>_xlfn.XLOOKUP(J224,'[5]DevicesWithInventory_ef016592-4'!$I:$I,'[5]DevicesWithInventory_ef016592-4'!$D:$D)</f>
        <v>#N/A</v>
      </c>
      <c r="AB224" s="170">
        <f>_xlfn.XLOOKUP(R224,'[6]DevicesWithInventory_89e8ff99-1'!$I:$I,'[6]DevicesWithInventory_89e8ff99-1'!$D:$D)</f>
        <v>45836.166711226855</v>
      </c>
      <c r="AC224" s="170">
        <v>45856.487987291664</v>
      </c>
      <c r="AD224" s="181">
        <v>45866.168241377316</v>
      </c>
    </row>
    <row r="225" spans="1:30" ht="15" hidden="1" x14ac:dyDescent="0.25">
      <c r="A225" s="93" t="s">
        <v>537</v>
      </c>
      <c r="B225" s="93" t="s">
        <v>146</v>
      </c>
      <c r="C225" s="93" t="s">
        <v>17</v>
      </c>
      <c r="D225" s="93" t="s">
        <v>763</v>
      </c>
      <c r="E225" s="94" t="s">
        <v>86</v>
      </c>
      <c r="F225" s="93" t="s">
        <v>770</v>
      </c>
      <c r="G225" s="93">
        <v>1</v>
      </c>
      <c r="H225" s="93" t="str">
        <f t="shared" si="11"/>
        <v>KEKRIRM</v>
      </c>
      <c r="I225" s="123" t="s">
        <v>764</v>
      </c>
      <c r="L225" s="124" t="e">
        <v>#N/A</v>
      </c>
      <c r="M225" s="96" t="s">
        <v>86</v>
      </c>
      <c r="N225" s="94" t="str">
        <f>_xlfn.XLOOKUP(H225,[3]Sheet1!$V:$V,[3]Sheet1!$P:$P)</f>
        <v>RM</v>
      </c>
      <c r="O225" s="94" t="str">
        <f>_xlfn.XLOOKUP(H225,[3]Sheet1!$V:$V,[3]Sheet1!$F:$F)</f>
        <v>PG04SFGV</v>
      </c>
      <c r="P225" s="94" t="str">
        <f>_xlfn.XLOOKUP(R225,'[7]DevicesWithInventory_89e8ff99-1'!$I:$I,'[7]DevicesWithInventory_89e8ff99-1'!$AB:$AB)</f>
        <v>enroll@westerncap.in</v>
      </c>
      <c r="Q225" s="94" t="e">
        <f t="shared" ref="Q225:Q235" si="19">L225=M225</f>
        <v>#N/A</v>
      </c>
      <c r="R225" s="94" t="str">
        <f>_xlfn.XLOOKUP(H225,[3]Sheet1!$V:$V,[3]Sheet1!$F:$F)</f>
        <v>PG04SFGV</v>
      </c>
      <c r="S225" s="93" t="str">
        <f>_xlfn.XLOOKUP(H225,[3]Sheet1!$V:$V,[3]Sheet1!$J:$J)</f>
        <v>WCA/FIN/COMP/LAP/365</v>
      </c>
      <c r="T225" s="98" t="str">
        <f>_xlfn.XLOOKUP(R225,[3]Sheet1!$F:$F,[3]Sheet1!$G:$G)</f>
        <v>V14(DXIH)</v>
      </c>
      <c r="U225" s="91" t="s">
        <v>766</v>
      </c>
      <c r="AA225" s="99" t="e">
        <f>_xlfn.XLOOKUP(J225,'[5]DevicesWithInventory_ef016592-4'!$I:$I,'[5]DevicesWithInventory_ef016592-4'!$D:$D)</f>
        <v>#N/A</v>
      </c>
      <c r="AB225" s="170">
        <f>_xlfn.XLOOKUP(R225,'[6]DevicesWithInventory_89e8ff99-1'!$I:$I,'[6]DevicesWithInventory_89e8ff99-1'!$D:$D)</f>
        <v>45820.291250000002</v>
      </c>
      <c r="AC225" s="170">
        <v>45820.291250000002</v>
      </c>
      <c r="AD225" s="181">
        <v>45820.291250000002</v>
      </c>
    </row>
    <row r="226" spans="1:30" ht="15" hidden="1" x14ac:dyDescent="0.25">
      <c r="A226" s="92" t="s">
        <v>415</v>
      </c>
      <c r="B226" s="92" t="s">
        <v>416</v>
      </c>
      <c r="C226" s="92" t="s">
        <v>17</v>
      </c>
      <c r="D226" s="92" t="s">
        <v>785</v>
      </c>
      <c r="E226" s="94" t="s">
        <v>1146</v>
      </c>
      <c r="F226" s="94" t="s">
        <v>793</v>
      </c>
      <c r="G226" s="93">
        <v>1</v>
      </c>
      <c r="H226" s="93" t="str">
        <f t="shared" si="11"/>
        <v>JAIPURHR</v>
      </c>
      <c r="I226" s="125" t="s">
        <v>417</v>
      </c>
      <c r="J226" s="125" t="s">
        <v>1147</v>
      </c>
      <c r="K226" s="126" t="s">
        <v>1148</v>
      </c>
      <c r="L226" s="124" t="s">
        <v>417</v>
      </c>
      <c r="M226" s="96" t="s">
        <v>417</v>
      </c>
      <c r="N226" s="94" t="e">
        <f>_xlfn.XLOOKUP(H226,[3]Sheet1!$V:$V,[3]Sheet1!$P:$P)</f>
        <v>#N/A</v>
      </c>
      <c r="O226" s="94" t="e">
        <f>_xlfn.XLOOKUP(H226,[3]Sheet1!$V:$V,[3]Sheet1!$F:$F)</f>
        <v>#N/A</v>
      </c>
      <c r="P226" s="94" t="str">
        <f>_xlfn.XLOOKUP(R226,'[7]DevicesWithInventory_89e8ff99-1'!$I:$I,'[7]DevicesWithInventory_89e8ff99-1'!$AB:$AB)</f>
        <v>krishna.sharma@westerncap.in</v>
      </c>
      <c r="Q226" s="94" t="b">
        <f t="shared" si="19"/>
        <v>1</v>
      </c>
      <c r="R226" s="94" t="s">
        <v>1147</v>
      </c>
      <c r="S226" s="100" t="s">
        <v>1148</v>
      </c>
      <c r="T226" s="98" t="str">
        <f>_xlfn.XLOOKUP(R226,'[4]Laptop Tracking'!$G:$G,'[4]Laptop Tracking'!$F:$F)</f>
        <v>HP 240 G9</v>
      </c>
      <c r="U226" s="91" t="s">
        <v>789</v>
      </c>
      <c r="AA226" s="99">
        <f>_xlfn.XLOOKUP(J226,'[5]DevicesWithInventory_ef016592-4'!$I:$I,'[5]DevicesWithInventory_ef016592-4'!$D:$D)</f>
        <v>45811.170646481478</v>
      </c>
      <c r="AB226" s="170">
        <f>_xlfn.XLOOKUP(R226,'[6]DevicesWithInventory_89e8ff99-1'!$I:$I,'[6]DevicesWithInventory_89e8ff99-1'!$D:$D)</f>
        <v>45836.150039293978</v>
      </c>
      <c r="AC226" s="170">
        <v>45856.215949861114</v>
      </c>
      <c r="AD226" s="181">
        <v>45864.454155092593</v>
      </c>
    </row>
    <row r="227" spans="1:30" ht="15" hidden="1" x14ac:dyDescent="0.25">
      <c r="A227" s="92" t="s">
        <v>415</v>
      </c>
      <c r="B227" s="92" t="s">
        <v>416</v>
      </c>
      <c r="C227" s="92" t="s">
        <v>17</v>
      </c>
      <c r="D227" s="92" t="s">
        <v>785</v>
      </c>
      <c r="E227" s="94" t="s">
        <v>1149</v>
      </c>
      <c r="F227" s="94" t="s">
        <v>793</v>
      </c>
      <c r="G227" s="93">
        <v>1</v>
      </c>
      <c r="H227" s="93" t="str">
        <f t="shared" si="11"/>
        <v>JAIPURRCU</v>
      </c>
      <c r="I227" s="121" t="s">
        <v>1150</v>
      </c>
      <c r="J227" s="121" t="s">
        <v>1151</v>
      </c>
      <c r="K227" s="122" t="s">
        <v>1152</v>
      </c>
      <c r="L227" s="124" t="s">
        <v>1150</v>
      </c>
      <c r="M227" s="96" t="s">
        <v>1150</v>
      </c>
      <c r="N227" s="94" t="e">
        <f>_xlfn.XLOOKUP(H227,[3]Sheet1!$V:$V,[3]Sheet1!$P:$P)</f>
        <v>#N/A</v>
      </c>
      <c r="O227" s="94" t="e">
        <f>_xlfn.XLOOKUP(H227,[3]Sheet1!$V:$V,[3]Sheet1!$F:$F)</f>
        <v>#N/A</v>
      </c>
      <c r="P227" s="94" t="str">
        <f>_xlfn.XLOOKUP(R227,'[7]DevicesWithInventory_89e8ff99-1'!$I:$I,'[7]DevicesWithInventory_89e8ff99-1'!$AB:$AB)</f>
        <v>nagendra.rajawat@westerncap.in</v>
      </c>
      <c r="Q227" s="94" t="b">
        <f t="shared" si="19"/>
        <v>1</v>
      </c>
      <c r="R227" s="94" t="s">
        <v>1151</v>
      </c>
      <c r="S227" s="93" t="s">
        <v>1152</v>
      </c>
      <c r="T227" s="98" t="str">
        <f>_xlfn.XLOOKUP(R227,'[4]Laptop Tracking'!$G:$G,'[4]Laptop Tracking'!$F:$F)</f>
        <v>HP 240 G9</v>
      </c>
      <c r="U227" s="91" t="s">
        <v>789</v>
      </c>
      <c r="AA227" s="99">
        <f>_xlfn.XLOOKUP(J227,'[5]DevicesWithInventory_ef016592-4'!$I:$I,'[5]DevicesWithInventory_ef016592-4'!$D:$D)</f>
        <v>45811.391767546294</v>
      </c>
      <c r="AB227" s="170">
        <f>_xlfn.XLOOKUP(R227,'[6]DevicesWithInventory_89e8ff99-1'!$I:$I,'[6]DevicesWithInventory_89e8ff99-1'!$D:$D)</f>
        <v>45836.164844224535</v>
      </c>
      <c r="AC227" s="170">
        <v>45856.215641550923</v>
      </c>
      <c r="AD227" s="181">
        <v>45866.153103564815</v>
      </c>
    </row>
    <row r="228" spans="1:30" ht="15" hidden="1" x14ac:dyDescent="0.25">
      <c r="A228" s="92" t="s">
        <v>415</v>
      </c>
      <c r="B228" s="92" t="s">
        <v>416</v>
      </c>
      <c r="C228" s="92" t="s">
        <v>17</v>
      </c>
      <c r="D228" s="92" t="s">
        <v>785</v>
      </c>
      <c r="E228" s="94" t="s">
        <v>1153</v>
      </c>
      <c r="F228" s="94" t="s">
        <v>793</v>
      </c>
      <c r="G228" s="93">
        <v>1</v>
      </c>
      <c r="H228" s="93" t="str">
        <f t="shared" si="11"/>
        <v>JAIPURZBH</v>
      </c>
      <c r="I228" s="121" t="s">
        <v>1154</v>
      </c>
      <c r="J228" s="121" t="s">
        <v>1155</v>
      </c>
      <c r="K228" s="122" t="s">
        <v>1156</v>
      </c>
      <c r="L228" s="124" t="s">
        <v>1154</v>
      </c>
      <c r="M228" s="96" t="s">
        <v>1154</v>
      </c>
      <c r="N228" s="94" t="e">
        <f>_xlfn.XLOOKUP(H228,[3]Sheet1!$V:$V,[3]Sheet1!$P:$P)</f>
        <v>#N/A</v>
      </c>
      <c r="O228" s="94" t="e">
        <f>_xlfn.XLOOKUP(H228,[3]Sheet1!$V:$V,[3]Sheet1!$F:$F)</f>
        <v>#N/A</v>
      </c>
      <c r="P228" s="94" t="str">
        <f>_xlfn.XLOOKUP(R228,'[7]DevicesWithInventory_89e8ff99-1'!$I:$I,'[7]DevicesWithInventory_89e8ff99-1'!$AB:$AB)</f>
        <v>viveksingh.bhadoria@westerncap.in</v>
      </c>
      <c r="Q228" s="94" t="b">
        <f t="shared" si="19"/>
        <v>1</v>
      </c>
      <c r="R228" s="94" t="s">
        <v>1155</v>
      </c>
      <c r="S228" s="93" t="s">
        <v>1156</v>
      </c>
      <c r="T228" s="98" t="str">
        <f>_xlfn.XLOOKUP(R228,'[8]assets smaple file'!$N:$N,'[8]assets smaple file'!$M:$M)</f>
        <v>HP 240 G9</v>
      </c>
      <c r="U228" s="91" t="s">
        <v>789</v>
      </c>
      <c r="AA228" s="99">
        <f>_xlfn.XLOOKUP(J228,'[5]DevicesWithInventory_ef016592-4'!$I:$I,'[5]DevicesWithInventory_ef016592-4'!$D:$D)</f>
        <v>45811.167866203701</v>
      </c>
      <c r="AB228" s="170">
        <f>_xlfn.XLOOKUP(R228,'[6]DevicesWithInventory_89e8ff99-1'!$I:$I,'[6]DevicesWithInventory_89e8ff99-1'!$D:$D)</f>
        <v>45836.157702592594</v>
      </c>
      <c r="AC228" s="170">
        <v>45853.221076388887</v>
      </c>
      <c r="AD228" s="181">
        <v>45866.160911701387</v>
      </c>
    </row>
    <row r="229" spans="1:30" ht="15" hidden="1" x14ac:dyDescent="0.25">
      <c r="A229" s="92" t="s">
        <v>146</v>
      </c>
      <c r="B229" s="92" t="s">
        <v>146</v>
      </c>
      <c r="C229" s="92" t="s">
        <v>17</v>
      </c>
      <c r="D229" s="92" t="s">
        <v>785</v>
      </c>
      <c r="E229" s="94" t="s">
        <v>89</v>
      </c>
      <c r="F229" s="93" t="s">
        <v>694</v>
      </c>
      <c r="G229" s="93">
        <v>1</v>
      </c>
      <c r="H229" s="93" t="str">
        <f t="shared" si="11"/>
        <v>AJMERBCM</v>
      </c>
      <c r="I229" s="123" t="s">
        <v>1157</v>
      </c>
      <c r="J229" s="123" t="s">
        <v>1158</v>
      </c>
      <c r="K229" s="124" t="s">
        <v>1159</v>
      </c>
      <c r="L229" s="124" t="s">
        <v>1157</v>
      </c>
      <c r="M229" s="162" t="s">
        <v>1157</v>
      </c>
      <c r="N229" s="94" t="e">
        <f>_xlfn.XLOOKUP(H229,[3]Sheet1!$V:$V,[3]Sheet1!$P:$P)</f>
        <v>#N/A</v>
      </c>
      <c r="O229" s="94" t="e">
        <f>_xlfn.XLOOKUP(H229,[3]Sheet1!$V:$V,[3]Sheet1!$F:$F)</f>
        <v>#N/A</v>
      </c>
      <c r="P229" s="94" t="str">
        <f>_xlfn.XLOOKUP(R229,'[7]DevicesWithInventory_89e8ff99-1'!$I:$I,'[7]DevicesWithInventory_89e8ff99-1'!$AB:$AB)</f>
        <v>sarvesh.gahlot@westerncap.in</v>
      </c>
      <c r="Q229" s="94" t="b">
        <f t="shared" si="19"/>
        <v>1</v>
      </c>
      <c r="R229" s="94" t="s">
        <v>1158</v>
      </c>
      <c r="S229" s="94" t="s">
        <v>1159</v>
      </c>
      <c r="T229" s="98" t="str">
        <f>_xlfn.XLOOKUP(R229,'[4]Laptop Tracking'!$G:$G,'[4]Laptop Tracking'!$F:$F)</f>
        <v>HP 240 G9</v>
      </c>
      <c r="U229" s="91" t="s">
        <v>789</v>
      </c>
      <c r="AA229" s="99">
        <f>_xlfn.XLOOKUP(J229,'[5]DevicesWithInventory_ef016592-4'!$I:$I,'[5]DevicesWithInventory_ef016592-4'!$D:$D)</f>
        <v>45811.386854178243</v>
      </c>
      <c r="AB229" s="170">
        <f>_xlfn.XLOOKUP(R229,'[6]DevicesWithInventory_89e8ff99-1'!$I:$I,'[6]DevicesWithInventory_89e8ff99-1'!$D:$D)</f>
        <v>45836.152051655095</v>
      </c>
      <c r="AC229" s="170">
        <v>45855.170358796298</v>
      </c>
      <c r="AD229" s="181">
        <v>45866.179799953701</v>
      </c>
    </row>
    <row r="230" spans="1:30" ht="15" hidden="1" x14ac:dyDescent="0.25">
      <c r="A230" s="92" t="s">
        <v>317</v>
      </c>
      <c r="B230" s="92" t="s">
        <v>146</v>
      </c>
      <c r="C230" s="92" t="s">
        <v>17</v>
      </c>
      <c r="D230" s="92" t="s">
        <v>785</v>
      </c>
      <c r="E230" s="94" t="s">
        <v>89</v>
      </c>
      <c r="F230" s="93" t="s">
        <v>694</v>
      </c>
      <c r="G230" s="93">
        <v>1</v>
      </c>
      <c r="H230" s="93" t="str">
        <f t="shared" si="11"/>
        <v>BEAWARBCM</v>
      </c>
      <c r="I230" s="123" t="s">
        <v>1160</v>
      </c>
      <c r="J230" s="123" t="s">
        <v>1161</v>
      </c>
      <c r="K230" s="124" t="s">
        <v>1162</v>
      </c>
      <c r="L230" s="124" t="s">
        <v>1160</v>
      </c>
      <c r="M230" s="96" t="s">
        <v>1160</v>
      </c>
      <c r="N230" s="94" t="e">
        <f>_xlfn.XLOOKUP(H230,[3]Sheet1!$V:$V,[3]Sheet1!$P:$P)</f>
        <v>#N/A</v>
      </c>
      <c r="O230" s="94" t="e">
        <f>_xlfn.XLOOKUP(H230,[3]Sheet1!$V:$V,[3]Sheet1!$F:$F)</f>
        <v>#N/A</v>
      </c>
      <c r="P230" s="94" t="str">
        <f>_xlfn.XLOOKUP(R230,'[7]DevicesWithInventory_89e8ff99-1'!$I:$I,'[7]DevicesWithInventory_89e8ff99-1'!$AB:$AB)</f>
        <v>nitesh.bhati@westerncap.in</v>
      </c>
      <c r="Q230" s="94" t="b">
        <f t="shared" si="19"/>
        <v>1</v>
      </c>
      <c r="R230" s="94" t="s">
        <v>1161</v>
      </c>
      <c r="S230" s="94" t="s">
        <v>1162</v>
      </c>
      <c r="T230" s="98" t="str">
        <f>_xlfn.XLOOKUP(R230,'[4]Laptop Tracking'!$G:$G,'[4]Laptop Tracking'!$F:$F)</f>
        <v>HP 240 G9</v>
      </c>
      <c r="U230" s="91" t="s">
        <v>789</v>
      </c>
      <c r="AA230" s="99">
        <f>_xlfn.XLOOKUP(J230,'[5]DevicesWithInventory_ef016592-4'!$I:$I,'[5]DevicesWithInventory_ef016592-4'!$D:$D)</f>
        <v>45811.387256226852</v>
      </c>
      <c r="AB230" s="170">
        <f>_xlfn.XLOOKUP(R230,'[6]DevicesWithInventory_89e8ff99-1'!$I:$I,'[6]DevicesWithInventory_89e8ff99-1'!$D:$D)</f>
        <v>45836.186691643517</v>
      </c>
      <c r="AC230" s="170">
        <v>45856.22663834491</v>
      </c>
      <c r="AD230" s="181">
        <v>45866.210349837966</v>
      </c>
    </row>
    <row r="231" spans="1:30" ht="15" hidden="1" x14ac:dyDescent="0.25">
      <c r="A231" s="92" t="s">
        <v>162</v>
      </c>
      <c r="B231" s="92" t="s">
        <v>162</v>
      </c>
      <c r="C231" s="92" t="s">
        <v>17</v>
      </c>
      <c r="D231" s="92" t="s">
        <v>785</v>
      </c>
      <c r="E231" s="94" t="s">
        <v>89</v>
      </c>
      <c r="F231" s="93" t="s">
        <v>694</v>
      </c>
      <c r="G231" s="93">
        <v>1</v>
      </c>
      <c r="H231" s="93" t="str">
        <f t="shared" si="11"/>
        <v>CHITTORGARHBCM</v>
      </c>
      <c r="I231" s="123" t="s">
        <v>1163</v>
      </c>
      <c r="J231" s="123" t="s">
        <v>1164</v>
      </c>
      <c r="K231" s="124" t="s">
        <v>1165</v>
      </c>
      <c r="L231" s="124" t="s">
        <v>1163</v>
      </c>
      <c r="M231" s="96" t="s">
        <v>1163</v>
      </c>
      <c r="N231" s="94" t="e">
        <f>_xlfn.XLOOKUP(H231,[3]Sheet1!$V:$V,[3]Sheet1!$P:$P)</f>
        <v>#N/A</v>
      </c>
      <c r="O231" s="94" t="e">
        <f>_xlfn.XLOOKUP(H231,[3]Sheet1!$V:$V,[3]Sheet1!$F:$F)</f>
        <v>#N/A</v>
      </c>
      <c r="P231" s="94" t="str">
        <f>_xlfn.XLOOKUP(R231,'[7]DevicesWithInventory_89e8ff99-1'!$I:$I,'[7]DevicesWithInventory_89e8ff99-1'!$AB:$AB)</f>
        <v>ajay.regar@westerncap.in</v>
      </c>
      <c r="Q231" s="94" t="b">
        <f t="shared" si="19"/>
        <v>1</v>
      </c>
      <c r="R231" s="94" t="s">
        <v>1164</v>
      </c>
      <c r="S231" s="94" t="s">
        <v>1165</v>
      </c>
      <c r="T231" s="98" t="str">
        <f>_xlfn.XLOOKUP(R231,'[4]Laptop Tracking'!$G:$G,'[4]Laptop Tracking'!$F:$F)</f>
        <v>HP 240 G9</v>
      </c>
      <c r="U231" s="91" t="s">
        <v>789</v>
      </c>
      <c r="AA231" s="99">
        <f>_xlfn.XLOOKUP(J231,'[5]DevicesWithInventory_ef016592-4'!$I:$I,'[5]DevicesWithInventory_ef016592-4'!$D:$D)</f>
        <v>45811.176551273151</v>
      </c>
      <c r="AB231" s="170">
        <f>_xlfn.XLOOKUP(R231,'[6]DevicesWithInventory_89e8ff99-1'!$I:$I,'[6]DevicesWithInventory_89e8ff99-1'!$D:$D)</f>
        <v>45835.485752314817</v>
      </c>
      <c r="AC231" s="170">
        <v>45856.431732638892</v>
      </c>
      <c r="AD231" s="181">
        <v>45866.186157928241</v>
      </c>
    </row>
    <row r="232" spans="1:30" ht="15" hidden="1" x14ac:dyDescent="0.25">
      <c r="A232" s="92" t="s">
        <v>162</v>
      </c>
      <c r="B232" s="92" t="s">
        <v>162</v>
      </c>
      <c r="C232" s="92" t="s">
        <v>17</v>
      </c>
      <c r="D232" s="92" t="s">
        <v>785</v>
      </c>
      <c r="E232" s="94" t="s">
        <v>87</v>
      </c>
      <c r="F232" s="93" t="s">
        <v>694</v>
      </c>
      <c r="G232" s="93">
        <v>1</v>
      </c>
      <c r="H232" s="93" t="str">
        <f t="shared" si="11"/>
        <v>CHITTORGARHBM</v>
      </c>
      <c r="J232" s="123" t="s">
        <v>1166</v>
      </c>
      <c r="K232" s="124" t="s">
        <v>1167</v>
      </c>
      <c r="L232" s="124" t="s">
        <v>1168</v>
      </c>
      <c r="M232" s="96" t="s">
        <v>1168</v>
      </c>
      <c r="N232" s="94" t="str">
        <f>_xlfn.XLOOKUP(H232,[3]Sheet1!$V:$V,[3]Sheet1!$P:$P)</f>
        <v>Deepak Salvi</v>
      </c>
      <c r="O232" s="94" t="str">
        <f>_xlfn.XLOOKUP(H232,[3]Sheet1!$V:$V,[3]Sheet1!$F:$F)</f>
        <v>PG04S5LE</v>
      </c>
      <c r="P232" s="94" t="str">
        <f>_xlfn.XLOOKUP(R232,'[7]DevicesWithInventory_89e8ff99-1'!$I:$I,'[7]DevicesWithInventory_89e8ff99-1'!$AB:$AB)</f>
        <v>deepak.salvi@westerncap.in</v>
      </c>
      <c r="Q232" s="94" t="b">
        <f t="shared" si="19"/>
        <v>1</v>
      </c>
      <c r="R232" s="94" t="s">
        <v>1169</v>
      </c>
      <c r="S232" s="154" t="s">
        <v>1170</v>
      </c>
      <c r="T232" s="98" t="str">
        <f>_xlfn.XLOOKUP(R232,[3]Sheet1!$F:$F,[3]Sheet1!$G:$G)</f>
        <v>V14(DXIH)</v>
      </c>
      <c r="U232" s="91" t="s">
        <v>775</v>
      </c>
      <c r="X232" s="91" t="s">
        <v>1</v>
      </c>
      <c r="AA232" s="99">
        <f>_xlfn.XLOOKUP(J232,'[5]DevicesWithInventory_ef016592-4'!$I:$I,'[5]DevicesWithInventory_ef016592-4'!$D:$D)</f>
        <v>45811.503978541667</v>
      </c>
      <c r="AB232" s="170">
        <f>_xlfn.XLOOKUP(R232,'[6]DevicesWithInventory_89e8ff99-1'!$I:$I,'[6]DevicesWithInventory_89e8ff99-1'!$D:$D)</f>
        <v>45835.323900462965</v>
      </c>
      <c r="AC232" s="170">
        <v>45856.286935694443</v>
      </c>
      <c r="AD232" s="181">
        <v>45864.697476851848</v>
      </c>
    </row>
    <row r="233" spans="1:30" ht="15" hidden="1" x14ac:dyDescent="0.25">
      <c r="A233" s="92" t="s">
        <v>216</v>
      </c>
      <c r="B233" s="92" t="s">
        <v>162</v>
      </c>
      <c r="C233" s="92" t="s">
        <v>17</v>
      </c>
      <c r="D233" s="92" t="s">
        <v>785</v>
      </c>
      <c r="E233" s="94" t="s">
        <v>89</v>
      </c>
      <c r="F233" s="93" t="s">
        <v>694</v>
      </c>
      <c r="G233" s="93">
        <v>1</v>
      </c>
      <c r="H233" s="93" t="str">
        <f t="shared" si="11"/>
        <v>FATEHNAGARBCM</v>
      </c>
      <c r="I233" s="123" t="s">
        <v>1171</v>
      </c>
      <c r="J233" s="123" t="s">
        <v>1172</v>
      </c>
      <c r="K233" s="124" t="s">
        <v>1173</v>
      </c>
      <c r="L233" s="124" t="s">
        <v>1171</v>
      </c>
      <c r="M233" s="96" t="s">
        <v>1171</v>
      </c>
      <c r="N233" s="94" t="e">
        <f>_xlfn.XLOOKUP(H233,[3]Sheet1!$V:$V,[3]Sheet1!$P:$P)</f>
        <v>#N/A</v>
      </c>
      <c r="O233" s="94" t="e">
        <f>_xlfn.XLOOKUP(H233,[3]Sheet1!$V:$V,[3]Sheet1!$F:$F)</f>
        <v>#N/A</v>
      </c>
      <c r="P233" s="94" t="str">
        <f>_xlfn.XLOOKUP(R233,'[7]DevicesWithInventory_89e8ff99-1'!$I:$I,'[7]DevicesWithInventory_89e8ff99-1'!$AB:$AB)</f>
        <v>kailash.gadri@westerncap.in</v>
      </c>
      <c r="Q233" s="94" t="b">
        <f t="shared" si="19"/>
        <v>1</v>
      </c>
      <c r="R233" s="94" t="s">
        <v>1172</v>
      </c>
      <c r="S233" s="94" t="s">
        <v>1173</v>
      </c>
      <c r="T233" s="98" t="str">
        <f>_xlfn.XLOOKUP(R233,'[4]Laptop Tracking'!$G:$G,'[4]Laptop Tracking'!$F:$F)</f>
        <v>HP 240 G9</v>
      </c>
      <c r="U233" s="91" t="s">
        <v>789</v>
      </c>
      <c r="AA233" s="99">
        <f>_xlfn.XLOOKUP(J233,'[5]DevicesWithInventory_ef016592-4'!$I:$I,'[5]DevicesWithInventory_ef016592-4'!$D:$D)</f>
        <v>45811.172796168983</v>
      </c>
      <c r="AB233" s="170">
        <f>_xlfn.XLOOKUP(R233,'[6]DevicesWithInventory_89e8ff99-1'!$I:$I,'[6]DevicesWithInventory_89e8ff99-1'!$D:$D)</f>
        <v>45836.16596770833</v>
      </c>
      <c r="AC233" s="170">
        <v>45856.220741273151</v>
      </c>
      <c r="AD233" s="181">
        <v>45866.242547361115</v>
      </c>
    </row>
    <row r="234" spans="1:30" ht="15" hidden="1" x14ac:dyDescent="0.25">
      <c r="A234" s="92" t="s">
        <v>216</v>
      </c>
      <c r="B234" s="92" t="s">
        <v>162</v>
      </c>
      <c r="C234" s="92" t="s">
        <v>17</v>
      </c>
      <c r="D234" s="92" t="s">
        <v>785</v>
      </c>
      <c r="E234" s="94" t="s">
        <v>86</v>
      </c>
      <c r="F234" s="93" t="s">
        <v>770</v>
      </c>
      <c r="G234" s="93">
        <v>1</v>
      </c>
      <c r="H234" s="93" t="str">
        <f t="shared" si="11"/>
        <v>FATEHNAGARRM</v>
      </c>
      <c r="I234" s="123" t="s">
        <v>217</v>
      </c>
      <c r="J234" s="123" t="s">
        <v>1174</v>
      </c>
      <c r="K234" s="124" t="s">
        <v>1175</v>
      </c>
      <c r="L234" s="124" t="e">
        <v>#N/A</v>
      </c>
      <c r="M234" s="96" t="s">
        <v>1176</v>
      </c>
      <c r="N234" s="94" t="e">
        <f>_xlfn.XLOOKUP(H234,[3]Sheet1!$V:$V,[3]Sheet1!$P:$P)</f>
        <v>#N/A</v>
      </c>
      <c r="O234" s="94" t="e">
        <f>_xlfn.XLOOKUP(H234,[3]Sheet1!$V:$V,[3]Sheet1!$F:$F)</f>
        <v>#N/A</v>
      </c>
      <c r="P234" s="94" t="str">
        <f>_xlfn.XLOOKUP(R234,'[7]DevicesWithInventory_89e8ff99-1'!$I:$I,'[7]DevicesWithInventory_89e8ff99-1'!$AB:$AB)</f>
        <v>enroll@westerncap.in</v>
      </c>
      <c r="Q234" s="94" t="e">
        <f t="shared" si="19"/>
        <v>#N/A</v>
      </c>
      <c r="R234" s="94" t="s">
        <v>1177</v>
      </c>
      <c r="S234" s="148" t="s">
        <v>1178</v>
      </c>
      <c r="T234" s="98" t="str">
        <f>_xlfn.XLOOKUP(R234,[3]Sheet1!$F:$F,[3]Sheet1!$G:$G)</f>
        <v>V14(DXIH)</v>
      </c>
      <c r="U234" s="91" t="s">
        <v>775</v>
      </c>
      <c r="V234" s="91" t="s">
        <v>776</v>
      </c>
      <c r="X234" s="91" t="s">
        <v>1</v>
      </c>
      <c r="Y234" s="91" t="s">
        <v>1179</v>
      </c>
      <c r="AA234" s="99">
        <f>_xlfn.XLOOKUP(J234,'[5]DevicesWithInventory_ef016592-4'!$I:$I,'[5]DevicesWithInventory_ef016592-4'!$D:$D)</f>
        <v>45811.282497129629</v>
      </c>
      <c r="AB234" s="170">
        <f>_xlfn.XLOOKUP(R234,'[6]DevicesWithInventory_89e8ff99-1'!$I:$I,'[6]DevicesWithInventory_89e8ff99-1'!$D:$D)</f>
        <v>45835.194594907407</v>
      </c>
      <c r="AC234" s="170">
        <v>45856.227476701388</v>
      </c>
      <c r="AD234" s="181">
        <v>45865.333564814813</v>
      </c>
    </row>
    <row r="235" spans="1:30" ht="15" hidden="1" x14ac:dyDescent="0.25">
      <c r="A235" s="92" t="s">
        <v>238</v>
      </c>
      <c r="B235" s="92" t="s">
        <v>146</v>
      </c>
      <c r="C235" s="92" t="s">
        <v>17</v>
      </c>
      <c r="D235" s="92" t="s">
        <v>785</v>
      </c>
      <c r="E235" s="94" t="s">
        <v>89</v>
      </c>
      <c r="F235" s="93" t="s">
        <v>694</v>
      </c>
      <c r="G235" s="93">
        <v>1</v>
      </c>
      <c r="H235" s="93" t="str">
        <f t="shared" si="11"/>
        <v>GULABPURABCM</v>
      </c>
      <c r="I235" s="123" t="s">
        <v>1180</v>
      </c>
      <c r="J235" s="123" t="s">
        <v>1181</v>
      </c>
      <c r="K235" s="124" t="s">
        <v>1182</v>
      </c>
      <c r="L235" s="124" t="s">
        <v>1180</v>
      </c>
      <c r="M235" s="96" t="s">
        <v>1180</v>
      </c>
      <c r="N235" s="94" t="e">
        <f>_xlfn.XLOOKUP(H235,[3]Sheet1!$V:$V,[3]Sheet1!$P:$P)</f>
        <v>#N/A</v>
      </c>
      <c r="O235" s="94" t="e">
        <f>_xlfn.XLOOKUP(H235,[3]Sheet1!$V:$V,[3]Sheet1!$F:$F)</f>
        <v>#N/A</v>
      </c>
      <c r="P235" s="94" t="str">
        <f>_xlfn.XLOOKUP(R235,'[7]DevicesWithInventory_89e8ff99-1'!$I:$I,'[7]DevicesWithInventory_89e8ff99-1'!$AB:$AB)</f>
        <v>shailendra.soulanki@westerncap.in</v>
      </c>
      <c r="Q235" s="94" t="b">
        <f t="shared" si="19"/>
        <v>1</v>
      </c>
      <c r="R235" s="94" t="s">
        <v>1181</v>
      </c>
      <c r="S235" s="94" t="s">
        <v>1182</v>
      </c>
      <c r="T235" s="98" t="str">
        <f>_xlfn.XLOOKUP(R235,'[4]Laptop Tracking'!$G:$G,'[4]Laptop Tracking'!$F:$F)</f>
        <v>HP 240 G9</v>
      </c>
      <c r="U235" s="91" t="s">
        <v>789</v>
      </c>
      <c r="AA235" s="99">
        <f>_xlfn.XLOOKUP(J235,'[5]DevicesWithInventory_ef016592-4'!$I:$I,'[5]DevicesWithInventory_ef016592-4'!$D:$D)</f>
        <v>45808.098981481482</v>
      </c>
      <c r="AB235" s="170">
        <f>_xlfn.XLOOKUP(R235,'[6]DevicesWithInventory_89e8ff99-1'!$I:$I,'[6]DevicesWithInventory_89e8ff99-1'!$D:$D)</f>
        <v>45836.113059699077</v>
      </c>
      <c r="AC235" s="170">
        <v>45856.432118368059</v>
      </c>
      <c r="AD235" s="181">
        <v>45865.191284722219</v>
      </c>
    </row>
    <row r="236" spans="1:30" ht="15" hidden="1" x14ac:dyDescent="0.25">
      <c r="A236" s="92" t="s">
        <v>238</v>
      </c>
      <c r="B236" s="92" t="s">
        <v>146</v>
      </c>
      <c r="C236" s="92" t="s">
        <v>17</v>
      </c>
      <c r="D236" s="92" t="s">
        <v>785</v>
      </c>
      <c r="E236" s="94" t="s">
        <v>87</v>
      </c>
      <c r="F236" s="93" t="s">
        <v>694</v>
      </c>
      <c r="G236" s="93">
        <v>1</v>
      </c>
      <c r="H236" s="93" t="str">
        <f t="shared" si="11"/>
        <v>GULABPURABM</v>
      </c>
      <c r="I236" s="123" t="s">
        <v>239</v>
      </c>
      <c r="J236" s="123" t="s">
        <v>1140</v>
      </c>
      <c r="K236" s="124" t="s">
        <v>1141</v>
      </c>
      <c r="L236" s="124" t="e">
        <v>#N/A</v>
      </c>
      <c r="M236" s="96" t="s">
        <v>1183</v>
      </c>
      <c r="N236" s="94" t="str">
        <f>_xlfn.XLOOKUP(H236,[3]Sheet1!$V:$V,[3]Sheet1!$P:$P)</f>
        <v>Vishvaraj singh rathore</v>
      </c>
      <c r="O236" s="94" t="str">
        <f>_xlfn.XLOOKUP(H236,[3]Sheet1!$V:$V,[3]Sheet1!$F:$F)</f>
        <v>PG04R75D</v>
      </c>
      <c r="P236" s="94" t="str">
        <f>_xlfn.XLOOKUP(R236,'[7]DevicesWithInventory_89e8ff99-1'!$I:$I,'[7]DevicesWithInventory_89e8ff99-1'!$AB:$AB)</f>
        <v>vishvarajsingh.rathore@westerncap.in</v>
      </c>
      <c r="Q236" s="94" t="b">
        <v>1</v>
      </c>
      <c r="R236" s="94" t="s">
        <v>1184</v>
      </c>
      <c r="S236" s="148" t="s">
        <v>1185</v>
      </c>
      <c r="T236" s="98" t="str">
        <f>_xlfn.XLOOKUP(R236,[3]Sheet1!$F:$F,[3]Sheet1!$G:$G)</f>
        <v>V14(DXIH)</v>
      </c>
      <c r="U236" s="91" t="s">
        <v>775</v>
      </c>
      <c r="X236" s="91" t="s">
        <v>1</v>
      </c>
      <c r="AA236" s="99">
        <f>_xlfn.XLOOKUP(J236,'[5]DevicesWithInventory_ef016592-4'!$I:$I,'[5]DevicesWithInventory_ef016592-4'!$D:$D)</f>
        <v>45811.405747893521</v>
      </c>
      <c r="AB236" s="170">
        <f>_xlfn.XLOOKUP(R236,'[6]DevicesWithInventory_89e8ff99-1'!$I:$I,'[6]DevicesWithInventory_89e8ff99-1'!$D:$D)</f>
        <v>45836.210848495371</v>
      </c>
      <c r="AC236" s="170">
        <v>45856.334284756944</v>
      </c>
      <c r="AD236" s="181">
        <v>45866.217554756942</v>
      </c>
    </row>
    <row r="237" spans="1:30" ht="15" hidden="1" x14ac:dyDescent="0.25">
      <c r="A237" s="93" t="s">
        <v>543</v>
      </c>
      <c r="B237" s="93" t="s">
        <v>162</v>
      </c>
      <c r="C237" s="93" t="s">
        <v>17</v>
      </c>
      <c r="D237" s="93" t="s">
        <v>763</v>
      </c>
      <c r="E237" s="94" t="s">
        <v>87</v>
      </c>
      <c r="F237" s="93" t="s">
        <v>694</v>
      </c>
      <c r="G237" s="93">
        <v>1</v>
      </c>
      <c r="H237" s="93" t="str">
        <f t="shared" si="11"/>
        <v>NIMBAHERABM</v>
      </c>
      <c r="I237" s="123" t="s">
        <v>764</v>
      </c>
      <c r="L237" s="124" t="s">
        <v>1186</v>
      </c>
      <c r="M237" s="96" t="s">
        <v>1186</v>
      </c>
      <c r="N237" s="94" t="e">
        <f>_xlfn.XLOOKUP(H237,[3]Sheet1!$V:$V,[3]Sheet1!$P:$P)</f>
        <v>#N/A</v>
      </c>
      <c r="O237" s="94" t="e">
        <f>_xlfn.XLOOKUP(H237,[3]Sheet1!$V:$V,[3]Sheet1!$F:$F)</f>
        <v>#N/A</v>
      </c>
      <c r="P237" s="94" t="str">
        <f>_xlfn.XLOOKUP(R237,'[7]DevicesWithInventory_89e8ff99-1'!$I:$I,'[7]DevicesWithInventory_89e8ff99-1'!$AB:$AB)</f>
        <v>ankit.tolambia@westerncap.in</v>
      </c>
      <c r="Q237" s="94" t="b">
        <f t="shared" ref="Q237:Q243" si="20">L237=M237</f>
        <v>1</v>
      </c>
      <c r="R237" s="94" t="s">
        <v>1166</v>
      </c>
      <c r="S237" s="155" t="s">
        <v>1167</v>
      </c>
      <c r="T237" s="98" t="str">
        <f>_xlfn.XLOOKUP(R237,'[4]Laptop Tracking'!$G:$G,'[4]Laptop Tracking'!$F:$F)</f>
        <v>HP 240 G9</v>
      </c>
      <c r="U237" s="91" t="s">
        <v>766</v>
      </c>
      <c r="V237" s="91" t="s">
        <v>776</v>
      </c>
      <c r="AA237" s="99" t="e">
        <f>_xlfn.XLOOKUP(J237,'[5]DevicesWithInventory_ef016592-4'!$I:$I,'[5]DevicesWithInventory_ef016592-4'!$D:$D)</f>
        <v>#N/A</v>
      </c>
      <c r="AB237" s="170">
        <f>_xlfn.XLOOKUP(R237,'[6]DevicesWithInventory_89e8ff99-1'!$I:$I,'[6]DevicesWithInventory_89e8ff99-1'!$D:$D)</f>
        <v>45836.167895011575</v>
      </c>
      <c r="AC237" s="170">
        <v>45856.214461585645</v>
      </c>
      <c r="AD237" s="181">
        <v>45866.215488726855</v>
      </c>
    </row>
    <row r="238" spans="1:30" ht="15" hidden="1" x14ac:dyDescent="0.25">
      <c r="A238" s="93" t="s">
        <v>543</v>
      </c>
      <c r="B238" s="93" t="s">
        <v>162</v>
      </c>
      <c r="C238" s="93" t="s">
        <v>17</v>
      </c>
      <c r="D238" s="93" t="s">
        <v>763</v>
      </c>
      <c r="E238" s="94" t="s">
        <v>88</v>
      </c>
      <c r="F238" s="93" t="s">
        <v>694</v>
      </c>
      <c r="G238" s="93">
        <v>1</v>
      </c>
      <c r="H238" s="93" t="str">
        <f t="shared" si="11"/>
        <v>NIMBAHERACOE</v>
      </c>
      <c r="I238" s="123" t="s">
        <v>764</v>
      </c>
      <c r="L238" s="124" t="s">
        <v>1187</v>
      </c>
      <c r="M238" s="96" t="s">
        <v>1187</v>
      </c>
      <c r="N238" s="94" t="str">
        <f>_xlfn.XLOOKUP(H238,[3]Sheet1!$V:$V,[3]Sheet1!$P:$P)</f>
        <v>Heena Kumhar</v>
      </c>
      <c r="O238" s="94" t="str">
        <f>_xlfn.XLOOKUP(H238,[3]Sheet1!$V:$V,[3]Sheet1!$F:$F)</f>
        <v>PG04SEM9</v>
      </c>
      <c r="P238" s="94" t="str">
        <f>_xlfn.XLOOKUP(R238,'[7]DevicesWithInventory_89e8ff99-1'!$I:$I,'[7]DevicesWithInventory_89e8ff99-1'!$AB:$AB)</f>
        <v>heena.kumhar@westerncap.in</v>
      </c>
      <c r="Q238" s="94" t="b">
        <f t="shared" si="20"/>
        <v>1</v>
      </c>
      <c r="R238" s="108" t="s">
        <v>1188</v>
      </c>
      <c r="S238" s="93" t="str">
        <f>_xlfn.XLOOKUP(H238,[3]Sheet1!$V:$V,[3]Sheet1!$J:$J)</f>
        <v>WCA/FIN/COMP/LAP/372</v>
      </c>
      <c r="T238" s="98" t="str">
        <f>_xlfn.XLOOKUP(R238,[3]Sheet1!$F:$F,[3]Sheet1!$G:$G)</f>
        <v>V14(DXIH)</v>
      </c>
      <c r="U238" s="91" t="s">
        <v>766</v>
      </c>
      <c r="AA238" s="99" t="e">
        <f>_xlfn.XLOOKUP(J238,'[5]DevicesWithInventory_ef016592-4'!$I:$I,'[5]DevicesWithInventory_ef016592-4'!$D:$D)</f>
        <v>#N/A</v>
      </c>
      <c r="AB238" s="170">
        <f>_xlfn.XLOOKUP(R238,'[6]DevicesWithInventory_89e8ff99-1'!$I:$I,'[6]DevicesWithInventory_89e8ff99-1'!$D:$D)</f>
        <v>45836.201776226852</v>
      </c>
      <c r="AC238" s="170">
        <v>45856.246532199075</v>
      </c>
      <c r="AD238" s="181">
        <v>45866.2312284375</v>
      </c>
    </row>
    <row r="239" spans="1:30" ht="15" hidden="1" x14ac:dyDescent="0.25">
      <c r="A239" s="93" t="s">
        <v>543</v>
      </c>
      <c r="B239" s="93" t="s">
        <v>162</v>
      </c>
      <c r="C239" s="93" t="s">
        <v>17</v>
      </c>
      <c r="D239" s="93" t="s">
        <v>763</v>
      </c>
      <c r="E239" s="94" t="s">
        <v>86</v>
      </c>
      <c r="F239" s="93" t="s">
        <v>770</v>
      </c>
      <c r="G239" s="93">
        <v>1</v>
      </c>
      <c r="H239" s="93" t="str">
        <f t="shared" si="11"/>
        <v>NIMBAHERARM</v>
      </c>
      <c r="I239" s="123" t="s">
        <v>764</v>
      </c>
      <c r="J239" s="132" t="s">
        <v>1189</v>
      </c>
      <c r="L239" s="124" t="e">
        <v>#N/A</v>
      </c>
      <c r="M239" s="96" t="s">
        <v>1190</v>
      </c>
      <c r="N239" s="94" t="e">
        <f>_xlfn.XLOOKUP(H239,[3]Sheet1!$V:$V,[3]Sheet1!$P:$P)</f>
        <v>#N/A</v>
      </c>
      <c r="O239" s="94" t="e">
        <f>_xlfn.XLOOKUP(H239,[3]Sheet1!$V:$V,[3]Sheet1!$F:$F)</f>
        <v>#N/A</v>
      </c>
      <c r="P239" s="94" t="str">
        <f>_xlfn.XLOOKUP(R239,'[7]DevicesWithInventory_89e8ff99-1'!$I:$I,'[7]DevicesWithInventory_89e8ff99-1'!$AB:$AB)</f>
        <v>enroll@westerncap.in</v>
      </c>
      <c r="Q239" s="94" t="e">
        <f t="shared" si="20"/>
        <v>#N/A</v>
      </c>
      <c r="R239" s="94" t="s">
        <v>1189</v>
      </c>
      <c r="S239" s="150" t="s">
        <v>1191</v>
      </c>
      <c r="T239" s="98" t="str">
        <f>_xlfn.XLOOKUP(R239,[3]Sheet1!$F:$F,[3]Sheet1!$G:$G)</f>
        <v>V14(DXIH)</v>
      </c>
      <c r="U239" s="91" t="s">
        <v>766</v>
      </c>
      <c r="X239" s="91" t="s">
        <v>1</v>
      </c>
      <c r="AA239" s="99">
        <f>_xlfn.XLOOKUP(J239,'[5]DevicesWithInventory_ef016592-4'!$I:$I,'[5]DevicesWithInventory_ef016592-4'!$D:$D)</f>
        <v>45769.42260416667</v>
      </c>
      <c r="AB239" s="170">
        <f>_xlfn.XLOOKUP(R239,'[6]DevicesWithInventory_89e8ff99-1'!$I:$I,'[6]DevicesWithInventory_89e8ff99-1'!$D:$D)</f>
        <v>45769.42260416667</v>
      </c>
      <c r="AC239" s="170">
        <v>45769.42260416667</v>
      </c>
      <c r="AD239" s="181">
        <v>45769.42260416667</v>
      </c>
    </row>
    <row r="240" spans="1:30" ht="15" hidden="1" x14ac:dyDescent="0.25">
      <c r="A240" s="92" t="s">
        <v>330</v>
      </c>
      <c r="B240" s="92" t="s">
        <v>162</v>
      </c>
      <c r="C240" s="92" t="s">
        <v>17</v>
      </c>
      <c r="D240" s="92" t="s">
        <v>785</v>
      </c>
      <c r="E240" s="94" t="s">
        <v>89</v>
      </c>
      <c r="F240" s="93" t="s">
        <v>694</v>
      </c>
      <c r="G240" s="93">
        <v>1</v>
      </c>
      <c r="H240" s="93" t="str">
        <f t="shared" si="11"/>
        <v>RAJSAMANDBCM</v>
      </c>
      <c r="I240" s="123" t="s">
        <v>331</v>
      </c>
      <c r="J240" s="123" t="s">
        <v>1136</v>
      </c>
      <c r="K240" s="124" t="s">
        <v>1137</v>
      </c>
      <c r="L240" s="124" t="e">
        <v>#N/A</v>
      </c>
      <c r="M240" s="96" t="s">
        <v>1192</v>
      </c>
      <c r="N240" s="94" t="e">
        <f>_xlfn.XLOOKUP(H240,[3]Sheet1!$V:$V,[3]Sheet1!$P:$P)</f>
        <v>#N/A</v>
      </c>
      <c r="O240" s="94" t="e">
        <f>_xlfn.XLOOKUP(H240,[3]Sheet1!$V:$V,[3]Sheet1!$F:$F)</f>
        <v>#N/A</v>
      </c>
      <c r="P240" s="94" t="str">
        <f>_xlfn.XLOOKUP(R240,'[7]DevicesWithInventory_89e8ff99-1'!$I:$I,'[7]DevicesWithInventory_89e8ff99-1'!$AB:$AB)</f>
        <v>dheeraj.chouhan@westerncap.in</v>
      </c>
      <c r="Q240" s="94" t="e">
        <f t="shared" si="20"/>
        <v>#N/A</v>
      </c>
      <c r="R240" s="94" t="s">
        <v>1193</v>
      </c>
      <c r="S240" s="149" t="s">
        <v>1194</v>
      </c>
      <c r="T240" s="98" t="str">
        <f>_xlfn.XLOOKUP(R240,'[4]Laptop Tracking'!$G:$G,'[4]Laptop Tracking'!$F:$F)</f>
        <v>HP 240 G9</v>
      </c>
      <c r="Y240" s="91" t="s">
        <v>1195</v>
      </c>
      <c r="AA240" s="99">
        <f>_xlfn.XLOOKUP(J240,'[5]DevicesWithInventory_ef016592-4'!$I:$I,'[5]DevicesWithInventory_ef016592-4'!$D:$D)</f>
        <v>45811.446791574075</v>
      </c>
      <c r="AB240" s="170">
        <f>_xlfn.XLOOKUP(R240,'[6]DevicesWithInventory_89e8ff99-1'!$I:$I,'[6]DevicesWithInventory_89e8ff99-1'!$D:$D)</f>
        <v>45836.196252199072</v>
      </c>
      <c r="AC240" s="170">
        <v>45856.215057314817</v>
      </c>
      <c r="AD240" s="181">
        <v>45866.183766099537</v>
      </c>
    </row>
    <row r="241" spans="1:30" ht="15" hidden="1" x14ac:dyDescent="0.25">
      <c r="A241" s="92" t="s">
        <v>330</v>
      </c>
      <c r="B241" s="92" t="s">
        <v>162</v>
      </c>
      <c r="C241" s="92" t="s">
        <v>17</v>
      </c>
      <c r="D241" s="92" t="s">
        <v>785</v>
      </c>
      <c r="E241" s="94" t="s">
        <v>86</v>
      </c>
      <c r="F241" s="93" t="s">
        <v>770</v>
      </c>
      <c r="G241" s="93">
        <v>1</v>
      </c>
      <c r="H241" s="93" t="str">
        <f t="shared" si="11"/>
        <v>RAJSAMANDRM</v>
      </c>
      <c r="I241" s="123" t="s">
        <v>1196</v>
      </c>
      <c r="J241" s="123" t="s">
        <v>1193</v>
      </c>
      <c r="K241" s="124" t="s">
        <v>1194</v>
      </c>
      <c r="L241" s="124" t="e">
        <v>#N/A</v>
      </c>
      <c r="M241" s="96" t="s">
        <v>1196</v>
      </c>
      <c r="N241" s="94" t="str">
        <f>_xlfn.XLOOKUP(H241,[3]Sheet1!$V:$V,[3]Sheet1!$P:$P)</f>
        <v>RM</v>
      </c>
      <c r="O241" s="94" t="str">
        <f>_xlfn.XLOOKUP(H241,[3]Sheet1!$V:$V,[3]Sheet1!$F:$F)</f>
        <v>PG04R4HW</v>
      </c>
      <c r="P241" s="94" t="str">
        <f>_xlfn.XLOOKUP(R241,'[7]DevicesWithInventory_89e8ff99-1'!$I:$I,'[7]DevicesWithInventory_89e8ff99-1'!$AB:$AB)</f>
        <v>enroll@westerncap.in</v>
      </c>
      <c r="Q241" s="94" t="e">
        <f t="shared" si="20"/>
        <v>#N/A</v>
      </c>
      <c r="R241" s="94" t="s">
        <v>1197</v>
      </c>
      <c r="S241" s="150" t="s">
        <v>1198</v>
      </c>
      <c r="T241" s="98" t="str">
        <f>_xlfn.XLOOKUP(R241,[3]Sheet1!$F:$F,[3]Sheet1!$G:$G)</f>
        <v>V14(DXIH)</v>
      </c>
      <c r="U241" s="91" t="s">
        <v>775</v>
      </c>
      <c r="V241" s="91" t="s">
        <v>776</v>
      </c>
      <c r="X241" s="91" t="s">
        <v>1</v>
      </c>
      <c r="Y241" s="91" t="s">
        <v>1179</v>
      </c>
      <c r="AA241" s="99">
        <f>_xlfn.XLOOKUP(J241,'[5]DevicesWithInventory_ef016592-4'!$I:$I,'[5]DevicesWithInventory_ef016592-4'!$D:$D)</f>
        <v>45811.386011504626</v>
      </c>
      <c r="AB241" s="170">
        <f>_xlfn.XLOOKUP(R241,'[6]DevicesWithInventory_89e8ff99-1'!$I:$I,'[6]DevicesWithInventory_89e8ff99-1'!$D:$D)</f>
        <v>45832.343888888892</v>
      </c>
      <c r="AC241" s="170">
        <v>45856.499518391203</v>
      </c>
      <c r="AD241" s="181">
        <v>45865.402060185188</v>
      </c>
    </row>
    <row r="242" spans="1:30" ht="15" hidden="1" x14ac:dyDescent="0.25">
      <c r="A242" s="92" t="s">
        <v>349</v>
      </c>
      <c r="B242" s="92" t="s">
        <v>146</v>
      </c>
      <c r="C242" s="92" t="s">
        <v>17</v>
      </c>
      <c r="D242" s="92" t="s">
        <v>785</v>
      </c>
      <c r="E242" s="94" t="s">
        <v>89</v>
      </c>
      <c r="F242" s="93" t="s">
        <v>694</v>
      </c>
      <c r="G242" s="93">
        <v>1</v>
      </c>
      <c r="H242" s="93" t="str">
        <f t="shared" ref="H242:H272" si="21">A242&amp;E242</f>
        <v>SOJATBCM</v>
      </c>
      <c r="I242" s="123" t="s">
        <v>1199</v>
      </c>
      <c r="J242" s="123" t="s">
        <v>1200</v>
      </c>
      <c r="K242" s="124" t="s">
        <v>1201</v>
      </c>
      <c r="L242" s="124" t="s">
        <v>1199</v>
      </c>
      <c r="M242" s="96" t="s">
        <v>1199</v>
      </c>
      <c r="N242" s="94" t="e">
        <f>_xlfn.XLOOKUP(H242,[3]Sheet1!$V:$V,[3]Sheet1!$P:$P)</f>
        <v>#N/A</v>
      </c>
      <c r="O242" s="94" t="e">
        <f>_xlfn.XLOOKUP(H242,[3]Sheet1!$V:$V,[3]Sheet1!$F:$F)</f>
        <v>#N/A</v>
      </c>
      <c r="P242" s="94" t="str">
        <f>_xlfn.XLOOKUP(R242,'[7]DevicesWithInventory_89e8ff99-1'!$I:$I,'[7]DevicesWithInventory_89e8ff99-1'!$AB:$AB)</f>
        <v>bharat.sharma@westerncap.in</v>
      </c>
      <c r="Q242" s="94" t="b">
        <f t="shared" si="20"/>
        <v>1</v>
      </c>
      <c r="R242" s="94" t="s">
        <v>1200</v>
      </c>
      <c r="S242" s="94" t="s">
        <v>1201</v>
      </c>
      <c r="T242" s="98" t="str">
        <f>_xlfn.XLOOKUP(R242,'[4]Laptop Tracking'!$G:$G,'[4]Laptop Tracking'!$F:$F)</f>
        <v>HP 240 G9</v>
      </c>
      <c r="U242" s="91" t="s">
        <v>789</v>
      </c>
      <c r="AA242" s="99">
        <f>_xlfn.XLOOKUP(J242,'[5]DevicesWithInventory_ef016592-4'!$I:$I,'[5]DevicesWithInventory_ef016592-4'!$D:$D)</f>
        <v>45811.389434733799</v>
      </c>
      <c r="AB242" s="170">
        <f>_xlfn.XLOOKUP(R242,'[6]DevicesWithInventory_89e8ff99-1'!$I:$I,'[6]DevicesWithInventory_89e8ff99-1'!$D:$D)</f>
        <v>45835.177488425928</v>
      </c>
      <c r="AC242" s="170">
        <v>45856.17040534722</v>
      </c>
      <c r="AD242" s="181">
        <v>45866.168056342591</v>
      </c>
    </row>
    <row r="243" spans="1:30" ht="15" hidden="1" x14ac:dyDescent="0.25">
      <c r="A243" s="93" t="s">
        <v>551</v>
      </c>
      <c r="B243" s="93" t="s">
        <v>162</v>
      </c>
      <c r="C243" s="93" t="s">
        <v>17</v>
      </c>
      <c r="D243" s="93" t="s">
        <v>763</v>
      </c>
      <c r="E243" s="93" t="s">
        <v>89</v>
      </c>
      <c r="F243" s="93" t="s">
        <v>694</v>
      </c>
      <c r="G243" s="93">
        <v>1</v>
      </c>
      <c r="H243" s="93" t="str">
        <f t="shared" si="21"/>
        <v>SUMERPURBCM</v>
      </c>
      <c r="I243" s="121" t="s">
        <v>764</v>
      </c>
      <c r="J243" s="121"/>
      <c r="K243" s="122"/>
      <c r="L243" s="124" t="e">
        <v>#N/A</v>
      </c>
      <c r="M243" s="96" t="s">
        <v>1202</v>
      </c>
      <c r="N243" s="94" t="e">
        <f>_xlfn.XLOOKUP(H243,[3]Sheet1!$V:$V,[3]Sheet1!$P:$P)</f>
        <v>#N/A</v>
      </c>
      <c r="O243" s="94" t="e">
        <f>_xlfn.XLOOKUP(H243,[3]Sheet1!$V:$V,[3]Sheet1!$F:$F)</f>
        <v>#N/A</v>
      </c>
      <c r="P243" s="94" t="str">
        <f>_xlfn.XLOOKUP(R243,'[7]DevicesWithInventory_89e8ff99-1'!$I:$I,'[7]DevicesWithInventory_89e8ff99-1'!$AB:$AB)</f>
        <v>mahipal.gwala@westerncap.in</v>
      </c>
      <c r="Q243" s="94" t="e">
        <f t="shared" si="20"/>
        <v>#N/A</v>
      </c>
      <c r="R243" s="94" t="s">
        <v>1203</v>
      </c>
      <c r="S243" s="147" t="s">
        <v>1204</v>
      </c>
      <c r="T243" s="98" t="str">
        <f>_xlfn.XLOOKUP(R243,'[4]Laptop Tracking'!$G:$G,'[4]Laptop Tracking'!$F:$F)</f>
        <v>HP 240 G9</v>
      </c>
      <c r="U243" s="91" t="s">
        <v>765</v>
      </c>
      <c r="Y243" s="91" t="s">
        <v>1205</v>
      </c>
      <c r="AA243" s="99" t="e">
        <f>_xlfn.XLOOKUP(J243,'[5]DevicesWithInventory_ef016592-4'!$I:$I,'[5]DevicesWithInventory_ef016592-4'!$D:$D)</f>
        <v>#N/A</v>
      </c>
      <c r="AB243" s="170">
        <f>_xlfn.XLOOKUP(R243,'[6]DevicesWithInventory_89e8ff99-1'!$I:$I,'[6]DevicesWithInventory_89e8ff99-1'!$D:$D)</f>
        <v>45836.158791770831</v>
      </c>
      <c r="AC243" s="170">
        <v>45856.394310000003</v>
      </c>
      <c r="AD243" s="181">
        <v>45866.18196790509</v>
      </c>
    </row>
    <row r="244" spans="1:30" ht="15" hidden="1" x14ac:dyDescent="0.25">
      <c r="A244" s="93" t="s">
        <v>551</v>
      </c>
      <c r="B244" s="93" t="s">
        <v>162</v>
      </c>
      <c r="C244" s="93" t="s">
        <v>17</v>
      </c>
      <c r="D244" s="93" t="s">
        <v>763</v>
      </c>
      <c r="E244" s="94" t="s">
        <v>87</v>
      </c>
      <c r="F244" s="93" t="s">
        <v>694</v>
      </c>
      <c r="G244" s="93">
        <v>1</v>
      </c>
      <c r="H244" s="93" t="str">
        <f t="shared" si="21"/>
        <v>SUMERPURBM</v>
      </c>
      <c r="I244" s="123" t="s">
        <v>764</v>
      </c>
      <c r="L244" s="124" t="e">
        <v>#N/A</v>
      </c>
      <c r="M244" s="96" t="s">
        <v>1206</v>
      </c>
      <c r="N244" s="94" t="str">
        <f>_xlfn.XLOOKUP(H244,[3]Sheet1!$V:$V,[3]Sheet1!$P:$P)</f>
        <v>Prakash Chandra</v>
      </c>
      <c r="O244" s="94" t="str">
        <f>_xlfn.XLOOKUP(H244,[3]Sheet1!$V:$V,[3]Sheet1!$F:$F)</f>
        <v>PG04H0Z2</v>
      </c>
      <c r="P244" s="94" t="str">
        <f>_xlfn.XLOOKUP(R244,'[7]DevicesWithInventory_89e8ff99-1'!$I:$I,'[7]DevicesWithInventory_89e8ff99-1'!$AB:$AB)</f>
        <v>prakash.chandra@westerncap.in</v>
      </c>
      <c r="Q244" s="94" t="b">
        <v>1</v>
      </c>
      <c r="R244" s="94" t="s">
        <v>1207</v>
      </c>
      <c r="S244" s="93" t="str">
        <f>_xlfn.XLOOKUP(H244,[3]Sheet1!$V:$V,[3]Sheet1!$J:$J)</f>
        <v>WCA/FIN/COMP/LAP/299</v>
      </c>
      <c r="T244" s="98" t="str">
        <f>_xlfn.XLOOKUP(R244,[3]Sheet1!$F:$F,[3]Sheet1!$G:$G)</f>
        <v>V14(DXIH)</v>
      </c>
      <c r="U244" s="91" t="s">
        <v>766</v>
      </c>
      <c r="X244" s="91" t="s">
        <v>1</v>
      </c>
      <c r="AA244" s="99" t="e">
        <f>_xlfn.XLOOKUP(J244,'[5]DevicesWithInventory_ef016592-4'!$I:$I,'[5]DevicesWithInventory_ef016592-4'!$D:$D)</f>
        <v>#N/A</v>
      </c>
      <c r="AB244" s="170">
        <f>_xlfn.XLOOKUP(R244,'[6]DevicesWithInventory_89e8ff99-1'!$I:$I,'[6]DevicesWithInventory_89e8ff99-1'!$D:$D)</f>
        <v>45836.168404293981</v>
      </c>
      <c r="AC244" s="170">
        <v>45856.171653287034</v>
      </c>
      <c r="AD244" s="181">
        <v>45865.174155092594</v>
      </c>
    </row>
    <row r="245" spans="1:30" ht="15" hidden="1" x14ac:dyDescent="0.25">
      <c r="A245" s="93" t="s">
        <v>551</v>
      </c>
      <c r="B245" s="93" t="s">
        <v>162</v>
      </c>
      <c r="C245" s="93" t="s">
        <v>17</v>
      </c>
      <c r="D245" s="93" t="s">
        <v>763</v>
      </c>
      <c r="E245" s="94" t="s">
        <v>88</v>
      </c>
      <c r="F245" s="93" t="s">
        <v>694</v>
      </c>
      <c r="G245" s="93">
        <v>1</v>
      </c>
      <c r="H245" s="93" t="str">
        <f t="shared" si="21"/>
        <v>SUMERPURCOE</v>
      </c>
      <c r="I245" s="123" t="s">
        <v>764</v>
      </c>
      <c r="L245" s="124" t="s">
        <v>1208</v>
      </c>
      <c r="M245" s="118" t="s">
        <v>1209</v>
      </c>
      <c r="N245" s="94" t="str">
        <f>_xlfn.XLOOKUP(H245,[3]Sheet1!$V:$V,[3]Sheet1!$P:$P)</f>
        <v>Neeraj Kumar Sharma</v>
      </c>
      <c r="O245" s="94" t="str">
        <f>_xlfn.XLOOKUP(H245,[3]Sheet1!$V:$V,[3]Sheet1!$F:$F)</f>
        <v>PG04SJZE</v>
      </c>
      <c r="P245" s="94" t="str">
        <f>_xlfn.XLOOKUP(R245,'[7]DevicesWithInventory_89e8ff99-1'!$I:$I,'[7]DevicesWithInventory_89e8ff99-1'!$AB:$AB)</f>
        <v>devi.suthar@westerncap.in</v>
      </c>
      <c r="Q245" s="94" t="b">
        <v>1</v>
      </c>
      <c r="R245" s="108" t="str">
        <f>_xlfn.XLOOKUP(H245,[3]Sheet1!$V:$V,[3]Sheet1!$F:$F)</f>
        <v>PG04SJZE</v>
      </c>
      <c r="S245" s="93" t="str">
        <f>_xlfn.XLOOKUP(H245,[3]Sheet1!$V:$V,[3]Sheet1!$J:$J)</f>
        <v>WCA/FIN/COMP/LAP/373</v>
      </c>
      <c r="T245" s="98" t="str">
        <f>_xlfn.XLOOKUP(R245,[3]Sheet1!$F:$F,[3]Sheet1!$G:$G)</f>
        <v>V14(DXIH)</v>
      </c>
      <c r="U245" s="91" t="s">
        <v>766</v>
      </c>
      <c r="AA245" s="99" t="e">
        <f>_xlfn.XLOOKUP(J245,'[5]DevicesWithInventory_ef016592-4'!$I:$I,'[5]DevicesWithInventory_ef016592-4'!$D:$D)</f>
        <v>#N/A</v>
      </c>
      <c r="AB245" s="170">
        <f>_xlfn.XLOOKUP(R245,'[6]DevicesWithInventory_89e8ff99-1'!$I:$I,'[6]DevicesWithInventory_89e8ff99-1'!$D:$D)</f>
        <v>45826.49659722222</v>
      </c>
      <c r="AC245" s="170">
        <v>45856.491079861109</v>
      </c>
      <c r="AD245" s="181">
        <v>45866.172332546295</v>
      </c>
    </row>
    <row r="246" spans="1:30" ht="15" hidden="1" x14ac:dyDescent="0.25">
      <c r="A246" s="93" t="s">
        <v>551</v>
      </c>
      <c r="B246" s="93" t="s">
        <v>162</v>
      </c>
      <c r="C246" s="93" t="s">
        <v>17</v>
      </c>
      <c r="D246" s="93" t="s">
        <v>763</v>
      </c>
      <c r="E246" s="94" t="s">
        <v>86</v>
      </c>
      <c r="F246" s="93" t="s">
        <v>770</v>
      </c>
      <c r="G246" s="93">
        <v>1</v>
      </c>
      <c r="H246" s="93" t="str">
        <f t="shared" si="21"/>
        <v>SUMERPURRM</v>
      </c>
      <c r="I246" s="123" t="s">
        <v>764</v>
      </c>
      <c r="L246" s="124" t="e">
        <v>#N/A</v>
      </c>
      <c r="M246" s="96" t="s">
        <v>1190</v>
      </c>
      <c r="N246" s="94" t="str">
        <f>_xlfn.XLOOKUP(H246,[3]Sheet1!$V:$V,[3]Sheet1!$P:$P)</f>
        <v>RM</v>
      </c>
      <c r="O246" s="94" t="str">
        <f>_xlfn.XLOOKUP(H246,[3]Sheet1!$V:$V,[3]Sheet1!$F:$F)</f>
        <v>PG04SK03</v>
      </c>
      <c r="P246" s="94" t="str">
        <f>_xlfn.XLOOKUP(R246,'[7]DevicesWithInventory_89e8ff99-1'!$I:$I,'[7]DevicesWithInventory_89e8ff99-1'!$AB:$AB)</f>
        <v>enroll2@westerncap.in</v>
      </c>
      <c r="Q246" s="94" t="b">
        <v>1</v>
      </c>
      <c r="R246" s="108" t="s">
        <v>1210</v>
      </c>
      <c r="S246" s="93" t="str">
        <f>_xlfn.XLOOKUP(H246,[3]Sheet1!$V:$V,[3]Sheet1!$J:$J)</f>
        <v>WCA/FIN/COMP/LAP/368</v>
      </c>
      <c r="T246" s="98" t="str">
        <f>_xlfn.XLOOKUP(R246,[3]Sheet1!$F:$F,[3]Sheet1!$G:$G)</f>
        <v>V14(DXIH)</v>
      </c>
      <c r="U246" s="91" t="s">
        <v>766</v>
      </c>
      <c r="AA246" s="99" t="e">
        <f>_xlfn.XLOOKUP(J246,'[5]DevicesWithInventory_ef016592-4'!$I:$I,'[5]DevicesWithInventory_ef016592-4'!$D:$D)</f>
        <v>#N/A</v>
      </c>
      <c r="AB246" s="170">
        <f>_xlfn.XLOOKUP(R246,'[6]DevicesWithInventory_89e8ff99-1'!$I:$I,'[6]DevicesWithInventory_89e8ff99-1'!$D:$D)</f>
        <v>45835.284016203703</v>
      </c>
      <c r="AC246" s="170">
        <v>45854.266319444447</v>
      </c>
      <c r="AD246" s="181">
        <v>45854.266319444447</v>
      </c>
    </row>
    <row r="247" spans="1:30" ht="15" hidden="1" x14ac:dyDescent="0.25">
      <c r="A247" s="93" t="s">
        <v>547</v>
      </c>
      <c r="B247" s="93" t="s">
        <v>162</v>
      </c>
      <c r="C247" s="93" t="s">
        <v>17</v>
      </c>
      <c r="D247" s="93" t="s">
        <v>763</v>
      </c>
      <c r="E247" s="94" t="s">
        <v>89</v>
      </c>
      <c r="F247" s="93" t="s">
        <v>694</v>
      </c>
      <c r="G247" s="93">
        <v>1</v>
      </c>
      <c r="H247" s="93" t="str">
        <f t="shared" si="21"/>
        <v>UDAIPURBCM</v>
      </c>
      <c r="I247" s="123" t="s">
        <v>764</v>
      </c>
      <c r="L247" s="124" t="s">
        <v>1211</v>
      </c>
      <c r="M247" s="93" t="s">
        <v>1858</v>
      </c>
      <c r="N247" s="94" t="e">
        <f>_xlfn.XLOOKUP(H247,[3]Sheet1!$V:$V,[3]Sheet1!$P:$P)</f>
        <v>#N/A</v>
      </c>
      <c r="O247" s="94" t="e">
        <f>_xlfn.XLOOKUP(H247,[3]Sheet1!$V:$V,[3]Sheet1!$F:$F)</f>
        <v>#N/A</v>
      </c>
      <c r="P247" s="94" t="str">
        <f>_xlfn.XLOOKUP(R247,'[7]DevicesWithInventory_89e8ff99-1'!$I:$I,'[7]DevicesWithInventory_89e8ff99-1'!$AB:$AB)</f>
        <v>khush.shrimali@westerncap.in</v>
      </c>
      <c r="Q247" s="94" t="b">
        <v>1</v>
      </c>
      <c r="R247" s="94" t="s">
        <v>1174</v>
      </c>
      <c r="S247" s="149" t="s">
        <v>1175</v>
      </c>
      <c r="T247" s="98" t="str">
        <f>_xlfn.XLOOKUP(R247,'[4]Laptop Tracking'!$G:$G,'[4]Laptop Tracking'!$F:$F)</f>
        <v>HP 240 G9</v>
      </c>
      <c r="U247" s="91" t="s">
        <v>765</v>
      </c>
      <c r="V247" s="91" t="s">
        <v>1174</v>
      </c>
      <c r="X247" s="91" t="s">
        <v>1</v>
      </c>
      <c r="Y247" s="91" t="s">
        <v>1855</v>
      </c>
      <c r="AA247" s="99" t="e">
        <f>_xlfn.XLOOKUP(J247,'[5]DevicesWithInventory_ef016592-4'!$I:$I,'[5]DevicesWithInventory_ef016592-4'!$D:$D)</f>
        <v>#N/A</v>
      </c>
      <c r="AB247" s="170">
        <f>_xlfn.XLOOKUP(R247,'[6]DevicesWithInventory_89e8ff99-1'!$I:$I,'[6]DevicesWithInventory_89e8ff99-1'!$D:$D)</f>
        <v>45836.179031435182</v>
      </c>
      <c r="AC247" s="170">
        <v>45856.206049745371</v>
      </c>
      <c r="AD247" s="181">
        <v>45865.58865740741</v>
      </c>
    </row>
    <row r="248" spans="1:30" ht="15" hidden="1" x14ac:dyDescent="0.25">
      <c r="A248" s="93" t="s">
        <v>547</v>
      </c>
      <c r="B248" s="93" t="s">
        <v>162</v>
      </c>
      <c r="C248" s="93" t="s">
        <v>17</v>
      </c>
      <c r="D248" s="93" t="s">
        <v>763</v>
      </c>
      <c r="E248" s="94" t="s">
        <v>87</v>
      </c>
      <c r="F248" s="93" t="s">
        <v>694</v>
      </c>
      <c r="G248" s="93">
        <v>1</v>
      </c>
      <c r="H248" s="93" t="str">
        <f t="shared" si="21"/>
        <v>UDAIPURBM</v>
      </c>
      <c r="I248" s="123" t="s">
        <v>764</v>
      </c>
      <c r="L248" s="124" t="s">
        <v>1212</v>
      </c>
      <c r="M248" s="96" t="s">
        <v>1212</v>
      </c>
      <c r="N248" s="94" t="str">
        <f>_xlfn.XLOOKUP(H248,[3]Sheet1!$V:$V,[3]Sheet1!$P:$P)</f>
        <v>Eeshvar Goswami</v>
      </c>
      <c r="O248" s="94" t="str">
        <f>_xlfn.XLOOKUP(H248,[3]Sheet1!$V:$V,[3]Sheet1!$F:$F)</f>
        <v>PG04R6CF</v>
      </c>
      <c r="P248" s="94" t="str">
        <f>_xlfn.XLOOKUP(R248,'[7]DevicesWithInventory_89e8ff99-1'!$I:$I,'[7]DevicesWithInventory_89e8ff99-1'!$AB:$AB)</f>
        <v>eeshvar.goswami@westerncap.in</v>
      </c>
      <c r="Q248" s="94" t="b">
        <f>L248=M248</f>
        <v>1</v>
      </c>
      <c r="R248" s="94" t="s">
        <v>1213</v>
      </c>
      <c r="S248" s="151" t="s">
        <v>1214</v>
      </c>
      <c r="T248" s="98" t="str">
        <f>_xlfn.XLOOKUP(R248,[3]Sheet1!$F:$F,[3]Sheet1!$G:$G)</f>
        <v>V14(DXIH)</v>
      </c>
      <c r="U248" s="91" t="s">
        <v>766</v>
      </c>
      <c r="X248" s="91" t="s">
        <v>1</v>
      </c>
      <c r="AA248" s="99" t="e">
        <f>_xlfn.XLOOKUP(J248,'[5]DevicesWithInventory_ef016592-4'!$I:$I,'[5]DevicesWithInventory_ef016592-4'!$D:$D)</f>
        <v>#N/A</v>
      </c>
      <c r="AB248" s="170">
        <f>_xlfn.XLOOKUP(R248,'[6]DevicesWithInventory_89e8ff99-1'!$I:$I,'[6]DevicesWithInventory_89e8ff99-1'!$D:$D)</f>
        <v>45836.197061446757</v>
      </c>
      <c r="AC248" s="170">
        <v>45856.274330439817</v>
      </c>
      <c r="AD248" s="181">
        <v>45866.221283553241</v>
      </c>
    </row>
    <row r="249" spans="1:30" ht="15" hidden="1" x14ac:dyDescent="0.25">
      <c r="A249" s="93" t="s">
        <v>547</v>
      </c>
      <c r="B249" s="93" t="s">
        <v>162</v>
      </c>
      <c r="C249" s="93" t="s">
        <v>17</v>
      </c>
      <c r="D249" s="93" t="s">
        <v>763</v>
      </c>
      <c r="E249" s="94" t="s">
        <v>88</v>
      </c>
      <c r="F249" s="93" t="s">
        <v>694</v>
      </c>
      <c r="G249" s="93">
        <v>1</v>
      </c>
      <c r="H249" s="93" t="str">
        <f t="shared" si="21"/>
        <v>UDAIPURCOE</v>
      </c>
      <c r="I249" s="123" t="s">
        <v>764</v>
      </c>
      <c r="L249" s="124" t="e">
        <v>#N/A</v>
      </c>
      <c r="M249" s="96" t="str">
        <f>_xlfn.XLOOKUP(H249,[3]Sheet1!$V:$V,[3]Sheet1!$P:$P)</f>
        <v>Fatah Nai</v>
      </c>
      <c r="N249" s="94" t="str">
        <f>_xlfn.XLOOKUP(H249,[3]Sheet1!$V:$V,[3]Sheet1!$P:$P)</f>
        <v>Fatah Nai</v>
      </c>
      <c r="O249" s="94" t="str">
        <f>_xlfn.XLOOKUP(H249,[3]Sheet1!$V:$V,[3]Sheet1!$F:$F)</f>
        <v>PG04SFPT</v>
      </c>
      <c r="P249" s="94" t="str">
        <f>_xlfn.XLOOKUP(R249,'[7]DevicesWithInventory_89e8ff99-1'!$I:$I,'[7]DevicesWithInventory_89e8ff99-1'!$AB:$AB)</f>
        <v>enroll@westerncap.in</v>
      </c>
      <c r="Q249" s="94" t="b">
        <v>1</v>
      </c>
      <c r="R249" s="94" t="str">
        <f>_xlfn.XLOOKUP(H249,[3]Sheet1!$V:$V,[3]Sheet1!$F:$F)</f>
        <v>PG04SFPT</v>
      </c>
      <c r="S249" s="93" t="str">
        <f>_xlfn.XLOOKUP(H249,[3]Sheet1!$V:$V,[3]Sheet1!$J:$J)</f>
        <v>WCA/FIN/COMP/LAP/344</v>
      </c>
      <c r="T249" s="98" t="str">
        <f>_xlfn.XLOOKUP(R249,[3]Sheet1!$F:$F,[3]Sheet1!$G:$G)</f>
        <v>V14(DXIH)</v>
      </c>
      <c r="U249" s="91" t="s">
        <v>766</v>
      </c>
      <c r="AA249" s="99" t="e">
        <f>_xlfn.XLOOKUP(J249,'[5]DevicesWithInventory_ef016592-4'!$I:$I,'[5]DevicesWithInventory_ef016592-4'!$D:$D)</f>
        <v>#N/A</v>
      </c>
      <c r="AB249" s="170">
        <f>_xlfn.XLOOKUP(R249,'[6]DevicesWithInventory_89e8ff99-1'!$I:$I,'[6]DevicesWithInventory_89e8ff99-1'!$D:$D)</f>
        <v>45801.279027777775</v>
      </c>
      <c r="AC249" s="170">
        <v>45856.365685393517</v>
      </c>
      <c r="AD249" s="181">
        <v>45866.183414259256</v>
      </c>
    </row>
    <row r="250" spans="1:30" ht="15" hidden="1" x14ac:dyDescent="0.25">
      <c r="A250" s="93" t="s">
        <v>547</v>
      </c>
      <c r="B250" s="93" t="s">
        <v>162</v>
      </c>
      <c r="C250" s="93" t="s">
        <v>17</v>
      </c>
      <c r="D250" s="93" t="s">
        <v>763</v>
      </c>
      <c r="E250" s="94" t="s">
        <v>86</v>
      </c>
      <c r="F250" s="93" t="s">
        <v>770</v>
      </c>
      <c r="G250" s="93">
        <v>1</v>
      </c>
      <c r="H250" s="93" t="str">
        <f t="shared" si="21"/>
        <v>UDAIPURRM</v>
      </c>
      <c r="I250" s="123" t="s">
        <v>764</v>
      </c>
      <c r="L250" s="124" t="e">
        <v>#N/A</v>
      </c>
      <c r="M250" s="96" t="s">
        <v>86</v>
      </c>
      <c r="N250" s="94" t="str">
        <f>_xlfn.XLOOKUP(H250,[3]Sheet1!$V:$V,[3]Sheet1!$P:$P)</f>
        <v>RM</v>
      </c>
      <c r="O250" s="94" t="str">
        <f>_xlfn.XLOOKUP(H250,[3]Sheet1!$V:$V,[3]Sheet1!$F:$F)</f>
        <v>PG04SELE</v>
      </c>
      <c r="P250" s="94" t="str">
        <f>_xlfn.XLOOKUP(R250,'[7]DevicesWithInventory_89e8ff99-1'!$I:$I,'[7]DevicesWithInventory_89e8ff99-1'!$AB:$AB)</f>
        <v>enroll@westerncap.in</v>
      </c>
      <c r="Q250" s="94" t="b">
        <v>1</v>
      </c>
      <c r="R250" s="94" t="str">
        <f>_xlfn.XLOOKUP(H250,[3]Sheet1!$V:$V,[3]Sheet1!$F:$F)</f>
        <v>PG04SELE</v>
      </c>
      <c r="S250" s="93" t="str">
        <f>_xlfn.XLOOKUP(H250,[3]Sheet1!$V:$V,[3]Sheet1!$J:$J)</f>
        <v>WCA/FIN/COMP/LAP/343</v>
      </c>
      <c r="T250" s="98" t="str">
        <f>_xlfn.XLOOKUP(R250,[3]Sheet1!$F:$F,[3]Sheet1!$G:$G)</f>
        <v>V14(DXIH)</v>
      </c>
      <c r="U250" s="91" t="s">
        <v>766</v>
      </c>
      <c r="Y250" s="91" t="s">
        <v>1856</v>
      </c>
      <c r="AA250" s="99" t="e">
        <f>_xlfn.XLOOKUP(J250,'[5]DevicesWithInventory_ef016592-4'!$I:$I,'[5]DevicesWithInventory_ef016592-4'!$D:$D)</f>
        <v>#N/A</v>
      </c>
      <c r="AB250" s="170">
        <f>_xlfn.XLOOKUP(R250,'[6]DevicesWithInventory_89e8ff99-1'!$I:$I,'[6]DevicesWithInventory_89e8ff99-1'!$D:$D)</f>
        <v>45801.423622685186</v>
      </c>
      <c r="AC250" s="170">
        <v>45801.423622685186</v>
      </c>
      <c r="AD250" s="181">
        <v>45801.423622685186</v>
      </c>
    </row>
    <row r="251" spans="1:30" ht="15" hidden="1" x14ac:dyDescent="0.25">
      <c r="A251" s="92" t="s">
        <v>181</v>
      </c>
      <c r="B251" s="92" t="s">
        <v>181</v>
      </c>
      <c r="C251" s="92" t="s">
        <v>17</v>
      </c>
      <c r="D251" s="92" t="s">
        <v>785</v>
      </c>
      <c r="E251" s="94" t="s">
        <v>89</v>
      </c>
      <c r="F251" s="93" t="s">
        <v>694</v>
      </c>
      <c r="G251" s="93">
        <v>1</v>
      </c>
      <c r="H251" s="93" t="str">
        <f t="shared" si="21"/>
        <v>CHOMUBCM</v>
      </c>
      <c r="I251" s="123" t="s">
        <v>1215</v>
      </c>
      <c r="J251" s="123" t="s">
        <v>1216</v>
      </c>
      <c r="K251" s="124" t="s">
        <v>1217</v>
      </c>
      <c r="L251" s="124" t="s">
        <v>1215</v>
      </c>
      <c r="M251" s="96" t="s">
        <v>1215</v>
      </c>
      <c r="N251" s="94" t="e">
        <f>_xlfn.XLOOKUP(H251,[3]Sheet1!$V:$V,[3]Sheet1!$P:$P)</f>
        <v>#N/A</v>
      </c>
      <c r="O251" s="94" t="e">
        <f>_xlfn.XLOOKUP(H251,[3]Sheet1!$V:$V,[3]Sheet1!$F:$F)</f>
        <v>#N/A</v>
      </c>
      <c r="P251" s="94" t="str">
        <f>_xlfn.XLOOKUP(R251,'[7]DevicesWithInventory_89e8ff99-1'!$I:$I,'[7]DevicesWithInventory_89e8ff99-1'!$AB:$AB)</f>
        <v>shivam.panday@westerncap.in</v>
      </c>
      <c r="Q251" s="94" t="b">
        <f>L251=M251</f>
        <v>1</v>
      </c>
      <c r="R251" s="94" t="s">
        <v>1216</v>
      </c>
      <c r="S251" s="94" t="s">
        <v>1217</v>
      </c>
      <c r="T251" s="98" t="str">
        <f>_xlfn.XLOOKUP(R251,'[4]Laptop Tracking'!$G:$G,'[4]Laptop Tracking'!$F:$F)</f>
        <v>HP 240 G9</v>
      </c>
      <c r="U251" s="91" t="s">
        <v>789</v>
      </c>
      <c r="AA251" s="99">
        <f>_xlfn.XLOOKUP(J251,'[5]DevicesWithInventory_ef016592-4'!$I:$I,'[5]DevicesWithInventory_ef016592-4'!$D:$D)</f>
        <v>45808.345925925925</v>
      </c>
      <c r="AB251" s="170">
        <f>_xlfn.XLOOKUP(R251,'[6]DevicesWithInventory_89e8ff99-1'!$I:$I,'[6]DevicesWithInventory_89e8ff99-1'!$D:$D)</f>
        <v>45835.213819444441</v>
      </c>
      <c r="AC251" s="170">
        <v>45856.211028900463</v>
      </c>
      <c r="AD251" s="181">
        <v>45864.396562499998</v>
      </c>
    </row>
    <row r="252" spans="1:30" ht="15" hidden="1" x14ac:dyDescent="0.25">
      <c r="A252" s="92" t="s">
        <v>274</v>
      </c>
      <c r="B252" s="92" t="s">
        <v>181</v>
      </c>
      <c r="C252" s="92" t="s">
        <v>17</v>
      </c>
      <c r="D252" s="92" t="s">
        <v>785</v>
      </c>
      <c r="E252" s="94" t="s">
        <v>89</v>
      </c>
      <c r="F252" s="93" t="s">
        <v>694</v>
      </c>
      <c r="G252" s="93">
        <v>1</v>
      </c>
      <c r="H252" s="93" t="str">
        <f t="shared" si="21"/>
        <v>JHUNJHUNUBCM</v>
      </c>
      <c r="I252" s="123" t="s">
        <v>1218</v>
      </c>
      <c r="J252" s="123" t="s">
        <v>1219</v>
      </c>
      <c r="K252" s="124" t="s">
        <v>1220</v>
      </c>
      <c r="L252" s="124" t="s">
        <v>1218</v>
      </c>
      <c r="M252" s="96" t="s">
        <v>1218</v>
      </c>
      <c r="N252" s="94" t="e">
        <f>_xlfn.XLOOKUP(H252,[3]Sheet1!$V:$V,[3]Sheet1!$P:$P)</f>
        <v>#N/A</v>
      </c>
      <c r="O252" s="94" t="e">
        <f>_xlfn.XLOOKUP(H252,[3]Sheet1!$V:$V,[3]Sheet1!$F:$F)</f>
        <v>#N/A</v>
      </c>
      <c r="P252" s="94" t="str">
        <f>_xlfn.XLOOKUP(R252,'[7]DevicesWithInventory_89e8ff99-1'!$I:$I,'[7]DevicesWithInventory_89e8ff99-1'!$AB:$AB)</f>
        <v>nagendra.hada@westerncap.in</v>
      </c>
      <c r="Q252" s="94" t="b">
        <f>L252=M252</f>
        <v>1</v>
      </c>
      <c r="R252" s="94" t="s">
        <v>1219</v>
      </c>
      <c r="S252" s="94" t="s">
        <v>1220</v>
      </c>
      <c r="T252" s="98" t="str">
        <f>_xlfn.XLOOKUP(R252,'[4]Laptop Tracking'!$G:$G,'[4]Laptop Tracking'!$F:$F)</f>
        <v>HP 240 G9</v>
      </c>
      <c r="U252" s="91" t="s">
        <v>789</v>
      </c>
      <c r="AA252" s="99">
        <f>_xlfn.XLOOKUP(J252,'[5]DevicesWithInventory_ef016592-4'!$I:$I,'[5]DevicesWithInventory_ef016592-4'!$D:$D)</f>
        <v>45811.107665682874</v>
      </c>
      <c r="AB252" s="170">
        <f>_xlfn.XLOOKUP(R252,'[6]DevicesWithInventory_89e8ff99-1'!$I:$I,'[6]DevicesWithInventory_89e8ff99-1'!$D:$D)</f>
        <v>45836.144083784726</v>
      </c>
      <c r="AC252" s="170">
        <v>45855.206643518519</v>
      </c>
      <c r="AD252" s="181">
        <v>45866.196278703705</v>
      </c>
    </row>
    <row r="253" spans="1:30" ht="15" hidden="1" x14ac:dyDescent="0.25">
      <c r="A253" s="92" t="s">
        <v>274</v>
      </c>
      <c r="B253" s="92" t="s">
        <v>181</v>
      </c>
      <c r="C253" s="92" t="s">
        <v>17</v>
      </c>
      <c r="D253" s="92" t="s">
        <v>785</v>
      </c>
      <c r="E253" s="94" t="s">
        <v>86</v>
      </c>
      <c r="F253" s="93" t="s">
        <v>770</v>
      </c>
      <c r="G253" s="93">
        <v>1</v>
      </c>
      <c r="H253" s="93" t="str">
        <f t="shared" si="21"/>
        <v>JHUNJHUNURM</v>
      </c>
      <c r="I253" s="123" t="s">
        <v>275</v>
      </c>
      <c r="J253" s="123" t="s">
        <v>1221</v>
      </c>
      <c r="K253" s="124" t="s">
        <v>1222</v>
      </c>
      <c r="L253" s="124" t="e">
        <v>#N/A</v>
      </c>
      <c r="M253" s="96" t="s">
        <v>275</v>
      </c>
      <c r="N253" s="94" t="str">
        <f>_xlfn.XLOOKUP(H253,[3]Sheet1!$V:$V,[3]Sheet1!$P:$P)</f>
        <v>RM</v>
      </c>
      <c r="O253" s="94" t="str">
        <f>_xlfn.XLOOKUP(H253,[3]Sheet1!$V:$V,[3]Sheet1!$F:$F)</f>
        <v>PG04SFV6</v>
      </c>
      <c r="P253" s="94" t="str">
        <f>_xlfn.XLOOKUP(R253,'[7]DevicesWithInventory_89e8ff99-1'!$I:$I,'[7]DevicesWithInventory_89e8ff99-1'!$AB:$AB)</f>
        <v>enroll2@westerncap.in</v>
      </c>
      <c r="Q253" s="94" t="b">
        <v>1</v>
      </c>
      <c r="R253" s="94" t="s">
        <v>1223</v>
      </c>
      <c r="S253" s="148" t="s">
        <v>1224</v>
      </c>
      <c r="T253" s="98" t="str">
        <f>_xlfn.XLOOKUP(R253,[3]Sheet1!$F:$F,[3]Sheet1!$G:$G)</f>
        <v>V14(DXIH)</v>
      </c>
      <c r="U253" s="91" t="s">
        <v>775</v>
      </c>
      <c r="V253" s="91" t="s">
        <v>776</v>
      </c>
      <c r="Y253" s="91" t="s">
        <v>1179</v>
      </c>
      <c r="AA253" s="99">
        <f>_xlfn.XLOOKUP(J253,'[5]DevicesWithInventory_ef016592-4'!$I:$I,'[5]DevicesWithInventory_ef016592-4'!$D:$D)</f>
        <v>45775.278622685182</v>
      </c>
      <c r="AB253" s="170">
        <f>_xlfn.XLOOKUP(R253,'[6]DevicesWithInventory_89e8ff99-1'!$I:$I,'[6]DevicesWithInventory_89e8ff99-1'!$D:$D)</f>
        <v>45832.430775462963</v>
      </c>
      <c r="AC253" s="170">
        <v>45832.430775462963</v>
      </c>
      <c r="AD253" s="181">
        <v>45832.430775462963</v>
      </c>
    </row>
    <row r="254" spans="1:30" ht="16.5" hidden="1" x14ac:dyDescent="0.3">
      <c r="A254" s="92" t="s">
        <v>324</v>
      </c>
      <c r="B254" s="92" t="s">
        <v>181</v>
      </c>
      <c r="C254" s="92" t="s">
        <v>17</v>
      </c>
      <c r="D254" s="92" t="s">
        <v>785</v>
      </c>
      <c r="E254" s="94" t="s">
        <v>89</v>
      </c>
      <c r="F254" s="93" t="s">
        <v>694</v>
      </c>
      <c r="G254" s="93">
        <v>1</v>
      </c>
      <c r="H254" s="93" t="str">
        <f t="shared" si="21"/>
        <v>KOTPUTLIBCM</v>
      </c>
      <c r="I254" s="123" t="s">
        <v>1225</v>
      </c>
      <c r="J254" s="123" t="s">
        <v>1226</v>
      </c>
      <c r="K254" s="124" t="s">
        <v>1227</v>
      </c>
      <c r="L254" s="124" t="s">
        <v>1225</v>
      </c>
      <c r="M254" s="190" t="s">
        <v>1228</v>
      </c>
      <c r="N254" s="94" t="e">
        <f>_xlfn.XLOOKUP(H254,[3]Sheet1!$V:$V,[3]Sheet1!$P:$P)</f>
        <v>#N/A</v>
      </c>
      <c r="O254" s="94" t="e">
        <f>_xlfn.XLOOKUP(H254,[3]Sheet1!$V:$V,[3]Sheet1!$F:$F)</f>
        <v>#N/A</v>
      </c>
      <c r="P254" s="94" t="str">
        <f>_xlfn.XLOOKUP(R254,'[7]DevicesWithInventory_89e8ff99-1'!$I:$I,'[7]DevicesWithInventory_89e8ff99-1'!$AB:$AB)</f>
        <v>rahul.khinchi@westerncap.in</v>
      </c>
      <c r="Q254" s="94" t="b">
        <f>L254=M254</f>
        <v>0</v>
      </c>
      <c r="R254" s="94" t="s">
        <v>1226</v>
      </c>
      <c r="S254" s="94" t="s">
        <v>1227</v>
      </c>
      <c r="T254" s="98" t="str">
        <f>_xlfn.XLOOKUP(R254,'[8]assets smaple file'!$N:$N,'[8]assets smaple file'!$M:$M)</f>
        <v>Aspire A315-58</v>
      </c>
      <c r="U254" s="91" t="s">
        <v>789</v>
      </c>
      <c r="AA254" s="99">
        <f>_xlfn.XLOOKUP(J254,'[5]DevicesWithInventory_ef016592-4'!$I:$I,'[5]DevicesWithInventory_ef016592-4'!$D:$D)</f>
        <v>45808.243958333333</v>
      </c>
      <c r="AB254" s="170">
        <f>_xlfn.XLOOKUP(R254,'[6]DevicesWithInventory_89e8ff99-1'!$I:$I,'[6]DevicesWithInventory_89e8ff99-1'!$D:$D)</f>
        <v>45836.157974085647</v>
      </c>
      <c r="AC254" s="170">
        <v>45838.409710648149</v>
      </c>
      <c r="AD254" s="181">
        <v>45838.409710648149</v>
      </c>
    </row>
    <row r="255" spans="1:30" ht="15" hidden="1" x14ac:dyDescent="0.25">
      <c r="A255" s="92" t="s">
        <v>337</v>
      </c>
      <c r="B255" s="92" t="s">
        <v>338</v>
      </c>
      <c r="C255" s="92" t="s">
        <v>17</v>
      </c>
      <c r="D255" s="92" t="s">
        <v>785</v>
      </c>
      <c r="E255" s="94" t="s">
        <v>89</v>
      </c>
      <c r="F255" s="93" t="s">
        <v>694</v>
      </c>
      <c r="G255" s="93">
        <v>1</v>
      </c>
      <c r="H255" s="93" t="str">
        <f t="shared" si="21"/>
        <v>KUCHAMANBCM</v>
      </c>
      <c r="I255" s="123" t="s">
        <v>1229</v>
      </c>
      <c r="J255" s="123" t="s">
        <v>1230</v>
      </c>
      <c r="K255" s="124" t="s">
        <v>1231</v>
      </c>
      <c r="L255" s="124" t="s">
        <v>1229</v>
      </c>
      <c r="M255" s="96" t="s">
        <v>1229</v>
      </c>
      <c r="N255" s="94" t="e">
        <f>_xlfn.XLOOKUP(H255,[3]Sheet1!$V:$V,[3]Sheet1!$P:$P)</f>
        <v>#N/A</v>
      </c>
      <c r="O255" s="94" t="e">
        <f>_xlfn.XLOOKUP(H255,[3]Sheet1!$V:$V,[3]Sheet1!$F:$F)</f>
        <v>#N/A</v>
      </c>
      <c r="P255" s="94" t="str">
        <f>_xlfn.XLOOKUP(R255,'[7]DevicesWithInventory_89e8ff99-1'!$I:$I,'[7]DevicesWithInventory_89e8ff99-1'!$AB:$AB)</f>
        <v>praveen.rathore1@westerncap.in</v>
      </c>
      <c r="Q255" s="94" t="b">
        <f>L255=M255</f>
        <v>1</v>
      </c>
      <c r="R255" s="94" t="s">
        <v>1230</v>
      </c>
      <c r="S255" s="94" t="s">
        <v>1231</v>
      </c>
      <c r="T255" s="98" t="str">
        <f>_xlfn.XLOOKUP(R255,'[4]Laptop Tracking'!$G:$G,'[4]Laptop Tracking'!$F:$F)</f>
        <v>HP 240 G9</v>
      </c>
      <c r="U255" s="91" t="s">
        <v>789</v>
      </c>
      <c r="AA255" s="99">
        <f>_xlfn.XLOOKUP(J255,'[5]DevicesWithInventory_ef016592-4'!$I:$I,'[5]DevicesWithInventory_ef016592-4'!$D:$D)</f>
        <v>45811.449826157404</v>
      </c>
      <c r="AB255" s="170">
        <f>_xlfn.XLOOKUP(R255,'[6]DevicesWithInventory_89e8ff99-1'!$I:$I,'[6]DevicesWithInventory_89e8ff99-1'!$D:$D)</f>
        <v>45836.196891550928</v>
      </c>
      <c r="AC255" s="170">
        <v>45856.192578958333</v>
      </c>
      <c r="AD255" s="181">
        <v>45866.190742303239</v>
      </c>
    </row>
    <row r="256" spans="1:30" ht="15" hidden="1" x14ac:dyDescent="0.25">
      <c r="A256" s="92" t="s">
        <v>369</v>
      </c>
      <c r="B256" s="92" t="s">
        <v>181</v>
      </c>
      <c r="C256" s="92" t="s">
        <v>17</v>
      </c>
      <c r="D256" s="92" t="s">
        <v>785</v>
      </c>
      <c r="E256" s="94" t="s">
        <v>89</v>
      </c>
      <c r="F256" s="93" t="s">
        <v>694</v>
      </c>
      <c r="G256" s="93">
        <v>1</v>
      </c>
      <c r="H256" s="93" t="str">
        <f t="shared" si="21"/>
        <v>NEEM KA THANABCM</v>
      </c>
      <c r="I256" s="123" t="s">
        <v>1232</v>
      </c>
      <c r="J256" s="123" t="s">
        <v>1233</v>
      </c>
      <c r="K256" s="124" t="s">
        <v>1234</v>
      </c>
      <c r="L256" s="124" t="s">
        <v>1232</v>
      </c>
      <c r="M256" s="96" t="s">
        <v>1232</v>
      </c>
      <c r="N256" s="94" t="e">
        <f>_xlfn.XLOOKUP(H256,[3]Sheet1!$V:$V,[3]Sheet1!$P:$P)</f>
        <v>#N/A</v>
      </c>
      <c r="O256" s="94" t="e">
        <f>_xlfn.XLOOKUP(H256,[3]Sheet1!$V:$V,[3]Sheet1!$F:$F)</f>
        <v>#N/A</v>
      </c>
      <c r="P256" s="94" t="str">
        <f>_xlfn.XLOOKUP(R256,'[7]DevicesWithInventory_89e8ff99-1'!$I:$I,'[7]DevicesWithInventory_89e8ff99-1'!$AB:$AB)</f>
        <v>subhash.singodia@westerncap.in</v>
      </c>
      <c r="Q256" s="94" t="b">
        <f>L256=M256</f>
        <v>1</v>
      </c>
      <c r="R256" s="94" t="s">
        <v>1233</v>
      </c>
      <c r="S256" s="94" t="s">
        <v>1234</v>
      </c>
      <c r="T256" s="98" t="str">
        <f>_xlfn.XLOOKUP(R256,'[4]Laptop Tracking'!$G:$G,'[4]Laptop Tracking'!$F:$F)</f>
        <v>HP 240 G9</v>
      </c>
      <c r="U256" s="91" t="s">
        <v>789</v>
      </c>
      <c r="AA256" s="99">
        <f>_xlfn.XLOOKUP(J256,'[5]DevicesWithInventory_ef016592-4'!$I:$I,'[5]DevicesWithInventory_ef016592-4'!$D:$D)</f>
        <v>45811.152482048608</v>
      </c>
      <c r="AB256" s="170">
        <f>_xlfn.XLOOKUP(R256,'[6]DevicesWithInventory_89e8ff99-1'!$I:$I,'[6]DevicesWithInventory_89e8ff99-1'!$D:$D)</f>
        <v>45836.159634351854</v>
      </c>
      <c r="AC256" s="170">
        <v>45856.500114282404</v>
      </c>
      <c r="AD256" s="181">
        <v>45866.109131944446</v>
      </c>
    </row>
    <row r="257" spans="1:30" ht="15" hidden="1" x14ac:dyDescent="0.25">
      <c r="A257" s="93" t="s">
        <v>558</v>
      </c>
      <c r="B257" s="93" t="s">
        <v>181</v>
      </c>
      <c r="C257" s="93" t="s">
        <v>17</v>
      </c>
      <c r="D257" s="93" t="s">
        <v>763</v>
      </c>
      <c r="E257" s="94" t="s">
        <v>89</v>
      </c>
      <c r="F257" s="93" t="s">
        <v>694</v>
      </c>
      <c r="G257" s="93">
        <v>1</v>
      </c>
      <c r="H257" s="93" t="str">
        <f t="shared" si="21"/>
        <v>RATANGARHBCM</v>
      </c>
      <c r="I257" s="123" t="s">
        <v>764</v>
      </c>
      <c r="L257" s="124" t="s">
        <v>1235</v>
      </c>
      <c r="M257" s="96" t="s">
        <v>1235</v>
      </c>
      <c r="N257" s="94" t="e">
        <f>_xlfn.XLOOKUP(H257,[3]Sheet1!$V:$V,[3]Sheet1!$P:$P)</f>
        <v>#N/A</v>
      </c>
      <c r="O257" s="94" t="e">
        <f>_xlfn.XLOOKUP(H257,[3]Sheet1!$V:$V,[3]Sheet1!$F:$F)</f>
        <v>#N/A</v>
      </c>
      <c r="P257" s="94" t="str">
        <f>_xlfn.XLOOKUP(R257,'[7]DevicesWithInventory_89e8ff99-1'!$I:$I,'[7]DevicesWithInventory_89e8ff99-1'!$AB:$AB)</f>
        <v>ankit.soni@westerncap.in</v>
      </c>
      <c r="Q257" s="94" t="b">
        <f>L257=M257</f>
        <v>1</v>
      </c>
      <c r="R257" s="94" t="s">
        <v>1221</v>
      </c>
      <c r="S257" s="150" t="s">
        <v>1222</v>
      </c>
      <c r="T257" s="98" t="str">
        <f>_xlfn.XLOOKUP(R257,'[4]Laptop Tracking'!$G:$G,'[4]Laptop Tracking'!$F:$F)</f>
        <v>HP 240 G9</v>
      </c>
      <c r="U257" s="91" t="s">
        <v>765</v>
      </c>
      <c r="V257" s="91" t="s">
        <v>1221</v>
      </c>
      <c r="X257" s="91" t="s">
        <v>1</v>
      </c>
      <c r="Y257" s="91" t="s">
        <v>1236</v>
      </c>
      <c r="Z257" s="91" t="s">
        <v>1237</v>
      </c>
      <c r="AA257" s="99" t="e">
        <f>_xlfn.XLOOKUP(J257,'[5]DevicesWithInventory_ef016592-4'!$I:$I,'[5]DevicesWithInventory_ef016592-4'!$D:$D)</f>
        <v>#N/A</v>
      </c>
      <c r="AB257" s="170">
        <f>_xlfn.XLOOKUP(R257,'[6]DevicesWithInventory_89e8ff99-1'!$I:$I,'[6]DevicesWithInventory_89e8ff99-1'!$D:$D)</f>
        <v>45836.177729583331</v>
      </c>
      <c r="AC257" s="170">
        <v>45856.499019340277</v>
      </c>
      <c r="AD257" s="181">
        <v>45866.256039363427</v>
      </c>
    </row>
    <row r="258" spans="1:30" ht="15" hidden="1" x14ac:dyDescent="0.25">
      <c r="A258" s="93" t="s">
        <v>558</v>
      </c>
      <c r="B258" s="93" t="s">
        <v>181</v>
      </c>
      <c r="C258" s="93" t="s">
        <v>17</v>
      </c>
      <c r="D258" s="93" t="s">
        <v>763</v>
      </c>
      <c r="E258" s="94" t="s">
        <v>87</v>
      </c>
      <c r="F258" s="93" t="s">
        <v>694</v>
      </c>
      <c r="G258" s="93">
        <v>1</v>
      </c>
      <c r="H258" s="93" t="str">
        <f t="shared" si="21"/>
        <v>RATANGARHBM</v>
      </c>
      <c r="I258" s="123" t="s">
        <v>1238</v>
      </c>
      <c r="L258" s="124" t="s">
        <v>1239</v>
      </c>
      <c r="M258" s="96" t="s">
        <v>1238</v>
      </c>
      <c r="N258" s="94" t="str">
        <f>_xlfn.XLOOKUP(H258,[3]Sheet1!$V:$V,[3]Sheet1!$P:$P)</f>
        <v>Vijay Bawaliya</v>
      </c>
      <c r="O258" s="94" t="str">
        <f>_xlfn.XLOOKUP(H258,[3]Sheet1!$V:$V,[3]Sheet1!$F:$F)</f>
        <v>PG04H15H</v>
      </c>
      <c r="P258" s="94" t="str">
        <f>_xlfn.XLOOKUP(R258,'[7]DevicesWithInventory_89e8ff99-1'!$I:$I,'[7]DevicesWithInventory_89e8ff99-1'!$AB:$AB)</f>
        <v>vijay.bawalia@westerncap.in</v>
      </c>
      <c r="Q258" s="94" t="b">
        <v>1</v>
      </c>
      <c r="R258" s="94" t="s">
        <v>1240</v>
      </c>
      <c r="S258" s="93" t="str">
        <f>_xlfn.XLOOKUP(H258,[3]Sheet1!$V:$V,[3]Sheet1!$J:$J)</f>
        <v>WCA/FIN/COMP/LAP/296</v>
      </c>
      <c r="T258" s="98" t="str">
        <f>_xlfn.XLOOKUP(R258,[3]Sheet1!$F:$F,[3]Sheet1!$G:$G)</f>
        <v>V14(DXIH)</v>
      </c>
      <c r="U258" s="91" t="s">
        <v>766</v>
      </c>
      <c r="X258" s="91" t="s">
        <v>1</v>
      </c>
      <c r="AA258" s="99" t="e">
        <f>_xlfn.XLOOKUP(J258,'[5]DevicesWithInventory_ef016592-4'!$I:$I,'[5]DevicesWithInventory_ef016592-4'!$D:$D)</f>
        <v>#N/A</v>
      </c>
      <c r="AB258" s="170">
        <f>_xlfn.XLOOKUP(R258,'[6]DevicesWithInventory_89e8ff99-1'!$I:$I,'[6]DevicesWithInventory_89e8ff99-1'!$D:$D)</f>
        <v>45836.186444618055</v>
      </c>
      <c r="AC258" s="170">
        <v>45856.215663842595</v>
      </c>
      <c r="AD258" s="181">
        <v>45866.18622358796</v>
      </c>
    </row>
    <row r="259" spans="1:30" ht="15" hidden="1" x14ac:dyDescent="0.25">
      <c r="A259" s="93" t="s">
        <v>558</v>
      </c>
      <c r="B259" s="93" t="s">
        <v>181</v>
      </c>
      <c r="C259" s="93" t="s">
        <v>17</v>
      </c>
      <c r="D259" s="93" t="s">
        <v>763</v>
      </c>
      <c r="E259" s="94" t="s">
        <v>86</v>
      </c>
      <c r="F259" s="93" t="s">
        <v>770</v>
      </c>
      <c r="G259" s="93">
        <v>1</v>
      </c>
      <c r="H259" s="93" t="str">
        <f t="shared" si="21"/>
        <v>RATANGARHRM</v>
      </c>
      <c r="I259" s="123" t="s">
        <v>1238</v>
      </c>
      <c r="J259" s="132" t="s">
        <v>1241</v>
      </c>
      <c r="L259" s="124" t="s">
        <v>1239</v>
      </c>
      <c r="M259" s="96" t="s">
        <v>1190</v>
      </c>
      <c r="N259" s="94" t="str">
        <f>_xlfn.XLOOKUP(H259,[3]Sheet1!$V:$V,[3]Sheet1!$P:$P)</f>
        <v>RM</v>
      </c>
      <c r="O259" s="94" t="str">
        <f>_xlfn.XLOOKUP(H259,[3]Sheet1!$V:$V,[3]Sheet1!$F:$F)</f>
        <v>PG04R6CH</v>
      </c>
      <c r="P259" s="94" t="str">
        <f>_xlfn.XLOOKUP(R259,'[7]DevicesWithInventory_89e8ff99-1'!$I:$I,'[7]DevicesWithInventory_89e8ff99-1'!$AB:$AB)</f>
        <v>vijay.bawalia@westerncap.in</v>
      </c>
      <c r="Q259" s="94" t="b">
        <v>1</v>
      </c>
      <c r="R259" s="94" t="s">
        <v>1241</v>
      </c>
      <c r="S259" s="150" t="s">
        <v>1242</v>
      </c>
      <c r="T259" s="98" t="str">
        <f>_xlfn.XLOOKUP(R259,[3]Sheet1!$F:$F,[3]Sheet1!$G:$G)</f>
        <v>V14(DXIH)</v>
      </c>
      <c r="U259" s="91" t="s">
        <v>766</v>
      </c>
      <c r="X259" s="91" t="s">
        <v>1</v>
      </c>
      <c r="AA259" s="99">
        <f>_xlfn.XLOOKUP(J259,'[5]DevicesWithInventory_ef016592-4'!$I:$I,'[5]DevicesWithInventory_ef016592-4'!$D:$D)</f>
        <v>45769.416678240741</v>
      </c>
      <c r="AB259" s="170">
        <f>_xlfn.XLOOKUP(R259,'[6]DevicesWithInventory_89e8ff99-1'!$I:$I,'[6]DevicesWithInventory_89e8ff99-1'!$D:$D)</f>
        <v>45835.479780092595</v>
      </c>
      <c r="AC259" s="170">
        <v>45856.251103657407</v>
      </c>
      <c r="AD259" s="181">
        <v>45864.300879629627</v>
      </c>
    </row>
    <row r="260" spans="1:30" ht="15" hidden="1" x14ac:dyDescent="0.25">
      <c r="A260" s="92" t="s">
        <v>338</v>
      </c>
      <c r="B260" s="92" t="s">
        <v>338</v>
      </c>
      <c r="C260" s="92" t="s">
        <v>17</v>
      </c>
      <c r="D260" s="92" t="s">
        <v>785</v>
      </c>
      <c r="E260" s="94" t="s">
        <v>89</v>
      </c>
      <c r="F260" s="93" t="s">
        <v>694</v>
      </c>
      <c r="G260" s="93">
        <v>1</v>
      </c>
      <c r="H260" s="93" t="str">
        <f t="shared" si="21"/>
        <v>SIKARBCM</v>
      </c>
      <c r="I260" s="123" t="s">
        <v>1243</v>
      </c>
      <c r="J260" s="123" t="s">
        <v>1244</v>
      </c>
      <c r="K260" s="124" t="s">
        <v>1245</v>
      </c>
      <c r="L260" s="124" t="s">
        <v>1243</v>
      </c>
      <c r="M260" s="96" t="s">
        <v>1243</v>
      </c>
      <c r="N260" s="94" t="e">
        <f>_xlfn.XLOOKUP(H260,[3]Sheet1!$V:$V,[3]Sheet1!$P:$P)</f>
        <v>#N/A</v>
      </c>
      <c r="O260" s="94" t="e">
        <f>_xlfn.XLOOKUP(H260,[3]Sheet1!$V:$V,[3]Sheet1!$F:$F)</f>
        <v>#N/A</v>
      </c>
      <c r="P260" s="94" t="str">
        <f>_xlfn.XLOOKUP(R260,'[7]DevicesWithInventory_89e8ff99-1'!$I:$I,'[7]DevicesWithInventory_89e8ff99-1'!$AB:$AB)</f>
        <v>girraj.paliwal@westerncap.in</v>
      </c>
      <c r="Q260" s="94" t="b">
        <f>L260=M260</f>
        <v>1</v>
      </c>
      <c r="R260" s="94" t="s">
        <v>1244</v>
      </c>
      <c r="S260" s="94" t="s">
        <v>1245</v>
      </c>
      <c r="T260" s="98" t="str">
        <f>_xlfn.XLOOKUP(R260,'[8]assets smaple file'!$N:$N,'[8]assets smaple file'!$M:$M)</f>
        <v>HP 240 G9</v>
      </c>
      <c r="U260" s="91" t="s">
        <v>789</v>
      </c>
      <c r="AA260" s="99">
        <f>_xlfn.XLOOKUP(J260,'[5]DevicesWithInventory_ef016592-4'!$I:$I,'[5]DevicesWithInventory_ef016592-4'!$D:$D)</f>
        <v>45811.42452296296</v>
      </c>
      <c r="AB260" s="170">
        <f>_xlfn.XLOOKUP(R260,'[6]DevicesWithInventory_89e8ff99-1'!$I:$I,'[6]DevicesWithInventory_89e8ff99-1'!$D:$D)</f>
        <v>45836.169574687498</v>
      </c>
      <c r="AC260" s="170">
        <v>45856.395104305557</v>
      </c>
      <c r="AD260" s="181">
        <v>45866.093425925923</v>
      </c>
    </row>
    <row r="261" spans="1:30" ht="15" hidden="1" x14ac:dyDescent="0.25">
      <c r="A261" s="92" t="s">
        <v>409</v>
      </c>
      <c r="B261" s="92" t="s">
        <v>338</v>
      </c>
      <c r="C261" s="92" t="s">
        <v>17</v>
      </c>
      <c r="D261" s="92" t="s">
        <v>785</v>
      </c>
      <c r="E261" s="94" t="s">
        <v>89</v>
      </c>
      <c r="F261" s="94" t="s">
        <v>694</v>
      </c>
      <c r="G261" s="93">
        <v>1</v>
      </c>
      <c r="H261" s="93" t="str">
        <f t="shared" si="21"/>
        <v>SUJANGARHBCM</v>
      </c>
      <c r="I261" s="123" t="s">
        <v>1246</v>
      </c>
      <c r="J261" s="123" t="s">
        <v>772</v>
      </c>
      <c r="K261" s="124" t="s">
        <v>773</v>
      </c>
      <c r="L261" s="124" t="s">
        <v>1246</v>
      </c>
      <c r="M261" s="95" t="s">
        <v>1872</v>
      </c>
      <c r="N261" s="94" t="e">
        <f>_xlfn.XLOOKUP(H261,[3]Sheet1!$V:$V,[3]Sheet1!$P:$P)</f>
        <v>#N/A</v>
      </c>
      <c r="O261" s="94" t="e">
        <f>_xlfn.XLOOKUP(H261,[3]Sheet1!$V:$V,[3]Sheet1!$F:$F)</f>
        <v>#N/A</v>
      </c>
      <c r="P261" s="94" t="e">
        <f>_xlfn.XLOOKUP(#REF!,'[7]DevicesWithInventory_89e8ff99-1'!$I:$I,'[7]DevicesWithInventory_89e8ff99-1'!$AB:$AB)</f>
        <v>#REF!</v>
      </c>
      <c r="Q261" s="94" t="b">
        <f>L261=M261</f>
        <v>0</v>
      </c>
      <c r="R261" s="94" t="s">
        <v>1516</v>
      </c>
      <c r="S261" s="94" t="s">
        <v>1517</v>
      </c>
      <c r="T261" s="98" t="str">
        <f>_xlfn.XLOOKUP(R261,'[4]Laptop Tracking'!$G:$G,'[4]Laptop Tracking'!$F:$F)</f>
        <v>HP 240 G9</v>
      </c>
      <c r="U261" s="91" t="s">
        <v>789</v>
      </c>
      <c r="Y261" s="91" t="s">
        <v>1900</v>
      </c>
      <c r="AA261" s="99">
        <f>_xlfn.XLOOKUP(J261,'[5]DevicesWithInventory_ef016592-4'!$I:$I,'[5]DevicesWithInventory_ef016592-4'!$D:$D)</f>
        <v>45811.232811678237</v>
      </c>
      <c r="AB261" s="170" t="e">
        <f>_xlfn.XLOOKUP(#REF!,'[6]DevicesWithInventory_89e8ff99-1'!$I:$I,'[6]DevicesWithInventory_89e8ff99-1'!$D:$D)</f>
        <v>#REF!</v>
      </c>
      <c r="AC261" s="170">
        <v>45843.292141203703</v>
      </c>
      <c r="AD261" s="181">
        <v>45843.292141203703</v>
      </c>
    </row>
    <row r="262" spans="1:30" ht="15" hidden="1" x14ac:dyDescent="0.25">
      <c r="A262" s="93" t="s">
        <v>563</v>
      </c>
      <c r="B262" s="93" t="s">
        <v>338</v>
      </c>
      <c r="C262" s="93" t="s">
        <v>17</v>
      </c>
      <c r="D262" s="93" t="s">
        <v>763</v>
      </c>
      <c r="E262" s="93" t="s">
        <v>87</v>
      </c>
      <c r="F262" s="93" t="s">
        <v>694</v>
      </c>
      <c r="G262" s="93">
        <v>1</v>
      </c>
      <c r="H262" s="93" t="str">
        <f t="shared" si="21"/>
        <v>NOKHABM</v>
      </c>
      <c r="I262" s="123" t="s">
        <v>764</v>
      </c>
      <c r="J262" s="124"/>
      <c r="K262" s="123"/>
      <c r="L262" s="124" t="e">
        <v>#N/A</v>
      </c>
      <c r="M262" s="96" t="str">
        <f>_xlfn.XLOOKUP(H262,[3]Sheet1!$V:$V,[3]Sheet1!$P:$P)</f>
        <v>Sahabu Khan</v>
      </c>
      <c r="N262" s="94" t="str">
        <f>_xlfn.XLOOKUP(H262,[3]Sheet1!$V:$V,[3]Sheet1!$P:$P)</f>
        <v>Sahabu Khan</v>
      </c>
      <c r="O262" s="94" t="str">
        <f>_xlfn.XLOOKUP(H262,[3]Sheet1!$V:$V,[3]Sheet1!$F:$F)</f>
        <v>PG04SKAJ</v>
      </c>
      <c r="P262" s="94" t="str">
        <f>_xlfn.XLOOKUP(R262,'[7]DevicesWithInventory_89e8ff99-1'!$I:$I,'[7]DevicesWithInventory_89e8ff99-1'!$AB:$AB)</f>
        <v>enroll2@westerncap.in</v>
      </c>
      <c r="Q262" s="94" t="b">
        <v>1</v>
      </c>
      <c r="R262" s="94" t="str">
        <f>_xlfn.XLOOKUP(H262,[3]Sheet1!$V:$V,[3]Sheet1!$F:$F)</f>
        <v>PG04SKAJ</v>
      </c>
      <c r="S262" s="156" t="str">
        <f>_xlfn.XLOOKUP(H262,[3]Sheet1!$V:$V,[3]Sheet1!$J:$J)</f>
        <v>WCA/FIN/COMP/LAP/370</v>
      </c>
      <c r="T262" s="98" t="str">
        <f>_xlfn.XLOOKUP(R262,[3]Sheet1!$F:$F,[3]Sheet1!$G:$G)</f>
        <v>V14(DXIH)</v>
      </c>
      <c r="U262" s="91" t="s">
        <v>766</v>
      </c>
      <c r="X262" s="99"/>
      <c r="AA262" s="91" t="e">
        <f>_xlfn.XLOOKUP(J262,'[5]DevicesWithInventory_ef016592-4'!$I:$I,'[5]DevicesWithInventory_ef016592-4'!$D:$D)</f>
        <v>#N/A</v>
      </c>
      <c r="AB262" s="170">
        <f>_xlfn.XLOOKUP(R262,'[6]DevicesWithInventory_89e8ff99-1'!$I:$I,'[6]DevicesWithInventory_89e8ff99-1'!$D:$D)</f>
        <v>45827.188680555555</v>
      </c>
      <c r="AC262" s="170">
        <v>45827.188680555555</v>
      </c>
      <c r="AD262" s="181">
        <v>45827.188680555555</v>
      </c>
    </row>
    <row r="263" spans="1:30" ht="15" hidden="1" x14ac:dyDescent="0.25">
      <c r="A263" s="93" t="s">
        <v>563</v>
      </c>
      <c r="B263" s="93" t="s">
        <v>338</v>
      </c>
      <c r="C263" s="93" t="s">
        <v>17</v>
      </c>
      <c r="D263" s="93" t="s">
        <v>763</v>
      </c>
      <c r="E263" s="94" t="s">
        <v>88</v>
      </c>
      <c r="F263" s="93" t="s">
        <v>694</v>
      </c>
      <c r="G263" s="93">
        <v>1</v>
      </c>
      <c r="H263" s="93" t="str">
        <f t="shared" si="21"/>
        <v>NOKHACOE</v>
      </c>
      <c r="I263" s="123" t="s">
        <v>764</v>
      </c>
      <c r="L263" s="124" t="s">
        <v>1247</v>
      </c>
      <c r="M263" s="96" t="s">
        <v>1247</v>
      </c>
      <c r="N263" s="94" t="str">
        <f>_xlfn.XLOOKUP(H263,[3]Sheet1!$V:$V,[3]Sheet1!$P:$P)</f>
        <v>Lalit Solanki</v>
      </c>
      <c r="O263" s="94" t="str">
        <f>_xlfn.XLOOKUP(H263,[3]Sheet1!$V:$V,[3]Sheet1!$F:$F)</f>
        <v>PG04H57F</v>
      </c>
      <c r="P263" s="94" t="str">
        <f>_xlfn.XLOOKUP(R263,'[7]DevicesWithInventory_89e8ff99-1'!$I:$I,'[7]DevicesWithInventory_89e8ff99-1'!$AB:$AB)</f>
        <v>lalit.solanki@westerncap.in</v>
      </c>
      <c r="Q263" s="94" t="b">
        <f>L263=M263</f>
        <v>1</v>
      </c>
      <c r="R263" s="94" t="s">
        <v>1248</v>
      </c>
      <c r="S263" s="93" t="str">
        <f>_xlfn.XLOOKUP(H263,[3]Sheet1!$V:$V,[3]Sheet1!$J:$J)</f>
        <v>WCA/FIN/COMP/LAP/295</v>
      </c>
      <c r="T263" s="98" t="str">
        <f>_xlfn.XLOOKUP(R263,[3]Sheet1!$F:$F,[3]Sheet1!$G:$G)</f>
        <v>V14(DXIH)</v>
      </c>
      <c r="U263" s="91" t="s">
        <v>766</v>
      </c>
      <c r="Y263" s="91" t="s">
        <v>1249</v>
      </c>
      <c r="AA263" s="99" t="e">
        <f>_xlfn.XLOOKUP(J263,'[5]DevicesWithInventory_ef016592-4'!$I:$I,'[5]DevicesWithInventory_ef016592-4'!$D:$D)</f>
        <v>#N/A</v>
      </c>
      <c r="AB263" s="170">
        <f>_xlfn.XLOOKUP(R263,'[6]DevicesWithInventory_89e8ff99-1'!$I:$I,'[6]DevicesWithInventory_89e8ff99-1'!$D:$D)</f>
        <v>45836.189965300924</v>
      </c>
      <c r="AC263" s="170">
        <v>45856.213935960652</v>
      </c>
      <c r="AD263" s="181">
        <v>45866.185320127312</v>
      </c>
    </row>
    <row r="264" spans="1:30" ht="15" hidden="1" x14ac:dyDescent="0.25">
      <c r="A264" s="93" t="s">
        <v>563</v>
      </c>
      <c r="B264" s="93" t="s">
        <v>338</v>
      </c>
      <c r="C264" s="93" t="s">
        <v>17</v>
      </c>
      <c r="D264" s="93" t="s">
        <v>763</v>
      </c>
      <c r="E264" s="94" t="s">
        <v>86</v>
      </c>
      <c r="F264" s="93" t="s">
        <v>770</v>
      </c>
      <c r="G264" s="93">
        <v>1</v>
      </c>
      <c r="H264" s="93" t="str">
        <f t="shared" si="21"/>
        <v>NOKHARM</v>
      </c>
      <c r="I264" s="123" t="s">
        <v>764</v>
      </c>
      <c r="L264" s="124" t="e">
        <v>#N/A</v>
      </c>
      <c r="M264" s="96" t="s">
        <v>86</v>
      </c>
      <c r="N264" s="94" t="str">
        <f>_xlfn.XLOOKUP(H264,[3]Sheet1!$V:$V,[3]Sheet1!$P:$P)</f>
        <v>RM</v>
      </c>
      <c r="O264" s="94" t="str">
        <f>_xlfn.XLOOKUP(H264,[3]Sheet1!$V:$V,[3]Sheet1!$F:$F)</f>
        <v>PG04SFRX</v>
      </c>
      <c r="P264" s="94" t="str">
        <f>_xlfn.XLOOKUP(R264,'[7]DevicesWithInventory_89e8ff99-1'!$I:$I,'[7]DevicesWithInventory_89e8ff99-1'!$AB:$AB)</f>
        <v>enroll@westerncap.in</v>
      </c>
      <c r="Q264" s="94" t="b">
        <v>1</v>
      </c>
      <c r="R264" s="94" t="str">
        <f>_xlfn.XLOOKUP(H264,[3]Sheet1!$V:$V,[3]Sheet1!$F:$F)</f>
        <v>PG04SFRX</v>
      </c>
      <c r="S264" s="93" t="str">
        <f>_xlfn.XLOOKUP(H264,[3]Sheet1!$V:$V,[3]Sheet1!$J:$J)</f>
        <v>WCA/FIN/COMP/LAP/369</v>
      </c>
      <c r="T264" s="98" t="str">
        <f>_xlfn.XLOOKUP(R264,[3]Sheet1!$F:$F,[3]Sheet1!$G:$G)</f>
        <v>V14(DXIH)</v>
      </c>
      <c r="U264" s="91" t="s">
        <v>766</v>
      </c>
      <c r="AA264" s="99" t="e">
        <f>_xlfn.XLOOKUP(J264,'[5]DevicesWithInventory_ef016592-4'!$I:$I,'[5]DevicesWithInventory_ef016592-4'!$D:$D)</f>
        <v>#N/A</v>
      </c>
      <c r="AB264" s="170">
        <f>_xlfn.XLOOKUP(R264,'[6]DevicesWithInventory_89e8ff99-1'!$I:$I,'[6]DevicesWithInventory_89e8ff99-1'!$D:$D)</f>
        <v>45836.239891238423</v>
      </c>
      <c r="AC264" s="170">
        <v>45854.196030092593</v>
      </c>
      <c r="AD264" s="181">
        <v>45866.230377118052</v>
      </c>
    </row>
    <row r="265" spans="1:30" ht="15" hidden="1" x14ac:dyDescent="0.25">
      <c r="A265" s="93" t="s">
        <v>567</v>
      </c>
      <c r="B265" s="93" t="s">
        <v>338</v>
      </c>
      <c r="C265" s="93" t="s">
        <v>17</v>
      </c>
      <c r="D265" s="93" t="s">
        <v>763</v>
      </c>
      <c r="E265" s="94" t="s">
        <v>89</v>
      </c>
      <c r="F265" s="93" t="s">
        <v>694</v>
      </c>
      <c r="G265" s="93">
        <v>1</v>
      </c>
      <c r="H265" s="93" t="str">
        <f t="shared" si="21"/>
        <v>PHALODIBCM</v>
      </c>
      <c r="I265" s="123" t="s">
        <v>764</v>
      </c>
      <c r="L265" s="124" t="e">
        <v>#N/A</v>
      </c>
      <c r="M265" s="96" t="s">
        <v>1250</v>
      </c>
      <c r="N265" s="94" t="str">
        <f>_xlfn.XLOOKUP(H265,[3]Sheet1!$V:$V,[3]Sheet1!$P:$P)</f>
        <v>Manish Vaishnav</v>
      </c>
      <c r="O265" s="94" t="str">
        <f>_xlfn.XLOOKUP(H265,[3]Sheet1!$V:$V,[3]Sheet1!$F:$F)</f>
        <v>5CG5082ZKN</v>
      </c>
      <c r="P265" s="94" t="str">
        <f>_xlfn.XLOOKUP(R265,'[7]DevicesWithInventory_89e8ff99-1'!$I:$I,'[7]DevicesWithInventory_89e8ff99-1'!$AB:$AB)</f>
        <v>manish.vaishnav@westerncap.in</v>
      </c>
      <c r="Q265" s="94" t="e">
        <f>L265=M265</f>
        <v>#N/A</v>
      </c>
      <c r="R265" s="94" t="s">
        <v>1251</v>
      </c>
      <c r="S265" s="93" t="str">
        <f>_xlfn.XLOOKUP(H265,[3]Sheet1!$V:$V,[3]Sheet1!$J:$J)</f>
        <v>WCA/FIN/COMP/LAP/294</v>
      </c>
      <c r="T265" s="98" t="str">
        <f>_xlfn.XLOOKUP(R265,[3]Sheet1!$F:$F,[3]Sheet1!$G:$G)</f>
        <v>HP 240 G10</v>
      </c>
      <c r="U265" s="91" t="s">
        <v>766</v>
      </c>
      <c r="X265" s="91" t="s">
        <v>1</v>
      </c>
      <c r="AA265" s="99" t="e">
        <f>_xlfn.XLOOKUP(J265,'[5]DevicesWithInventory_ef016592-4'!$I:$I,'[5]DevicesWithInventory_ef016592-4'!$D:$D)</f>
        <v>#N/A</v>
      </c>
      <c r="AB265" s="170">
        <f>_xlfn.XLOOKUP(R265,'[6]DevicesWithInventory_89e8ff99-1'!$I:$I,'[6]DevicesWithInventory_89e8ff99-1'!$D:$D)</f>
        <v>45835.431793981479</v>
      </c>
      <c r="AC265" s="170">
        <v>45855.696956018517</v>
      </c>
      <c r="AD265" s="181">
        <v>45866.181444050926</v>
      </c>
    </row>
    <row r="266" spans="1:30" ht="15" hidden="1" x14ac:dyDescent="0.25">
      <c r="A266" s="93" t="s">
        <v>567</v>
      </c>
      <c r="B266" s="93" t="s">
        <v>338</v>
      </c>
      <c r="C266" s="93" t="s">
        <v>17</v>
      </c>
      <c r="D266" s="93" t="s">
        <v>763</v>
      </c>
      <c r="E266" s="94" t="s">
        <v>87</v>
      </c>
      <c r="F266" s="93" t="s">
        <v>694</v>
      </c>
      <c r="G266" s="93">
        <v>1</v>
      </c>
      <c r="H266" s="93" t="str">
        <f t="shared" si="21"/>
        <v>PHALODIBM</v>
      </c>
      <c r="I266" s="123" t="s">
        <v>764</v>
      </c>
      <c r="L266" s="124" t="s">
        <v>1252</v>
      </c>
      <c r="M266" s="96" t="s">
        <v>1252</v>
      </c>
      <c r="N266" s="94" t="str">
        <f>_xlfn.XLOOKUP(H266,[3]Sheet1!$V:$V,[3]Sheet1!$P:$P)</f>
        <v>Manish Purohit</v>
      </c>
      <c r="O266" s="94" t="str">
        <f>_xlfn.XLOOKUP(H266,[3]Sheet1!$V:$V,[3]Sheet1!$F:$F)</f>
        <v>PG04R757</v>
      </c>
      <c r="P266" s="94" t="str">
        <f>_xlfn.XLOOKUP(R266,'[7]DevicesWithInventory_89e8ff99-1'!$I:$I,'[7]DevicesWithInventory_89e8ff99-1'!$AB:$AB)</f>
        <v>manish.purohit@westerncap.in</v>
      </c>
      <c r="Q266" s="94" t="b">
        <f>L266=M266</f>
        <v>1</v>
      </c>
      <c r="R266" s="94" t="s">
        <v>1253</v>
      </c>
      <c r="S266" s="150" t="s">
        <v>1254</v>
      </c>
      <c r="T266" s="98" t="str">
        <f>_xlfn.XLOOKUP(R266,[3]Sheet1!$F:$F,[3]Sheet1!$G:$G)</f>
        <v>V14(DXIH)</v>
      </c>
      <c r="U266" s="91" t="s">
        <v>766</v>
      </c>
      <c r="AA266" s="99" t="e">
        <f>_xlfn.XLOOKUP(J266,'[5]DevicesWithInventory_ef016592-4'!$I:$I,'[5]DevicesWithInventory_ef016592-4'!$D:$D)</f>
        <v>#N/A</v>
      </c>
      <c r="AB266" s="170">
        <f>_xlfn.XLOOKUP(R266,'[6]DevicesWithInventory_89e8ff99-1'!$I:$I,'[6]DevicesWithInventory_89e8ff99-1'!$D:$D)</f>
        <v>45836.170279062499</v>
      </c>
      <c r="AC266" s="170">
        <v>45856.487383854168</v>
      </c>
      <c r="AD266" s="181">
        <v>45866.173713668984</v>
      </c>
    </row>
    <row r="267" spans="1:30" ht="15.75" hidden="1" x14ac:dyDescent="0.25">
      <c r="A267" s="93" t="s">
        <v>543</v>
      </c>
      <c r="B267" s="93" t="s">
        <v>162</v>
      </c>
      <c r="C267" s="93" t="s">
        <v>17</v>
      </c>
      <c r="D267" s="93" t="s">
        <v>763</v>
      </c>
      <c r="E267" s="94" t="s">
        <v>89</v>
      </c>
      <c r="F267" s="93" t="s">
        <v>694</v>
      </c>
      <c r="G267" s="93">
        <v>1</v>
      </c>
      <c r="H267" s="93" t="str">
        <f t="shared" si="21"/>
        <v>NIMBAHERABCM</v>
      </c>
      <c r="I267" s="123" t="s">
        <v>764</v>
      </c>
      <c r="M267" t="s">
        <v>1255</v>
      </c>
      <c r="Q267" s="94" t="b">
        <v>1</v>
      </c>
      <c r="R267" s="94" t="s">
        <v>1256</v>
      </c>
      <c r="S267" s="93" t="s">
        <v>1257</v>
      </c>
      <c r="T267" s="98" t="str">
        <f>_xlfn.XLOOKUP(R267,'[4]Laptop Tracking'!$G:$G,'[4]Laptop Tracking'!$F:$F)</f>
        <v>HP 240 G9</v>
      </c>
      <c r="U267" s="91" t="s">
        <v>765</v>
      </c>
      <c r="V267" s="91" t="s">
        <v>1256</v>
      </c>
      <c r="Y267" s="91" t="s">
        <v>1258</v>
      </c>
      <c r="AA267" s="99" t="e">
        <f>_xlfn.XLOOKUP(J267,'[5]DevicesWithInventory_ef016592-4'!$I:$I,'[5]DevicesWithInventory_ef016592-4'!$D:$D)</f>
        <v>#N/A</v>
      </c>
      <c r="AB267" s="170">
        <f>_xlfn.XLOOKUP(R267,'[6]DevicesWithInventory_89e8ff99-1'!$I:$I,'[6]DevicesWithInventory_89e8ff99-1'!$D:$D)</f>
        <v>45836.152473125003</v>
      </c>
      <c r="AC267" s="170">
        <v>45854.254374999997</v>
      </c>
      <c r="AD267" s="181">
        <v>45866.218646006942</v>
      </c>
    </row>
    <row r="268" spans="1:30" ht="15" hidden="1" x14ac:dyDescent="0.25">
      <c r="A268" s="93" t="s">
        <v>567</v>
      </c>
      <c r="B268" s="93" t="s">
        <v>338</v>
      </c>
      <c r="C268" s="93" t="s">
        <v>17</v>
      </c>
      <c r="D268" s="93" t="s">
        <v>763</v>
      </c>
      <c r="E268" s="94" t="s">
        <v>88</v>
      </c>
      <c r="F268" s="93" t="s">
        <v>694</v>
      </c>
      <c r="G268" s="93">
        <v>1</v>
      </c>
      <c r="H268" s="93" t="str">
        <f t="shared" si="21"/>
        <v>PHALODICOE</v>
      </c>
      <c r="I268" s="123" t="s">
        <v>764</v>
      </c>
      <c r="L268" s="124" t="s">
        <v>1259</v>
      </c>
      <c r="M268" s="118" t="s">
        <v>1260</v>
      </c>
      <c r="N268" s="94" t="str">
        <f>_xlfn.XLOOKUP(H268,[3]Sheet1!$V:$V,[3]Sheet1!$P:$P)</f>
        <v>Devi Lal Suthar</v>
      </c>
      <c r="O268" s="94" t="str">
        <f>_xlfn.XLOOKUP(H268,[3]Sheet1!$V:$V,[3]Sheet1!$F:$F)</f>
        <v>PG04SEPQ</v>
      </c>
      <c r="P268" s="94" t="str">
        <f>_xlfn.XLOOKUP(R268,'[7]DevicesWithInventory_89e8ff99-1'!$I:$I,'[7]DevicesWithInventory_89e8ff99-1'!$AB:$AB)</f>
        <v>neeraj.sharma@westerncap.in</v>
      </c>
      <c r="Q268" s="94" t="b">
        <v>1</v>
      </c>
      <c r="R268" s="94" t="str">
        <f>_xlfn.XLOOKUP(H268,[3]Sheet1!$V:$V,[3]Sheet1!$F:$F)</f>
        <v>PG04SEPQ</v>
      </c>
      <c r="S268" s="93" t="str">
        <f>_xlfn.XLOOKUP(H268,[3]Sheet1!$V:$V,[3]Sheet1!$J:$J)</f>
        <v>WCA/FIN/COMP/LAP/374</v>
      </c>
      <c r="T268" s="98" t="str">
        <f>_xlfn.XLOOKUP(R268,[3]Sheet1!$F:$F,[3]Sheet1!$G:$G)</f>
        <v>V14(DXIH)</v>
      </c>
      <c r="U268" s="91" t="s">
        <v>766</v>
      </c>
      <c r="AA268" s="99" t="e">
        <f>_xlfn.XLOOKUP(J268,'[5]DevicesWithInventory_ef016592-4'!$I:$I,'[5]DevicesWithInventory_ef016592-4'!$D:$D)</f>
        <v>#N/A</v>
      </c>
      <c r="AB268" s="170">
        <f>_xlfn.XLOOKUP(R268,'[6]DevicesWithInventory_89e8ff99-1'!$I:$I,'[6]DevicesWithInventory_89e8ff99-1'!$D:$D)</f>
        <v>45836.208694675923</v>
      </c>
      <c r="AC268" s="170">
        <v>45856.226353935184</v>
      </c>
      <c r="AD268" s="181">
        <v>45866.173962766203</v>
      </c>
    </row>
    <row r="269" spans="1:30" ht="15" hidden="1" x14ac:dyDescent="0.25">
      <c r="A269" s="93" t="s">
        <v>567</v>
      </c>
      <c r="B269" s="93" t="s">
        <v>338</v>
      </c>
      <c r="C269" s="93" t="s">
        <v>17</v>
      </c>
      <c r="D269" s="93" t="s">
        <v>763</v>
      </c>
      <c r="E269" s="94" t="s">
        <v>86</v>
      </c>
      <c r="F269" s="93" t="s">
        <v>770</v>
      </c>
      <c r="G269" s="93">
        <v>1</v>
      </c>
      <c r="H269" s="93" t="str">
        <f t="shared" si="21"/>
        <v>PHALODIRM</v>
      </c>
      <c r="I269" s="123" t="s">
        <v>764</v>
      </c>
      <c r="J269" s="132"/>
      <c r="L269" s="124" t="e">
        <v>#N/A</v>
      </c>
      <c r="M269" s="96" t="s">
        <v>86</v>
      </c>
      <c r="N269" s="94" t="str">
        <f>_xlfn.XLOOKUP(H269,[3]Sheet1!$V:$V,[3]Sheet1!$P:$P)</f>
        <v>RM</v>
      </c>
      <c r="O269" s="94" t="str">
        <f>_xlfn.XLOOKUP(H269,[3]Sheet1!$V:$V,[3]Sheet1!$F:$F)</f>
        <v>PG04SHV7</v>
      </c>
      <c r="P269" s="94" t="str">
        <f>_xlfn.XLOOKUP(R269,'[7]DevicesWithInventory_89e8ff99-1'!$I:$I,'[7]DevicesWithInventory_89e8ff99-1'!$AB:$AB)</f>
        <v>enroll@westerncap.in</v>
      </c>
      <c r="Q269" s="94" t="b">
        <v>1</v>
      </c>
      <c r="R269" s="94" t="str">
        <f>_xlfn.XLOOKUP(H269,[3]Sheet1!$V:$V,[3]Sheet1!$F:$F)</f>
        <v>PG04SHV7</v>
      </c>
      <c r="S269" s="93" t="str">
        <f>_xlfn.XLOOKUP(H269,[3]Sheet1!$V:$V,[3]Sheet1!$J:$J)</f>
        <v>WCA/FIN/COMP/LAP/345</v>
      </c>
      <c r="T269" s="98" t="str">
        <f>_xlfn.XLOOKUP(R269,[3]Sheet1!$F:$F,[3]Sheet1!$G:$G)</f>
        <v>V14(DXIH)</v>
      </c>
      <c r="U269" s="91" t="s">
        <v>766</v>
      </c>
      <c r="X269" s="91" t="s">
        <v>1</v>
      </c>
      <c r="AA269" s="99" t="e">
        <f>_xlfn.XLOOKUP(J269,'[5]DevicesWithInventory_ef016592-4'!$I:$I,'[5]DevicesWithInventory_ef016592-4'!$D:$D)</f>
        <v>#N/A</v>
      </c>
      <c r="AB269" s="170">
        <f>_xlfn.XLOOKUP(R269,'[6]DevicesWithInventory_89e8ff99-1'!$I:$I,'[6]DevicesWithInventory_89e8ff99-1'!$D:$D)</f>
        <v>45801.290405092594</v>
      </c>
      <c r="AC269" s="170">
        <v>45853.231099537035</v>
      </c>
      <c r="AD269" s="181">
        <v>45864.334016203706</v>
      </c>
    </row>
    <row r="270" spans="1:30" ht="15" hidden="1" x14ac:dyDescent="0.25">
      <c r="A270" s="93" t="s">
        <v>571</v>
      </c>
      <c r="B270" s="93" t="s">
        <v>572</v>
      </c>
      <c r="C270" s="93" t="s">
        <v>573</v>
      </c>
      <c r="D270" s="93" t="s">
        <v>763</v>
      </c>
      <c r="E270" s="94" t="s">
        <v>89</v>
      </c>
      <c r="F270" s="93" t="s">
        <v>694</v>
      </c>
      <c r="G270" s="93">
        <v>1</v>
      </c>
      <c r="H270" s="93" t="str">
        <f t="shared" si="21"/>
        <v>NAGARCOILBCM</v>
      </c>
      <c r="I270" s="123" t="s">
        <v>764</v>
      </c>
      <c r="L270" s="124" t="e">
        <v>#N/A</v>
      </c>
      <c r="M270" s="96" t="s">
        <v>1261</v>
      </c>
      <c r="N270" s="94" t="str">
        <f>_xlfn.XLOOKUP(H270,[3]Sheet1!$V:$V,[3]Sheet1!$P:$P)</f>
        <v xml:space="preserve">Jegatheesh F </v>
      </c>
      <c r="O270" s="94" t="str">
        <f>_xlfn.XLOOKUP(H270,[3]Sheet1!$V:$V,[3]Sheet1!$F:$F)</f>
        <v>PG04DAW7</v>
      </c>
      <c r="P270" s="94" t="str">
        <f>_xlfn.XLOOKUP(R270,'[7]DevicesWithInventory_89e8ff99-1'!$I:$I,'[7]DevicesWithInventory_89e8ff99-1'!$AB:$AB)</f>
        <v>enroll@westerncap.in</v>
      </c>
      <c r="Q270" s="94" t="b">
        <v>1</v>
      </c>
      <c r="R270" s="94" t="s">
        <v>1262</v>
      </c>
      <c r="S270" s="148" t="s">
        <v>1263</v>
      </c>
      <c r="T270" s="98" t="str">
        <f>_xlfn.XLOOKUP(R270,[3]Sheet1!$F:$F,[3]Sheet1!$G:$G)</f>
        <v>E14(2V00)</v>
      </c>
      <c r="U270" s="91" t="s">
        <v>765</v>
      </c>
      <c r="AA270" s="99" t="e">
        <f>_xlfn.XLOOKUP(J270,'[5]DevicesWithInventory_ef016592-4'!$I:$I,'[5]DevicesWithInventory_ef016592-4'!$D:$D)</f>
        <v>#N/A</v>
      </c>
      <c r="AB270" s="170">
        <f>_xlfn.XLOOKUP(R270,'[6]DevicesWithInventory_89e8ff99-1'!$I:$I,'[6]DevicesWithInventory_89e8ff99-1'!$D:$D)</f>
        <v>45835.390046296299</v>
      </c>
      <c r="AC270" s="170">
        <v>45855.428391203706</v>
      </c>
      <c r="AD270" s="181">
        <v>45860.261331018519</v>
      </c>
    </row>
    <row r="271" spans="1:30" ht="15" hidden="1" x14ac:dyDescent="0.25">
      <c r="A271" s="93" t="s">
        <v>581</v>
      </c>
      <c r="B271" s="93" t="s">
        <v>572</v>
      </c>
      <c r="C271" s="93" t="s">
        <v>573</v>
      </c>
      <c r="D271" s="93" t="s">
        <v>763</v>
      </c>
      <c r="E271" s="94" t="s">
        <v>87</v>
      </c>
      <c r="F271" s="93" t="s">
        <v>694</v>
      </c>
      <c r="G271" s="93">
        <v>1</v>
      </c>
      <c r="H271" s="93" t="str">
        <f t="shared" si="21"/>
        <v>THENIBM</v>
      </c>
      <c r="I271" s="123" t="s">
        <v>764</v>
      </c>
      <c r="L271" s="124" t="s">
        <v>1264</v>
      </c>
      <c r="M271" s="96" t="s">
        <v>1265</v>
      </c>
      <c r="N271" s="94" t="str">
        <f>_xlfn.XLOOKUP(H271,[3]Sheet1!$V:$V,[3]Sheet1!$P:$P)</f>
        <v>Sriramkumar A</v>
      </c>
      <c r="O271" s="94" t="str">
        <f>_xlfn.XLOOKUP(H271,[3]Sheet1!$V:$V,[3]Sheet1!$F:$F)</f>
        <v>PG04S5QE</v>
      </c>
      <c r="P271" s="94" t="str">
        <f>_xlfn.XLOOKUP(R271,'[7]DevicesWithInventory_89e8ff99-1'!$I:$I,'[7]DevicesWithInventory_89e8ff99-1'!$AB:$AB)</f>
        <v>Shriramkumar.a@westerncap.in</v>
      </c>
      <c r="Q271" s="94" t="b">
        <v>1</v>
      </c>
      <c r="R271" s="94" t="s">
        <v>1266</v>
      </c>
      <c r="S271" s="93" t="str">
        <f>_xlfn.XLOOKUP(H271,[3]Sheet1!$V:$V,[3]Sheet1!$J:$J)</f>
        <v>WCA/FIN/COMP/LAP/308</v>
      </c>
      <c r="T271" s="98" t="str">
        <f>_xlfn.XLOOKUP(R271,[3]Sheet1!$F:$F,[3]Sheet1!$G:$G)</f>
        <v>V14(DXIH)</v>
      </c>
      <c r="U271" s="91" t="s">
        <v>766</v>
      </c>
      <c r="X271" s="91" t="s">
        <v>1</v>
      </c>
      <c r="AA271" s="99" t="e">
        <f>_xlfn.XLOOKUP(J271,'[5]DevicesWithInventory_ef016592-4'!$I:$I,'[5]DevicesWithInventory_ef016592-4'!$D:$D)</f>
        <v>#N/A</v>
      </c>
      <c r="AB271" s="170">
        <f>_xlfn.XLOOKUP(R271,'[6]DevicesWithInventory_89e8ff99-1'!$I:$I,'[6]DevicesWithInventory_89e8ff99-1'!$D:$D)</f>
        <v>45828.087604166663</v>
      </c>
      <c r="AC271" s="170">
        <v>45856.2028278125</v>
      </c>
      <c r="AD271" s="181">
        <v>45866.180993425929</v>
      </c>
    </row>
    <row r="272" spans="1:30" ht="15" hidden="1" x14ac:dyDescent="0.25">
      <c r="A272" s="93" t="s">
        <v>589</v>
      </c>
      <c r="B272" s="93" t="s">
        <v>572</v>
      </c>
      <c r="C272" s="93" t="s">
        <v>573</v>
      </c>
      <c r="D272" s="93" t="s">
        <v>763</v>
      </c>
      <c r="E272" s="94" t="s">
        <v>89</v>
      </c>
      <c r="F272" s="93" t="s">
        <v>694</v>
      </c>
      <c r="G272" s="93">
        <v>1</v>
      </c>
      <c r="H272" s="93" t="str">
        <f t="shared" si="21"/>
        <v>THOOTHUKUDIBCM</v>
      </c>
      <c r="I272" s="123" t="s">
        <v>764</v>
      </c>
      <c r="L272" s="124" t="s">
        <v>1267</v>
      </c>
      <c r="M272" s="96" t="s">
        <v>1268</v>
      </c>
      <c r="N272" s="94" t="str">
        <f>_xlfn.XLOOKUP(H272,[3]Sheet1!$V:$V,[3]Sheet1!$P:$P)</f>
        <v>Ramachandran</v>
      </c>
      <c r="O272" s="94" t="str">
        <f>_xlfn.XLOOKUP(H272,[3]Sheet1!$V:$V,[3]Sheet1!$F:$F)</f>
        <v>PG04DAWD</v>
      </c>
      <c r="P272" s="94" t="str">
        <f>_xlfn.XLOOKUP(R272,'[7]DevicesWithInventory_89e8ff99-1'!$I:$I,'[7]DevicesWithInventory_89e8ff99-1'!$AB:$AB)</f>
        <v>ramachandran.t@westerncap.in</v>
      </c>
      <c r="Q272" s="94" t="b">
        <v>1</v>
      </c>
      <c r="R272" s="94" t="s">
        <v>1269</v>
      </c>
      <c r="S272" s="148" t="s">
        <v>1270</v>
      </c>
      <c r="T272" s="98" t="str">
        <f>_xlfn.XLOOKUP(R272,[3]Sheet1!$F:$F,[3]Sheet1!$G:$G)</f>
        <v>E14(2V00)</v>
      </c>
      <c r="U272" s="91" t="s">
        <v>765</v>
      </c>
      <c r="AA272" s="99" t="e">
        <f>_xlfn.XLOOKUP(J272,'[5]DevicesWithInventory_ef016592-4'!$I:$I,'[5]DevicesWithInventory_ef016592-4'!$D:$D)</f>
        <v>#N/A</v>
      </c>
      <c r="AB272" s="170">
        <f>_xlfn.XLOOKUP(R272,'[6]DevicesWithInventory_89e8ff99-1'!$I:$I,'[6]DevicesWithInventory_89e8ff99-1'!$D:$D)</f>
        <v>45835.388842592591</v>
      </c>
      <c r="AC272" s="170">
        <v>45853.190937500003</v>
      </c>
      <c r="AD272" s="181">
        <v>45866.265338368059</v>
      </c>
    </row>
    <row r="273" spans="1:30" ht="15" hidden="1" x14ac:dyDescent="0.25">
      <c r="A273" s="93" t="s">
        <v>585</v>
      </c>
      <c r="B273" s="93" t="s">
        <v>572</v>
      </c>
      <c r="C273" s="93" t="s">
        <v>573</v>
      </c>
      <c r="D273" s="93" t="s">
        <v>763</v>
      </c>
      <c r="E273" s="94" t="s">
        <v>89</v>
      </c>
      <c r="F273" s="93" t="s">
        <v>694</v>
      </c>
      <c r="G273" s="93">
        <v>1</v>
      </c>
      <c r="H273" s="93" t="str">
        <f t="shared" ref="H273:H303" si="22">A273&amp;E273</f>
        <v>TIRUNELVELIBCM</v>
      </c>
      <c r="I273" s="123" t="s">
        <v>764</v>
      </c>
      <c r="L273" s="124" t="s">
        <v>1271</v>
      </c>
      <c r="M273" s="96" t="s">
        <v>1271</v>
      </c>
      <c r="N273" s="94" t="str">
        <f>_xlfn.XLOOKUP(H273,[3]Sheet1!$V:$V,[3]Sheet1!$P:$P)</f>
        <v>Govindha Rajaa</v>
      </c>
      <c r="O273" s="94" t="str">
        <f>_xlfn.XLOOKUP(H273,[3]Sheet1!$V:$V,[3]Sheet1!$F:$F)</f>
        <v>PG04DSQP</v>
      </c>
      <c r="P273" s="94" t="str">
        <f>_xlfn.XLOOKUP(R273,'[7]DevicesWithInventory_89e8ff99-1'!$I:$I,'[7]DevicesWithInventory_89e8ff99-1'!$AB:$AB)</f>
        <v>govindha.t@westerncap.in</v>
      </c>
      <c r="Q273" s="94" t="b">
        <f t="shared" ref="Q273:Q291" si="23">L273=M273</f>
        <v>1</v>
      </c>
      <c r="R273" s="94" t="s">
        <v>1272</v>
      </c>
      <c r="S273" s="148" t="s">
        <v>1273</v>
      </c>
      <c r="T273" s="98" t="str">
        <f>_xlfn.XLOOKUP(R273,[3]Sheet1!$F:$F,[3]Sheet1!$G:$G)</f>
        <v>E14(2V00)</v>
      </c>
      <c r="U273" s="91" t="s">
        <v>765</v>
      </c>
      <c r="X273" s="91" t="s">
        <v>1</v>
      </c>
      <c r="AA273" s="99" t="e">
        <f>_xlfn.XLOOKUP(J273,'[5]DevicesWithInventory_ef016592-4'!$I:$I,'[5]DevicesWithInventory_ef016592-4'!$D:$D)</f>
        <v>#N/A</v>
      </c>
      <c r="AB273" s="170">
        <f>_xlfn.XLOOKUP(R273,'[6]DevicesWithInventory_89e8ff99-1'!$I:$I,'[6]DevicesWithInventory_89e8ff99-1'!$D:$D)</f>
        <v>45836.241618217595</v>
      </c>
      <c r="AC273" s="170">
        <v>45856.211635520835</v>
      </c>
      <c r="AD273" s="181">
        <v>45866.176042430554</v>
      </c>
    </row>
    <row r="274" spans="1:30" ht="15" hidden="1" x14ac:dyDescent="0.25">
      <c r="A274" s="93" t="s">
        <v>625</v>
      </c>
      <c r="B274" s="93" t="s">
        <v>596</v>
      </c>
      <c r="C274" s="93" t="s">
        <v>573</v>
      </c>
      <c r="D274" s="93" t="s">
        <v>763</v>
      </c>
      <c r="E274" s="94" t="s">
        <v>87</v>
      </c>
      <c r="F274" s="93" t="s">
        <v>779</v>
      </c>
      <c r="G274" s="93">
        <v>1</v>
      </c>
      <c r="H274" s="93" t="str">
        <f t="shared" si="22"/>
        <v>DHARMAPURIBM</v>
      </c>
      <c r="I274" s="123" t="s">
        <v>764</v>
      </c>
      <c r="L274" s="124" t="e">
        <v>#N/A</v>
      </c>
      <c r="M274" s="95" t="s">
        <v>689</v>
      </c>
      <c r="N274" s="94" t="str">
        <f>_xlfn.XLOOKUP(H274,[3]Sheet1!$V:$V,[3]Sheet1!$P:$P)</f>
        <v>BM</v>
      </c>
      <c r="O274" s="94" t="str">
        <f>_xlfn.XLOOKUP(H274,[3]Sheet1!$V:$V,[3]Sheet1!$F:$F)</f>
        <v>PG04TMZX</v>
      </c>
      <c r="P274" s="94" t="e">
        <f>_xlfn.XLOOKUP(R274,'[7]DevicesWithInventory_89e8ff99-1'!$I:$I,'[7]DevicesWithInventory_89e8ff99-1'!$AB:$AB)</f>
        <v>#N/A</v>
      </c>
      <c r="Q274" s="94" t="b">
        <v>1</v>
      </c>
      <c r="R274" s="94" t="str">
        <f>_xlfn.XLOOKUP(H274,[3]Sheet1!$V:$V,[3]Sheet1!$F:$F)</f>
        <v>PG04TMZX</v>
      </c>
      <c r="S274" s="96" t="str">
        <f>_xlfn.XLOOKUP(R274,[2]Sheet1!$F:$F,[2]Sheet1!$J:$J)</f>
        <v>WCA/FIN/COMP/LAP/408</v>
      </c>
      <c r="T274" s="98" t="str">
        <f>_xlfn.XLOOKUP(R274,[2]Sheet1!$F:$F,[2]Sheet1!$G:$G)</f>
        <v>V14(K7IN)</v>
      </c>
      <c r="U274" s="91" t="s">
        <v>766</v>
      </c>
      <c r="X274" s="91" t="s">
        <v>1274</v>
      </c>
      <c r="AA274" s="99" t="e">
        <f>_xlfn.XLOOKUP(J274,'[5]DevicesWithInventory_ef016592-4'!$I:$I,'[5]DevicesWithInventory_ef016592-4'!$D:$D)</f>
        <v>#N/A</v>
      </c>
      <c r="AB274" s="170" t="e">
        <f>_xlfn.XLOOKUP(R274,'[6]DevicesWithInventory_89e8ff99-1'!$I:$I,'[6]DevicesWithInventory_89e8ff99-1'!$D:$D)</f>
        <v>#N/A</v>
      </c>
      <c r="AC274" s="170">
        <v>45801.275439814817</v>
      </c>
      <c r="AD274" s="181">
        <v>45801.275439814817</v>
      </c>
    </row>
    <row r="275" spans="1:30" ht="15" hidden="1" x14ac:dyDescent="0.25">
      <c r="A275" s="93" t="s">
        <v>621</v>
      </c>
      <c r="B275" s="93" t="s">
        <v>596</v>
      </c>
      <c r="C275" s="93" t="s">
        <v>573</v>
      </c>
      <c r="D275" s="93" t="s">
        <v>763</v>
      </c>
      <c r="E275" s="93" t="s">
        <v>89</v>
      </c>
      <c r="F275" s="93" t="s">
        <v>694</v>
      </c>
      <c r="G275" s="93">
        <v>1</v>
      </c>
      <c r="H275" s="93" t="str">
        <f t="shared" si="22"/>
        <v>KALLAKURICHIBCM</v>
      </c>
      <c r="I275" s="121" t="s">
        <v>764</v>
      </c>
      <c r="L275" s="124" t="e">
        <v>#N/A</v>
      </c>
      <c r="M275" s="95" t="str">
        <f>_xlfn.XLOOKUP(H275,[3]Sheet1!$V:$V,[3]Sheet1!$P:$P)</f>
        <v>Kishorkumar S</v>
      </c>
      <c r="N275" s="94" t="str">
        <f>_xlfn.XLOOKUP(H275,[3]Sheet1!$V:$V,[3]Sheet1!$P:$P)</f>
        <v>Kishorkumar S</v>
      </c>
      <c r="O275" s="94" t="str">
        <f>_xlfn.XLOOKUP(H275,[3]Sheet1!$V:$V,[3]Sheet1!$F:$F)</f>
        <v>PG04AQTP</v>
      </c>
      <c r="P275" s="94" t="str">
        <f>_xlfn.XLOOKUP(R275,'[7]DevicesWithInventory_89e8ff99-1'!$I:$I,'[7]DevicesWithInventory_89e8ff99-1'!$AB:$AB)</f>
        <v>padmanaban.s@westerncap.in</v>
      </c>
      <c r="Q275" s="94" t="b">
        <v>1</v>
      </c>
      <c r="R275" s="94" t="s">
        <v>1275</v>
      </c>
      <c r="S275" s="148" t="s">
        <v>1276</v>
      </c>
      <c r="T275" s="98" t="str">
        <f>_xlfn.XLOOKUP(R275,[3]Sheet1!$F:$F,[3]Sheet1!$G:$G)</f>
        <v>E14(2V00)</v>
      </c>
      <c r="Y275" s="94" t="s">
        <v>1277</v>
      </c>
      <c r="AA275" s="99" t="e">
        <f>_xlfn.XLOOKUP(J275,'[5]DevicesWithInventory_ef016592-4'!$I:$I,'[5]DevicesWithInventory_ef016592-4'!$D:$D)</f>
        <v>#N/A</v>
      </c>
      <c r="AB275" s="170">
        <f>_xlfn.XLOOKUP(R275,'[6]DevicesWithInventory_89e8ff99-1'!$I:$I,'[6]DevicesWithInventory_89e8ff99-1'!$D:$D)</f>
        <v>45834.388715277775</v>
      </c>
      <c r="AC275" s="170">
        <v>45856.213779849539</v>
      </c>
      <c r="AD275" s="181">
        <v>45866.203665370369</v>
      </c>
    </row>
    <row r="276" spans="1:30" ht="15" hidden="1" x14ac:dyDescent="0.25">
      <c r="A276" s="93" t="s">
        <v>595</v>
      </c>
      <c r="B276" s="93" t="s">
        <v>596</v>
      </c>
      <c r="C276" s="93" t="s">
        <v>573</v>
      </c>
      <c r="D276" s="93" t="s">
        <v>763</v>
      </c>
      <c r="E276" s="94" t="s">
        <v>87</v>
      </c>
      <c r="F276" s="93" t="s">
        <v>694</v>
      </c>
      <c r="G276" s="93">
        <v>1</v>
      </c>
      <c r="H276" s="93" t="str">
        <f t="shared" si="22"/>
        <v>NAMAKKALBM</v>
      </c>
      <c r="I276" s="123" t="s">
        <v>764</v>
      </c>
      <c r="L276" s="124" t="s">
        <v>1278</v>
      </c>
      <c r="M276" s="96" t="s">
        <v>1279</v>
      </c>
      <c r="N276" s="94" t="str">
        <f>_xlfn.XLOOKUP(H276,[3]Sheet1!$V:$V,[3]Sheet1!$P:$P)</f>
        <v>Lakshmiganthan Ramarajan</v>
      </c>
      <c r="O276" s="94" t="str">
        <f>_xlfn.XLOOKUP(H276,[3]Sheet1!$V:$V,[3]Sheet1!$F:$F)</f>
        <v>PG04SELH</v>
      </c>
      <c r="P276" s="94" t="str">
        <f>_xlfn.XLOOKUP(R276,'[7]DevicesWithInventory_89e8ff99-1'!$I:$I,'[7]DevicesWithInventory_89e8ff99-1'!$AB:$AB)</f>
        <v>lakshmiganthan.r@westerncap.in</v>
      </c>
      <c r="Q276" s="94" t="b">
        <f t="shared" si="23"/>
        <v>1</v>
      </c>
      <c r="R276" s="94" t="s">
        <v>1280</v>
      </c>
      <c r="S276" s="92" t="s">
        <v>1281</v>
      </c>
      <c r="T276" s="98" t="str">
        <f>_xlfn.XLOOKUP(R276,[3]Sheet1!$F:$F,[3]Sheet1!$G:$G)</f>
        <v>V14(DXIH)</v>
      </c>
      <c r="U276" s="91" t="s">
        <v>766</v>
      </c>
      <c r="AA276" s="99" t="e">
        <f>_xlfn.XLOOKUP(J276,'[5]DevicesWithInventory_ef016592-4'!$I:$I,'[5]DevicesWithInventory_ef016592-4'!$D:$D)</f>
        <v>#N/A</v>
      </c>
      <c r="AB276" s="170">
        <f>_xlfn.XLOOKUP(R276,'[6]DevicesWithInventory_89e8ff99-1'!$I:$I,'[6]DevicesWithInventory_89e8ff99-1'!$D:$D)</f>
        <v>45820.285416666666</v>
      </c>
      <c r="AC276" s="170">
        <v>45854.553414351853</v>
      </c>
      <c r="AD276" s="181">
        <v>45863.617106481484</v>
      </c>
    </row>
    <row r="277" spans="1:30" ht="15" hidden="1" x14ac:dyDescent="0.25">
      <c r="A277" s="93" t="s">
        <v>595</v>
      </c>
      <c r="B277" s="93" t="s">
        <v>596</v>
      </c>
      <c r="C277" s="93" t="s">
        <v>573</v>
      </c>
      <c r="D277" s="93" t="s">
        <v>763</v>
      </c>
      <c r="E277" s="94" t="s">
        <v>88</v>
      </c>
      <c r="F277" s="93" t="s">
        <v>694</v>
      </c>
      <c r="G277" s="93">
        <v>1</v>
      </c>
      <c r="H277" s="93" t="str">
        <f t="shared" si="22"/>
        <v>NAMAKKALCOE</v>
      </c>
      <c r="I277" s="123" t="s">
        <v>764</v>
      </c>
      <c r="L277" s="124" t="s">
        <v>1282</v>
      </c>
      <c r="M277" s="96" t="s">
        <v>1282</v>
      </c>
      <c r="N277" s="94" t="str">
        <f>_xlfn.XLOOKUP(H277,[3]Sheet1!$V:$V,[3]Sheet1!$P:$P)</f>
        <v>Barath Prabhu A</v>
      </c>
      <c r="O277" s="94" t="str">
        <f>_xlfn.XLOOKUP(H277,[3]Sheet1!$V:$V,[3]Sheet1!$F:$F)</f>
        <v>PG04SHVH</v>
      </c>
      <c r="P277" s="94" t="str">
        <f>_xlfn.XLOOKUP(R277,'[7]DevicesWithInventory_89e8ff99-1'!$I:$I,'[7]DevicesWithInventory_89e8ff99-1'!$AB:$AB)</f>
        <v>barathprabhu.a@westerncap.in</v>
      </c>
      <c r="Q277" s="94" t="b">
        <f t="shared" si="23"/>
        <v>1</v>
      </c>
      <c r="R277" s="94" t="s">
        <v>1283</v>
      </c>
      <c r="S277" s="92" t="s">
        <v>1284</v>
      </c>
      <c r="T277" s="98" t="str">
        <f>_xlfn.XLOOKUP(R277,[3]Sheet1!$F:$F,[3]Sheet1!$G:$G)</f>
        <v>V14(DXIH)</v>
      </c>
      <c r="U277" s="91" t="s">
        <v>766</v>
      </c>
      <c r="AA277" s="99" t="e">
        <f>_xlfn.XLOOKUP(J277,'[5]DevicesWithInventory_ef016592-4'!$I:$I,'[5]DevicesWithInventory_ef016592-4'!$D:$D)</f>
        <v>#N/A</v>
      </c>
      <c r="AB277" s="170">
        <f>_xlfn.XLOOKUP(R277,'[6]DevicesWithInventory_89e8ff99-1'!$I:$I,'[6]DevicesWithInventory_89e8ff99-1'!$D:$D)</f>
        <v>45835.777800925927</v>
      </c>
      <c r="AC277" s="170">
        <v>45846.456354166665</v>
      </c>
      <c r="AD277" s="181">
        <v>45866.184595057872</v>
      </c>
    </row>
    <row r="278" spans="1:30" ht="15" hidden="1" x14ac:dyDescent="0.25">
      <c r="A278" s="93" t="s">
        <v>615</v>
      </c>
      <c r="B278" s="93" t="s">
        <v>596</v>
      </c>
      <c r="C278" s="93" t="s">
        <v>573</v>
      </c>
      <c r="D278" s="93" t="s">
        <v>763</v>
      </c>
      <c r="E278" s="94" t="s">
        <v>89</v>
      </c>
      <c r="F278" s="93" t="s">
        <v>694</v>
      </c>
      <c r="G278" s="93">
        <v>1</v>
      </c>
      <c r="H278" s="93" t="str">
        <f t="shared" si="22"/>
        <v>VILUPPURAMBCM</v>
      </c>
      <c r="I278" s="123" t="s">
        <v>764</v>
      </c>
      <c r="L278" s="124" t="s">
        <v>1285</v>
      </c>
      <c r="M278" s="96" t="str">
        <f>_xlfn.XLOOKUP(H278,[2]Sheet1!$V:$V,[2]Sheet1!$P:$P)</f>
        <v>Mukesh Kannan</v>
      </c>
      <c r="N278" s="94" t="str">
        <f>_xlfn.XLOOKUP(H278,[3]Sheet1!$V:$V,[3]Sheet1!$P:$P)</f>
        <v>Mukesh Kannan</v>
      </c>
      <c r="O278" s="94" t="str">
        <f>_xlfn.XLOOKUP(H278,[3]Sheet1!$V:$V,[3]Sheet1!$F:$F)</f>
        <v>PG04DB9L</v>
      </c>
      <c r="P278" s="94" t="str">
        <f>_xlfn.XLOOKUP(R278,'[7]DevicesWithInventory_89e8ff99-1'!$I:$I,'[7]DevicesWithInventory_89e8ff99-1'!$AB:$AB)</f>
        <v>mukeshkannan.c@westerncap.in</v>
      </c>
      <c r="Q278" s="94" t="b">
        <v>1</v>
      </c>
      <c r="R278" s="94" t="str">
        <f>_xlfn.XLOOKUP(H278,[2]Sheet1!$V:$V,[2]Sheet1!$F:$F)</f>
        <v>PG04DB9L</v>
      </c>
      <c r="S278" s="96" t="str">
        <f>_xlfn.XLOOKUP(H278,[2]Sheet1!$V:$V,[2]Sheet1!$J:$J)</f>
        <v>WCA/FIN/COMP/LAP/334</v>
      </c>
      <c r="T278" s="98" t="str">
        <f>_xlfn.XLOOKUP(R278,[3]Sheet1!$F:$F,[3]Sheet1!$G:$G)</f>
        <v>E14(2V00)</v>
      </c>
      <c r="U278" s="91" t="s">
        <v>765</v>
      </c>
      <c r="X278" s="91" t="s">
        <v>1</v>
      </c>
      <c r="AA278" s="99" t="e">
        <f>_xlfn.XLOOKUP(J278,'[5]DevicesWithInventory_ef016592-4'!$I:$I,'[5]DevicesWithInventory_ef016592-4'!$D:$D)</f>
        <v>#N/A</v>
      </c>
      <c r="AB278" s="170">
        <f>_xlfn.XLOOKUP(R278,'[6]DevicesWithInventory_89e8ff99-1'!$I:$I,'[6]DevicesWithInventory_89e8ff99-1'!$D:$D)</f>
        <v>45836.225680393516</v>
      </c>
      <c r="AC278" s="170">
        <v>45856.493228587962</v>
      </c>
      <c r="AD278" s="181">
        <v>45866.198245266205</v>
      </c>
    </row>
    <row r="279" spans="1:30" ht="15" hidden="1" x14ac:dyDescent="0.25">
      <c r="A279" s="93" t="s">
        <v>615</v>
      </c>
      <c r="B279" s="93" t="s">
        <v>596</v>
      </c>
      <c r="C279" s="93" t="s">
        <v>573</v>
      </c>
      <c r="D279" s="93" t="s">
        <v>763</v>
      </c>
      <c r="E279" s="94" t="s">
        <v>87</v>
      </c>
      <c r="F279" s="93" t="s">
        <v>779</v>
      </c>
      <c r="G279" s="93">
        <v>1</v>
      </c>
      <c r="H279" s="93" t="str">
        <f t="shared" si="22"/>
        <v>VILUPPURAMBM</v>
      </c>
      <c r="I279" s="123" t="s">
        <v>764</v>
      </c>
      <c r="L279" s="124" t="s">
        <v>1286</v>
      </c>
      <c r="M279" s="96" t="str">
        <f>_xlfn.XLOOKUP(H279,[2]Sheet1!$V:$V,[2]Sheet1!$P:$P)</f>
        <v>BM</v>
      </c>
      <c r="N279" s="94" t="str">
        <f>_xlfn.XLOOKUP(H279,[3]Sheet1!$V:$V,[3]Sheet1!$P:$P)</f>
        <v>BM</v>
      </c>
      <c r="O279" s="94" t="str">
        <f>_xlfn.XLOOKUP(H279,[3]Sheet1!$V:$V,[3]Sheet1!$F:$F)</f>
        <v>PG04V8KR</v>
      </c>
      <c r="P279" s="94" t="e">
        <f>_xlfn.XLOOKUP(R279,'[7]DevicesWithInventory_89e8ff99-1'!$I:$I,'[7]DevicesWithInventory_89e8ff99-1'!$AB:$AB)</f>
        <v>#N/A</v>
      </c>
      <c r="Q279" s="94" t="b">
        <v>1</v>
      </c>
      <c r="R279" s="94" t="str">
        <f>_xlfn.XLOOKUP(H279,[2]Sheet1!$V:$V,[2]Sheet1!$F:$F)</f>
        <v>PG04SCKM</v>
      </c>
      <c r="S279" s="96" t="str">
        <f>_xlfn.XLOOKUP(H279,[2]Sheet1!$V:$V,[2]Sheet1!$J:$J)</f>
        <v>WCA/FIN/COMP/LAP/443</v>
      </c>
      <c r="T279" s="98" t="str">
        <f>_xlfn.XLOOKUP(R279,[3]Sheet1!$F:$F,[3]Sheet1!$G:$G)</f>
        <v>V15(98IH)</v>
      </c>
      <c r="U279" s="91" t="s">
        <v>766</v>
      </c>
      <c r="X279" s="91" t="s">
        <v>1</v>
      </c>
      <c r="Y279" s="91" t="s">
        <v>1859</v>
      </c>
      <c r="AA279" s="99" t="e">
        <f>_xlfn.XLOOKUP(J279,'[5]DevicesWithInventory_ef016592-4'!$I:$I,'[5]DevicesWithInventory_ef016592-4'!$D:$D)</f>
        <v>#N/A</v>
      </c>
      <c r="AB279" s="170" t="e">
        <f>_xlfn.XLOOKUP(R279,'[6]DevicesWithInventory_89e8ff99-1'!$I:$I,'[6]DevicesWithInventory_89e8ff99-1'!$D:$D)</f>
        <v>#N/A</v>
      </c>
      <c r="AC279" s="170">
        <v>45856.372119490741</v>
      </c>
      <c r="AD279" s="181">
        <v>45866.150318807871</v>
      </c>
    </row>
    <row r="280" spans="1:30" ht="15" hidden="1" x14ac:dyDescent="0.25">
      <c r="A280" s="93" t="s">
        <v>641</v>
      </c>
      <c r="B280" s="93" t="s">
        <v>630</v>
      </c>
      <c r="C280" s="93" t="s">
        <v>631</v>
      </c>
      <c r="D280" s="93" t="s">
        <v>763</v>
      </c>
      <c r="E280" s="94" t="s">
        <v>89</v>
      </c>
      <c r="F280" s="93" t="s">
        <v>694</v>
      </c>
      <c r="G280" s="93">
        <v>1</v>
      </c>
      <c r="H280" s="93" t="str">
        <f t="shared" si="22"/>
        <v>JANGAONBCM</v>
      </c>
      <c r="I280" s="123" t="s">
        <v>764</v>
      </c>
      <c r="L280" s="124" t="e">
        <v>#N/A</v>
      </c>
      <c r="M280" s="96" t="s">
        <v>1287</v>
      </c>
      <c r="N280" s="94" t="str">
        <f>_xlfn.XLOOKUP(H280,[3]Sheet1!$V:$V,[3]Sheet1!$P:$P)</f>
        <v xml:space="preserve"> Shanmukharaju</v>
      </c>
      <c r="O280" s="94" t="str">
        <f>_xlfn.XLOOKUP(H280,[3]Sheet1!$V:$V,[3]Sheet1!$F:$F)</f>
        <v>PG04PQXE</v>
      </c>
      <c r="P280" s="94" t="str">
        <f>_xlfn.XLOOKUP(R280,'[7]DevicesWithInventory_89e8ff99-1'!$I:$I,'[7]DevicesWithInventory_89e8ff99-1'!$AB:$AB)</f>
        <v>enroll@westerncap.in</v>
      </c>
      <c r="Q280" s="94" t="b">
        <v>1</v>
      </c>
      <c r="R280" s="94" t="s">
        <v>1288</v>
      </c>
      <c r="S280" s="93" t="str">
        <f>_xlfn.XLOOKUP(H280,[3]Sheet1!$V:$V,[3]Sheet1!$J:$J)</f>
        <v>WCA/FIN/COMP/LAP/361</v>
      </c>
      <c r="T280" s="98" t="str">
        <f>_xlfn.XLOOKUP(R280,[3]Sheet1!$F:$F,[3]Sheet1!$G:$G)</f>
        <v>E14(2V00)</v>
      </c>
      <c r="U280" s="91" t="s">
        <v>765</v>
      </c>
      <c r="AA280" s="99" t="e">
        <f>_xlfn.XLOOKUP(J280,'[5]DevicesWithInventory_ef016592-4'!$I:$I,'[5]DevicesWithInventory_ef016592-4'!$D:$D)</f>
        <v>#N/A</v>
      </c>
      <c r="AB280" s="170">
        <f>_xlfn.XLOOKUP(R280,'[6]DevicesWithInventory_89e8ff99-1'!$I:$I,'[6]DevicesWithInventory_89e8ff99-1'!$D:$D)</f>
        <v>45835.382268518515</v>
      </c>
      <c r="AC280" s="170">
        <v>45856.141419675929</v>
      </c>
      <c r="AD280" s="181">
        <v>45866.167646875001</v>
      </c>
    </row>
    <row r="281" spans="1:30" ht="15" hidden="1" x14ac:dyDescent="0.25">
      <c r="A281" s="93" t="s">
        <v>646</v>
      </c>
      <c r="B281" s="93" t="s">
        <v>630</v>
      </c>
      <c r="C281" s="93" t="s">
        <v>631</v>
      </c>
      <c r="D281" s="93" t="s">
        <v>763</v>
      </c>
      <c r="E281" s="94" t="s">
        <v>89</v>
      </c>
      <c r="F281" s="93" t="s">
        <v>694</v>
      </c>
      <c r="G281" s="93">
        <v>1</v>
      </c>
      <c r="H281" s="93" t="str">
        <f t="shared" si="22"/>
        <v>KAMAREDDYBCM</v>
      </c>
      <c r="I281" s="123" t="s">
        <v>764</v>
      </c>
      <c r="L281" s="124" t="s">
        <v>1289</v>
      </c>
      <c r="M281" s="96" t="s">
        <v>1290</v>
      </c>
      <c r="N281" s="94" t="str">
        <f>_xlfn.XLOOKUP(H281,[3]Sheet1!$V:$V,[3]Sheet1!$P:$P)</f>
        <v>Ravijteja P</v>
      </c>
      <c r="O281" s="94" t="str">
        <f>_xlfn.XLOOKUP(H281,[3]Sheet1!$V:$V,[3]Sheet1!$F:$F)</f>
        <v>PG04967C</v>
      </c>
      <c r="P281" s="94" t="str">
        <f>_xlfn.XLOOKUP(R281,'[7]DevicesWithInventory_89e8ff99-1'!$I:$I,'[7]DevicesWithInventory_89e8ff99-1'!$AB:$AB)</f>
        <v>raviteja.p@westerncap.in</v>
      </c>
      <c r="Q281" s="94" t="b">
        <v>1</v>
      </c>
      <c r="R281" s="94" t="s">
        <v>1291</v>
      </c>
      <c r="S281" s="93" t="str">
        <f>_xlfn.XLOOKUP(H281,[3]Sheet1!$V:$V,[3]Sheet1!$J:$J)</f>
        <v>WCA/FIN/COMP/LAP/360</v>
      </c>
      <c r="T281" s="98" t="str">
        <f>_xlfn.XLOOKUP(R281,[3]Sheet1!$F:$F,[3]Sheet1!$G:$G)</f>
        <v>E14(2V00)</v>
      </c>
      <c r="U281" s="91" t="s">
        <v>765</v>
      </c>
      <c r="AA281" s="99" t="e">
        <f>_xlfn.XLOOKUP(J281,'[5]DevicesWithInventory_ef016592-4'!$I:$I,'[5]DevicesWithInventory_ef016592-4'!$D:$D)</f>
        <v>#N/A</v>
      </c>
      <c r="AB281" s="170">
        <f>_xlfn.XLOOKUP(R281,'[6]DevicesWithInventory_89e8ff99-1'!$I:$I,'[6]DevicesWithInventory_89e8ff99-1'!$D:$D)</f>
        <v>45836.196535196759</v>
      </c>
      <c r="AC281" s="170">
        <v>45856.268731759257</v>
      </c>
      <c r="AD281" s="181">
        <v>45864.310370370367</v>
      </c>
    </row>
    <row r="282" spans="1:30" ht="15.75" hidden="1" x14ac:dyDescent="0.25">
      <c r="A282" s="93" t="s">
        <v>646</v>
      </c>
      <c r="B282" s="93" t="s">
        <v>630</v>
      </c>
      <c r="C282" s="93" t="s">
        <v>631</v>
      </c>
      <c r="D282" s="93" t="s">
        <v>763</v>
      </c>
      <c r="E282" s="94" t="s">
        <v>87</v>
      </c>
      <c r="F282" s="93" t="s">
        <v>694</v>
      </c>
      <c r="G282" s="93">
        <v>1</v>
      </c>
      <c r="H282" s="93" t="str">
        <f t="shared" si="22"/>
        <v>KAMAREDDYBM</v>
      </c>
      <c r="I282" s="123" t="s">
        <v>764</v>
      </c>
      <c r="L282" s="124" t="s">
        <v>647</v>
      </c>
      <c r="M282" s="119" t="s">
        <v>647</v>
      </c>
      <c r="N282" s="94" t="str">
        <f>_xlfn.XLOOKUP(H282,[3]Sheet1!$V:$V,[3]Sheet1!$P:$P)</f>
        <v>Mahesh Eke</v>
      </c>
      <c r="O282" s="94" t="str">
        <f>_xlfn.XLOOKUP(H282,[3]Sheet1!$V:$V,[3]Sheet1!$F:$F)</f>
        <v>PG04S4H8</v>
      </c>
      <c r="P282" s="94" t="str">
        <f>_xlfn.XLOOKUP(R282,'[7]DevicesWithInventory_89e8ff99-1'!$I:$I,'[7]DevicesWithInventory_89e8ff99-1'!$AB:$AB)</f>
        <v>mahesh.eke@westerncap.in</v>
      </c>
      <c r="Q282" s="94" t="b">
        <f t="shared" si="23"/>
        <v>1</v>
      </c>
      <c r="R282" s="94" t="s">
        <v>1292</v>
      </c>
      <c r="S282" s="148" t="s">
        <v>1293</v>
      </c>
      <c r="T282" s="98" t="str">
        <f>_xlfn.XLOOKUP(R282,[3]Sheet1!$F:$F,[3]Sheet1!$G:$G)</f>
        <v>V14(DXIH)</v>
      </c>
      <c r="U282" s="91" t="s">
        <v>766</v>
      </c>
      <c r="AA282" s="99" t="e">
        <f>_xlfn.XLOOKUP(J282,'[5]DevicesWithInventory_ef016592-4'!$I:$I,'[5]DevicesWithInventory_ef016592-4'!$D:$D)</f>
        <v>#N/A</v>
      </c>
      <c r="AB282" s="170">
        <f>_xlfn.XLOOKUP(R282,'[6]DevicesWithInventory_89e8ff99-1'!$I:$I,'[6]DevicesWithInventory_89e8ff99-1'!$D:$D)</f>
        <v>45831.508715277778</v>
      </c>
      <c r="AC282" s="170">
        <v>45856.499345138887</v>
      </c>
      <c r="AD282" s="181">
        <v>45863.280636574076</v>
      </c>
    </row>
    <row r="283" spans="1:30" ht="15.75" hidden="1" x14ac:dyDescent="0.25">
      <c r="A283" s="93" t="s">
        <v>635</v>
      </c>
      <c r="B283" s="93" t="s">
        <v>630</v>
      </c>
      <c r="C283" s="93" t="s">
        <v>631</v>
      </c>
      <c r="D283" s="93" t="s">
        <v>763</v>
      </c>
      <c r="E283" s="94" t="s">
        <v>87</v>
      </c>
      <c r="F283" s="93" t="s">
        <v>694</v>
      </c>
      <c r="G283" s="93">
        <v>1</v>
      </c>
      <c r="H283" s="93" t="str">
        <f t="shared" si="22"/>
        <v>SIDDIPETBM</v>
      </c>
      <c r="I283" s="123" t="s">
        <v>764</v>
      </c>
      <c r="L283" s="124" t="s">
        <v>636</v>
      </c>
      <c r="M283" s="119" t="s">
        <v>636</v>
      </c>
      <c r="N283" s="94" t="str">
        <f>_xlfn.XLOOKUP(H283,[3]Sheet1!$V:$V,[3]Sheet1!$P:$P)</f>
        <v>Srinivas Kathi</v>
      </c>
      <c r="O283" s="94" t="str">
        <f>_xlfn.XLOOKUP(H283,[3]Sheet1!$V:$V,[3]Sheet1!$F:$F)</f>
        <v>PG04R8HZ</v>
      </c>
      <c r="P283" s="94" t="str">
        <f>_xlfn.XLOOKUP(R283,'[7]DevicesWithInventory_89e8ff99-1'!$I:$I,'[7]DevicesWithInventory_89e8ff99-1'!$AB:$AB)</f>
        <v>srinivas.kathi@westerncap.in</v>
      </c>
      <c r="Q283" s="94" t="b">
        <f t="shared" si="23"/>
        <v>1</v>
      </c>
      <c r="R283" s="94" t="s">
        <v>1294</v>
      </c>
      <c r="S283" s="148" t="s">
        <v>1295</v>
      </c>
      <c r="T283" s="98" t="str">
        <f>_xlfn.XLOOKUP(R283,[3]Sheet1!$F:$F,[3]Sheet1!$G:$G)</f>
        <v>V14(DXIH)</v>
      </c>
      <c r="U283" s="91" t="s">
        <v>766</v>
      </c>
      <c r="AA283" s="99" t="e">
        <f>_xlfn.XLOOKUP(J283,'[5]DevicesWithInventory_ef016592-4'!$I:$I,'[5]DevicesWithInventory_ef016592-4'!$D:$D)</f>
        <v>#N/A</v>
      </c>
      <c r="AB283" s="170">
        <f>_xlfn.XLOOKUP(R283,'[6]DevicesWithInventory_89e8ff99-1'!$I:$I,'[6]DevicesWithInventory_89e8ff99-1'!$D:$D)</f>
        <v>45820.722314814811</v>
      </c>
      <c r="AC283" s="170">
        <v>45852.598171296297</v>
      </c>
      <c r="AD283" s="181">
        <v>45865.689803240741</v>
      </c>
    </row>
    <row r="284" spans="1:30" ht="15" hidden="1" x14ac:dyDescent="0.25">
      <c r="A284" s="92" t="s">
        <v>191</v>
      </c>
      <c r="B284" s="92" t="s">
        <v>191</v>
      </c>
      <c r="C284" s="92" t="s">
        <v>23</v>
      </c>
      <c r="D284" s="92" t="s">
        <v>763</v>
      </c>
      <c r="E284" s="94" t="s">
        <v>716</v>
      </c>
      <c r="F284" s="94" t="s">
        <v>793</v>
      </c>
      <c r="G284" s="93">
        <v>1</v>
      </c>
      <c r="H284" s="93" t="str">
        <f t="shared" si="22"/>
        <v>UJJAINCSM</v>
      </c>
      <c r="I284" s="123" t="s">
        <v>764</v>
      </c>
      <c r="J284" s="123" t="s">
        <v>764</v>
      </c>
      <c r="K284" s="124" t="s">
        <v>764</v>
      </c>
      <c r="L284" s="124" t="s">
        <v>1296</v>
      </c>
      <c r="M284" s="96" t="s">
        <v>1297</v>
      </c>
      <c r="N284" s="94" t="e">
        <f>_xlfn.XLOOKUP(H284,[3]Sheet1!$V:$V,[3]Sheet1!$P:$P)</f>
        <v>#N/A</v>
      </c>
      <c r="O284" s="94" t="e">
        <f>_xlfn.XLOOKUP(H284,[3]Sheet1!$V:$V,[3]Sheet1!$F:$F)</f>
        <v>#N/A</v>
      </c>
      <c r="P284" s="94" t="str">
        <f>_xlfn.XLOOKUP(R284,'[7]DevicesWithInventory_89e8ff99-1'!$I:$I,'[7]DevicesWithInventory_89e8ff99-1'!$AB:$AB)</f>
        <v>ravi.kumar1@westerncap.in</v>
      </c>
      <c r="Q284" s="94" t="b">
        <v>1</v>
      </c>
      <c r="R284" s="94" t="s">
        <v>933</v>
      </c>
      <c r="S284" s="93" t="s">
        <v>934</v>
      </c>
      <c r="T284" s="98" t="str">
        <f>_xlfn.XLOOKUP(R284,'[4]Laptop Tracking'!$G:$G,'[4]Laptop Tracking'!$F:$F)</f>
        <v>HP 240 G9</v>
      </c>
      <c r="U284" s="91" t="s">
        <v>765</v>
      </c>
      <c r="V284" s="91" t="s">
        <v>933</v>
      </c>
      <c r="X284" s="91" t="s">
        <v>936</v>
      </c>
      <c r="Y284" s="91" t="s">
        <v>937</v>
      </c>
      <c r="AA284" s="99" t="e">
        <f>_xlfn.XLOOKUP(J284,'[5]DevicesWithInventory_ef016592-4'!$I:$I,'[5]DevicesWithInventory_ef016592-4'!$D:$D)</f>
        <v>#N/A</v>
      </c>
      <c r="AB284" s="170">
        <f>_xlfn.XLOOKUP(R284,'[6]DevicesWithInventory_89e8ff99-1'!$I:$I,'[6]DevicesWithInventory_89e8ff99-1'!$D:$D)</f>
        <v>45836.184320300927</v>
      </c>
      <c r="AC284" s="170">
        <v>45856.383271493054</v>
      </c>
      <c r="AD284" s="181">
        <v>45866.267884907407</v>
      </c>
    </row>
    <row r="285" spans="1:30" ht="15" hidden="1" x14ac:dyDescent="0.25">
      <c r="A285" s="92" t="s">
        <v>433</v>
      </c>
      <c r="B285" s="92" t="s">
        <v>200</v>
      </c>
      <c r="C285" s="92" t="s">
        <v>23</v>
      </c>
      <c r="D285" s="94" t="s">
        <v>763</v>
      </c>
      <c r="E285" s="94" t="s">
        <v>88</v>
      </c>
      <c r="F285" s="93" t="s">
        <v>694</v>
      </c>
      <c r="G285" s="93">
        <v>1</v>
      </c>
      <c r="H285" s="93" t="str">
        <f t="shared" si="22"/>
        <v>SEHORECOE</v>
      </c>
      <c r="I285" s="123" t="s">
        <v>764</v>
      </c>
      <c r="J285" s="125"/>
      <c r="K285" s="126"/>
      <c r="L285" s="124" t="s">
        <v>1298</v>
      </c>
      <c r="M285" s="96" t="s">
        <v>1298</v>
      </c>
      <c r="N285" s="94" t="e">
        <f>_xlfn.XLOOKUP(H285,[3]Sheet1!$V:$V,[3]Sheet1!$P:$P)</f>
        <v>#N/A</v>
      </c>
      <c r="O285" s="94" t="e">
        <f>_xlfn.XLOOKUP(H285,[3]Sheet1!$V:$V,[3]Sheet1!$F:$F)</f>
        <v>#N/A</v>
      </c>
      <c r="P285" s="94" t="str">
        <f>_xlfn.XLOOKUP(R285,'[7]DevicesWithInventory_89e8ff99-1'!$I:$I,'[7]DevicesWithInventory_89e8ff99-1'!$AB:$AB)</f>
        <v>jayesh.rathi@westerncap.in</v>
      </c>
      <c r="Q285" s="94" t="b">
        <f t="shared" si="23"/>
        <v>1</v>
      </c>
      <c r="R285" s="94" t="s">
        <v>926</v>
      </c>
      <c r="S285" s="157" t="s">
        <v>927</v>
      </c>
      <c r="T285" s="98" t="str">
        <f>_xlfn.XLOOKUP(R285,'[4]Laptop Tracking'!$G:$G,'[4]Laptop Tracking'!$F:$F)</f>
        <v>HP 240 G9</v>
      </c>
      <c r="U285" s="91" t="s">
        <v>765</v>
      </c>
      <c r="V285" s="100" t="s">
        <v>926</v>
      </c>
      <c r="X285" s="91" t="s">
        <v>936</v>
      </c>
      <c r="Y285" s="91" t="s">
        <v>1299</v>
      </c>
      <c r="AA285" s="99" t="e">
        <f>_xlfn.XLOOKUP(J285,'[5]DevicesWithInventory_ef016592-4'!$I:$I,'[5]DevicesWithInventory_ef016592-4'!$D:$D)</f>
        <v>#N/A</v>
      </c>
      <c r="AB285" s="170">
        <f>_xlfn.XLOOKUP(R285,'[6]DevicesWithInventory_89e8ff99-1'!$I:$I,'[6]DevicesWithInventory_89e8ff99-1'!$D:$D)</f>
        <v>45836.184541516202</v>
      </c>
      <c r="AC285" s="170">
        <v>45856.429432500001</v>
      </c>
      <c r="AD285" s="181">
        <v>45866.1763922338</v>
      </c>
    </row>
    <row r="286" spans="1:30" ht="15.75" hidden="1" x14ac:dyDescent="0.25">
      <c r="A286" s="22" t="s">
        <v>735</v>
      </c>
      <c r="B286" s="92" t="s">
        <v>736</v>
      </c>
      <c r="C286" s="92" t="s">
        <v>13</v>
      </c>
      <c r="D286" s="94" t="s">
        <v>785</v>
      </c>
      <c r="E286" s="22" t="s">
        <v>1300</v>
      </c>
      <c r="F286" s="94" t="s">
        <v>793</v>
      </c>
      <c r="G286" s="93">
        <v>1</v>
      </c>
      <c r="H286" s="93" t="str">
        <f t="shared" si="22"/>
        <v>Head Office - MumbaiFI Central OPS</v>
      </c>
      <c r="I286" s="123" t="s">
        <v>1059</v>
      </c>
      <c r="J286" s="125" t="s">
        <v>1301</v>
      </c>
      <c r="K286" s="126" t="s">
        <v>1302</v>
      </c>
      <c r="L286" s="124" t="e">
        <v>#N/A</v>
      </c>
      <c r="M286" s="95" t="s">
        <v>1303</v>
      </c>
      <c r="N286" s="94" t="e">
        <f>_xlfn.XLOOKUP(H286,[3]Sheet1!$V:$V,[3]Sheet1!$P:$P)</f>
        <v>#N/A</v>
      </c>
      <c r="O286" s="94" t="e">
        <f>_xlfn.XLOOKUP(H286,[3]Sheet1!$V:$V,[3]Sheet1!$F:$F)</f>
        <v>#N/A</v>
      </c>
      <c r="P286" s="94" t="e">
        <f>_xlfn.XLOOKUP(R432,'[7]DevicesWithInventory_89e8ff99-1'!$I:$I,'[7]DevicesWithInventory_89e8ff99-1'!$AB:$AB)</f>
        <v>#N/A</v>
      </c>
      <c r="Q286" s="94" t="e">
        <f t="shared" si="23"/>
        <v>#N/A</v>
      </c>
      <c r="R286" s="94" t="s">
        <v>1304</v>
      </c>
      <c r="S286" s="94" t="s">
        <v>1305</v>
      </c>
      <c r="T286" s="98" t="str">
        <f>_xlfn.XLOOKUP(R432,'[4]Laptop Tracking'!$G:$G,'[4]Laptop Tracking'!$F:$F)</f>
        <v>HP 240 G9</v>
      </c>
      <c r="U286" s="91" t="s">
        <v>789</v>
      </c>
      <c r="X286" s="91" t="s">
        <v>779</v>
      </c>
      <c r="AB286" s="170"/>
      <c r="AC286" s="170"/>
      <c r="AD286" s="181" t="e">
        <v>#N/A</v>
      </c>
    </row>
    <row r="287" spans="1:30" ht="15.75" hidden="1" x14ac:dyDescent="0.25">
      <c r="A287" s="22" t="s">
        <v>735</v>
      </c>
      <c r="B287" s="92" t="s">
        <v>736</v>
      </c>
      <c r="C287" s="92" t="s">
        <v>13</v>
      </c>
      <c r="D287" s="94" t="s">
        <v>785</v>
      </c>
      <c r="E287" s="136" t="s">
        <v>1306</v>
      </c>
      <c r="F287" s="94" t="s">
        <v>779</v>
      </c>
      <c r="G287" s="93">
        <v>1</v>
      </c>
      <c r="H287" s="93" t="str">
        <f t="shared" si="22"/>
        <v>Head Office - MumbaiManager</v>
      </c>
      <c r="I287" s="121" t="s">
        <v>1307</v>
      </c>
      <c r="J287" s="121" t="s">
        <v>1308</v>
      </c>
      <c r="K287" s="122" t="s">
        <v>1309</v>
      </c>
      <c r="L287" s="124" t="s">
        <v>1307</v>
      </c>
      <c r="M287" s="95" t="s">
        <v>689</v>
      </c>
      <c r="N287" s="94" t="str">
        <f>_xlfn.XLOOKUP(H287,[3]Sheet1!$V:$V,[3]Sheet1!$P:$P)</f>
        <v>Bhuvnesh Dave</v>
      </c>
      <c r="O287" s="94" t="str">
        <f>_xlfn.XLOOKUP(H287,[3]Sheet1!$V:$V,[3]Sheet1!$F:$F)</f>
        <v>PG04SCEM</v>
      </c>
      <c r="P287" s="94" t="str">
        <f>_xlfn.XLOOKUP(R287,'[7]DevicesWithInventory_89e8ff99-1'!$I:$I,'[7]DevicesWithInventory_89e8ff99-1'!$AB:$AB)</f>
        <v>nitesh.dave@westerncap.in</v>
      </c>
      <c r="Q287" s="94" t="b">
        <f t="shared" si="23"/>
        <v>0</v>
      </c>
      <c r="R287" s="112" t="s">
        <v>1308</v>
      </c>
      <c r="S287" s="154" t="s">
        <v>1309</v>
      </c>
      <c r="T287" s="98" t="str">
        <f>_xlfn.XLOOKUP(R287,'[8]assets smaple file'!$N:$N,'[8]assets smaple file'!$M:$M)</f>
        <v>82FG</v>
      </c>
      <c r="U287" s="91" t="s">
        <v>789</v>
      </c>
      <c r="X287" s="91" t="s">
        <v>779</v>
      </c>
      <c r="AA287" s="99">
        <f>_xlfn.XLOOKUP(J287,'[5]DevicesWithInventory_ef016592-4'!$I:$I,'[5]DevicesWithInventory_ef016592-4'!$D:$D)</f>
        <v>45472.506944444445</v>
      </c>
      <c r="AB287" s="170">
        <f>_xlfn.XLOOKUP(R287,'[6]DevicesWithInventory_89e8ff99-1'!$I:$I,'[6]DevicesWithInventory_89e8ff99-1'!$D:$D)</f>
        <v>45472.506944444445</v>
      </c>
      <c r="AC287" s="170">
        <v>45472.506944444445</v>
      </c>
      <c r="AD287" s="181">
        <v>45863.961469907408</v>
      </c>
    </row>
    <row r="288" spans="1:30" ht="15" hidden="1" x14ac:dyDescent="0.25">
      <c r="A288" s="92" t="s">
        <v>173</v>
      </c>
      <c r="B288" s="92" t="s">
        <v>173</v>
      </c>
      <c r="C288" s="92" t="s">
        <v>13</v>
      </c>
      <c r="D288" s="92" t="s">
        <v>785</v>
      </c>
      <c r="E288" s="94" t="s">
        <v>716</v>
      </c>
      <c r="F288" s="94" t="s">
        <v>779</v>
      </c>
      <c r="G288" s="93">
        <v>1</v>
      </c>
      <c r="H288" s="93" t="str">
        <f t="shared" si="22"/>
        <v>PUNECSM</v>
      </c>
      <c r="I288" s="121" t="s">
        <v>1310</v>
      </c>
      <c r="J288" s="121" t="s">
        <v>1311</v>
      </c>
      <c r="K288" s="122" t="s">
        <v>1312</v>
      </c>
      <c r="L288" s="124" t="s">
        <v>1313</v>
      </c>
      <c r="M288" s="95" t="s">
        <v>689</v>
      </c>
      <c r="N288" s="94" t="e">
        <f>_xlfn.XLOOKUP(H288,[3]Sheet1!$V:$V,[3]Sheet1!$P:$P)</f>
        <v>#N/A</v>
      </c>
      <c r="O288" s="94" t="e">
        <f>_xlfn.XLOOKUP(H288,[3]Sheet1!$V:$V,[3]Sheet1!$F:$F)</f>
        <v>#N/A</v>
      </c>
      <c r="P288" s="94" t="str">
        <f>_xlfn.XLOOKUP(R288,'[7]DevicesWithInventory_89e8ff99-1'!$I:$I,'[7]DevicesWithInventory_89e8ff99-1'!$AB:$AB)</f>
        <v>amit.mudgal@westerncap.in</v>
      </c>
      <c r="Q288" s="94" t="b">
        <f t="shared" si="23"/>
        <v>0</v>
      </c>
      <c r="R288" s="136" t="s">
        <v>1311</v>
      </c>
      <c r="S288" s="154" t="s">
        <v>1312</v>
      </c>
      <c r="T288" s="98" t="str">
        <f>_xlfn.XLOOKUP(R288,'[4]Laptop Tracking'!$G:$G,'[4]Laptop Tracking'!$F:$F)</f>
        <v>HP 240 G9</v>
      </c>
      <c r="U288" s="91" t="s">
        <v>789</v>
      </c>
      <c r="X288" s="91" t="s">
        <v>1314</v>
      </c>
      <c r="Y288" s="91" t="s">
        <v>1315</v>
      </c>
      <c r="AA288" s="99">
        <f>_xlfn.XLOOKUP(J288,'[5]DevicesWithInventory_ef016592-4'!$I:$I,'[5]DevicesWithInventory_ef016592-4'!$D:$D)</f>
        <v>45811.470101747684</v>
      </c>
      <c r="AB288" s="170">
        <f>_xlfn.XLOOKUP(R288,'[6]DevicesWithInventory_89e8ff99-1'!$I:$I,'[6]DevicesWithInventory_89e8ff99-1'!$D:$D)</f>
        <v>45836.119186608797</v>
      </c>
      <c r="AC288" s="170">
        <v>45839.527696759258</v>
      </c>
      <c r="AD288" s="181">
        <v>45839.527696759258</v>
      </c>
    </row>
    <row r="289" spans="1:30" ht="15" hidden="1" x14ac:dyDescent="0.25">
      <c r="A289" s="92" t="s">
        <v>173</v>
      </c>
      <c r="B289" s="92" t="s">
        <v>173</v>
      </c>
      <c r="C289" s="92" t="s">
        <v>13</v>
      </c>
      <c r="D289" s="92" t="s">
        <v>785</v>
      </c>
      <c r="E289" s="136" t="s">
        <v>1316</v>
      </c>
      <c r="F289" s="94" t="s">
        <v>793</v>
      </c>
      <c r="G289" s="93">
        <v>1</v>
      </c>
      <c r="H289" s="93" t="str">
        <f t="shared" si="22"/>
        <v>PUNESHO</v>
      </c>
      <c r="I289" s="177" t="s">
        <v>1317</v>
      </c>
      <c r="J289" s="125" t="s">
        <v>1318</v>
      </c>
      <c r="K289" s="126" t="s">
        <v>1319</v>
      </c>
      <c r="L289" s="124" t="s">
        <v>1320</v>
      </c>
      <c r="M289" s="117" t="s">
        <v>1317</v>
      </c>
      <c r="N289" s="94" t="e">
        <f>_xlfn.XLOOKUP(H289,[3]Sheet1!$V:$V,[3]Sheet1!$P:$P)</f>
        <v>#N/A</v>
      </c>
      <c r="O289" s="94" t="e">
        <f>_xlfn.XLOOKUP(H289,[3]Sheet1!$V:$V,[3]Sheet1!$F:$F)</f>
        <v>#N/A</v>
      </c>
      <c r="P289" s="94" t="str">
        <f>_xlfn.XLOOKUP(R289,'[7]DevicesWithInventory_89e8ff99-1'!$I:$I,'[7]DevicesWithInventory_89e8ff99-1'!$AB:$AB)</f>
        <v>gourav.koli@westerncap.in</v>
      </c>
      <c r="Q289" s="94" t="b">
        <v>1</v>
      </c>
      <c r="R289" s="94" t="s">
        <v>1318</v>
      </c>
      <c r="S289" s="166" t="s">
        <v>1319</v>
      </c>
      <c r="T289" s="98" t="str">
        <f>_xlfn.XLOOKUP(R289,'[4]Laptop Tracking'!$G:$G,'[4]Laptop Tracking'!$F:$F)</f>
        <v>HP 240 G9</v>
      </c>
      <c r="U289" s="91" t="s">
        <v>789</v>
      </c>
      <c r="AA289" s="99">
        <f>_xlfn.XLOOKUP(J289,'[5]DevicesWithInventory_ef016592-4'!$I:$I,'[5]DevicesWithInventory_ef016592-4'!$D:$D)</f>
        <v>45811.407524201386</v>
      </c>
      <c r="AB289" s="170">
        <f>_xlfn.XLOOKUP(R289,'[6]DevicesWithInventory_89e8ff99-1'!$I:$I,'[6]DevicesWithInventory_89e8ff99-1'!$D:$D)</f>
        <v>45835.203518518516</v>
      </c>
      <c r="AC289" s="170">
        <v>45856.20593916667</v>
      </c>
      <c r="AD289" s="181">
        <v>45866.203430717593</v>
      </c>
    </row>
    <row r="290" spans="1:30" ht="15" hidden="1" x14ac:dyDescent="0.25">
      <c r="A290" s="92" t="s">
        <v>173</v>
      </c>
      <c r="B290" s="92" t="s">
        <v>173</v>
      </c>
      <c r="C290" s="92" t="s">
        <v>13</v>
      </c>
      <c r="D290" s="92" t="s">
        <v>785</v>
      </c>
      <c r="E290" s="136" t="s">
        <v>1321</v>
      </c>
      <c r="F290" s="94" t="s">
        <v>793</v>
      </c>
      <c r="G290" s="93">
        <v>1</v>
      </c>
      <c r="H290" s="93" t="str">
        <f t="shared" si="22"/>
        <v>PUNERBH</v>
      </c>
      <c r="I290" s="177" t="s">
        <v>1322</v>
      </c>
      <c r="J290" s="125" t="s">
        <v>1323</v>
      </c>
      <c r="K290" s="126" t="s">
        <v>1324</v>
      </c>
      <c r="L290" s="124" t="s">
        <v>1325</v>
      </c>
      <c r="M290" s="117" t="s">
        <v>1322</v>
      </c>
      <c r="N290" s="94" t="e">
        <f>_xlfn.XLOOKUP(H290,[3]Sheet1!$V:$V,[3]Sheet1!$P:$P)</f>
        <v>#N/A</v>
      </c>
      <c r="O290" s="94" t="e">
        <f>_xlfn.XLOOKUP(H290,[3]Sheet1!$V:$V,[3]Sheet1!$F:$F)</f>
        <v>#N/A</v>
      </c>
      <c r="P290" s="94" t="str">
        <f>_xlfn.XLOOKUP(R290,'[7]DevicesWithInventory_89e8ff99-1'!$I:$I,'[7]DevicesWithInventory_89e8ff99-1'!$AB:$AB)</f>
        <v>sandip.ghadge@westerncap.in</v>
      </c>
      <c r="Q290" s="94" t="b">
        <v>1</v>
      </c>
      <c r="R290" s="94" t="s">
        <v>1323</v>
      </c>
      <c r="S290" s="166" t="s">
        <v>1324</v>
      </c>
      <c r="T290" s="98" t="str">
        <f>_xlfn.XLOOKUP(R290,'[4]Laptop Tracking'!$G:$G,'[4]Laptop Tracking'!$F:$F)</f>
        <v>HP 240 G9</v>
      </c>
      <c r="U290" s="91" t="s">
        <v>789</v>
      </c>
      <c r="AA290" s="99">
        <f>_xlfn.XLOOKUP(J290,'[5]DevicesWithInventory_ef016592-4'!$I:$I,'[5]DevicesWithInventory_ef016592-4'!$D:$D)</f>
        <v>45811.415000740744</v>
      </c>
      <c r="AB290" s="170">
        <f>_xlfn.XLOOKUP(R290,'[6]DevicesWithInventory_89e8ff99-1'!$I:$I,'[6]DevicesWithInventory_89e8ff99-1'!$D:$D)</f>
        <v>45836.101952835648</v>
      </c>
      <c r="AC290" s="170">
        <v>45856.462394201386</v>
      </c>
      <c r="AD290" s="181">
        <v>45866.126512974537</v>
      </c>
    </row>
    <row r="291" spans="1:30" ht="15" hidden="1" x14ac:dyDescent="0.25">
      <c r="A291" s="92" t="s">
        <v>173</v>
      </c>
      <c r="B291" s="92" t="s">
        <v>173</v>
      </c>
      <c r="C291" s="92" t="s">
        <v>13</v>
      </c>
      <c r="D291" s="92" t="s">
        <v>785</v>
      </c>
      <c r="E291" s="94" t="s">
        <v>1326</v>
      </c>
      <c r="F291" s="94" t="s">
        <v>779</v>
      </c>
      <c r="G291" s="93">
        <v>1</v>
      </c>
      <c r="H291" s="93" t="str">
        <f t="shared" si="22"/>
        <v>PUNEASM</v>
      </c>
      <c r="I291" s="123" t="s">
        <v>1059</v>
      </c>
      <c r="J291" s="125" t="s">
        <v>1327</v>
      </c>
      <c r="K291" s="126" t="s">
        <v>1328</v>
      </c>
      <c r="L291" s="124" t="e">
        <v>#N/A</v>
      </c>
      <c r="M291" s="95" t="s">
        <v>689</v>
      </c>
      <c r="N291" s="94" t="e">
        <f>_xlfn.XLOOKUP(H291,[3]Sheet1!$V:$V,[3]Sheet1!$P:$P)</f>
        <v>#N/A</v>
      </c>
      <c r="O291" s="94" t="e">
        <f>_xlfn.XLOOKUP(H291,[3]Sheet1!$V:$V,[3]Sheet1!$F:$F)</f>
        <v>#N/A</v>
      </c>
      <c r="P291" s="94">
        <f>_xlfn.XLOOKUP(R291,'[7]DevicesWithInventory_89e8ff99-1'!$I:$I,'[7]DevicesWithInventory_89e8ff99-1'!$AB:$AB)</f>
        <v>0</v>
      </c>
      <c r="Q291" s="94" t="e">
        <f t="shared" si="23"/>
        <v>#N/A</v>
      </c>
      <c r="R291" s="94" t="s">
        <v>1327</v>
      </c>
      <c r="S291" s="136" t="s">
        <v>1328</v>
      </c>
      <c r="T291" s="98" t="str">
        <f>_xlfn.XLOOKUP(R291,'[4]Laptop Tracking'!$G:$G,'[4]Laptop Tracking'!$F:$F)</f>
        <v>HP 240 G9</v>
      </c>
      <c r="U291" s="91" t="s">
        <v>789</v>
      </c>
      <c r="X291" s="91" t="s">
        <v>779</v>
      </c>
      <c r="AA291" s="99">
        <f>_xlfn.XLOOKUP(J291,'[5]DevicesWithInventory_ef016592-4'!$I:$I,'[5]DevicesWithInventory_ef016592-4'!$D:$D)</f>
        <v>45758.29310185185</v>
      </c>
      <c r="AB291" s="170">
        <f>_xlfn.XLOOKUP(R291,'[6]DevicesWithInventory_89e8ff99-1'!$I:$I,'[6]DevicesWithInventory_89e8ff99-1'!$D:$D)</f>
        <v>45758.29310185185</v>
      </c>
      <c r="AC291" s="170">
        <v>45758.29310185185</v>
      </c>
      <c r="AD291" s="181">
        <v>45758.29310185185</v>
      </c>
    </row>
    <row r="292" spans="1:30" ht="15" hidden="1" x14ac:dyDescent="0.25">
      <c r="A292" s="92" t="s">
        <v>173</v>
      </c>
      <c r="B292" s="92" t="s">
        <v>173</v>
      </c>
      <c r="C292" s="92" t="s">
        <v>13</v>
      </c>
      <c r="D292" s="92" t="s">
        <v>785</v>
      </c>
      <c r="E292" s="136" t="s">
        <v>1329</v>
      </c>
      <c r="F292" s="94" t="s">
        <v>793</v>
      </c>
      <c r="G292" s="93">
        <v>1</v>
      </c>
      <c r="H292" s="93" t="str">
        <f t="shared" si="22"/>
        <v>PUNECCM</v>
      </c>
      <c r="I292" s="125" t="s">
        <v>872</v>
      </c>
      <c r="J292" s="125" t="s">
        <v>874</v>
      </c>
      <c r="K292" s="126" t="s">
        <v>875</v>
      </c>
      <c r="L292" s="124" t="e">
        <v>#N/A</v>
      </c>
      <c r="M292" s="117" t="s">
        <v>1330</v>
      </c>
      <c r="N292" s="94" t="str">
        <f>_xlfn.XLOOKUP(H292,[3]Sheet1!$V:$V,[3]Sheet1!$P:$P)</f>
        <v xml:space="preserve">Jitendra Kharate </v>
      </c>
      <c r="O292" s="94" t="str">
        <f>_xlfn.XLOOKUP(H292,[3]Sheet1!$V:$V,[3]Sheet1!$F:$F)</f>
        <v>PG04DWM2</v>
      </c>
      <c r="P292" s="94" t="str">
        <f>_xlfn.XLOOKUP(R292,'[7]DevicesWithInventory_89e8ff99-1'!$I:$I,'[7]DevicesWithInventory_89e8ff99-1'!$AB:$AB)</f>
        <v>enroll2@westerncap.in</v>
      </c>
      <c r="Q292" s="94" t="b">
        <v>1</v>
      </c>
      <c r="R292" s="94" t="str">
        <f>_xlfn.XLOOKUP(H292,[3]Sheet1!$V:$V,[3]Sheet1!$F:$F)</f>
        <v>PG04DWM2</v>
      </c>
      <c r="S292" s="167" t="str">
        <f>_xlfn.XLOOKUP(H292,[3]Sheet1!$V:$V,[3]Sheet1!$J:$J)</f>
        <v>WCA/FIN/COMP/LAP/375</v>
      </c>
      <c r="T292" s="98" t="str">
        <f>_xlfn.XLOOKUP(R292,[3]Sheet1!$F:$F,[3]Sheet1!$G:$G)</f>
        <v>E14(2V00)</v>
      </c>
      <c r="U292" s="91" t="s">
        <v>789</v>
      </c>
      <c r="AA292" s="99">
        <f>_xlfn.XLOOKUP(J292,'[5]DevicesWithInventory_ef016592-4'!$I:$I,'[5]DevicesWithInventory_ef016592-4'!$D:$D)</f>
        <v>45811.28091228009</v>
      </c>
      <c r="AB292" s="170">
        <f>_xlfn.XLOOKUP(R292,'[6]DevicesWithInventory_89e8ff99-1'!$I:$I,'[6]DevicesWithInventory_89e8ff99-1'!$D:$D)</f>
        <v>45828.417638888888</v>
      </c>
      <c r="AC292" s="170">
        <v>45856.499989976852</v>
      </c>
      <c r="AD292" s="181">
        <v>45866.146909085648</v>
      </c>
    </row>
    <row r="293" spans="1:30" ht="15" hidden="1" x14ac:dyDescent="0.25">
      <c r="A293" s="92" t="s">
        <v>338</v>
      </c>
      <c r="B293" s="92" t="s">
        <v>338</v>
      </c>
      <c r="C293" s="92" t="s">
        <v>17</v>
      </c>
      <c r="D293" s="92" t="s">
        <v>763</v>
      </c>
      <c r="E293" s="94" t="s">
        <v>87</v>
      </c>
      <c r="F293" s="93" t="s">
        <v>694</v>
      </c>
      <c r="G293" s="93">
        <v>1</v>
      </c>
      <c r="H293" s="93" t="str">
        <f t="shared" si="22"/>
        <v>SIKARBM</v>
      </c>
      <c r="L293" s="124" t="s">
        <v>1331</v>
      </c>
      <c r="M293" s="96" t="s">
        <v>1331</v>
      </c>
      <c r="N293" s="94" t="str">
        <f>_xlfn.XLOOKUP(H293,[3]Sheet1!$V:$V,[3]Sheet1!$P:$P)</f>
        <v>Totaram Sharma</v>
      </c>
      <c r="O293" s="94" t="str">
        <f>_xlfn.XLOOKUP(H293,[3]Sheet1!$V:$V,[3]Sheet1!$F:$F)</f>
        <v>PG04R6XY</v>
      </c>
      <c r="P293" s="94" t="str">
        <f>_xlfn.XLOOKUP(R293,'[7]DevicesWithInventory_89e8ff99-1'!$I:$I,'[7]DevicesWithInventory_89e8ff99-1'!$AB:$AB)</f>
        <v>totaram.sharma@westerncap.in</v>
      </c>
      <c r="Q293" s="94" t="b">
        <f t="shared" ref="Q293:Q311" si="24">L293=M293</f>
        <v>1</v>
      </c>
      <c r="R293" s="94" t="s">
        <v>1332</v>
      </c>
      <c r="S293" s="158" t="s">
        <v>1333</v>
      </c>
      <c r="T293" s="98" t="str">
        <f>_xlfn.XLOOKUP(R293,[3]Sheet1!$F:$F,[3]Sheet1!$G:$G)</f>
        <v>V14(DXIH)</v>
      </c>
      <c r="U293" s="91" t="s">
        <v>775</v>
      </c>
      <c r="X293" s="91" t="s">
        <v>1</v>
      </c>
      <c r="Y293" s="91" t="s">
        <v>1334</v>
      </c>
      <c r="AA293" s="99" t="e">
        <f>_xlfn.XLOOKUP(J293,'[5]DevicesWithInventory_ef016592-4'!$I:$I,'[5]DevicesWithInventory_ef016592-4'!$D:$D)</f>
        <v>#N/A</v>
      </c>
      <c r="AB293" s="170">
        <f>_xlfn.XLOOKUP(R293,'[6]DevicesWithInventory_89e8ff99-1'!$I:$I,'[6]DevicesWithInventory_89e8ff99-1'!$D:$D)</f>
        <v>45836.185007048611</v>
      </c>
      <c r="AC293" s="170">
        <v>45856.482356851855</v>
      </c>
      <c r="AD293" s="181">
        <v>45866.160937094908</v>
      </c>
    </row>
    <row r="294" spans="1:30" ht="15" hidden="1" x14ac:dyDescent="0.25">
      <c r="A294" s="93" t="s">
        <v>572</v>
      </c>
      <c r="B294" s="93" t="s">
        <v>572</v>
      </c>
      <c r="C294" s="93" t="s">
        <v>573</v>
      </c>
      <c r="D294" s="93" t="s">
        <v>763</v>
      </c>
      <c r="E294" s="94" t="s">
        <v>716</v>
      </c>
      <c r="F294" s="94" t="s">
        <v>793</v>
      </c>
      <c r="G294" s="93">
        <v>1</v>
      </c>
      <c r="H294" s="93" t="str">
        <f t="shared" si="22"/>
        <v>MADURAICSM</v>
      </c>
      <c r="L294" s="124" t="s">
        <v>574</v>
      </c>
      <c r="M294" s="96" t="s">
        <v>574</v>
      </c>
      <c r="N294" s="94" t="e">
        <f>_xlfn.XLOOKUP(H294,[3]Sheet1!$V:$V,[3]Sheet1!$P:$P)</f>
        <v>#N/A</v>
      </c>
      <c r="O294" s="94" t="e">
        <f>_xlfn.XLOOKUP(H294,[3]Sheet1!$V:$V,[3]Sheet1!$F:$F)</f>
        <v>#N/A</v>
      </c>
      <c r="P294" s="94" t="str">
        <f>_xlfn.XLOOKUP(R294,'[7]DevicesWithInventory_89e8ff99-1'!$I:$I,'[7]DevicesWithInventory_89e8ff99-1'!$AB:$AB)</f>
        <v>kasikumaran.m@westerncap.in</v>
      </c>
      <c r="Q294" s="94" t="b">
        <f t="shared" si="24"/>
        <v>1</v>
      </c>
      <c r="R294" s="94" t="s">
        <v>1335</v>
      </c>
      <c r="S294" s="154" t="s">
        <v>1336</v>
      </c>
      <c r="T294" s="98" t="str">
        <f>_xlfn.XLOOKUP(R294,'[4]Laptop Tracking'!$G:$G,'[4]Laptop Tracking'!$F:$F)</f>
        <v>HP 240 G9</v>
      </c>
      <c r="U294" s="91" t="s">
        <v>774</v>
      </c>
      <c r="AB294" s="170">
        <f>_xlfn.XLOOKUP(R294,'[6]DevicesWithInventory_89e8ff99-1'!$I:$I,'[6]DevicesWithInventory_89e8ff99-1'!$D:$D)</f>
        <v>45836.216067893518</v>
      </c>
      <c r="AC294" s="170">
        <v>45856.494777048611</v>
      </c>
      <c r="AD294" s="181">
        <v>45866.237823854164</v>
      </c>
    </row>
    <row r="295" spans="1:30" ht="15" hidden="1" x14ac:dyDescent="0.25">
      <c r="A295" s="93" t="s">
        <v>596</v>
      </c>
      <c r="B295" s="93" t="s">
        <v>596</v>
      </c>
      <c r="C295" s="93" t="s">
        <v>573</v>
      </c>
      <c r="D295" s="93" t="s">
        <v>763</v>
      </c>
      <c r="E295" s="94" t="s">
        <v>1146</v>
      </c>
      <c r="F295" s="94" t="s">
        <v>793</v>
      </c>
      <c r="G295" s="93">
        <v>1</v>
      </c>
      <c r="H295" s="93" t="str">
        <f t="shared" si="22"/>
        <v>SALEMHR</v>
      </c>
      <c r="L295" s="124" t="s">
        <v>1337</v>
      </c>
      <c r="M295" s="96" t="s">
        <v>1337</v>
      </c>
      <c r="N295" s="94" t="e">
        <f>_xlfn.XLOOKUP(H295,[3]Sheet1!$V:$V,[3]Sheet1!$P:$P)</f>
        <v>#N/A</v>
      </c>
      <c r="O295" s="94" t="e">
        <f>_xlfn.XLOOKUP(H295,[3]Sheet1!$V:$V,[3]Sheet1!$F:$F)</f>
        <v>#N/A</v>
      </c>
      <c r="P295" s="94" t="str">
        <f>_xlfn.XLOOKUP(R295,'[7]DevicesWithInventory_89e8ff99-1'!$I:$I,'[7]DevicesWithInventory_89e8ff99-1'!$AB:$AB)</f>
        <v>arunkumar.p@westerncap.in</v>
      </c>
      <c r="Q295" s="94" t="b">
        <f t="shared" si="24"/>
        <v>1</v>
      </c>
      <c r="R295" s="94" t="s">
        <v>1338</v>
      </c>
      <c r="S295" s="104" t="s">
        <v>1339</v>
      </c>
      <c r="T295" s="98" t="str">
        <f>_xlfn.XLOOKUP(R295,'[4]Laptop Tracking'!$G:$G,'[4]Laptop Tracking'!$F:$F)</f>
        <v>HP 240 G9</v>
      </c>
      <c r="AB295" s="170">
        <f>_xlfn.XLOOKUP(R295,'[6]DevicesWithInventory_89e8ff99-1'!$I:$I,'[6]DevicesWithInventory_89e8ff99-1'!$D:$D)</f>
        <v>45836.174458703703</v>
      </c>
      <c r="AC295" s="170">
        <v>45856.214630185183</v>
      </c>
      <c r="AD295" s="181">
        <v>45866.172766886571</v>
      </c>
    </row>
    <row r="296" spans="1:30" ht="15" hidden="1" x14ac:dyDescent="0.25">
      <c r="A296" s="92" t="s">
        <v>173</v>
      </c>
      <c r="B296" s="92" t="s">
        <v>173</v>
      </c>
      <c r="C296" s="92" t="s">
        <v>13</v>
      </c>
      <c r="D296" s="93" t="s">
        <v>763</v>
      </c>
      <c r="E296" s="136" t="s">
        <v>1340</v>
      </c>
      <c r="F296" s="94" t="s">
        <v>793</v>
      </c>
      <c r="G296" s="93">
        <v>1</v>
      </c>
      <c r="H296" s="93" t="str">
        <f t="shared" si="22"/>
        <v>PUNEZCH</v>
      </c>
      <c r="I296" s="121" t="s">
        <v>1341</v>
      </c>
      <c r="L296" s="124" t="s">
        <v>1341</v>
      </c>
      <c r="M296" s="117" t="s">
        <v>1341</v>
      </c>
      <c r="N296" s="94" t="e">
        <f>_xlfn.XLOOKUP(H296,[3]Sheet1!$V:$V,[3]Sheet1!$P:$P)</f>
        <v>#N/A</v>
      </c>
      <c r="O296" s="94" t="e">
        <f>_xlfn.XLOOKUP(H296,[3]Sheet1!$V:$V,[3]Sheet1!$F:$F)</f>
        <v>#N/A</v>
      </c>
      <c r="P296" s="94" t="str">
        <f>_xlfn.XLOOKUP(R296,'[7]DevicesWithInventory_89e8ff99-1'!$I:$I,'[7]DevicesWithInventory_89e8ff99-1'!$AB:$AB)</f>
        <v>gaurav.mishra@westerncap.in</v>
      </c>
      <c r="Q296" s="94" t="b">
        <f t="shared" si="24"/>
        <v>1</v>
      </c>
      <c r="R296" s="94" t="s">
        <v>1342</v>
      </c>
      <c r="S296" s="165" t="s">
        <v>1343</v>
      </c>
      <c r="T296" s="98" t="str">
        <f>_xlfn.XLOOKUP(R296,[3]Sheet1!$F:$F,[3]Sheet1!$G:$G)</f>
        <v>E14(2V00)</v>
      </c>
      <c r="U296" s="91" t="s">
        <v>789</v>
      </c>
      <c r="AB296" s="170">
        <f>_xlfn.XLOOKUP(R296,'[6]DevicesWithInventory_89e8ff99-1'!$I:$I,'[6]DevicesWithInventory_89e8ff99-1'!$D:$D)</f>
        <v>45836.218708402776</v>
      </c>
      <c r="AC296" s="170">
        <v>45855.190821759257</v>
      </c>
      <c r="AD296" s="181">
        <v>45866.250919375001</v>
      </c>
    </row>
    <row r="297" spans="1:30" ht="15" hidden="1" x14ac:dyDescent="0.25">
      <c r="A297" s="92" t="s">
        <v>126</v>
      </c>
      <c r="B297" s="92" t="s">
        <v>126</v>
      </c>
      <c r="C297" s="92" t="s">
        <v>20</v>
      </c>
      <c r="D297" s="94" t="s">
        <v>785</v>
      </c>
      <c r="E297" s="136" t="s">
        <v>1306</v>
      </c>
      <c r="F297" s="94" t="s">
        <v>793</v>
      </c>
      <c r="G297" s="94">
        <v>1</v>
      </c>
      <c r="H297" s="93" t="str">
        <f t="shared" si="22"/>
        <v>AHMEDABADManager</v>
      </c>
      <c r="I297" s="121" t="s">
        <v>1344</v>
      </c>
      <c r="J297" s="121" t="s">
        <v>1345</v>
      </c>
      <c r="K297" s="122" t="s">
        <v>1346</v>
      </c>
      <c r="L297" s="124" t="s">
        <v>1344</v>
      </c>
      <c r="M297" s="162" t="s">
        <v>1344</v>
      </c>
      <c r="N297" s="94" t="e">
        <f>_xlfn.XLOOKUP(H297,[3]Sheet1!$V:$V,[3]Sheet1!$P:$P)</f>
        <v>#N/A</v>
      </c>
      <c r="O297" s="94" t="e">
        <f>_xlfn.XLOOKUP(H297,[3]Sheet1!$V:$V,[3]Sheet1!$F:$F)</f>
        <v>#N/A</v>
      </c>
      <c r="P297" s="94" t="str">
        <f>_xlfn.XLOOKUP(R297,'[7]DevicesWithInventory_89e8ff99-1'!$I:$I,'[7]DevicesWithInventory_89e8ff99-1'!$AB:$AB)</f>
        <v>lalit.p@westerncap.in</v>
      </c>
      <c r="Q297" s="94" t="b">
        <f t="shared" si="24"/>
        <v>1</v>
      </c>
      <c r="R297" s="94" t="s">
        <v>1345</v>
      </c>
      <c r="S297" s="93" t="s">
        <v>1346</v>
      </c>
      <c r="T297" s="98" t="str">
        <f>_xlfn.XLOOKUP(R297,'[8]assets smaple file'!$N:$N,'[8]assets smaple file'!$M:$M)</f>
        <v>82FG</v>
      </c>
      <c r="AB297" s="170">
        <f>_xlfn.XLOOKUP(R297,'[6]DevicesWithInventory_89e8ff99-1'!$I:$I,'[6]DevicesWithInventory_89e8ff99-1'!$D:$D)</f>
        <v>45836.201626817128</v>
      </c>
      <c r="AC297" s="170">
        <v>45856.259573391202</v>
      </c>
      <c r="AD297" s="181">
        <v>45866.208212997684</v>
      </c>
    </row>
    <row r="298" spans="1:30" ht="15" hidden="1" x14ac:dyDescent="0.25">
      <c r="A298" s="92" t="s">
        <v>126</v>
      </c>
      <c r="B298" s="92" t="s">
        <v>126</v>
      </c>
      <c r="C298" s="92" t="s">
        <v>20</v>
      </c>
      <c r="D298" s="94" t="s">
        <v>785</v>
      </c>
      <c r="E298" s="136" t="s">
        <v>1329</v>
      </c>
      <c r="F298" s="94" t="s">
        <v>793</v>
      </c>
      <c r="G298" s="94">
        <v>1</v>
      </c>
      <c r="H298" s="93" t="str">
        <f t="shared" si="22"/>
        <v>AHMEDABADCCM</v>
      </c>
      <c r="I298" s="121"/>
      <c r="J298" s="125" t="s">
        <v>1347</v>
      </c>
      <c r="K298" s="126" t="s">
        <v>1348</v>
      </c>
      <c r="L298" s="124" t="s">
        <v>1349</v>
      </c>
      <c r="M298" s="161" t="s">
        <v>1349</v>
      </c>
      <c r="P298" s="94" t="str">
        <f>_xlfn.XLOOKUP(R298,'[7]DevicesWithInventory_89e8ff99-1'!$I:$I,'[7]DevicesWithInventory_89e8ff99-1'!$AB:$AB)</f>
        <v>bharatkumar.patel@westerncap.in</v>
      </c>
      <c r="Q298" s="94" t="b">
        <v>1</v>
      </c>
      <c r="R298" s="111" t="s">
        <v>1347</v>
      </c>
      <c r="S298" s="100" t="s">
        <v>1348</v>
      </c>
      <c r="T298" s="98" t="str">
        <f>_xlfn.XLOOKUP(R298,'[4]Laptop Tracking'!$G:$G,'[4]Laptop Tracking'!$F:$F)</f>
        <v>HP 240 G9</v>
      </c>
      <c r="AB298" s="170"/>
      <c r="AC298" s="170">
        <v>45856.215688078701</v>
      </c>
      <c r="AD298" s="181">
        <v>45866.198039016206</v>
      </c>
    </row>
    <row r="299" spans="1:30" ht="15.75" hidden="1" x14ac:dyDescent="0.25">
      <c r="A299" s="22" t="s">
        <v>735</v>
      </c>
      <c r="B299" s="92" t="s">
        <v>736</v>
      </c>
      <c r="C299" s="92" t="s">
        <v>13</v>
      </c>
      <c r="D299" s="94" t="s">
        <v>785</v>
      </c>
      <c r="E299" s="94" t="s">
        <v>1329</v>
      </c>
      <c r="F299" s="94" t="s">
        <v>793</v>
      </c>
      <c r="G299" s="94">
        <v>1</v>
      </c>
      <c r="H299" s="93" t="str">
        <f t="shared" si="22"/>
        <v>Head Office - MumbaiCCM</v>
      </c>
      <c r="I299" s="121" t="s">
        <v>1350</v>
      </c>
      <c r="J299" s="121" t="s">
        <v>1351</v>
      </c>
      <c r="K299" s="121" t="s">
        <v>1352</v>
      </c>
      <c r="L299" s="124" t="s">
        <v>1350</v>
      </c>
      <c r="M299" s="96" t="s">
        <v>1350</v>
      </c>
      <c r="N299" s="94" t="e">
        <f>_xlfn.XLOOKUP(H299,[3]Sheet1!$V:$V,[3]Sheet1!$P:$P)</f>
        <v>#N/A</v>
      </c>
      <c r="O299" s="94" t="e">
        <f>_xlfn.XLOOKUP(H299,[3]Sheet1!$V:$V,[3]Sheet1!$F:$F)</f>
        <v>#N/A</v>
      </c>
      <c r="P299" s="94" t="str">
        <f>_xlfn.XLOOKUP(R299,'[7]DevicesWithInventory_89e8ff99-1'!$I:$I,'[7]DevicesWithInventory_89e8ff99-1'!$AB:$AB)</f>
        <v>dhritivardhan.jha@westerncap.in</v>
      </c>
      <c r="Q299" s="94" t="b">
        <f t="shared" si="24"/>
        <v>1</v>
      </c>
      <c r="R299" s="94" t="s">
        <v>1351</v>
      </c>
      <c r="S299" s="93" t="s">
        <v>1352</v>
      </c>
      <c r="T299" s="98" t="str">
        <f>_xlfn.XLOOKUP(R299,'[4]Laptop Tracking'!$G:$G,'[4]Laptop Tracking'!$F:$F)</f>
        <v>HP 240 G9</v>
      </c>
      <c r="U299" s="91" t="s">
        <v>789</v>
      </c>
      <c r="AB299" s="170">
        <f>_xlfn.XLOOKUP(R299,'[6]DevicesWithInventory_89e8ff99-1'!$I:$I,'[6]DevicesWithInventory_89e8ff99-1'!$D:$D)</f>
        <v>45836.205090358795</v>
      </c>
      <c r="AC299" s="170">
        <v>45856.216029340278</v>
      </c>
      <c r="AD299" s="181">
        <v>45866.193339999998</v>
      </c>
    </row>
    <row r="300" spans="1:30" ht="15" hidden="1" x14ac:dyDescent="0.25">
      <c r="A300" s="92" t="s">
        <v>126</v>
      </c>
      <c r="B300" s="92" t="s">
        <v>126</v>
      </c>
      <c r="C300" s="92" t="s">
        <v>20</v>
      </c>
      <c r="D300" s="94" t="s">
        <v>785</v>
      </c>
      <c r="E300" s="136" t="s">
        <v>1353</v>
      </c>
      <c r="F300" s="94" t="s">
        <v>793</v>
      </c>
      <c r="G300" s="94">
        <v>1</v>
      </c>
      <c r="H300" s="93" t="str">
        <f t="shared" si="22"/>
        <v>AHMEDABADState _ Head - Opration</v>
      </c>
      <c r="I300" s="121" t="s">
        <v>1354</v>
      </c>
      <c r="J300" s="121" t="s">
        <v>1355</v>
      </c>
      <c r="K300" s="122" t="s">
        <v>1356</v>
      </c>
      <c r="L300" s="124" t="s">
        <v>1354</v>
      </c>
      <c r="M300" s="162" t="s">
        <v>1354</v>
      </c>
      <c r="N300" s="94" t="e">
        <f>_xlfn.XLOOKUP(H300,[3]Sheet1!$V:$V,[3]Sheet1!$P:$P)</f>
        <v>#N/A</v>
      </c>
      <c r="O300" s="94" t="e">
        <f>_xlfn.XLOOKUP(H300,[3]Sheet1!$V:$V,[3]Sheet1!$F:$F)</f>
        <v>#N/A</v>
      </c>
      <c r="P300" s="94" t="str">
        <f>_xlfn.XLOOKUP(R300,'[7]DevicesWithInventory_89e8ff99-1'!$I:$I,'[7]DevicesWithInventory_89e8ff99-1'!$AB:$AB)</f>
        <v>kishan.kharadi@westerncap.in</v>
      </c>
      <c r="Q300" s="94" t="b">
        <f t="shared" si="24"/>
        <v>1</v>
      </c>
      <c r="R300" s="94" t="s">
        <v>1355</v>
      </c>
      <c r="S300" s="96" t="e">
        <f>_xlfn.XLOOKUP(R300,[2]Sheet1!$F:$F,[2]Sheet1!$J:$J)</f>
        <v>#N/A</v>
      </c>
      <c r="T300" s="98" t="e">
        <f>_xlfn.XLOOKUP(R300,[2]Sheet1!$F:$F,[2]Sheet1!$G:$G)</f>
        <v>#N/A</v>
      </c>
      <c r="AB300" s="170">
        <f>_xlfn.XLOOKUP(R300,'[6]DevicesWithInventory_89e8ff99-1'!$I:$I,'[6]DevicesWithInventory_89e8ff99-1'!$D:$D)</f>
        <v>45836.187576458331</v>
      </c>
      <c r="AC300" s="170">
        <v>45856.420870046299</v>
      </c>
      <c r="AD300" s="181">
        <v>45866.171359722219</v>
      </c>
    </row>
    <row r="301" spans="1:30" ht="15" hidden="1" x14ac:dyDescent="0.25">
      <c r="A301" s="92" t="s">
        <v>126</v>
      </c>
      <c r="B301" s="92" t="s">
        <v>126</v>
      </c>
      <c r="C301" s="92" t="s">
        <v>20</v>
      </c>
      <c r="D301" s="94" t="s">
        <v>785</v>
      </c>
      <c r="E301" s="136" t="s">
        <v>1306</v>
      </c>
      <c r="F301" s="94" t="s">
        <v>793</v>
      </c>
      <c r="G301" s="94">
        <v>1</v>
      </c>
      <c r="H301" s="93" t="str">
        <f t="shared" si="22"/>
        <v>AHMEDABADManager</v>
      </c>
      <c r="I301" s="125" t="s">
        <v>1357</v>
      </c>
      <c r="J301" s="125" t="s">
        <v>1358</v>
      </c>
      <c r="K301" s="126" t="s">
        <v>1359</v>
      </c>
      <c r="L301" s="124" t="s">
        <v>1357</v>
      </c>
      <c r="M301" s="163" t="s">
        <v>1357</v>
      </c>
      <c r="N301" s="94" t="e">
        <f>_xlfn.XLOOKUP(H301,[3]Sheet1!$V:$V,[3]Sheet1!$P:$P)</f>
        <v>#N/A</v>
      </c>
      <c r="O301" s="94" t="e">
        <f>_xlfn.XLOOKUP(H301,[3]Sheet1!$V:$V,[3]Sheet1!$F:$F)</f>
        <v>#N/A</v>
      </c>
      <c r="P301" s="94" t="str">
        <f>_xlfn.XLOOKUP(R301,'[7]DevicesWithInventory_89e8ff99-1'!$I:$I,'[7]DevicesWithInventory_89e8ff99-1'!$AB:$AB)</f>
        <v>shreya.thakkar@westerncap.in</v>
      </c>
      <c r="Q301" s="94" t="b">
        <f t="shared" si="24"/>
        <v>1</v>
      </c>
      <c r="R301" s="94" t="s">
        <v>1358</v>
      </c>
      <c r="S301" s="93" t="s">
        <v>1359</v>
      </c>
      <c r="T301" s="98" t="str">
        <f>_xlfn.XLOOKUP(R301,'[8]assets smaple file'!$N:$N,'[8]assets smaple file'!$M:$M)</f>
        <v>Inspiron 15 3511</v>
      </c>
      <c r="AB301" s="170">
        <f>_xlfn.XLOOKUP(R301,'[6]DevicesWithInventory_89e8ff99-1'!$I:$I,'[6]DevicesWithInventory_89e8ff99-1'!$D:$D)</f>
        <v>45836.21462327546</v>
      </c>
      <c r="AC301" s="170">
        <v>45856.221776539351</v>
      </c>
      <c r="AD301" s="181">
        <v>45862.36928240741</v>
      </c>
    </row>
    <row r="302" spans="1:30" ht="15" hidden="1" x14ac:dyDescent="0.25">
      <c r="A302" s="92" t="s">
        <v>126</v>
      </c>
      <c r="B302" s="92" t="s">
        <v>126</v>
      </c>
      <c r="C302" s="92" t="s">
        <v>20</v>
      </c>
      <c r="D302" s="94" t="s">
        <v>785</v>
      </c>
      <c r="E302" s="136" t="s">
        <v>1306</v>
      </c>
      <c r="F302" s="94" t="s">
        <v>793</v>
      </c>
      <c r="G302" s="94">
        <v>1</v>
      </c>
      <c r="H302" s="93" t="str">
        <f t="shared" si="22"/>
        <v>AHMEDABADManager</v>
      </c>
      <c r="I302" s="125" t="s">
        <v>1360</v>
      </c>
      <c r="J302" s="125" t="s">
        <v>1361</v>
      </c>
      <c r="K302" s="126" t="s">
        <v>1362</v>
      </c>
      <c r="L302" s="124" t="s">
        <v>1360</v>
      </c>
      <c r="M302" s="163" t="s">
        <v>1360</v>
      </c>
      <c r="N302" s="94" t="e">
        <f>_xlfn.XLOOKUP(H302,[3]Sheet1!$V:$V,[3]Sheet1!$P:$P)</f>
        <v>#N/A</v>
      </c>
      <c r="O302" s="94" t="e">
        <f>_xlfn.XLOOKUP(H302,[3]Sheet1!$V:$V,[3]Sheet1!$F:$F)</f>
        <v>#N/A</v>
      </c>
      <c r="P302" s="94" t="str">
        <f>_xlfn.XLOOKUP(R302,'[7]DevicesWithInventory_89e8ff99-1'!$I:$I,'[7]DevicesWithInventory_89e8ff99-1'!$AB:$AB)</f>
        <v>jigar.c@westerncap.in</v>
      </c>
      <c r="Q302" s="94" t="b">
        <f t="shared" si="24"/>
        <v>1</v>
      </c>
      <c r="R302" s="94" t="s">
        <v>1361</v>
      </c>
      <c r="S302" s="93" t="s">
        <v>1363</v>
      </c>
      <c r="T302" s="98" t="str">
        <f>_xlfn.XLOOKUP(R302,'[8]assets smaple file'!$N:$N,'[8]assets smaple file'!$M:$M)</f>
        <v>Inspiron 15 3511</v>
      </c>
      <c r="AB302" s="170">
        <f>_xlfn.XLOOKUP(R302,'[6]DevicesWithInventory_89e8ff99-1'!$I:$I,'[6]DevicesWithInventory_89e8ff99-1'!$D:$D)</f>
        <v>45835.629502314812</v>
      </c>
      <c r="AC302" s="170">
        <v>45856.21128614583</v>
      </c>
      <c r="AD302" s="181">
        <v>45866.196687534721</v>
      </c>
    </row>
    <row r="303" spans="1:30" ht="15" hidden="1" x14ac:dyDescent="0.25">
      <c r="A303" s="92" t="s">
        <v>126</v>
      </c>
      <c r="B303" s="92" t="s">
        <v>126</v>
      </c>
      <c r="C303" s="92" t="s">
        <v>20</v>
      </c>
      <c r="D303" s="94" t="s">
        <v>785</v>
      </c>
      <c r="E303" s="136" t="s">
        <v>1364</v>
      </c>
      <c r="F303" s="94" t="s">
        <v>793</v>
      </c>
      <c r="G303" s="94">
        <v>1</v>
      </c>
      <c r="H303" s="93" t="str">
        <f t="shared" si="22"/>
        <v>AHMEDABADAsst. Manager</v>
      </c>
      <c r="I303" s="125" t="s">
        <v>1365</v>
      </c>
      <c r="J303" s="125" t="s">
        <v>1366</v>
      </c>
      <c r="K303" s="126" t="s">
        <v>1367</v>
      </c>
      <c r="L303" s="124" t="s">
        <v>1365</v>
      </c>
      <c r="M303" s="163" t="s">
        <v>1365</v>
      </c>
      <c r="N303" s="94" t="e">
        <f>_xlfn.XLOOKUP(H303,[3]Sheet1!$V:$V,[3]Sheet1!$P:$P)</f>
        <v>#N/A</v>
      </c>
      <c r="O303" s="94" t="e">
        <f>_xlfn.XLOOKUP(H303,[3]Sheet1!$V:$V,[3]Sheet1!$F:$F)</f>
        <v>#N/A</v>
      </c>
      <c r="P303" s="94" t="str">
        <f>_xlfn.XLOOKUP(R303,'[7]DevicesWithInventory_89e8ff99-1'!$I:$I,'[7]DevicesWithInventory_89e8ff99-1'!$AB:$AB)</f>
        <v>forum.ambani@westerncap.in</v>
      </c>
      <c r="Q303" s="94" t="b">
        <f t="shared" si="24"/>
        <v>1</v>
      </c>
      <c r="R303" s="94" t="s">
        <v>1366</v>
      </c>
      <c r="S303" s="93" t="s">
        <v>1367</v>
      </c>
      <c r="T303" s="98" t="str">
        <f>_xlfn.XLOOKUP(R303,'[8]assets smaple file'!$N:$N,'[8]assets smaple file'!$M:$M)</f>
        <v>Inspiron 15 3511</v>
      </c>
      <c r="AB303" s="170">
        <f>_xlfn.XLOOKUP(R303,'[6]DevicesWithInventory_89e8ff99-1'!$I:$I,'[6]DevicesWithInventory_89e8ff99-1'!$D:$D)</f>
        <v>45835.228020833332</v>
      </c>
      <c r="AC303" s="170">
        <v>45856.201378032405</v>
      </c>
      <c r="AD303" s="181">
        <v>45862.323923611111</v>
      </c>
    </row>
    <row r="304" spans="1:30" ht="15" hidden="1" x14ac:dyDescent="0.25">
      <c r="A304" s="92" t="s">
        <v>146</v>
      </c>
      <c r="B304" s="92" t="s">
        <v>146</v>
      </c>
      <c r="C304" s="92" t="s">
        <v>17</v>
      </c>
      <c r="D304" s="92" t="s">
        <v>785</v>
      </c>
      <c r="E304" s="94" t="s">
        <v>1329</v>
      </c>
      <c r="F304" s="94" t="s">
        <v>793</v>
      </c>
      <c r="G304" s="94">
        <v>1</v>
      </c>
      <c r="I304" s="121" t="s">
        <v>1368</v>
      </c>
      <c r="J304" s="121" t="s">
        <v>1369</v>
      </c>
      <c r="K304" s="121" t="s">
        <v>1370</v>
      </c>
      <c r="L304" s="124" t="s">
        <v>1368</v>
      </c>
      <c r="M304" s="162" t="s">
        <v>1368</v>
      </c>
      <c r="N304" s="94" t="e">
        <f>_xlfn.XLOOKUP(H304,[3]Sheet1!$V:$V,[3]Sheet1!$P:$P)</f>
        <v>#N/A</v>
      </c>
      <c r="O304" s="94" t="e">
        <f>_xlfn.XLOOKUP(H304,[3]Sheet1!$V:$V,[3]Sheet1!$F:$F)</f>
        <v>#N/A</v>
      </c>
      <c r="P304" s="94" t="str">
        <f>_xlfn.XLOOKUP(R304,'[7]DevicesWithInventory_89e8ff99-1'!$I:$I,'[7]DevicesWithInventory_89e8ff99-1'!$AB:$AB)</f>
        <v>prashant.sharma@westerncap.in</v>
      </c>
      <c r="Q304" s="94" t="b">
        <f t="shared" si="24"/>
        <v>1</v>
      </c>
      <c r="R304" s="94" t="s">
        <v>1369</v>
      </c>
      <c r="S304" s="154" t="s">
        <v>1370</v>
      </c>
      <c r="T304" s="98" t="str">
        <f>_xlfn.XLOOKUP(R304,'[4]Laptop Tracking'!$G:$G,'[4]Laptop Tracking'!$F:$F)</f>
        <v>HP 240 G9</v>
      </c>
      <c r="AB304" s="170">
        <f>_xlfn.XLOOKUP(R304,'[6]DevicesWithInventory_89e8ff99-1'!$I:$I,'[6]DevicesWithInventory_89e8ff99-1'!$D:$D)</f>
        <v>45836.149225520836</v>
      </c>
      <c r="AC304" s="170">
        <v>45856.215878437499</v>
      </c>
      <c r="AD304" s="181">
        <v>45866.173421157408</v>
      </c>
    </row>
    <row r="305" spans="1:30" ht="15" hidden="1" x14ac:dyDescent="0.25">
      <c r="A305" s="94" t="s">
        <v>731</v>
      </c>
      <c r="B305" s="94" t="s">
        <v>731</v>
      </c>
      <c r="C305" s="94" t="s">
        <v>573</v>
      </c>
      <c r="D305" s="94" t="s">
        <v>785</v>
      </c>
      <c r="E305" s="94" t="s">
        <v>1371</v>
      </c>
      <c r="F305" s="94" t="s">
        <v>793</v>
      </c>
      <c r="G305" s="94">
        <v>1</v>
      </c>
      <c r="I305" s="123" t="s">
        <v>1372</v>
      </c>
      <c r="J305" s="133" t="s">
        <v>1373</v>
      </c>
      <c r="K305" s="124" t="s">
        <v>1374</v>
      </c>
      <c r="L305" s="124" t="s">
        <v>1372</v>
      </c>
      <c r="M305" s="96" t="s">
        <v>1372</v>
      </c>
      <c r="N305" s="94" t="e">
        <f>_xlfn.XLOOKUP(H305,[3]Sheet1!$V:$V,[3]Sheet1!$P:$P)</f>
        <v>#N/A</v>
      </c>
      <c r="O305" s="94" t="e">
        <f>_xlfn.XLOOKUP(H305,[3]Sheet1!$V:$V,[3]Sheet1!$F:$F)</f>
        <v>#N/A</v>
      </c>
      <c r="P305" s="94" t="str">
        <f>_xlfn.XLOOKUP(R305,'[7]DevicesWithInventory_89e8ff99-1'!$I:$I,'[7]DevicesWithInventory_89e8ff99-1'!$AB:$AB)</f>
        <v>hemanth.mv@westerncap.in</v>
      </c>
      <c r="Q305" s="94" t="b">
        <f t="shared" si="24"/>
        <v>1</v>
      </c>
      <c r="R305" s="94" t="s">
        <v>1373</v>
      </c>
      <c r="S305" s="154" t="s">
        <v>1374</v>
      </c>
      <c r="T305" s="98" t="str">
        <f>_xlfn.XLOOKUP(R305,[3]Sheet1!$F:$F,[3]Sheet1!$G:$G)</f>
        <v>E14(2V00)</v>
      </c>
      <c r="U305" s="91" t="s">
        <v>1372</v>
      </c>
      <c r="X305" s="91" t="s">
        <v>1</v>
      </c>
      <c r="Y305" s="91" t="s">
        <v>1375</v>
      </c>
      <c r="AB305" s="170">
        <f>_xlfn.XLOOKUP(R305,'[6]DevicesWithInventory_89e8ff99-1'!$I:$I,'[6]DevicesWithInventory_89e8ff99-1'!$D:$D)</f>
        <v>45835.457326388889</v>
      </c>
      <c r="AC305" s="170">
        <v>45855.498101851852</v>
      </c>
      <c r="AD305" s="181">
        <v>45866.147594374997</v>
      </c>
    </row>
    <row r="306" spans="1:30" ht="15" hidden="1" x14ac:dyDescent="0.25">
      <c r="A306" s="93" t="s">
        <v>596</v>
      </c>
      <c r="B306" s="93" t="s">
        <v>596</v>
      </c>
      <c r="C306" s="93" t="s">
        <v>573</v>
      </c>
      <c r="D306" s="93" t="s">
        <v>763</v>
      </c>
      <c r="E306" s="94" t="s">
        <v>716</v>
      </c>
      <c r="F306" s="94" t="s">
        <v>793</v>
      </c>
      <c r="G306" s="94">
        <v>1</v>
      </c>
      <c r="H306" s="93" t="str">
        <f t="shared" ref="H306:H337" si="25">A306&amp;E306</f>
        <v>SALEMCSM</v>
      </c>
      <c r="L306" s="124" t="s">
        <v>597</v>
      </c>
      <c r="M306" s="96" t="s">
        <v>1376</v>
      </c>
      <c r="N306" s="94" t="str">
        <f>_xlfn.XLOOKUP(H306,[3]Sheet1!$V:$V,[3]Sheet1!$P:$P)</f>
        <v>Govindraj</v>
      </c>
      <c r="O306" s="94" t="str">
        <f>_xlfn.XLOOKUP(H306,[3]Sheet1!$V:$V,[3]Sheet1!$F:$F)</f>
        <v>PG04DTHM</v>
      </c>
      <c r="P306" s="94" t="str">
        <f>_xlfn.XLOOKUP(R306,'[7]DevicesWithInventory_89e8ff99-1'!$I:$I,'[7]DevicesWithInventory_89e8ff99-1'!$AB:$AB)</f>
        <v>govindaraj.s@westerncap.in</v>
      </c>
      <c r="Q306" s="94" t="b">
        <v>1</v>
      </c>
      <c r="R306" s="94" t="s">
        <v>1377</v>
      </c>
      <c r="S306" s="102" t="s">
        <v>1378</v>
      </c>
      <c r="T306" s="98" t="str">
        <f>_xlfn.XLOOKUP(R306,[3]Sheet1!$F:$F,[3]Sheet1!$G:$G)</f>
        <v>E14(2V00)</v>
      </c>
      <c r="Y306" s="91" t="s">
        <v>1903</v>
      </c>
      <c r="AB306" s="170">
        <f>_xlfn.XLOOKUP(R306,'[6]DevicesWithInventory_89e8ff99-1'!$I:$I,'[6]DevicesWithInventory_89e8ff99-1'!$D:$D)</f>
        <v>45835.510405092595</v>
      </c>
      <c r="AC306" s="170">
        <v>45856.419724537038</v>
      </c>
      <c r="AD306" s="181">
        <v>45866.249292800923</v>
      </c>
    </row>
    <row r="307" spans="1:30" ht="15.75" hidden="1" x14ac:dyDescent="0.25">
      <c r="A307" s="94" t="s">
        <v>630</v>
      </c>
      <c r="B307" s="93" t="s">
        <v>630</v>
      </c>
      <c r="C307" s="93" t="s">
        <v>631</v>
      </c>
      <c r="D307" s="93" t="s">
        <v>763</v>
      </c>
      <c r="E307" s="94" t="s">
        <v>1329</v>
      </c>
      <c r="F307" s="94" t="s">
        <v>793</v>
      </c>
      <c r="G307" s="94">
        <v>1</v>
      </c>
      <c r="H307" s="93" t="str">
        <f t="shared" si="25"/>
        <v>KARIMNAGARCCM</v>
      </c>
      <c r="L307" s="124" t="s">
        <v>1379</v>
      </c>
      <c r="M307" s="119" t="s">
        <v>1379</v>
      </c>
      <c r="N307" s="94" t="str">
        <f>_xlfn.XLOOKUP(H307,[3]Sheet1!$V:$V,[3]Sheet1!$P:$P)</f>
        <v>Chandramouli Lakkarsu</v>
      </c>
      <c r="O307" s="94" t="str">
        <f>_xlfn.XLOOKUP(H307,[3]Sheet1!$V:$V,[3]Sheet1!$F:$F)</f>
        <v>PG0496SS</v>
      </c>
      <c r="P307" s="94" t="str">
        <f>_xlfn.XLOOKUP(R307,'[7]DevicesWithInventory_89e8ff99-1'!$I:$I,'[7]DevicesWithInventory_89e8ff99-1'!$AB:$AB)</f>
        <v>chandramouli.lakkarsu@westerncap.in</v>
      </c>
      <c r="Q307" s="94" t="b">
        <f t="shared" si="24"/>
        <v>1</v>
      </c>
      <c r="R307" s="94" t="s">
        <v>1380</v>
      </c>
      <c r="S307" s="148" t="s">
        <v>1381</v>
      </c>
      <c r="T307" s="98" t="str">
        <f>_xlfn.XLOOKUP(R307,[3]Sheet1!$F:$F,[3]Sheet1!$G:$G)</f>
        <v>E14(2V00)</v>
      </c>
      <c r="AB307" s="170">
        <f>_xlfn.XLOOKUP(R307,'[6]DevicesWithInventory_89e8ff99-1'!$I:$I,'[6]DevicesWithInventory_89e8ff99-1'!$D:$D)</f>
        <v>45836.175963229165</v>
      </c>
      <c r="AC307" s="170">
        <v>45856.211736168982</v>
      </c>
      <c r="AD307" s="183">
        <v>45866.155285763889</v>
      </c>
    </row>
    <row r="308" spans="1:30" ht="15" hidden="1" x14ac:dyDescent="0.25">
      <c r="A308" s="92" t="s">
        <v>190</v>
      </c>
      <c r="B308" s="92" t="s">
        <v>191</v>
      </c>
      <c r="C308" s="92" t="s">
        <v>23</v>
      </c>
      <c r="D308" s="94" t="s">
        <v>763</v>
      </c>
      <c r="E308" s="94" t="s">
        <v>1329</v>
      </c>
      <c r="F308" s="94" t="s">
        <v>793</v>
      </c>
      <c r="G308" s="94">
        <v>1</v>
      </c>
      <c r="H308" s="93" t="str">
        <f t="shared" si="25"/>
        <v>DEWASCCM</v>
      </c>
      <c r="L308" s="124" t="s">
        <v>1382</v>
      </c>
      <c r="M308" s="96" t="s">
        <v>1383</v>
      </c>
      <c r="N308" s="94" t="str">
        <f>_xlfn.XLOOKUP(H308,[3]Sheet1!$V:$V,[3]Sheet1!$P:$P)</f>
        <v>Vikas Singh</v>
      </c>
      <c r="O308" s="94" t="str">
        <f>_xlfn.XLOOKUP(H308,[3]Sheet1!$V:$V,[3]Sheet1!$F:$F)</f>
        <v>PG04DVC6</v>
      </c>
      <c r="Q308" s="94" t="b">
        <v>1</v>
      </c>
      <c r="R308" s="94" t="str">
        <f>_xlfn.XLOOKUP(H308,[3]Sheet1!$V:$V,[3]Sheet1!$F:$F)</f>
        <v>PG04DVC6</v>
      </c>
      <c r="S308" s="93" t="str">
        <f>_xlfn.XLOOKUP(H308,[3]Sheet1!$V:$V,[3]Sheet1!$J:$J)</f>
        <v>WCA/FIN/COMP/LAP/341</v>
      </c>
      <c r="T308" s="98" t="str">
        <f>_xlfn.XLOOKUP(R308,[3]Sheet1!$F:$F,[3]Sheet1!$G:$G)</f>
        <v>E14(2V00)</v>
      </c>
      <c r="AB308" s="170">
        <f>_xlfn.XLOOKUP(R308,'[6]DevicesWithInventory_89e8ff99-1'!$I:$I,'[6]DevicesWithInventory_89e8ff99-1'!$D:$D)</f>
        <v>45836.231385254629</v>
      </c>
      <c r="AC308" s="170">
        <v>45856.289161655091</v>
      </c>
      <c r="AD308" s="181">
        <v>45866.178905949077</v>
      </c>
    </row>
    <row r="309" spans="1:30" ht="15" hidden="1" x14ac:dyDescent="0.25">
      <c r="A309" s="92" t="s">
        <v>190</v>
      </c>
      <c r="B309" s="92" t="s">
        <v>191</v>
      </c>
      <c r="C309" s="92" t="s">
        <v>23</v>
      </c>
      <c r="D309" s="92" t="s">
        <v>785</v>
      </c>
      <c r="E309" s="94" t="s">
        <v>87</v>
      </c>
      <c r="F309" s="93" t="s">
        <v>694</v>
      </c>
      <c r="G309" s="93">
        <v>1</v>
      </c>
      <c r="H309" s="93" t="str">
        <f t="shared" si="25"/>
        <v>DEWASBM</v>
      </c>
      <c r="I309" s="123" t="s">
        <v>1384</v>
      </c>
      <c r="J309" s="123" t="s">
        <v>1385</v>
      </c>
      <c r="K309" s="124" t="s">
        <v>1386</v>
      </c>
      <c r="L309" s="124" t="s">
        <v>1384</v>
      </c>
      <c r="M309" s="95" t="s">
        <v>1384</v>
      </c>
      <c r="N309" s="94" t="e">
        <f>_xlfn.XLOOKUP(H309,[3]Sheet1!$V:$V,[3]Sheet1!$P:$P)</f>
        <v>#N/A</v>
      </c>
      <c r="O309" s="94" t="e">
        <f>_xlfn.XLOOKUP(H309,[3]Sheet1!$V:$V,[3]Sheet1!$F:$F)</f>
        <v>#N/A</v>
      </c>
      <c r="P309" s="94" t="str">
        <f>_xlfn.XLOOKUP(R309,'[7]DevicesWithInventory_89e8ff99-1'!$I:$I,'[7]DevicesWithInventory_89e8ff99-1'!$AB:$AB)</f>
        <v>akshay.gangrade@westerncap.in</v>
      </c>
      <c r="Q309" s="94" t="b">
        <f t="shared" si="24"/>
        <v>1</v>
      </c>
      <c r="R309" s="94" t="s">
        <v>1385</v>
      </c>
      <c r="S309" s="94" t="s">
        <v>1386</v>
      </c>
      <c r="T309" s="98" t="str">
        <f>_xlfn.XLOOKUP(R309,'[4]Laptop Tracking'!$G:$G,'[4]Laptop Tracking'!$F:$F)</f>
        <v>HP 240 G9</v>
      </c>
      <c r="U309" s="91" t="s">
        <v>775</v>
      </c>
      <c r="AA309" s="99">
        <f>_xlfn.XLOOKUP(J309,'[5]DevicesWithInventory_ef016592-4'!$I:$I,'[5]DevicesWithInventory_ef016592-4'!$D:$D)</f>
        <v>45811.40779070602</v>
      </c>
      <c r="AB309" s="170">
        <f>_xlfn.XLOOKUP(R309,'[6]DevicesWithInventory_89e8ff99-1'!$I:$I,'[6]DevicesWithInventory_89e8ff99-1'!$D:$D)</f>
        <v>45835.168645833335</v>
      </c>
      <c r="AC309" s="170">
        <v>45856.162341504627</v>
      </c>
      <c r="AD309" s="181">
        <v>45866.16499297454</v>
      </c>
    </row>
    <row r="310" spans="1:30" ht="15" hidden="1" x14ac:dyDescent="0.25">
      <c r="A310" s="92" t="s">
        <v>190</v>
      </c>
      <c r="B310" s="92" t="s">
        <v>191</v>
      </c>
      <c r="C310" s="92" t="s">
        <v>23</v>
      </c>
      <c r="D310" s="92" t="s">
        <v>785</v>
      </c>
      <c r="E310" s="94" t="s">
        <v>88</v>
      </c>
      <c r="F310" s="93" t="s">
        <v>694</v>
      </c>
      <c r="G310" s="93">
        <v>1</v>
      </c>
      <c r="H310" s="93" t="str">
        <f t="shared" si="25"/>
        <v>DEWASCOE</v>
      </c>
      <c r="I310" s="123" t="s">
        <v>1387</v>
      </c>
      <c r="J310" s="123" t="s">
        <v>1388</v>
      </c>
      <c r="K310" s="124" t="s">
        <v>1389</v>
      </c>
      <c r="L310" s="124" t="s">
        <v>1387</v>
      </c>
      <c r="M310" s="95" t="s">
        <v>1387</v>
      </c>
      <c r="N310" s="94" t="e">
        <f>_xlfn.XLOOKUP(H310,[3]Sheet1!$V:$V,[3]Sheet1!$P:$P)</f>
        <v>#N/A</v>
      </c>
      <c r="O310" s="94" t="e">
        <f>_xlfn.XLOOKUP(H310,[3]Sheet1!$V:$V,[3]Sheet1!$F:$F)</f>
        <v>#N/A</v>
      </c>
      <c r="P310" s="94" t="str">
        <f>_xlfn.XLOOKUP(R310,'[7]DevicesWithInventory_89e8ff99-1'!$I:$I,'[7]DevicesWithInventory_89e8ff99-1'!$AB:$AB)</f>
        <v>kartik.chouhan@westerncap.in</v>
      </c>
      <c r="Q310" s="94" t="b">
        <f t="shared" si="24"/>
        <v>1</v>
      </c>
      <c r="R310" s="94" t="s">
        <v>1388</v>
      </c>
      <c r="S310" s="93" t="s">
        <v>1389</v>
      </c>
      <c r="T310" s="98" t="str">
        <f>_xlfn.XLOOKUP(R310,'[4]Laptop Tracking'!$G:$G,'[4]Laptop Tracking'!$F:$F)</f>
        <v>HP 240 G9</v>
      </c>
      <c r="U310" s="91" t="s">
        <v>775</v>
      </c>
      <c r="AA310" s="99">
        <f>_xlfn.XLOOKUP(J310,'[5]DevicesWithInventory_ef016592-4'!$I:$I,'[5]DevicesWithInventory_ef016592-4'!$D:$D)</f>
        <v>45811.414658194444</v>
      </c>
      <c r="AB310" s="170">
        <f>_xlfn.XLOOKUP(R310,'[6]DevicesWithInventory_89e8ff99-1'!$I:$I,'[6]DevicesWithInventory_89e8ff99-1'!$D:$D)</f>
        <v>45836.205028495373</v>
      </c>
      <c r="AC310" s="170">
        <v>45854.255046296297</v>
      </c>
      <c r="AD310" s="181">
        <v>45866.208815439815</v>
      </c>
    </row>
    <row r="311" spans="1:30" ht="15" hidden="1" x14ac:dyDescent="0.25">
      <c r="A311" s="92" t="s">
        <v>190</v>
      </c>
      <c r="B311" s="92" t="s">
        <v>191</v>
      </c>
      <c r="C311" s="92" t="s">
        <v>23</v>
      </c>
      <c r="D311" s="92" t="s">
        <v>785</v>
      </c>
      <c r="E311" s="94" t="s">
        <v>86</v>
      </c>
      <c r="F311" s="93" t="s">
        <v>770</v>
      </c>
      <c r="G311" s="93">
        <v>1</v>
      </c>
      <c r="H311" s="93" t="str">
        <f t="shared" si="25"/>
        <v>DEWASRM</v>
      </c>
      <c r="I311" s="123" t="s">
        <v>1384</v>
      </c>
      <c r="J311" s="123" t="s">
        <v>1006</v>
      </c>
      <c r="K311" s="124" t="s">
        <v>1007</v>
      </c>
      <c r="L311" s="124" t="e">
        <v>#N/A</v>
      </c>
      <c r="M311" s="96" t="str">
        <f>_xlfn.XLOOKUP(H311,[3]Sheet1!$V:$V,[3]Sheet1!$P:$P)</f>
        <v>RM</v>
      </c>
      <c r="N311" s="94" t="str">
        <f>_xlfn.XLOOKUP(H311,[3]Sheet1!$V:$V,[3]Sheet1!$P:$P)</f>
        <v>RM</v>
      </c>
      <c r="O311" s="94" t="str">
        <f>_xlfn.XLOOKUP(H311,[3]Sheet1!$V:$V,[3]Sheet1!$F:$F)</f>
        <v>PG04SCJM</v>
      </c>
      <c r="Q311" s="94" t="e">
        <f t="shared" si="24"/>
        <v>#N/A</v>
      </c>
      <c r="R311" s="94" t="str">
        <f>_xlfn.XLOOKUP(H311,[3]Sheet1!$V:$V,[3]Sheet1!$F:$F)</f>
        <v>PG04SCJM</v>
      </c>
      <c r="S311" s="96" t="str">
        <f>_xlfn.XLOOKUP(H311,[3]Sheet1!$V:$V,[3]Sheet1!$J:$J)</f>
        <v>WCA/FIN/COMP/LAP/452</v>
      </c>
      <c r="T311" s="98" t="str">
        <f>_xlfn.XLOOKUP(H311,[3]Sheet1!$V:$V,[3]Sheet1!$G:$G)</f>
        <v>V15(98IH)</v>
      </c>
      <c r="U311" s="91" t="s">
        <v>775</v>
      </c>
      <c r="V311" s="91" t="s">
        <v>899</v>
      </c>
      <c r="Y311" s="91" t="s">
        <v>1390</v>
      </c>
      <c r="AB311" s="170"/>
      <c r="AC311" s="170"/>
      <c r="AD311" s="181" t="e">
        <v>#N/A</v>
      </c>
    </row>
    <row r="312" spans="1:30" ht="15" hidden="1" x14ac:dyDescent="0.25">
      <c r="A312" s="92" t="s">
        <v>199</v>
      </c>
      <c r="B312" s="92" t="s">
        <v>200</v>
      </c>
      <c r="C312" s="92" t="s">
        <v>23</v>
      </c>
      <c r="D312" s="92" t="s">
        <v>785</v>
      </c>
      <c r="E312" s="94" t="s">
        <v>87</v>
      </c>
      <c r="F312" s="93" t="s">
        <v>694</v>
      </c>
      <c r="G312" s="93">
        <v>1</v>
      </c>
      <c r="H312" s="93" t="str">
        <f t="shared" si="25"/>
        <v>DHAMNODBM</v>
      </c>
      <c r="I312" s="123" t="s">
        <v>1391</v>
      </c>
      <c r="J312" s="123" t="s">
        <v>1392</v>
      </c>
      <c r="K312" s="124" t="s">
        <v>1393</v>
      </c>
      <c r="L312" s="124" t="s">
        <v>1391</v>
      </c>
      <c r="M312" s="95" t="s">
        <v>1391</v>
      </c>
      <c r="N312" s="94" t="e">
        <f>_xlfn.XLOOKUP(H312,[3]Sheet1!$V:$V,[3]Sheet1!$P:$P)</f>
        <v>#N/A</v>
      </c>
      <c r="O312" s="94" t="e">
        <f>_xlfn.XLOOKUP(H312,[3]Sheet1!$V:$V,[3]Sheet1!$F:$F)</f>
        <v>#N/A</v>
      </c>
      <c r="P312" s="94" t="str">
        <f>_xlfn.XLOOKUP(R312,'[7]DevicesWithInventory_89e8ff99-1'!$I:$I,'[7]DevicesWithInventory_89e8ff99-1'!$AB:$AB)</f>
        <v>rajesh.sugandhi@westerncap.in</v>
      </c>
      <c r="Q312" s="94" t="b">
        <f>L312=M312</f>
        <v>1</v>
      </c>
      <c r="R312" s="94" t="s">
        <v>1392</v>
      </c>
      <c r="S312" s="93" t="s">
        <v>1393</v>
      </c>
      <c r="T312" s="98" t="str">
        <f>_xlfn.XLOOKUP(R312,'[4]Laptop Tracking'!$G:$G,'[4]Laptop Tracking'!$F:$F)</f>
        <v>HP 240 G9</v>
      </c>
      <c r="U312" s="91" t="s">
        <v>775</v>
      </c>
      <c r="Y312" s="91" t="s">
        <v>1394</v>
      </c>
      <c r="AA312" s="99">
        <f>_xlfn.XLOOKUP(J312,'[5]DevicesWithInventory_ef016592-4'!$I:$I,'[5]DevicesWithInventory_ef016592-4'!$D:$D)</f>
        <v>45811.514040127317</v>
      </c>
      <c r="AB312" s="170">
        <f>_xlfn.XLOOKUP(R312,'[6]DevicesWithInventory_89e8ff99-1'!$I:$I,'[6]DevicesWithInventory_89e8ff99-1'!$D:$D)</f>
        <v>45835.982847222222</v>
      </c>
      <c r="AC312" s="170">
        <v>45856.470401678242</v>
      </c>
      <c r="AD312" s="181">
        <v>45866.159880057872</v>
      </c>
    </row>
    <row r="313" spans="1:30" ht="15" hidden="1" x14ac:dyDescent="0.25">
      <c r="A313" s="92" t="s">
        <v>199</v>
      </c>
      <c r="B313" s="92" t="s">
        <v>200</v>
      </c>
      <c r="C313" s="92" t="s">
        <v>23</v>
      </c>
      <c r="D313" s="92" t="s">
        <v>785</v>
      </c>
      <c r="E313" s="94" t="s">
        <v>88</v>
      </c>
      <c r="F313" s="93" t="s">
        <v>694</v>
      </c>
      <c r="G313" s="93">
        <v>1</v>
      </c>
      <c r="H313" s="93" t="str">
        <f t="shared" si="25"/>
        <v>DHAMNODCOE</v>
      </c>
      <c r="I313" s="123" t="s">
        <v>1395</v>
      </c>
      <c r="J313" s="123" t="s">
        <v>1396</v>
      </c>
      <c r="K313" s="124" t="s">
        <v>1397</v>
      </c>
      <c r="L313" s="124" t="s">
        <v>1395</v>
      </c>
      <c r="M313" s="95" t="s">
        <v>1395</v>
      </c>
      <c r="N313" s="94" t="e">
        <f>_xlfn.XLOOKUP(H313,[3]Sheet1!$V:$V,[3]Sheet1!$P:$P)</f>
        <v>#N/A</v>
      </c>
      <c r="O313" s="94" t="e">
        <f>_xlfn.XLOOKUP(H313,[3]Sheet1!$V:$V,[3]Sheet1!$F:$F)</f>
        <v>#N/A</v>
      </c>
      <c r="P313" s="94" t="str">
        <f>_xlfn.XLOOKUP(R313,'[7]DevicesWithInventory_89e8ff99-1'!$I:$I,'[7]DevicesWithInventory_89e8ff99-1'!$AB:$AB)</f>
        <v>shivam.rathod@westerncap.in</v>
      </c>
      <c r="Q313" s="94" t="b">
        <f>L313=M313</f>
        <v>1</v>
      </c>
      <c r="R313" s="94" t="s">
        <v>1396</v>
      </c>
      <c r="S313" s="93" t="s">
        <v>917</v>
      </c>
      <c r="T313" s="98" t="str">
        <f>_xlfn.XLOOKUP(R313,'[4]Laptop Tracking'!$G:$G,'[4]Laptop Tracking'!$F:$F)</f>
        <v>HP 240 G9</v>
      </c>
      <c r="U313" s="91" t="s">
        <v>775</v>
      </c>
      <c r="AA313" s="99">
        <f>_xlfn.XLOOKUP(J313,'[5]DevicesWithInventory_ef016592-4'!$I:$I,'[5]DevicesWithInventory_ef016592-4'!$D:$D)</f>
        <v>45811.406673240737</v>
      </c>
      <c r="AB313" s="170">
        <f>_xlfn.XLOOKUP(R313,'[6]DevicesWithInventory_89e8ff99-1'!$I:$I,'[6]DevicesWithInventory_89e8ff99-1'!$D:$D)</f>
        <v>45836.164880833334</v>
      </c>
      <c r="AC313" s="170">
        <v>45855.54074074074</v>
      </c>
      <c r="AD313" s="181">
        <v>45866.20737423611</v>
      </c>
    </row>
    <row r="314" spans="1:30" ht="15" hidden="1" x14ac:dyDescent="0.25">
      <c r="A314" s="92" t="s">
        <v>199</v>
      </c>
      <c r="B314" s="92" t="s">
        <v>200</v>
      </c>
      <c r="C314" s="92" t="s">
        <v>23</v>
      </c>
      <c r="D314" s="92" t="s">
        <v>785</v>
      </c>
      <c r="E314" s="94" t="s">
        <v>86</v>
      </c>
      <c r="F314" s="93" t="s">
        <v>770</v>
      </c>
      <c r="G314" s="93">
        <v>1</v>
      </c>
      <c r="H314" s="93" t="str">
        <f t="shared" si="25"/>
        <v>DHAMNODRM</v>
      </c>
      <c r="I314" s="123" t="s">
        <v>1391</v>
      </c>
      <c r="J314" s="123" t="s">
        <v>941</v>
      </c>
      <c r="K314" s="124" t="s">
        <v>942</v>
      </c>
      <c r="L314" s="124" t="e">
        <v>#N/A</v>
      </c>
      <c r="M314" s="96" t="str">
        <f>_xlfn.XLOOKUP(H314,[3]Sheet1!$V:$V,[3]Sheet1!$P:$P)</f>
        <v>RM</v>
      </c>
      <c r="N314" s="94" t="str">
        <f>_xlfn.XLOOKUP(H314,[3]Sheet1!$V:$V,[3]Sheet1!$P:$P)</f>
        <v>RM</v>
      </c>
      <c r="O314" s="94" t="str">
        <f>_xlfn.XLOOKUP(H314,[3]Sheet1!$V:$V,[3]Sheet1!$F:$F)</f>
        <v>PG04SCHH</v>
      </c>
      <c r="Q314" s="94" t="e">
        <f t="shared" ref="Q314" si="26">L314=M314</f>
        <v>#N/A</v>
      </c>
      <c r="R314" s="94" t="str">
        <f>_xlfn.XLOOKUP(H314,[3]Sheet1!$V:$V,[3]Sheet1!$F:$F)</f>
        <v>PG04SCHH</v>
      </c>
      <c r="S314" s="96" t="str">
        <f>_xlfn.XLOOKUP(H314,[3]Sheet1!$V:$V,[3]Sheet1!$J:$J)</f>
        <v>WCA/FIN/COMP/LAP/449</v>
      </c>
      <c r="T314" s="98" t="str">
        <f>_xlfn.XLOOKUP(H314,[3]Sheet1!$V:$V,[3]Sheet1!$G:$G)</f>
        <v>V15(98IH)</v>
      </c>
      <c r="U314" s="91" t="s">
        <v>775</v>
      </c>
      <c r="V314" s="91" t="s">
        <v>899</v>
      </c>
      <c r="Y314" s="91" t="s">
        <v>1398</v>
      </c>
      <c r="AB314" s="170"/>
      <c r="AC314" s="170"/>
      <c r="AD314" s="181" t="e">
        <v>#N/A</v>
      </c>
    </row>
    <row r="315" spans="1:30" ht="15" hidden="1" x14ac:dyDescent="0.25">
      <c r="A315" s="92" t="s">
        <v>200</v>
      </c>
      <c r="B315" s="92" t="s">
        <v>200</v>
      </c>
      <c r="C315" s="92" t="s">
        <v>23</v>
      </c>
      <c r="D315" s="92" t="s">
        <v>785</v>
      </c>
      <c r="E315" s="94" t="s">
        <v>88</v>
      </c>
      <c r="F315" s="93" t="s">
        <v>694</v>
      </c>
      <c r="G315" s="93">
        <v>1</v>
      </c>
      <c r="H315" s="93" t="str">
        <f t="shared" si="25"/>
        <v>INDORECOE</v>
      </c>
      <c r="I315" s="123" t="s">
        <v>1399</v>
      </c>
      <c r="J315" s="123" t="s">
        <v>1400</v>
      </c>
      <c r="K315" s="124" t="s">
        <v>1401</v>
      </c>
      <c r="L315" s="124" t="s">
        <v>1399</v>
      </c>
      <c r="M315" s="95" t="s">
        <v>1399</v>
      </c>
      <c r="N315" s="94" t="e">
        <f>_xlfn.XLOOKUP(H315,[3]Sheet1!$V:$V,[3]Sheet1!$P:$P)</f>
        <v>#N/A</v>
      </c>
      <c r="O315" s="94" t="e">
        <f>_xlfn.XLOOKUP(H315,[3]Sheet1!$V:$V,[3]Sheet1!$F:$F)</f>
        <v>#N/A</v>
      </c>
      <c r="P315" s="94" t="str">
        <f>_xlfn.XLOOKUP(R315,'[7]DevicesWithInventory_89e8ff99-1'!$I:$I,'[7]DevicesWithInventory_89e8ff99-1'!$AB:$AB)</f>
        <v>soheb.mansuri@westerncap.in</v>
      </c>
      <c r="Q315" s="94" t="b">
        <f>L315=M315</f>
        <v>1</v>
      </c>
      <c r="R315" s="94" t="s">
        <v>1400</v>
      </c>
      <c r="S315" s="93" t="s">
        <v>1401</v>
      </c>
      <c r="T315" s="98" t="str">
        <f>_xlfn.XLOOKUP(R315,'[4]Laptop Tracking'!$G:$G,'[4]Laptop Tracking'!$F:$F)</f>
        <v>HP 240 G9</v>
      </c>
      <c r="U315" s="91" t="s">
        <v>775</v>
      </c>
      <c r="AA315" s="99">
        <f>_xlfn.XLOOKUP(J315,'[5]DevicesWithInventory_ef016592-4'!$I:$I,'[5]DevicesWithInventory_ef016592-4'!$D:$D)</f>
        <v>45811.407880266204</v>
      </c>
      <c r="AB315" s="170">
        <f>_xlfn.XLOOKUP(R315,'[6]DevicesWithInventory_89e8ff99-1'!$I:$I,'[6]DevicesWithInventory_89e8ff99-1'!$D:$D)</f>
        <v>45835.25640046296</v>
      </c>
      <c r="AC315" s="170">
        <v>45856.407930856483</v>
      </c>
      <c r="AD315" s="181">
        <v>45866.180304583337</v>
      </c>
    </row>
    <row r="316" spans="1:30" ht="15" hidden="1" x14ac:dyDescent="0.25">
      <c r="A316" s="92" t="s">
        <v>200</v>
      </c>
      <c r="B316" s="92" t="s">
        <v>200</v>
      </c>
      <c r="C316" s="92" t="s">
        <v>23</v>
      </c>
      <c r="D316" s="92" t="s">
        <v>785</v>
      </c>
      <c r="E316" s="94" t="s">
        <v>86</v>
      </c>
      <c r="F316" s="93"/>
      <c r="G316" s="93"/>
      <c r="H316" s="93" t="str">
        <f t="shared" si="25"/>
        <v>INDORERM</v>
      </c>
      <c r="I316" s="121" t="s">
        <v>895</v>
      </c>
      <c r="J316" s="123" t="s">
        <v>893</v>
      </c>
      <c r="K316" s="124" t="s">
        <v>894</v>
      </c>
      <c r="L316" s="124" t="e">
        <v>#N/A</v>
      </c>
      <c r="M316" s="96" t="e">
        <f>_xlfn.XLOOKUP(H316,[2]Sheet1!$V:$V,[2]Sheet1!$P:$P)</f>
        <v>#N/A</v>
      </c>
      <c r="N316" s="94" t="str">
        <f>_xlfn.XLOOKUP(H316,[3]Sheet1!$V:$V,[3]Sheet1!$P:$P)</f>
        <v>RM</v>
      </c>
      <c r="O316" s="94" t="str">
        <f>_xlfn.XLOOKUP(H316,[3]Sheet1!$V:$V,[3]Sheet1!$F:$F)</f>
        <v>PG04SBZ2</v>
      </c>
      <c r="Q316" s="94" t="e">
        <f t="shared" ref="Q316" si="27">L316=M316</f>
        <v>#N/A</v>
      </c>
      <c r="R316" s="94" t="e">
        <f>_xlfn.XLOOKUP(H316,[2]Sheet1!$V:$V,[2]Sheet1!$F:$F)</f>
        <v>#N/A</v>
      </c>
      <c r="S316" s="96" t="e">
        <f>_xlfn.XLOOKUP(R316,[2]Sheet1!$F:$F,[2]Sheet1!$J:$J)</f>
        <v>#N/A</v>
      </c>
      <c r="T316" s="98" t="e">
        <f>_xlfn.XLOOKUP(R316,[2]Sheet1!$F:$F,[2]Sheet1!$G:$G)</f>
        <v>#N/A</v>
      </c>
      <c r="U316" s="91" t="s">
        <v>775</v>
      </c>
      <c r="V316" s="91" t="s">
        <v>899</v>
      </c>
      <c r="AB316" s="170"/>
      <c r="AC316" s="170"/>
      <c r="AD316" s="181" t="e">
        <v>#N/A</v>
      </c>
    </row>
    <row r="317" spans="1:30" ht="15" hidden="1" x14ac:dyDescent="0.25">
      <c r="A317" s="92" t="s">
        <v>385</v>
      </c>
      <c r="B317" s="92" t="s">
        <v>191</v>
      </c>
      <c r="C317" s="92" t="s">
        <v>23</v>
      </c>
      <c r="D317" s="92" t="s">
        <v>785</v>
      </c>
      <c r="E317" s="94" t="s">
        <v>87</v>
      </c>
      <c r="F317" s="93" t="s">
        <v>694</v>
      </c>
      <c r="G317" s="93">
        <v>1</v>
      </c>
      <c r="H317" s="93" t="str">
        <f t="shared" si="25"/>
        <v>JAORABM</v>
      </c>
      <c r="I317" s="123" t="s">
        <v>904</v>
      </c>
      <c r="J317" s="123" t="s">
        <v>1402</v>
      </c>
      <c r="K317" s="124" t="s">
        <v>1403</v>
      </c>
      <c r="L317" s="124" t="s">
        <v>904</v>
      </c>
      <c r="M317" s="161" t="s">
        <v>904</v>
      </c>
      <c r="N317" s="94" t="e">
        <f>_xlfn.XLOOKUP(H317,[3]Sheet1!$V:$V,[3]Sheet1!$P:$P)</f>
        <v>#N/A</v>
      </c>
      <c r="O317" s="94" t="e">
        <f>_xlfn.XLOOKUP(H317,[3]Sheet1!$V:$V,[3]Sheet1!$F:$F)</f>
        <v>#N/A</v>
      </c>
      <c r="P317" s="94" t="str">
        <f>_xlfn.XLOOKUP(R317,'[7]DevicesWithInventory_89e8ff99-1'!$I:$I,'[7]DevicesWithInventory_89e8ff99-1'!$AB:$AB)</f>
        <v>surendra.rajput@westerncap.in</v>
      </c>
      <c r="Q317" s="94" t="b">
        <f t="shared" ref="Q317:Q331" si="28">L317=M317</f>
        <v>1</v>
      </c>
      <c r="R317" s="94" t="s">
        <v>1402</v>
      </c>
      <c r="S317" s="93" t="s">
        <v>1403</v>
      </c>
      <c r="T317" s="98" t="str">
        <f>_xlfn.XLOOKUP(R317,'[4]Laptop Tracking'!$G:$G,'[4]Laptop Tracking'!$F:$F)</f>
        <v>HP 240 G9</v>
      </c>
      <c r="U317" s="91" t="s">
        <v>775</v>
      </c>
      <c r="AA317" s="99">
        <f>_xlfn.XLOOKUP(J317,'[5]DevicesWithInventory_ef016592-4'!$I:$I,'[5]DevicesWithInventory_ef016592-4'!$D:$D)</f>
        <v>45811.406435370372</v>
      </c>
      <c r="AB317" s="170">
        <f>_xlfn.XLOOKUP(R317,'[6]DevicesWithInventory_89e8ff99-1'!$I:$I,'[6]DevicesWithInventory_89e8ff99-1'!$D:$D)</f>
        <v>45836.173151921299</v>
      </c>
      <c r="AC317" s="170">
        <v>45856.418397569447</v>
      </c>
      <c r="AD317" s="181">
        <v>45864.395231481481</v>
      </c>
    </row>
    <row r="318" spans="1:30" ht="15" hidden="1" x14ac:dyDescent="0.25">
      <c r="A318" s="92" t="s">
        <v>385</v>
      </c>
      <c r="B318" s="92" t="s">
        <v>191</v>
      </c>
      <c r="C318" s="92" t="s">
        <v>23</v>
      </c>
      <c r="D318" s="92" t="s">
        <v>785</v>
      </c>
      <c r="E318" s="94" t="s">
        <v>88</v>
      </c>
      <c r="F318" s="93" t="s">
        <v>779</v>
      </c>
      <c r="G318" s="93">
        <v>1</v>
      </c>
      <c r="H318" s="93" t="str">
        <f t="shared" si="25"/>
        <v>JAORACOE</v>
      </c>
      <c r="I318" s="123" t="s">
        <v>434</v>
      </c>
      <c r="J318" s="123" t="s">
        <v>1404</v>
      </c>
      <c r="K318" s="124" t="s">
        <v>1405</v>
      </c>
      <c r="L318" s="124" t="s">
        <v>434</v>
      </c>
      <c r="M318" s="96" t="s">
        <v>1867</v>
      </c>
      <c r="N318" s="94" t="e">
        <f>_xlfn.XLOOKUP(H318,[3]Sheet1!$V:$V,[3]Sheet1!$P:$P)</f>
        <v>#N/A</v>
      </c>
      <c r="O318" s="94" t="e">
        <f>_xlfn.XLOOKUP(H318,[3]Sheet1!$V:$V,[3]Sheet1!$F:$F)</f>
        <v>#N/A</v>
      </c>
      <c r="P318" s="94" t="str">
        <f>_xlfn.XLOOKUP(R318,'[7]DevicesWithInventory_89e8ff99-1'!$I:$I,'[7]DevicesWithInventory_89e8ff99-1'!$AB:$AB)</f>
        <v>rahul.singh1@westerncap.in</v>
      </c>
      <c r="Q318" s="94" t="b">
        <f t="shared" si="28"/>
        <v>0</v>
      </c>
      <c r="R318" s="94" t="s">
        <v>1404</v>
      </c>
      <c r="S318" s="93" t="s">
        <v>1405</v>
      </c>
      <c r="T318" s="98" t="str">
        <f>_xlfn.XLOOKUP(R318,'[4]Laptop Tracking'!$G:$G,'[4]Laptop Tracking'!$F:$F)</f>
        <v>HP 240 G9</v>
      </c>
      <c r="U318" s="91" t="s">
        <v>775</v>
      </c>
      <c r="AA318" s="99">
        <f>_xlfn.XLOOKUP(J318,'[5]DevicesWithInventory_ef016592-4'!$I:$I,'[5]DevicesWithInventory_ef016592-4'!$D:$D)</f>
        <v>45811.418517662038</v>
      </c>
      <c r="AB318" s="170">
        <f>_xlfn.XLOOKUP(R318,'[6]DevicesWithInventory_89e8ff99-1'!$I:$I,'[6]DevicesWithInventory_89e8ff99-1'!$D:$D)</f>
        <v>45836.196142002314</v>
      </c>
      <c r="AC318" s="170">
        <v>45856.464763692129</v>
      </c>
      <c r="AD318" s="181">
        <v>45866.18356892361</v>
      </c>
    </row>
    <row r="319" spans="1:30" ht="15.75" hidden="1" x14ac:dyDescent="0.25">
      <c r="A319" s="92" t="s">
        <v>289</v>
      </c>
      <c r="B319" s="92" t="s">
        <v>200</v>
      </c>
      <c r="C319" s="92" t="s">
        <v>23</v>
      </c>
      <c r="D319" s="92" t="s">
        <v>785</v>
      </c>
      <c r="E319" s="94" t="s">
        <v>87</v>
      </c>
      <c r="F319" s="93" t="s">
        <v>694</v>
      </c>
      <c r="G319" s="93">
        <v>1</v>
      </c>
      <c r="H319" s="93" t="str">
        <f t="shared" si="25"/>
        <v>KHARGONEBM</v>
      </c>
      <c r="I319" s="123" t="s">
        <v>1406</v>
      </c>
      <c r="J319" s="123" t="s">
        <v>1407</v>
      </c>
      <c r="K319" s="124" t="s">
        <v>1408</v>
      </c>
      <c r="L319" s="124" t="s">
        <v>1406</v>
      </c>
      <c r="M319"/>
      <c r="N319" s="94" t="e">
        <f>_xlfn.XLOOKUP(H319,[3]Sheet1!$V:$V,[3]Sheet1!$P:$P)</f>
        <v>#N/A</v>
      </c>
      <c r="O319" s="94" t="e">
        <f>_xlfn.XLOOKUP(H319,[3]Sheet1!$V:$V,[3]Sheet1!$F:$F)</f>
        <v>#N/A</v>
      </c>
      <c r="P319" s="94" t="str">
        <f>_xlfn.XLOOKUP(R319,'[7]DevicesWithInventory_89e8ff99-1'!$I:$I,'[7]DevicesWithInventory_89e8ff99-1'!$AB:$AB)</f>
        <v>roshan.singh@westerncap.in</v>
      </c>
      <c r="Q319" s="94" t="b">
        <f t="shared" si="28"/>
        <v>0</v>
      </c>
      <c r="R319" s="94" t="s">
        <v>1407</v>
      </c>
      <c r="S319" s="94" t="s">
        <v>1408</v>
      </c>
      <c r="T319" s="98" t="str">
        <f>_xlfn.XLOOKUP(R319,'[4]Laptop Tracking'!$G:$G,'[4]Laptop Tracking'!$F:$F)</f>
        <v>HP 240 G9</v>
      </c>
      <c r="U319" s="91" t="s">
        <v>775</v>
      </c>
      <c r="AA319" s="99">
        <f>_xlfn.XLOOKUP(J319,'[5]DevicesWithInventory_ef016592-4'!$I:$I,'[5]DevicesWithInventory_ef016592-4'!$D:$D)</f>
        <v>45811.169856793982</v>
      </c>
      <c r="AB319" s="170">
        <f>_xlfn.XLOOKUP(R319,'[6]DevicesWithInventory_89e8ff99-1'!$I:$I,'[6]DevicesWithInventory_89e8ff99-1'!$D:$D)</f>
        <v>45836.173987557871</v>
      </c>
      <c r="AC319" s="170">
        <v>45856.414226851855</v>
      </c>
      <c r="AD319" s="181">
        <v>45866.172449872684</v>
      </c>
    </row>
    <row r="320" spans="1:30" ht="15" hidden="1" x14ac:dyDescent="0.25">
      <c r="A320" s="92" t="s">
        <v>289</v>
      </c>
      <c r="B320" s="92" t="s">
        <v>200</v>
      </c>
      <c r="C320" s="92" t="s">
        <v>23</v>
      </c>
      <c r="D320" s="92" t="s">
        <v>785</v>
      </c>
      <c r="E320" s="94" t="s">
        <v>88</v>
      </c>
      <c r="F320" s="93" t="s">
        <v>694</v>
      </c>
      <c r="G320" s="93">
        <v>1</v>
      </c>
      <c r="H320" s="93" t="str">
        <f t="shared" si="25"/>
        <v>KHARGONECOE</v>
      </c>
      <c r="I320" s="123" t="s">
        <v>1409</v>
      </c>
      <c r="J320" s="123" t="s">
        <v>1410</v>
      </c>
      <c r="K320" s="124" t="s">
        <v>1411</v>
      </c>
      <c r="L320" s="124" t="e">
        <v>#N/A</v>
      </c>
      <c r="M320" s="95" t="s">
        <v>1409</v>
      </c>
      <c r="N320" s="94" t="e">
        <f>_xlfn.XLOOKUP(H320,[3]Sheet1!$V:$V,[3]Sheet1!$P:$P)</f>
        <v>#N/A</v>
      </c>
      <c r="O320" s="94" t="e">
        <f>_xlfn.XLOOKUP(H320,[3]Sheet1!$V:$V,[3]Sheet1!$F:$F)</f>
        <v>#N/A</v>
      </c>
      <c r="P320" s="94" t="e">
        <f>_xlfn.XLOOKUP(R320,'[7]DevicesWithInventory_89e8ff99-1'!$I:$I,'[7]DevicesWithInventory_89e8ff99-1'!$AB:$AB)</f>
        <v>#N/A</v>
      </c>
      <c r="Q320" s="94" t="e">
        <f t="shared" si="28"/>
        <v>#N/A</v>
      </c>
      <c r="R320" s="94" t="s">
        <v>1410</v>
      </c>
      <c r="S320" s="94" t="s">
        <v>1411</v>
      </c>
      <c r="T320" s="98" t="str">
        <f>_xlfn.XLOOKUP(R320,'[4]Laptop Tracking'!$G:$G,'[4]Laptop Tracking'!$F:$F)</f>
        <v>HP 240 G9</v>
      </c>
      <c r="U320" s="91" t="s">
        <v>775</v>
      </c>
      <c r="AA320" s="99" t="e">
        <f>_xlfn.XLOOKUP(J320,'[5]DevicesWithInventory_ef016592-4'!$I:$I,'[5]DevicesWithInventory_ef016592-4'!$D:$D)</f>
        <v>#N/A</v>
      </c>
      <c r="AB320" s="170">
        <v>45836.185497430553</v>
      </c>
      <c r="AC320" s="170"/>
      <c r="AD320" s="181" t="e">
        <v>#N/A</v>
      </c>
    </row>
    <row r="321" spans="1:30" ht="15" hidden="1" x14ac:dyDescent="0.25">
      <c r="A321" s="92" t="s">
        <v>289</v>
      </c>
      <c r="B321" s="92" t="s">
        <v>200</v>
      </c>
      <c r="C321" s="92" t="s">
        <v>23</v>
      </c>
      <c r="D321" s="92" t="s">
        <v>785</v>
      </c>
      <c r="E321" s="94" t="s">
        <v>86</v>
      </c>
      <c r="F321" s="93" t="s">
        <v>770</v>
      </c>
      <c r="G321" s="93">
        <v>1</v>
      </c>
      <c r="H321" s="93" t="str">
        <f t="shared" si="25"/>
        <v>KHARGONERM</v>
      </c>
      <c r="I321" s="123" t="s">
        <v>1406</v>
      </c>
      <c r="J321" s="123" t="s">
        <v>1412</v>
      </c>
      <c r="K321" s="124" t="s">
        <v>1413</v>
      </c>
      <c r="L321" s="124" t="s">
        <v>821</v>
      </c>
      <c r="M321" s="95" t="s">
        <v>1406</v>
      </c>
      <c r="N321" s="94" t="e">
        <f>_xlfn.XLOOKUP(H321,[3]Sheet1!$V:$V,[3]Sheet1!$P:$P)</f>
        <v>#N/A</v>
      </c>
      <c r="O321" s="94" t="e">
        <f>_xlfn.XLOOKUP(H321,[3]Sheet1!$V:$V,[3]Sheet1!$F:$F)</f>
        <v>#N/A</v>
      </c>
      <c r="P321" s="94" t="str">
        <f>_xlfn.XLOOKUP(R321,'[7]DevicesWithInventory_89e8ff99-1'!$I:$I,'[7]DevicesWithInventory_89e8ff99-1'!$AB:$AB)</f>
        <v>it@westerncap.in</v>
      </c>
      <c r="Q321" s="94" t="b">
        <f t="shared" si="28"/>
        <v>0</v>
      </c>
      <c r="R321" s="94" t="s">
        <v>1412</v>
      </c>
      <c r="S321" s="94" t="s">
        <v>1413</v>
      </c>
      <c r="T321" s="98" t="str">
        <f>_xlfn.XLOOKUP(R321,'[4]Laptop Tracking'!$G:$G,'[4]Laptop Tracking'!$F:$F)</f>
        <v>HP 240 G9</v>
      </c>
      <c r="U321" s="91" t="s">
        <v>775</v>
      </c>
      <c r="V321" s="91" t="s">
        <v>899</v>
      </c>
      <c r="Y321" s="91" t="s">
        <v>1886</v>
      </c>
      <c r="AA321" s="99">
        <f>_xlfn.XLOOKUP(J321,'[5]DevicesWithInventory_ef016592-4'!$I:$I,'[5]DevicesWithInventory_ef016592-4'!$D:$D)</f>
        <v>45811.508040891204</v>
      </c>
      <c r="AB321" s="170">
        <f>_xlfn.XLOOKUP(R321,'[6]DevicesWithInventory_89e8ff99-1'!$I:$I,'[6]DevicesWithInventory_89e8ff99-1'!$D:$D)</f>
        <v>45836.229300567131</v>
      </c>
      <c r="AC321" s="170">
        <v>45856.465497847224</v>
      </c>
      <c r="AD321" s="181">
        <v>45866.228606145836</v>
      </c>
    </row>
    <row r="322" spans="1:30" ht="15" hidden="1" x14ac:dyDescent="0.25">
      <c r="A322" s="92" t="s">
        <v>433</v>
      </c>
      <c r="B322" s="92" t="s">
        <v>200</v>
      </c>
      <c r="C322" s="92" t="s">
        <v>23</v>
      </c>
      <c r="D322" s="92" t="s">
        <v>785</v>
      </c>
      <c r="E322" s="94" t="s">
        <v>87</v>
      </c>
      <c r="F322" s="93" t="s">
        <v>694</v>
      </c>
      <c r="G322" s="93">
        <v>1</v>
      </c>
      <c r="H322" s="93" t="str">
        <f t="shared" si="25"/>
        <v>SEHOREBM</v>
      </c>
      <c r="I322" s="123" t="s">
        <v>434</v>
      </c>
      <c r="J322" s="123" t="s">
        <v>1414</v>
      </c>
      <c r="K322" s="124" t="s">
        <v>1415</v>
      </c>
      <c r="L322" s="124" t="s">
        <v>434</v>
      </c>
      <c r="M322" s="95" t="s">
        <v>434</v>
      </c>
      <c r="N322" s="94" t="e">
        <f>_xlfn.XLOOKUP(H322,[3]Sheet1!$V:$V,[3]Sheet1!$P:$P)</f>
        <v>#N/A</v>
      </c>
      <c r="O322" s="94" t="e">
        <f>_xlfn.XLOOKUP(H322,[3]Sheet1!$V:$V,[3]Sheet1!$F:$F)</f>
        <v>#N/A</v>
      </c>
      <c r="P322" s="94" t="str">
        <f>_xlfn.XLOOKUP(R322,'[7]DevicesWithInventory_89e8ff99-1'!$I:$I,'[7]DevicesWithInventory_89e8ff99-1'!$AB:$AB)</f>
        <v>rahul.singh@westerncap.in</v>
      </c>
      <c r="Q322" s="94" t="b">
        <f t="shared" si="28"/>
        <v>1</v>
      </c>
      <c r="R322" s="94" t="s">
        <v>1414</v>
      </c>
      <c r="S322" s="94" t="s">
        <v>1415</v>
      </c>
      <c r="T322" s="98" t="str">
        <f>_xlfn.XLOOKUP(R322,'[4]Laptop Tracking'!$G:$G,'[4]Laptop Tracking'!$F:$F)</f>
        <v>HP 240 G9</v>
      </c>
      <c r="U322" s="91" t="s">
        <v>775</v>
      </c>
      <c r="AA322" s="99">
        <f>_xlfn.XLOOKUP(J322,'[5]DevicesWithInventory_ef016592-4'!$I:$I,'[5]DevicesWithInventory_ef016592-4'!$D:$D)</f>
        <v>45811.405643229169</v>
      </c>
      <c r="AB322" s="170">
        <f>_xlfn.XLOOKUP(R322,'[6]DevicesWithInventory_89e8ff99-1'!$I:$I,'[6]DevicesWithInventory_89e8ff99-1'!$D:$D)</f>
        <v>45836.159812175923</v>
      </c>
      <c r="AC322" s="170">
        <v>45856.380446921299</v>
      </c>
      <c r="AD322" s="181">
        <v>45866.180432650464</v>
      </c>
    </row>
    <row r="323" spans="1:30" ht="15" hidden="1" x14ac:dyDescent="0.25">
      <c r="A323" s="92" t="s">
        <v>191</v>
      </c>
      <c r="B323" s="92" t="s">
        <v>191</v>
      </c>
      <c r="C323" s="92" t="s">
        <v>23</v>
      </c>
      <c r="D323" s="92" t="s">
        <v>785</v>
      </c>
      <c r="E323" s="94" t="s">
        <v>87</v>
      </c>
      <c r="F323" s="93" t="s">
        <v>694</v>
      </c>
      <c r="G323" s="93">
        <v>1</v>
      </c>
      <c r="H323" s="93" t="str">
        <f t="shared" si="25"/>
        <v>UJJAINBM</v>
      </c>
      <c r="I323" s="123" t="s">
        <v>451</v>
      </c>
      <c r="J323" s="123" t="s">
        <v>1416</v>
      </c>
      <c r="K323" s="124" t="s">
        <v>1417</v>
      </c>
      <c r="L323" s="124" t="s">
        <v>451</v>
      </c>
      <c r="M323" s="95" t="s">
        <v>451</v>
      </c>
      <c r="N323" s="94" t="e">
        <f>_xlfn.XLOOKUP(H323,[3]Sheet1!$V:$V,[3]Sheet1!$P:$P)</f>
        <v>#N/A</v>
      </c>
      <c r="O323" s="94" t="e">
        <f>_xlfn.XLOOKUP(H323,[3]Sheet1!$V:$V,[3]Sheet1!$F:$F)</f>
        <v>#N/A</v>
      </c>
      <c r="P323" s="94" t="str">
        <f>_xlfn.XLOOKUP(R323,'[7]DevicesWithInventory_89e8ff99-1'!$I:$I,'[7]DevicesWithInventory_89e8ff99-1'!$AB:$AB)</f>
        <v>jitendra.bairagi@westerncap.in</v>
      </c>
      <c r="Q323" s="94" t="b">
        <f t="shared" si="28"/>
        <v>1</v>
      </c>
      <c r="R323" s="94" t="s">
        <v>1416</v>
      </c>
      <c r="S323" s="94" t="s">
        <v>1417</v>
      </c>
      <c r="T323" s="98" t="str">
        <f>_xlfn.XLOOKUP(R323,'[4]Laptop Tracking'!$G:$G,'[4]Laptop Tracking'!$F:$F)</f>
        <v>HP 240 G9</v>
      </c>
      <c r="U323" s="91" t="s">
        <v>775</v>
      </c>
      <c r="AA323" s="99">
        <f>_xlfn.XLOOKUP(J323,'[5]DevicesWithInventory_ef016592-4'!$I:$I,'[5]DevicesWithInventory_ef016592-4'!$D:$D)</f>
        <v>45811.410292395834</v>
      </c>
      <c r="AB323" s="170">
        <f>_xlfn.XLOOKUP(R323,'[6]DevicesWithInventory_89e8ff99-1'!$I:$I,'[6]DevicesWithInventory_89e8ff99-1'!$D:$D)</f>
        <v>45836.23312070602</v>
      </c>
      <c r="AC323" s="170">
        <v>45856.215846145831</v>
      </c>
      <c r="AD323" s="181">
        <v>45866.177187604168</v>
      </c>
    </row>
    <row r="324" spans="1:30" ht="15" hidden="1" x14ac:dyDescent="0.25">
      <c r="A324" s="92" t="s">
        <v>191</v>
      </c>
      <c r="B324" s="92" t="s">
        <v>191</v>
      </c>
      <c r="C324" s="92" t="s">
        <v>23</v>
      </c>
      <c r="D324" s="92" t="s">
        <v>785</v>
      </c>
      <c r="E324" s="94" t="s">
        <v>88</v>
      </c>
      <c r="F324" s="93" t="s">
        <v>694</v>
      </c>
      <c r="G324" s="93">
        <v>1</v>
      </c>
      <c r="H324" s="93" t="str">
        <f t="shared" si="25"/>
        <v>UJJAINCOE</v>
      </c>
      <c r="I324" s="123" t="s">
        <v>1418</v>
      </c>
      <c r="J324" s="123" t="s">
        <v>1419</v>
      </c>
      <c r="K324" s="124" t="s">
        <v>1420</v>
      </c>
      <c r="L324" s="124" t="s">
        <v>1418</v>
      </c>
      <c r="M324" s="95" t="s">
        <v>1418</v>
      </c>
      <c r="N324" s="94" t="e">
        <f>_xlfn.XLOOKUP(H324,[3]Sheet1!$V:$V,[3]Sheet1!$P:$P)</f>
        <v>#N/A</v>
      </c>
      <c r="O324" s="94" t="e">
        <f>_xlfn.XLOOKUP(H324,[3]Sheet1!$V:$V,[3]Sheet1!$F:$F)</f>
        <v>#N/A</v>
      </c>
      <c r="P324" s="94" t="str">
        <f>_xlfn.XLOOKUP(R324,'[7]DevicesWithInventory_89e8ff99-1'!$I:$I,'[7]DevicesWithInventory_89e8ff99-1'!$AB:$AB)</f>
        <v>kaushlesh.saket@westerncap.in</v>
      </c>
      <c r="Q324" s="94" t="b">
        <f t="shared" si="28"/>
        <v>1</v>
      </c>
      <c r="R324" s="94" t="s">
        <v>1419</v>
      </c>
      <c r="S324" s="94" t="s">
        <v>1420</v>
      </c>
      <c r="T324" s="98" t="str">
        <f>_xlfn.XLOOKUP(R324,'[4]Laptop Tracking'!$G:$G,'[4]Laptop Tracking'!$F:$F)</f>
        <v>HP 240 G9</v>
      </c>
      <c r="U324" s="91" t="s">
        <v>775</v>
      </c>
      <c r="AA324" s="99">
        <f>_xlfn.XLOOKUP(J324,'[5]DevicesWithInventory_ef016592-4'!$I:$I,'[5]DevicesWithInventory_ef016592-4'!$D:$D)</f>
        <v>45811.406772534719</v>
      </c>
      <c r="AB324" s="170">
        <f>_xlfn.XLOOKUP(R324,'[6]DevicesWithInventory_89e8ff99-1'!$I:$I,'[6]DevicesWithInventory_89e8ff99-1'!$D:$D)</f>
        <v>45836.18543273148</v>
      </c>
      <c r="AC324" s="170">
        <v>45856.247379305554</v>
      </c>
      <c r="AD324" s="181">
        <v>45866.179773043979</v>
      </c>
    </row>
    <row r="325" spans="1:30" ht="15" hidden="1" x14ac:dyDescent="0.25">
      <c r="A325" s="92" t="s">
        <v>283</v>
      </c>
      <c r="B325" s="92" t="s">
        <v>173</v>
      </c>
      <c r="C325" s="92" t="s">
        <v>13</v>
      </c>
      <c r="D325" s="92" t="s">
        <v>785</v>
      </c>
      <c r="E325" s="94" t="s">
        <v>89</v>
      </c>
      <c r="F325" s="93" t="s">
        <v>694</v>
      </c>
      <c r="G325" s="93">
        <v>1</v>
      </c>
      <c r="H325" s="93" t="str">
        <f t="shared" si="25"/>
        <v>KALYANBCM</v>
      </c>
      <c r="I325" s="121" t="s">
        <v>1421</v>
      </c>
      <c r="J325" s="121" t="s">
        <v>1422</v>
      </c>
      <c r="K325" s="121" t="s">
        <v>1423</v>
      </c>
      <c r="L325" s="124" t="s">
        <v>1421</v>
      </c>
      <c r="M325" s="96" t="s">
        <v>1421</v>
      </c>
      <c r="N325" s="94" t="e">
        <f>_xlfn.XLOOKUP(H325,[3]Sheet1!$V:$V,[3]Sheet1!$P:$P)</f>
        <v>#N/A</v>
      </c>
      <c r="O325" s="94" t="e">
        <f>_xlfn.XLOOKUP(H325,[3]Sheet1!$V:$V,[3]Sheet1!$F:$F)</f>
        <v>#N/A</v>
      </c>
      <c r="P325" s="94" t="str">
        <f>_xlfn.XLOOKUP(R325,'[7]DevicesWithInventory_89e8ff99-1'!$I:$I,'[7]DevicesWithInventory_89e8ff99-1'!$AB:$AB)</f>
        <v>yogesh.singh@westerncap.in</v>
      </c>
      <c r="Q325" s="94" t="b">
        <f t="shared" si="28"/>
        <v>1</v>
      </c>
      <c r="R325" s="94" t="s">
        <v>1422</v>
      </c>
      <c r="S325" s="147" t="s">
        <v>1423</v>
      </c>
      <c r="T325" s="98" t="str">
        <f>_xlfn.XLOOKUP(R325,'[8]assets smaple file'!$N:$N,'[8]assets smaple file'!$M:$M)</f>
        <v>HP 240 G9</v>
      </c>
      <c r="U325" s="91" t="s">
        <v>789</v>
      </c>
      <c r="AA325" s="99">
        <f>_xlfn.XLOOKUP(J325,'[5]DevicesWithInventory_ef016592-4'!$I:$I,'[5]DevicesWithInventory_ef016592-4'!$D:$D)</f>
        <v>45811.433799282408</v>
      </c>
      <c r="AB325" s="170">
        <f>_xlfn.XLOOKUP(R325,'[6]DevicesWithInventory_89e8ff99-1'!$I:$I,'[6]DevicesWithInventory_89e8ff99-1'!$D:$D)</f>
        <v>45836.21652371528</v>
      </c>
      <c r="AC325" s="170">
        <v>45856.215993935184</v>
      </c>
      <c r="AD325" s="181">
        <v>45866.199964479165</v>
      </c>
    </row>
    <row r="326" spans="1:30" ht="16.5" hidden="1" x14ac:dyDescent="0.3">
      <c r="A326" s="92" t="s">
        <v>146</v>
      </c>
      <c r="B326" s="92" t="s">
        <v>146</v>
      </c>
      <c r="C326" s="92" t="s">
        <v>17</v>
      </c>
      <c r="D326" s="92" t="s">
        <v>785</v>
      </c>
      <c r="E326" s="94" t="s">
        <v>87</v>
      </c>
      <c r="F326" s="93" t="s">
        <v>694</v>
      </c>
      <c r="G326" s="93">
        <v>1</v>
      </c>
      <c r="H326" s="93" t="str">
        <f t="shared" si="25"/>
        <v>AJMERBM</v>
      </c>
      <c r="I326" s="123" t="s">
        <v>147</v>
      </c>
      <c r="J326" s="123" t="s">
        <v>1424</v>
      </c>
      <c r="K326" s="124" t="s">
        <v>1425</v>
      </c>
      <c r="L326" s="124" t="s">
        <v>147</v>
      </c>
      <c r="M326" s="190" t="s">
        <v>1426</v>
      </c>
      <c r="N326" s="94" t="e">
        <f>_xlfn.XLOOKUP(H326,[3]Sheet1!$V:$V,[3]Sheet1!$P:$P)</f>
        <v>#N/A</v>
      </c>
      <c r="O326" s="94" t="e">
        <f>_xlfn.XLOOKUP(H326,[3]Sheet1!$V:$V,[3]Sheet1!$F:$F)</f>
        <v>#N/A</v>
      </c>
      <c r="P326" s="94" t="str">
        <f>_xlfn.XLOOKUP(R326,'[7]DevicesWithInventory_89e8ff99-1'!$I:$I,'[7]DevicesWithInventory_89e8ff99-1'!$AB:$AB)</f>
        <v>dheeraj.chauhan@westerncap.in</v>
      </c>
      <c r="Q326" s="94" t="b">
        <f t="shared" si="28"/>
        <v>0</v>
      </c>
      <c r="R326" s="94" t="s">
        <v>1424</v>
      </c>
      <c r="S326" s="94" t="s">
        <v>1425</v>
      </c>
      <c r="T326" s="98" t="str">
        <f>_xlfn.XLOOKUP(R326,'[4]Laptop Tracking'!$G:$G,'[4]Laptop Tracking'!$F:$F)</f>
        <v>HP 240 G9</v>
      </c>
      <c r="U326" s="91" t="s">
        <v>775</v>
      </c>
      <c r="AA326" s="99">
        <f>_xlfn.XLOOKUP(J326,'[5]DevicesWithInventory_ef016592-4'!$I:$I,'[5]DevicesWithInventory_ef016592-4'!$D:$D)</f>
        <v>45811.171300555558</v>
      </c>
      <c r="AB326" s="170">
        <f>_xlfn.XLOOKUP(R326,'[6]DevicesWithInventory_89e8ff99-1'!$I:$I,'[6]DevicesWithInventory_89e8ff99-1'!$D:$D)</f>
        <v>45836.172941504628</v>
      </c>
      <c r="AC326" s="170">
        <v>45856.176326423614</v>
      </c>
      <c r="AD326" s="181">
        <v>45866.199937951387</v>
      </c>
    </row>
    <row r="327" spans="1:30" ht="15" hidden="1" x14ac:dyDescent="0.25">
      <c r="A327" s="92" t="s">
        <v>146</v>
      </c>
      <c r="B327" s="92" t="s">
        <v>146</v>
      </c>
      <c r="C327" s="92" t="s">
        <v>17</v>
      </c>
      <c r="D327" s="92" t="s">
        <v>785</v>
      </c>
      <c r="E327" s="94" t="s">
        <v>88</v>
      </c>
      <c r="F327" s="93" t="s">
        <v>694</v>
      </c>
      <c r="G327" s="93">
        <v>1</v>
      </c>
      <c r="H327" s="93" t="str">
        <f t="shared" si="25"/>
        <v>AJMERCOE</v>
      </c>
      <c r="I327" s="123" t="s">
        <v>1427</v>
      </c>
      <c r="J327" s="123" t="s">
        <v>1428</v>
      </c>
      <c r="K327" s="124" t="s">
        <v>1429</v>
      </c>
      <c r="L327" s="124" t="s">
        <v>1427</v>
      </c>
      <c r="M327" s="161" t="s">
        <v>1427</v>
      </c>
      <c r="N327" s="94" t="e">
        <f>_xlfn.XLOOKUP(H327,[3]Sheet1!$V:$V,[3]Sheet1!$P:$P)</f>
        <v>#N/A</v>
      </c>
      <c r="O327" s="94" t="e">
        <f>_xlfn.XLOOKUP(H327,[3]Sheet1!$V:$V,[3]Sheet1!$F:$F)</f>
        <v>#N/A</v>
      </c>
      <c r="P327" s="94" t="str">
        <f>_xlfn.XLOOKUP(R327,'[7]DevicesWithInventory_89e8ff99-1'!$I:$I,'[7]DevicesWithInventory_89e8ff99-1'!$AB:$AB)</f>
        <v>manisha.sen@westerncap.in</v>
      </c>
      <c r="Q327" s="94" t="b">
        <f t="shared" si="28"/>
        <v>1</v>
      </c>
      <c r="R327" s="94" t="s">
        <v>1428</v>
      </c>
      <c r="S327" s="94" t="s">
        <v>1429</v>
      </c>
      <c r="T327" s="98" t="str">
        <f>_xlfn.XLOOKUP(R327,'[4]Laptop Tracking'!$G:$G,'[4]Laptop Tracking'!$F:$F)</f>
        <v>HP 240 G9</v>
      </c>
      <c r="U327" s="91" t="s">
        <v>775</v>
      </c>
      <c r="AA327" s="99">
        <f>_xlfn.XLOOKUP(J327,'[5]DevicesWithInventory_ef016592-4'!$I:$I,'[5]DevicesWithInventory_ef016592-4'!$D:$D)</f>
        <v>45811.406537511575</v>
      </c>
      <c r="AB327" s="170">
        <f>_xlfn.XLOOKUP(R327,'[6]DevicesWithInventory_89e8ff99-1'!$I:$I,'[6]DevicesWithInventory_89e8ff99-1'!$D:$D)</f>
        <v>45836.181800104168</v>
      </c>
      <c r="AC327" s="170">
        <v>45856.212296180558</v>
      </c>
      <c r="AD327" s="181">
        <v>45866.213794861113</v>
      </c>
    </row>
    <row r="328" spans="1:30" ht="15" hidden="1" x14ac:dyDescent="0.25">
      <c r="A328" s="92" t="s">
        <v>146</v>
      </c>
      <c r="B328" s="92" t="s">
        <v>146</v>
      </c>
      <c r="C328" s="92" t="s">
        <v>17</v>
      </c>
      <c r="D328" s="92" t="s">
        <v>785</v>
      </c>
      <c r="E328" s="94" t="s">
        <v>86</v>
      </c>
      <c r="F328" s="93" t="s">
        <v>770</v>
      </c>
      <c r="G328" s="93">
        <v>1</v>
      </c>
      <c r="H328" s="93" t="str">
        <f t="shared" si="25"/>
        <v>AJMERRM</v>
      </c>
      <c r="I328" s="123" t="s">
        <v>147</v>
      </c>
      <c r="J328" s="121" t="s">
        <v>1138</v>
      </c>
      <c r="K328" s="127" t="s">
        <v>1430</v>
      </c>
      <c r="L328" s="124" t="e">
        <v>#N/A</v>
      </c>
      <c r="M328" s="161" t="s">
        <v>147</v>
      </c>
      <c r="N328" s="94" t="e">
        <f>_xlfn.XLOOKUP(H328,[3]Sheet1!$V:$V,[3]Sheet1!$P:$P)</f>
        <v>#N/A</v>
      </c>
      <c r="O328" s="94" t="e">
        <f>_xlfn.XLOOKUP(H328,[3]Sheet1!$V:$V,[3]Sheet1!$F:$F)</f>
        <v>#N/A</v>
      </c>
      <c r="P328" s="94" t="e">
        <f>_xlfn.XLOOKUP(R328,'[7]DevicesWithInventory_89e8ff99-1'!$I:$I,'[7]DevicesWithInventory_89e8ff99-1'!$AB:$AB)</f>
        <v>#N/A</v>
      </c>
      <c r="Q328" s="94" t="e">
        <f t="shared" si="28"/>
        <v>#N/A</v>
      </c>
      <c r="R328" s="93" t="s">
        <v>1138</v>
      </c>
      <c r="S328" s="146" t="s">
        <v>1430</v>
      </c>
      <c r="T328" s="98" t="str">
        <f>_xlfn.XLOOKUP(R328,'[8]assets smaple file'!$N:$N,'[8]assets smaple file'!$M:$M)</f>
        <v>HP 240 G9</v>
      </c>
      <c r="U328" s="91" t="s">
        <v>775</v>
      </c>
      <c r="V328" s="91" t="s">
        <v>776</v>
      </c>
      <c r="Y328" s="91" t="s">
        <v>1179</v>
      </c>
      <c r="AB328" s="170"/>
      <c r="AC328" s="170"/>
      <c r="AD328" s="181" t="e">
        <v>#N/A</v>
      </c>
    </row>
    <row r="329" spans="1:30" ht="15" hidden="1" x14ac:dyDescent="0.25">
      <c r="A329" s="92" t="s">
        <v>317</v>
      </c>
      <c r="B329" s="92" t="s">
        <v>146</v>
      </c>
      <c r="C329" s="92" t="s">
        <v>17</v>
      </c>
      <c r="D329" s="92" t="s">
        <v>785</v>
      </c>
      <c r="E329" s="94" t="s">
        <v>87</v>
      </c>
      <c r="F329" s="93" t="s">
        <v>694</v>
      </c>
      <c r="G329" s="93">
        <v>1</v>
      </c>
      <c r="H329" s="93" t="str">
        <f t="shared" si="25"/>
        <v>BEAWARBM</v>
      </c>
      <c r="I329" s="123" t="s">
        <v>318</v>
      </c>
      <c r="J329" s="123" t="s">
        <v>1431</v>
      </c>
      <c r="K329" s="124" t="s">
        <v>1432</v>
      </c>
      <c r="L329" s="124" t="s">
        <v>318</v>
      </c>
      <c r="M329" s="95" t="s">
        <v>318</v>
      </c>
      <c r="N329" s="94" t="e">
        <f>_xlfn.XLOOKUP(H329,[3]Sheet1!$V:$V,[3]Sheet1!$P:$P)</f>
        <v>#N/A</v>
      </c>
      <c r="O329" s="94" t="e">
        <f>_xlfn.XLOOKUP(H329,[3]Sheet1!$V:$V,[3]Sheet1!$F:$F)</f>
        <v>#N/A</v>
      </c>
      <c r="P329" s="94" t="str">
        <f>_xlfn.XLOOKUP(R329,'[7]DevicesWithInventory_89e8ff99-1'!$I:$I,'[7]DevicesWithInventory_89e8ff99-1'!$AB:$AB)</f>
        <v>vikas.chouhan@westerncap.in</v>
      </c>
      <c r="Q329" s="94" t="b">
        <f t="shared" si="28"/>
        <v>1</v>
      </c>
      <c r="R329" s="94" t="s">
        <v>1431</v>
      </c>
      <c r="S329" s="94" t="s">
        <v>1432</v>
      </c>
      <c r="T329" s="98" t="str">
        <f>_xlfn.XLOOKUP(R329,'[4]Laptop Tracking'!$G:$G,'[4]Laptop Tracking'!$F:$F)</f>
        <v>HP 240 G9</v>
      </c>
      <c r="U329" s="91" t="s">
        <v>775</v>
      </c>
      <c r="AA329" s="99">
        <f>_xlfn.XLOOKUP(J329,'[5]DevicesWithInventory_ef016592-4'!$I:$I,'[5]DevicesWithInventory_ef016592-4'!$D:$D)</f>
        <v>45811.424066967593</v>
      </c>
      <c r="AB329" s="170">
        <f>_xlfn.XLOOKUP(R329,'[6]DevicesWithInventory_89e8ff99-1'!$I:$I,'[6]DevicesWithInventory_89e8ff99-1'!$D:$D)</f>
        <v>45835.493113425924</v>
      </c>
      <c r="AC329" s="170">
        <v>45856.319864814817</v>
      </c>
      <c r="AD329" s="181">
        <v>45865.418333333335</v>
      </c>
    </row>
    <row r="330" spans="1:30" ht="15" hidden="1" x14ac:dyDescent="0.25">
      <c r="A330" s="92" t="s">
        <v>317</v>
      </c>
      <c r="B330" s="92" t="s">
        <v>146</v>
      </c>
      <c r="C330" s="92" t="s">
        <v>17</v>
      </c>
      <c r="D330" s="92" t="s">
        <v>785</v>
      </c>
      <c r="E330" s="94" t="s">
        <v>88</v>
      </c>
      <c r="F330" s="93" t="s">
        <v>694</v>
      </c>
      <c r="G330" s="93">
        <v>1</v>
      </c>
      <c r="H330" s="93" t="str">
        <f t="shared" si="25"/>
        <v>BEAWARCOE</v>
      </c>
      <c r="I330" s="123" t="s">
        <v>1433</v>
      </c>
      <c r="J330" s="123" t="s">
        <v>1434</v>
      </c>
      <c r="K330" s="124" t="s">
        <v>1435</v>
      </c>
      <c r="L330" s="124" t="s">
        <v>1433</v>
      </c>
      <c r="M330" s="95" t="s">
        <v>1433</v>
      </c>
      <c r="N330" s="94" t="e">
        <f>_xlfn.XLOOKUP(H330,[3]Sheet1!$V:$V,[3]Sheet1!$P:$P)</f>
        <v>#N/A</v>
      </c>
      <c r="O330" s="94" t="e">
        <f>_xlfn.XLOOKUP(H330,[3]Sheet1!$V:$V,[3]Sheet1!$F:$F)</f>
        <v>#N/A</v>
      </c>
      <c r="P330" s="94" t="str">
        <f>_xlfn.XLOOKUP(R330,'[7]DevicesWithInventory_89e8ff99-1'!$I:$I,'[7]DevicesWithInventory_89e8ff99-1'!$AB:$AB)</f>
        <v>abhishek.nagora@westerncap.in</v>
      </c>
      <c r="Q330" s="94" t="b">
        <f t="shared" si="28"/>
        <v>1</v>
      </c>
      <c r="R330" s="94" t="s">
        <v>1434</v>
      </c>
      <c r="S330" s="94" t="s">
        <v>1435</v>
      </c>
      <c r="T330" s="98" t="str">
        <f>_xlfn.XLOOKUP(R330,'[4]Laptop Tracking'!$G:$G,'[4]Laptop Tracking'!$F:$F)</f>
        <v>HP 240 G9</v>
      </c>
      <c r="U330" s="91" t="s">
        <v>775</v>
      </c>
      <c r="AA330" s="99">
        <f>_xlfn.XLOOKUP(J330,'[5]DevicesWithInventory_ef016592-4'!$I:$I,'[5]DevicesWithInventory_ef016592-4'!$D:$D)</f>
        <v>45811.407422812503</v>
      </c>
      <c r="AB330" s="170">
        <f>_xlfn.XLOOKUP(R330,'[6]DevicesWithInventory_89e8ff99-1'!$I:$I,'[6]DevicesWithInventory_89e8ff99-1'!$D:$D)</f>
        <v>45836.197886400463</v>
      </c>
      <c r="AC330" s="170">
        <v>45856.294628773147</v>
      </c>
      <c r="AD330" s="181">
        <v>45866.210387812498</v>
      </c>
    </row>
    <row r="331" spans="1:30" ht="15" hidden="1" x14ac:dyDescent="0.25">
      <c r="A331" s="92" t="s">
        <v>317</v>
      </c>
      <c r="B331" s="92" t="s">
        <v>146</v>
      </c>
      <c r="C331" s="92" t="s">
        <v>17</v>
      </c>
      <c r="D331" s="92" t="s">
        <v>785</v>
      </c>
      <c r="E331" s="94" t="s">
        <v>86</v>
      </c>
      <c r="F331" s="93" t="s">
        <v>770</v>
      </c>
      <c r="G331" s="93">
        <v>1</v>
      </c>
      <c r="H331" s="93" t="str">
        <f t="shared" si="25"/>
        <v>BEAWARRM</v>
      </c>
      <c r="I331" s="123" t="s">
        <v>318</v>
      </c>
      <c r="J331" s="123" t="s">
        <v>1436</v>
      </c>
      <c r="K331" s="124" t="s">
        <v>1437</v>
      </c>
      <c r="L331" s="124" t="s">
        <v>821</v>
      </c>
      <c r="M331" s="95" t="s">
        <v>318</v>
      </c>
      <c r="N331" s="94" t="e">
        <f>_xlfn.XLOOKUP(H331,[3]Sheet1!$V:$V,[3]Sheet1!$P:$P)</f>
        <v>#N/A</v>
      </c>
      <c r="O331" s="94" t="e">
        <f>_xlfn.XLOOKUP(H331,[3]Sheet1!$V:$V,[3]Sheet1!$F:$F)</f>
        <v>#N/A</v>
      </c>
      <c r="P331" s="94" t="str">
        <f>_xlfn.XLOOKUP(R331,'[7]DevicesWithInventory_89e8ff99-1'!$I:$I,'[7]DevicesWithInventory_89e8ff99-1'!$AB:$AB)</f>
        <v>it@westerncap.in</v>
      </c>
      <c r="Q331" s="94" t="b">
        <f t="shared" si="28"/>
        <v>0</v>
      </c>
      <c r="R331" s="94" t="s">
        <v>1436</v>
      </c>
      <c r="S331" s="94" t="s">
        <v>1437</v>
      </c>
      <c r="T331" s="98" t="str">
        <f>_xlfn.XLOOKUP(R331,'[4]Laptop Tracking'!$G:$G,'[4]Laptop Tracking'!$F:$F)</f>
        <v>HP 240 G9</v>
      </c>
      <c r="U331" s="91" t="s">
        <v>775</v>
      </c>
      <c r="AA331" s="99">
        <f>_xlfn.XLOOKUP(J331,'[5]DevicesWithInventory_ef016592-4'!$I:$I,'[5]DevicesWithInventory_ef016592-4'!$D:$D)</f>
        <v>45811.310626770835</v>
      </c>
      <c r="AB331" s="170">
        <f>_xlfn.XLOOKUP(R331,'[6]DevicesWithInventory_89e8ff99-1'!$I:$I,'[6]DevicesWithInventory_89e8ff99-1'!$D:$D)</f>
        <v>45835.33185185185</v>
      </c>
      <c r="AC331" s="170">
        <v>45856.317989027775</v>
      </c>
      <c r="AD331" s="181">
        <v>45865.206585648149</v>
      </c>
    </row>
    <row r="332" spans="1:30" ht="15" hidden="1" x14ac:dyDescent="0.25">
      <c r="A332" s="92" t="s">
        <v>162</v>
      </c>
      <c r="B332" s="92" t="s">
        <v>162</v>
      </c>
      <c r="C332" s="92" t="s">
        <v>17</v>
      </c>
      <c r="D332" s="92" t="s">
        <v>785</v>
      </c>
      <c r="E332" s="94" t="s">
        <v>88</v>
      </c>
      <c r="F332" s="93" t="s">
        <v>694</v>
      </c>
      <c r="G332" s="93">
        <v>1</v>
      </c>
      <c r="H332" s="93" t="str">
        <f t="shared" si="25"/>
        <v>CHITTORGARHCOE</v>
      </c>
      <c r="I332" s="125" t="s">
        <v>1438</v>
      </c>
      <c r="J332" s="125" t="s">
        <v>1439</v>
      </c>
      <c r="K332" s="126" t="s">
        <v>1440</v>
      </c>
      <c r="L332" s="124" t="s">
        <v>1441</v>
      </c>
      <c r="M332" s="101" t="s">
        <v>1438</v>
      </c>
      <c r="N332" s="94" t="e">
        <f>_xlfn.XLOOKUP(H332,[3]Sheet1!$V:$V,[3]Sheet1!$P:$P)</f>
        <v>#N/A</v>
      </c>
      <c r="O332" s="94" t="e">
        <f>_xlfn.XLOOKUP(H332,[3]Sheet1!$V:$V,[3]Sheet1!$F:$F)</f>
        <v>#N/A</v>
      </c>
      <c r="P332" s="94" t="str">
        <f>_xlfn.XLOOKUP(R332,'[7]DevicesWithInventory_89e8ff99-1'!$I:$I,'[7]DevicesWithInventory_89e8ff99-1'!$AB:$AB)</f>
        <v>prakashsingh.bhati@westerncap.in</v>
      </c>
      <c r="Q332" s="94" t="b">
        <v>1</v>
      </c>
      <c r="R332" s="100" t="s">
        <v>1439</v>
      </c>
      <c r="S332" s="100" t="s">
        <v>1440</v>
      </c>
      <c r="T332" s="98" t="str">
        <f>_xlfn.XLOOKUP(R332,'[4]Laptop Tracking'!$G:$G,'[4]Laptop Tracking'!$F:$F)</f>
        <v>HP 240 G9</v>
      </c>
      <c r="U332" s="91" t="s">
        <v>775</v>
      </c>
      <c r="AA332" s="99">
        <f>_xlfn.XLOOKUP(J332,'[5]DevicesWithInventory_ef016592-4'!$I:$I,'[5]DevicesWithInventory_ef016592-4'!$D:$D)</f>
        <v>45810.181851851848</v>
      </c>
      <c r="AB332" s="170">
        <f>_xlfn.XLOOKUP(R332,'[6]DevicesWithInventory_89e8ff99-1'!$I:$I,'[6]DevicesWithInventory_89e8ff99-1'!$D:$D)</f>
        <v>45836.190814456022</v>
      </c>
      <c r="AC332" s="170">
        <v>45856.418836712961</v>
      </c>
      <c r="AD332" s="181">
        <v>45866.206513576391</v>
      </c>
    </row>
    <row r="333" spans="1:30" ht="15" hidden="1" x14ac:dyDescent="0.25">
      <c r="A333" s="92" t="s">
        <v>162</v>
      </c>
      <c r="B333" s="92" t="s">
        <v>162</v>
      </c>
      <c r="C333" s="92" t="s">
        <v>17</v>
      </c>
      <c r="D333" s="92" t="s">
        <v>785</v>
      </c>
      <c r="E333" s="94" t="s">
        <v>86</v>
      </c>
      <c r="F333" s="93" t="s">
        <v>770</v>
      </c>
      <c r="G333" s="93">
        <v>1</v>
      </c>
      <c r="H333" s="93" t="str">
        <f t="shared" si="25"/>
        <v>CHITTORGARHRM</v>
      </c>
      <c r="J333" s="123" t="s">
        <v>1256</v>
      </c>
      <c r="K333" s="124" t="s">
        <v>1257</v>
      </c>
      <c r="M333" s="96" t="str">
        <f>_xlfn.XLOOKUP(H333,[3]Sheet1!$V:$V,[3]Sheet1!$P:$P)</f>
        <v>RM</v>
      </c>
      <c r="R333" s="94" t="str">
        <f>_xlfn.XLOOKUP(H333,[3]Sheet1!$V:$V,[3]Sheet1!$F:$F)</f>
        <v>PG04SC7L</v>
      </c>
      <c r="S333" s="96" t="str">
        <f>_xlfn.XLOOKUP(H333,[3]Sheet1!$V:$V,[3]Sheet1!$J:$J)</f>
        <v>WCA/FIN/COMP/LAP/450</v>
      </c>
      <c r="T333" s="98" t="str">
        <f>_xlfn.XLOOKUP(H333,[3]Sheet1!$V:$V,[3]Sheet1!$G:$G)</f>
        <v>V15(98IH)</v>
      </c>
      <c r="AB333" s="170"/>
      <c r="AC333" s="170"/>
      <c r="AD333" s="181" t="e">
        <v>#N/A</v>
      </c>
    </row>
    <row r="334" spans="1:30" ht="15" hidden="1" x14ac:dyDescent="0.25">
      <c r="A334" s="92" t="s">
        <v>216</v>
      </c>
      <c r="B334" s="92" t="s">
        <v>162</v>
      </c>
      <c r="C334" s="92" t="s">
        <v>17</v>
      </c>
      <c r="D334" s="92" t="s">
        <v>785</v>
      </c>
      <c r="E334" s="94" t="s">
        <v>87</v>
      </c>
      <c r="F334" s="93" t="s">
        <v>694</v>
      </c>
      <c r="G334" s="93">
        <v>1</v>
      </c>
      <c r="H334" s="93" t="str">
        <f t="shared" si="25"/>
        <v>FATEHNAGARBM</v>
      </c>
      <c r="I334" s="123" t="s">
        <v>217</v>
      </c>
      <c r="J334" s="123" t="s">
        <v>1442</v>
      </c>
      <c r="K334" s="124" t="s">
        <v>1443</v>
      </c>
      <c r="L334" s="124" t="s">
        <v>217</v>
      </c>
      <c r="M334" s="95" t="s">
        <v>217</v>
      </c>
      <c r="N334" s="94" t="e">
        <f>_xlfn.XLOOKUP(H334,[3]Sheet1!$V:$V,[3]Sheet1!$P:$P)</f>
        <v>#N/A</v>
      </c>
      <c r="O334" s="94" t="e">
        <f>_xlfn.XLOOKUP(H334,[3]Sheet1!$V:$V,[3]Sheet1!$F:$F)</f>
        <v>#N/A</v>
      </c>
      <c r="P334" s="94" t="str">
        <f>_xlfn.XLOOKUP(R334,'[7]DevicesWithInventory_89e8ff99-1'!$I:$I,'[7]DevicesWithInventory_89e8ff99-1'!$AB:$AB)</f>
        <v>devendra.singh@westerncap.in</v>
      </c>
      <c r="Q334" s="94" t="b">
        <f t="shared" ref="Q334:Q341" si="29">L334=M334</f>
        <v>1</v>
      </c>
      <c r="R334" s="94" t="s">
        <v>1442</v>
      </c>
      <c r="S334" s="94" t="s">
        <v>1443</v>
      </c>
      <c r="T334" s="98" t="str">
        <f>_xlfn.XLOOKUP(R334,'[8]assets smaple file'!$N:$N,'[8]assets smaple file'!$M:$M)</f>
        <v>HP 240 G9</v>
      </c>
      <c r="U334" s="91" t="s">
        <v>775</v>
      </c>
      <c r="AA334" s="99">
        <f>_xlfn.XLOOKUP(J334,'[5]DevicesWithInventory_ef016592-4'!$I:$I,'[5]DevicesWithInventory_ef016592-4'!$D:$D)</f>
        <v>45811.469122627313</v>
      </c>
      <c r="AB334" s="170">
        <f>_xlfn.XLOOKUP(R334,'[6]DevicesWithInventory_89e8ff99-1'!$I:$I,'[6]DevicesWithInventory_89e8ff99-1'!$D:$D)</f>
        <v>45836.170509768519</v>
      </c>
      <c r="AC334" s="170">
        <v>45856.256143206017</v>
      </c>
      <c r="AD334" s="181">
        <v>45866.185171249999</v>
      </c>
    </row>
    <row r="335" spans="1:30" ht="15" hidden="1" x14ac:dyDescent="0.25">
      <c r="A335" s="92" t="s">
        <v>216</v>
      </c>
      <c r="B335" s="92" t="s">
        <v>162</v>
      </c>
      <c r="C335" s="92" t="s">
        <v>17</v>
      </c>
      <c r="D335" s="92" t="s">
        <v>785</v>
      </c>
      <c r="E335" s="94" t="s">
        <v>88</v>
      </c>
      <c r="F335" s="93" t="s">
        <v>694</v>
      </c>
      <c r="G335" s="93">
        <v>1</v>
      </c>
      <c r="H335" s="93" t="str">
        <f t="shared" si="25"/>
        <v>FATEHNAGARCOE</v>
      </c>
      <c r="I335" s="125" t="s">
        <v>1444</v>
      </c>
      <c r="J335" s="125" t="s">
        <v>1445</v>
      </c>
      <c r="K335" s="126" t="s">
        <v>1446</v>
      </c>
      <c r="L335" s="124" t="s">
        <v>1447</v>
      </c>
      <c r="M335" s="101" t="s">
        <v>1444</v>
      </c>
      <c r="N335" s="94" t="e">
        <f>_xlfn.XLOOKUP(H335,[3]Sheet1!$V:$V,[3]Sheet1!$P:$P)</f>
        <v>#N/A</v>
      </c>
      <c r="O335" s="94" t="e">
        <f>_xlfn.XLOOKUP(H335,[3]Sheet1!$V:$V,[3]Sheet1!$F:$F)</f>
        <v>#N/A</v>
      </c>
      <c r="P335" s="94" t="str">
        <f>_xlfn.XLOOKUP(R335,'[7]DevicesWithInventory_89e8ff99-1'!$I:$I,'[7]DevicesWithInventory_89e8ff99-1'!$AB:$AB)</f>
        <v>navratan.salvi@westerncap.in</v>
      </c>
      <c r="Q335" s="94" t="b">
        <v>1</v>
      </c>
      <c r="R335" s="100" t="s">
        <v>1445</v>
      </c>
      <c r="S335" s="100" t="s">
        <v>1446</v>
      </c>
      <c r="T335" s="98" t="str">
        <f>_xlfn.XLOOKUP(R335,'[4]Laptop Tracking'!$G:$G,'[4]Laptop Tracking'!$F:$F)</f>
        <v>HP 240 G9</v>
      </c>
      <c r="U335" s="91" t="s">
        <v>775</v>
      </c>
      <c r="AA335" s="99">
        <f>_xlfn.XLOOKUP(J335,'[5]DevicesWithInventory_ef016592-4'!$I:$I,'[5]DevicesWithInventory_ef016592-4'!$D:$D)</f>
        <v>45810.169976851852</v>
      </c>
      <c r="AB335" s="170">
        <f>_xlfn.XLOOKUP(R335,'[6]DevicesWithInventory_89e8ff99-1'!$I:$I,'[6]DevicesWithInventory_89e8ff99-1'!$D:$D)</f>
        <v>45836.192693391204</v>
      </c>
      <c r="AC335" s="170">
        <v>45856.449850821758</v>
      </c>
      <c r="AD335" s="181">
        <v>45866.165767708335</v>
      </c>
    </row>
    <row r="336" spans="1:30" ht="15" hidden="1" x14ac:dyDescent="0.25">
      <c r="A336" s="92" t="s">
        <v>238</v>
      </c>
      <c r="B336" s="92" t="s">
        <v>146</v>
      </c>
      <c r="C336" s="92" t="s">
        <v>17</v>
      </c>
      <c r="D336" s="92" t="s">
        <v>785</v>
      </c>
      <c r="E336" s="94" t="s">
        <v>88</v>
      </c>
      <c r="F336" s="93" t="s">
        <v>694</v>
      </c>
      <c r="G336" s="93">
        <v>1</v>
      </c>
      <c r="H336" s="93" t="str">
        <f t="shared" si="25"/>
        <v>GULABPURACOE</v>
      </c>
      <c r="I336" s="123" t="s">
        <v>1448</v>
      </c>
      <c r="J336" s="123" t="s">
        <v>1449</v>
      </c>
      <c r="K336" s="124" t="s">
        <v>1450</v>
      </c>
      <c r="L336" s="124" t="s">
        <v>1448</v>
      </c>
      <c r="M336" s="95" t="s">
        <v>1448</v>
      </c>
      <c r="N336" s="94" t="e">
        <f>_xlfn.XLOOKUP(H336,[3]Sheet1!$V:$V,[3]Sheet1!$P:$P)</f>
        <v>#N/A</v>
      </c>
      <c r="O336" s="94" t="e">
        <f>_xlfn.XLOOKUP(H336,[3]Sheet1!$V:$V,[3]Sheet1!$F:$F)</f>
        <v>#N/A</v>
      </c>
      <c r="P336" s="94" t="str">
        <f>_xlfn.XLOOKUP(R336,'[7]DevicesWithInventory_89e8ff99-1'!$I:$I,'[7]DevicesWithInventory_89e8ff99-1'!$AB:$AB)</f>
        <v>nisha.yadav@westerncap.in</v>
      </c>
      <c r="Q336" s="94" t="b">
        <f t="shared" si="29"/>
        <v>1</v>
      </c>
      <c r="R336" s="94" t="s">
        <v>1449</v>
      </c>
      <c r="S336" s="94" t="s">
        <v>1450</v>
      </c>
      <c r="T336" s="98" t="str">
        <f>_xlfn.XLOOKUP(R336,'[4]Laptop Tracking'!$G:$G,'[4]Laptop Tracking'!$F:$F)</f>
        <v>HP 240 G9</v>
      </c>
      <c r="U336" s="91" t="s">
        <v>775</v>
      </c>
      <c r="AA336" s="99">
        <f>_xlfn.XLOOKUP(J336,'[5]DevicesWithInventory_ef016592-4'!$I:$I,'[5]DevicesWithInventory_ef016592-4'!$D:$D)</f>
        <v>45811.406373310187</v>
      </c>
      <c r="AB336" s="170">
        <f>_xlfn.XLOOKUP(R336,'[6]DevicesWithInventory_89e8ff99-1'!$I:$I,'[6]DevicesWithInventory_89e8ff99-1'!$D:$D)</f>
        <v>45836.182151504632</v>
      </c>
      <c r="AC336" s="170">
        <v>45856.257062245371</v>
      </c>
      <c r="AD336" s="181">
        <v>45866.197200752315</v>
      </c>
    </row>
    <row r="337" spans="1:30" ht="15" hidden="1" x14ac:dyDescent="0.25">
      <c r="A337" s="92" t="s">
        <v>238</v>
      </c>
      <c r="B337" s="92" t="s">
        <v>146</v>
      </c>
      <c r="C337" s="92" t="s">
        <v>17</v>
      </c>
      <c r="D337" s="92" t="s">
        <v>785</v>
      </c>
      <c r="E337" s="94" t="s">
        <v>86</v>
      </c>
      <c r="F337" s="93" t="s">
        <v>770</v>
      </c>
      <c r="G337" s="93">
        <v>1</v>
      </c>
      <c r="H337" s="93" t="str">
        <f t="shared" si="25"/>
        <v>GULABPURARM</v>
      </c>
      <c r="I337" s="123" t="s">
        <v>239</v>
      </c>
      <c r="J337" s="123" t="s">
        <v>1451</v>
      </c>
      <c r="K337" s="124" t="s">
        <v>1452</v>
      </c>
      <c r="L337" s="124" t="s">
        <v>1453</v>
      </c>
      <c r="M337" s="95" t="s">
        <v>239</v>
      </c>
      <c r="N337" s="94" t="e">
        <f>_xlfn.XLOOKUP(H337,[3]Sheet1!$V:$V,[3]Sheet1!$P:$P)</f>
        <v>#N/A</v>
      </c>
      <c r="O337" s="94" t="e">
        <f>_xlfn.XLOOKUP(H337,[3]Sheet1!$V:$V,[3]Sheet1!$F:$F)</f>
        <v>#N/A</v>
      </c>
      <c r="P337" s="94" t="str">
        <f>_xlfn.XLOOKUP(R337,'[7]DevicesWithInventory_89e8ff99-1'!$I:$I,'[7]DevicesWithInventory_89e8ff99-1'!$AB:$AB)</f>
        <v>mohan.singh@westerncap.in</v>
      </c>
      <c r="Q337" s="94" t="b">
        <f t="shared" si="29"/>
        <v>0</v>
      </c>
      <c r="R337" s="94" t="s">
        <v>1451</v>
      </c>
      <c r="S337" s="94" t="s">
        <v>1452</v>
      </c>
      <c r="T337" s="98" t="str">
        <f>_xlfn.XLOOKUP(R337,'[4]Laptop Tracking'!$G:$G,'[4]Laptop Tracking'!$F:$F)</f>
        <v>HP 240 G9</v>
      </c>
      <c r="U337" s="91" t="s">
        <v>775</v>
      </c>
      <c r="AA337" s="99">
        <f>_xlfn.XLOOKUP(J337,'[5]DevicesWithInventory_ef016592-4'!$I:$I,'[5]DevicesWithInventory_ef016592-4'!$D:$D)</f>
        <v>45806.395752314813</v>
      </c>
      <c r="AB337" s="170">
        <f>_xlfn.XLOOKUP(R337,'[6]DevicesWithInventory_89e8ff99-1'!$I:$I,'[6]DevicesWithInventory_89e8ff99-1'!$D:$D)</f>
        <v>45836.168380034724</v>
      </c>
      <c r="AC337" s="170">
        <v>45856.40340664352</v>
      </c>
      <c r="AD337" s="181">
        <v>45866.065729166665</v>
      </c>
    </row>
    <row r="338" spans="1:30" ht="15" hidden="1" x14ac:dyDescent="0.25">
      <c r="A338" s="92" t="s">
        <v>330</v>
      </c>
      <c r="B338" s="92" t="s">
        <v>162</v>
      </c>
      <c r="C338" s="92" t="s">
        <v>17</v>
      </c>
      <c r="D338" s="92" t="s">
        <v>785</v>
      </c>
      <c r="E338" s="94" t="s">
        <v>87</v>
      </c>
      <c r="F338" s="93" t="s">
        <v>694</v>
      </c>
      <c r="G338" s="93">
        <v>1</v>
      </c>
      <c r="H338" s="93" t="str">
        <f t="shared" ref="H338:H367" si="30">A338&amp;E338</f>
        <v>RAJSAMANDBM</v>
      </c>
      <c r="I338" s="123" t="s">
        <v>1196</v>
      </c>
      <c r="J338" s="123" t="s">
        <v>1454</v>
      </c>
      <c r="K338" s="124" t="s">
        <v>1455</v>
      </c>
      <c r="L338" s="124" t="s">
        <v>1196</v>
      </c>
      <c r="M338" s="95" t="s">
        <v>1196</v>
      </c>
      <c r="N338" s="94" t="e">
        <f>_xlfn.XLOOKUP(H338,[3]Sheet1!$V:$V,[3]Sheet1!$P:$P)</f>
        <v>#N/A</v>
      </c>
      <c r="O338" s="94" t="e">
        <f>_xlfn.XLOOKUP(H338,[3]Sheet1!$V:$V,[3]Sheet1!$F:$F)</f>
        <v>#N/A</v>
      </c>
      <c r="P338" s="94" t="str">
        <f>_xlfn.XLOOKUP(R338,'[7]DevicesWithInventory_89e8ff99-1'!$I:$I,'[7]DevicesWithInventory_89e8ff99-1'!$AB:$AB)</f>
        <v>udai.chauhan@westerncap.in</v>
      </c>
      <c r="Q338" s="94" t="b">
        <f t="shared" si="29"/>
        <v>1</v>
      </c>
      <c r="R338" s="94" t="s">
        <v>1454</v>
      </c>
      <c r="S338" s="94" t="s">
        <v>1455</v>
      </c>
      <c r="T338" s="98" t="str">
        <f>_xlfn.XLOOKUP(R338,'[4]Laptop Tracking'!$G:$G,'[4]Laptop Tracking'!$F:$F)</f>
        <v>HP 240 G9</v>
      </c>
      <c r="U338" s="91" t="s">
        <v>775</v>
      </c>
      <c r="AA338" s="99">
        <f>_xlfn.XLOOKUP(J338,'[5]DevicesWithInventory_ef016592-4'!$I:$I,'[5]DevicesWithInventory_ef016592-4'!$D:$D)</f>
        <v>45811.406073668979</v>
      </c>
      <c r="AB338" s="170">
        <f>_xlfn.XLOOKUP(R338,'[6]DevicesWithInventory_89e8ff99-1'!$I:$I,'[6]DevicesWithInventory_89e8ff99-1'!$D:$D)</f>
        <v>45836.202881990743</v>
      </c>
      <c r="AC338" s="170">
        <v>45856.244664861108</v>
      </c>
      <c r="AD338" s="181">
        <v>45866.192258738425</v>
      </c>
    </row>
    <row r="339" spans="1:30" ht="15" hidden="1" x14ac:dyDescent="0.25">
      <c r="A339" s="92" t="s">
        <v>330</v>
      </c>
      <c r="B339" s="92" t="s">
        <v>162</v>
      </c>
      <c r="C339" s="92" t="s">
        <v>17</v>
      </c>
      <c r="D339" s="92" t="s">
        <v>785</v>
      </c>
      <c r="E339" s="94" t="s">
        <v>88</v>
      </c>
      <c r="F339" s="93" t="s">
        <v>694</v>
      </c>
      <c r="G339" s="93">
        <v>1</v>
      </c>
      <c r="H339" s="93" t="str">
        <f t="shared" si="30"/>
        <v>RAJSAMANDCOE</v>
      </c>
      <c r="I339" s="123" t="s">
        <v>1456</v>
      </c>
      <c r="J339" s="123" t="s">
        <v>1457</v>
      </c>
      <c r="K339" s="124" t="s">
        <v>1458</v>
      </c>
      <c r="L339" s="124" t="s">
        <v>1459</v>
      </c>
      <c r="M339" s="95" t="s">
        <v>1456</v>
      </c>
      <c r="N339" s="94" t="e">
        <f>_xlfn.XLOOKUP(H339,[3]Sheet1!$V:$V,[3]Sheet1!$P:$P)</f>
        <v>#N/A</v>
      </c>
      <c r="O339" s="94" t="e">
        <f>_xlfn.XLOOKUP(H339,[3]Sheet1!$V:$V,[3]Sheet1!$F:$F)</f>
        <v>#N/A</v>
      </c>
      <c r="P339" s="94" t="str">
        <f>_xlfn.XLOOKUP(R339,'[7]DevicesWithInventory_89e8ff99-1'!$I:$I,'[7]DevicesWithInventory_89e8ff99-1'!$AB:$AB)</f>
        <v>suresh.gurjar@westerncap.in</v>
      </c>
      <c r="Q339" s="94" t="b">
        <f t="shared" si="29"/>
        <v>1</v>
      </c>
      <c r="R339" s="94" t="s">
        <v>1457</v>
      </c>
      <c r="S339" s="94" t="s">
        <v>1458</v>
      </c>
      <c r="T339" s="98" t="str">
        <f>_xlfn.XLOOKUP(R339,'[4]Laptop Tracking'!$G:$G,'[4]Laptop Tracking'!$F:$F)</f>
        <v>HP 240 G9</v>
      </c>
      <c r="U339" s="91" t="s">
        <v>775</v>
      </c>
      <c r="AA339" s="99">
        <f>_xlfn.XLOOKUP(J339,'[5]DevicesWithInventory_ef016592-4'!$I:$I,'[5]DevicesWithInventory_ef016592-4'!$D:$D)</f>
        <v>45811.407800393521</v>
      </c>
      <c r="AB339" s="170">
        <f>_xlfn.XLOOKUP(R339,'[6]DevicesWithInventory_89e8ff99-1'!$I:$I,'[6]DevicesWithInventory_89e8ff99-1'!$D:$D)</f>
        <v>45836.146242372684</v>
      </c>
      <c r="AC339" s="170">
        <v>45856.41507077546</v>
      </c>
      <c r="AD339" s="181">
        <v>45866.169760254626</v>
      </c>
    </row>
    <row r="340" spans="1:30" ht="15" hidden="1" x14ac:dyDescent="0.25">
      <c r="A340" s="92" t="s">
        <v>349</v>
      </c>
      <c r="B340" s="92" t="s">
        <v>146</v>
      </c>
      <c r="C340" s="92" t="s">
        <v>17</v>
      </c>
      <c r="D340" s="92" t="s">
        <v>785</v>
      </c>
      <c r="E340" s="94" t="s">
        <v>87</v>
      </c>
      <c r="F340" s="93" t="s">
        <v>694</v>
      </c>
      <c r="G340" s="93">
        <v>1</v>
      </c>
      <c r="H340" s="93" t="str">
        <f t="shared" si="30"/>
        <v>SOJATBM</v>
      </c>
      <c r="I340" s="123" t="s">
        <v>1460</v>
      </c>
      <c r="J340" s="123" t="s">
        <v>1461</v>
      </c>
      <c r="K340" s="124" t="s">
        <v>1462</v>
      </c>
      <c r="L340" s="124" t="s">
        <v>1460</v>
      </c>
      <c r="M340" s="95" t="s">
        <v>1460</v>
      </c>
      <c r="N340" s="94" t="e">
        <f>_xlfn.XLOOKUP(H340,[3]Sheet1!$V:$V,[3]Sheet1!$P:$P)</f>
        <v>#N/A</v>
      </c>
      <c r="O340" s="94" t="e">
        <f>_xlfn.XLOOKUP(H340,[3]Sheet1!$V:$V,[3]Sheet1!$F:$F)</f>
        <v>#N/A</v>
      </c>
      <c r="P340" s="94" t="str">
        <f>_xlfn.XLOOKUP(R340,'[7]DevicesWithInventory_89e8ff99-1'!$I:$I,'[7]DevicesWithInventory_89e8ff99-1'!$AB:$AB)</f>
        <v>vena.ram@westerncap.in</v>
      </c>
      <c r="Q340" s="94" t="b">
        <f t="shared" si="29"/>
        <v>1</v>
      </c>
      <c r="R340" s="94" t="s">
        <v>1461</v>
      </c>
      <c r="S340" s="94" t="s">
        <v>1462</v>
      </c>
      <c r="T340" s="98" t="str">
        <f>_xlfn.XLOOKUP(R340,'[4]Laptop Tracking'!$G:$G,'[4]Laptop Tracking'!$F:$F)</f>
        <v>HP 240 G9</v>
      </c>
      <c r="U340" s="91" t="s">
        <v>775</v>
      </c>
      <c r="AA340" s="99">
        <f>_xlfn.XLOOKUP(J340,'[5]DevicesWithInventory_ef016592-4'!$I:$I,'[5]DevicesWithInventory_ef016592-4'!$D:$D)</f>
        <v>45810.520775462966</v>
      </c>
      <c r="AB340" s="170">
        <f>_xlfn.XLOOKUP(R340,'[6]DevicesWithInventory_89e8ff99-1'!$I:$I,'[6]DevicesWithInventory_89e8ff99-1'!$D:$D)</f>
        <v>45836.161945555556</v>
      </c>
      <c r="AC340" s="170">
        <v>45856.187204560185</v>
      </c>
      <c r="AD340" s="181">
        <v>45866.167200046293</v>
      </c>
    </row>
    <row r="341" spans="1:30" ht="15" hidden="1" x14ac:dyDescent="0.25">
      <c r="A341" s="92" t="s">
        <v>349</v>
      </c>
      <c r="B341" s="92" t="s">
        <v>146</v>
      </c>
      <c r="C341" s="92" t="s">
        <v>17</v>
      </c>
      <c r="D341" s="92" t="s">
        <v>785</v>
      </c>
      <c r="E341" s="94" t="s">
        <v>88</v>
      </c>
      <c r="F341" s="93" t="s">
        <v>694</v>
      </c>
      <c r="G341" s="93">
        <v>1</v>
      </c>
      <c r="H341" s="93" t="str">
        <f t="shared" si="30"/>
        <v>SOJATCOE</v>
      </c>
      <c r="I341" s="123" t="s">
        <v>350</v>
      </c>
      <c r="J341" s="123" t="s">
        <v>1463</v>
      </c>
      <c r="K341" s="124" t="s">
        <v>1464</v>
      </c>
      <c r="L341" s="124" t="s">
        <v>350</v>
      </c>
      <c r="M341" s="95" t="s">
        <v>350</v>
      </c>
      <c r="N341" s="94" t="e">
        <f>_xlfn.XLOOKUP(H341,[3]Sheet1!$V:$V,[3]Sheet1!$P:$P)</f>
        <v>#N/A</v>
      </c>
      <c r="O341" s="94" t="e">
        <f>_xlfn.XLOOKUP(H341,[3]Sheet1!$V:$V,[3]Sheet1!$F:$F)</f>
        <v>#N/A</v>
      </c>
      <c r="P341" s="94" t="str">
        <f>_xlfn.XLOOKUP(R341,'[7]DevicesWithInventory_89e8ff99-1'!$I:$I,'[7]DevicesWithInventory_89e8ff99-1'!$AB:$AB)</f>
        <v>shyam.das@westerncap.in</v>
      </c>
      <c r="Q341" s="94" t="b">
        <f t="shared" si="29"/>
        <v>1</v>
      </c>
      <c r="R341" s="94" t="s">
        <v>1463</v>
      </c>
      <c r="S341" s="94" t="s">
        <v>1464</v>
      </c>
      <c r="T341" s="98" t="str">
        <f>_xlfn.XLOOKUP(R341,'[4]Laptop Tracking'!$G:$G,'[4]Laptop Tracking'!$F:$F)</f>
        <v>HP 240 G9</v>
      </c>
      <c r="U341" s="91" t="s">
        <v>775</v>
      </c>
      <c r="AA341" s="99">
        <f>_xlfn.XLOOKUP(J341,'[5]DevicesWithInventory_ef016592-4'!$I:$I,'[5]DevicesWithInventory_ef016592-4'!$D:$D)</f>
        <v>45811.510152662035</v>
      </c>
      <c r="AB341" s="170">
        <f>_xlfn.XLOOKUP(R341,'[6]DevicesWithInventory_89e8ff99-1'!$I:$I,'[6]DevicesWithInventory_89e8ff99-1'!$D:$D)</f>
        <v>45835.178506944445</v>
      </c>
      <c r="AC341" s="170">
        <v>45854.599097222221</v>
      </c>
      <c r="AD341" s="181">
        <v>45864.556481481479</v>
      </c>
    </row>
    <row r="342" spans="1:30" ht="15" hidden="1" x14ac:dyDescent="0.25">
      <c r="A342" s="92" t="s">
        <v>349</v>
      </c>
      <c r="B342" s="92" t="s">
        <v>146</v>
      </c>
      <c r="C342" s="92" t="s">
        <v>17</v>
      </c>
      <c r="D342" s="92" t="s">
        <v>785</v>
      </c>
      <c r="E342" s="94" t="s">
        <v>86</v>
      </c>
      <c r="F342" s="93"/>
      <c r="G342" s="93"/>
      <c r="H342" s="93" t="str">
        <f t="shared" si="30"/>
        <v>SOJATRM</v>
      </c>
      <c r="I342" s="123" t="s">
        <v>1460</v>
      </c>
      <c r="J342" s="123" t="s">
        <v>1203</v>
      </c>
      <c r="K342" s="124" t="s">
        <v>1204</v>
      </c>
      <c r="M342" s="96" t="e">
        <f>_xlfn.XLOOKUP(H342,[2]Sheet1!$V:$V,[2]Sheet1!$P:$P)</f>
        <v>#N/A</v>
      </c>
      <c r="N342" s="94" t="str">
        <f>_xlfn.XLOOKUP(H342,[3]Sheet1!$V:$V,[3]Sheet1!$P:$P)</f>
        <v>RM</v>
      </c>
      <c r="O342" s="94" t="str">
        <f>_xlfn.XLOOKUP(H342,[3]Sheet1!$V:$V,[3]Sheet1!$F:$F)</f>
        <v>PG04JKNJ</v>
      </c>
      <c r="R342" s="94" t="e">
        <f>_xlfn.XLOOKUP(H342,[2]Sheet1!$V:$V,[2]Sheet1!$F:$F)</f>
        <v>#N/A</v>
      </c>
      <c r="S342" s="96" t="e">
        <f>_xlfn.XLOOKUP(R342,[2]Sheet1!$F:$F,[2]Sheet1!$J:$J)</f>
        <v>#N/A</v>
      </c>
      <c r="T342" s="98" t="e">
        <f>_xlfn.XLOOKUP(R342,[2]Sheet1!$F:$F,[2]Sheet1!$G:$G)</f>
        <v>#N/A</v>
      </c>
      <c r="U342" s="91" t="s">
        <v>775</v>
      </c>
      <c r="W342" s="91" t="s">
        <v>1465</v>
      </c>
      <c r="AB342" s="170"/>
      <c r="AC342" s="170"/>
      <c r="AD342" s="181" t="e">
        <v>#N/A</v>
      </c>
    </row>
    <row r="343" spans="1:30" ht="15" hidden="1" x14ac:dyDescent="0.25">
      <c r="A343" s="92" t="s">
        <v>181</v>
      </c>
      <c r="B343" s="92" t="s">
        <v>181</v>
      </c>
      <c r="C343" s="92" t="s">
        <v>17</v>
      </c>
      <c r="D343" s="92" t="s">
        <v>785</v>
      </c>
      <c r="E343" s="94" t="s">
        <v>87</v>
      </c>
      <c r="F343" s="93" t="s">
        <v>694</v>
      </c>
      <c r="G343" s="93">
        <v>1</v>
      </c>
      <c r="H343" s="93" t="str">
        <f t="shared" si="30"/>
        <v>CHOMUBM</v>
      </c>
      <c r="I343" s="123" t="s">
        <v>1466</v>
      </c>
      <c r="J343" s="123" t="s">
        <v>1467</v>
      </c>
      <c r="K343" s="124" t="s">
        <v>1468</v>
      </c>
      <c r="L343" s="124" t="s">
        <v>1466</v>
      </c>
      <c r="M343" s="95" t="s">
        <v>1466</v>
      </c>
      <c r="N343" s="94" t="e">
        <f>_xlfn.XLOOKUP(H343,[3]Sheet1!$V:$V,[3]Sheet1!$P:$P)</f>
        <v>#N/A</v>
      </c>
      <c r="O343" s="94" t="e">
        <f>_xlfn.XLOOKUP(H343,[3]Sheet1!$V:$V,[3]Sheet1!$F:$F)</f>
        <v>#N/A</v>
      </c>
      <c r="P343" s="94" t="str">
        <f>_xlfn.XLOOKUP(R343,'[7]DevicesWithInventory_89e8ff99-1'!$I:$I,'[7]DevicesWithInventory_89e8ff99-1'!$AB:$AB)</f>
        <v>ranveer.solanki@westerncap.in</v>
      </c>
      <c r="Q343" s="94" t="b">
        <f t="shared" ref="Q343:Q369" si="31">L343=M343</f>
        <v>1</v>
      </c>
      <c r="R343" s="94" t="s">
        <v>1467</v>
      </c>
      <c r="S343" s="94" t="s">
        <v>1468</v>
      </c>
      <c r="T343" s="98" t="str">
        <f>_xlfn.XLOOKUP(R343,'[4]Laptop Tracking'!$G:$G,'[4]Laptop Tracking'!$F:$F)</f>
        <v>HP 240 G9</v>
      </c>
      <c r="U343" s="91" t="s">
        <v>775</v>
      </c>
      <c r="AA343" s="99">
        <f>_xlfn.XLOOKUP(J343,'[5]DevicesWithInventory_ef016592-4'!$I:$I,'[5]DevicesWithInventory_ef016592-4'!$D:$D)</f>
        <v>45811.219475532409</v>
      </c>
      <c r="AB343" s="170">
        <f>_xlfn.XLOOKUP(R343,'[6]DevicesWithInventory_89e8ff99-1'!$I:$I,'[6]DevicesWithInventory_89e8ff99-1'!$D:$D)</f>
        <v>45836.229471261577</v>
      </c>
      <c r="AC343" s="170">
        <v>45856.205814884263</v>
      </c>
      <c r="AD343" s="181">
        <v>45866.181654282409</v>
      </c>
    </row>
    <row r="344" spans="1:30" ht="15" hidden="1" x14ac:dyDescent="0.25">
      <c r="A344" s="92" t="s">
        <v>181</v>
      </c>
      <c r="B344" s="92" t="s">
        <v>181</v>
      </c>
      <c r="C344" s="92" t="s">
        <v>17</v>
      </c>
      <c r="D344" s="92" t="s">
        <v>785</v>
      </c>
      <c r="E344" s="94" t="s">
        <v>88</v>
      </c>
      <c r="F344" s="93" t="s">
        <v>694</v>
      </c>
      <c r="G344" s="93">
        <v>1</v>
      </c>
      <c r="H344" s="93" t="str">
        <f t="shared" si="30"/>
        <v>CHOMUCOE</v>
      </c>
      <c r="I344" s="123" t="s">
        <v>1469</v>
      </c>
      <c r="J344" s="123" t="s">
        <v>1470</v>
      </c>
      <c r="K344" s="124" t="s">
        <v>1471</v>
      </c>
      <c r="L344" s="124" t="s">
        <v>1469</v>
      </c>
      <c r="M344" s="95" t="s">
        <v>1469</v>
      </c>
      <c r="N344" s="94" t="e">
        <f>_xlfn.XLOOKUP(H344,[3]Sheet1!$V:$V,[3]Sheet1!$P:$P)</f>
        <v>#N/A</v>
      </c>
      <c r="O344" s="94" t="e">
        <f>_xlfn.XLOOKUP(H344,[3]Sheet1!$V:$V,[3]Sheet1!$F:$F)</f>
        <v>#N/A</v>
      </c>
      <c r="P344" s="94" t="str">
        <f>_xlfn.XLOOKUP(R344,'[7]DevicesWithInventory_89e8ff99-1'!$I:$I,'[7]DevicesWithInventory_89e8ff99-1'!$AB:$AB)</f>
        <v>virendra.singh@westerncap.in</v>
      </c>
      <c r="Q344" s="94" t="b">
        <f t="shared" si="31"/>
        <v>1</v>
      </c>
      <c r="R344" s="94" t="s">
        <v>1470</v>
      </c>
      <c r="S344" s="94" t="s">
        <v>1471</v>
      </c>
      <c r="T344" s="98" t="str">
        <f>_xlfn.XLOOKUP(R344,'[4]Laptop Tracking'!$G:$G,'[4]Laptop Tracking'!$F:$F)</f>
        <v>HP 240 G9</v>
      </c>
      <c r="U344" s="91" t="s">
        <v>775</v>
      </c>
      <c r="AA344" s="99">
        <f>_xlfn.XLOOKUP(J344,'[5]DevicesWithInventory_ef016592-4'!$I:$I,'[5]DevicesWithInventory_ef016592-4'!$D:$D)</f>
        <v>45811.406572743057</v>
      </c>
      <c r="AB344" s="170">
        <f>_xlfn.XLOOKUP(R344,'[6]DevicesWithInventory_89e8ff99-1'!$I:$I,'[6]DevicesWithInventory_89e8ff99-1'!$D:$D)</f>
        <v>45835.502060185187</v>
      </c>
      <c r="AC344" s="170">
        <v>45856.215533831019</v>
      </c>
      <c r="AD344" s="181">
        <v>45866.170821851854</v>
      </c>
    </row>
    <row r="345" spans="1:30" ht="15" hidden="1" x14ac:dyDescent="0.25">
      <c r="A345" s="92" t="s">
        <v>181</v>
      </c>
      <c r="B345" s="92" t="s">
        <v>181</v>
      </c>
      <c r="C345" s="92" t="s">
        <v>17</v>
      </c>
      <c r="D345" s="92" t="s">
        <v>785</v>
      </c>
      <c r="E345" s="94" t="s">
        <v>86</v>
      </c>
      <c r="F345" s="93" t="s">
        <v>770</v>
      </c>
      <c r="G345" s="93">
        <v>1</v>
      </c>
      <c r="H345" s="93" t="str">
        <f t="shared" si="30"/>
        <v>CHOMURM</v>
      </c>
      <c r="I345" s="123" t="s">
        <v>1466</v>
      </c>
      <c r="J345" s="123" t="s">
        <v>1472</v>
      </c>
      <c r="K345" s="124" t="s">
        <v>1473</v>
      </c>
      <c r="L345" s="124" t="s">
        <v>410</v>
      </c>
      <c r="M345" s="95" t="s">
        <v>1466</v>
      </c>
      <c r="N345" s="94" t="e">
        <f>_xlfn.XLOOKUP(H345,[3]Sheet1!$V:$V,[3]Sheet1!$P:$P)</f>
        <v>#N/A</v>
      </c>
      <c r="O345" s="94" t="e">
        <f>_xlfn.XLOOKUP(H345,[3]Sheet1!$V:$V,[3]Sheet1!$F:$F)</f>
        <v>#N/A</v>
      </c>
      <c r="P345" s="94" t="str">
        <f>_xlfn.XLOOKUP(R345,'[7]DevicesWithInventory_89e8ff99-1'!$I:$I,'[7]DevicesWithInventory_89e8ff99-1'!$AB:$AB)</f>
        <v>manoj.saini1@westerncap.in</v>
      </c>
      <c r="Q345" s="94" t="b">
        <f t="shared" si="31"/>
        <v>0</v>
      </c>
      <c r="R345" s="94" t="s">
        <v>1472</v>
      </c>
      <c r="S345" s="94" t="s">
        <v>1473</v>
      </c>
      <c r="T345" s="98" t="str">
        <f>_xlfn.XLOOKUP(R345,'[8]assets smaple file'!$N:$N,'[8]assets smaple file'!$M:$M)</f>
        <v>HP 240 G9</v>
      </c>
      <c r="U345" s="91" t="s">
        <v>775</v>
      </c>
      <c r="AA345" s="99">
        <f>_xlfn.XLOOKUP(J345,'[5]DevicesWithInventory_ef016592-4'!$I:$I,'[5]DevicesWithInventory_ef016592-4'!$D:$D)</f>
        <v>45806.214953703704</v>
      </c>
      <c r="AB345" s="170">
        <f>_xlfn.XLOOKUP(R345,'[6]DevicesWithInventory_89e8ff99-1'!$I:$I,'[6]DevicesWithInventory_89e8ff99-1'!$D:$D)</f>
        <v>45817.221631944441</v>
      </c>
      <c r="AC345" s="170">
        <v>45856.176947719905</v>
      </c>
      <c r="AD345" s="181">
        <v>45863.513043981482</v>
      </c>
    </row>
    <row r="346" spans="1:30" ht="15" hidden="1" x14ac:dyDescent="0.25">
      <c r="A346" s="92" t="s">
        <v>274</v>
      </c>
      <c r="B346" s="92" t="s">
        <v>181</v>
      </c>
      <c r="C346" s="92" t="s">
        <v>17</v>
      </c>
      <c r="D346" s="92" t="s">
        <v>785</v>
      </c>
      <c r="E346" s="94" t="s">
        <v>87</v>
      </c>
      <c r="F346" s="93" t="s">
        <v>694</v>
      </c>
      <c r="G346" s="93">
        <v>1</v>
      </c>
      <c r="H346" s="93" t="str">
        <f t="shared" si="30"/>
        <v>JHUNJHUNUBM</v>
      </c>
      <c r="I346" s="123" t="s">
        <v>275</v>
      </c>
      <c r="J346" s="123" t="s">
        <v>1474</v>
      </c>
      <c r="K346" s="124" t="s">
        <v>1475</v>
      </c>
      <c r="L346" s="124" t="s">
        <v>275</v>
      </c>
      <c r="M346" s="95" t="s">
        <v>275</v>
      </c>
      <c r="N346" s="94" t="e">
        <f>_xlfn.XLOOKUP(H346,[3]Sheet1!$V:$V,[3]Sheet1!$P:$P)</f>
        <v>#N/A</v>
      </c>
      <c r="O346" s="94" t="e">
        <f>_xlfn.XLOOKUP(H346,[3]Sheet1!$V:$V,[3]Sheet1!$F:$F)</f>
        <v>#N/A</v>
      </c>
      <c r="P346" s="94" t="str">
        <f>_xlfn.XLOOKUP(R346,'[7]DevicesWithInventory_89e8ff99-1'!$I:$I,'[7]DevicesWithInventory_89e8ff99-1'!$AB:$AB)</f>
        <v>mithlesh.puri@westerncap.in</v>
      </c>
      <c r="Q346" s="94" t="b">
        <f t="shared" si="31"/>
        <v>1</v>
      </c>
      <c r="R346" s="94" t="s">
        <v>1474</v>
      </c>
      <c r="S346" s="94" t="s">
        <v>1475</v>
      </c>
      <c r="T346" s="98" t="str">
        <f>_xlfn.XLOOKUP(R346,'[8]assets smaple file'!$N:$N,'[8]assets smaple file'!$M:$M)</f>
        <v>HP 240 G9</v>
      </c>
      <c r="U346" s="91" t="s">
        <v>775</v>
      </c>
      <c r="AA346" s="99">
        <f>_xlfn.XLOOKUP(J346,'[5]DevicesWithInventory_ef016592-4'!$I:$I,'[5]DevicesWithInventory_ef016592-4'!$D:$D)</f>
        <v>45811.467574131944</v>
      </c>
      <c r="AB346" s="170">
        <f>_xlfn.XLOOKUP(R346,'[6]DevicesWithInventory_89e8ff99-1'!$I:$I,'[6]DevicesWithInventory_89e8ff99-1'!$D:$D)</f>
        <v>45836.166545671294</v>
      </c>
      <c r="AC346" s="170">
        <v>45856.469533206022</v>
      </c>
      <c r="AD346" s="181">
        <v>45866.164443078706</v>
      </c>
    </row>
    <row r="347" spans="1:30" ht="15" hidden="1" x14ac:dyDescent="0.25">
      <c r="A347" s="92" t="s">
        <v>274</v>
      </c>
      <c r="B347" s="92" t="s">
        <v>181</v>
      </c>
      <c r="C347" s="92" t="s">
        <v>17</v>
      </c>
      <c r="D347" s="92" t="s">
        <v>785</v>
      </c>
      <c r="E347" s="94" t="s">
        <v>88</v>
      </c>
      <c r="F347" s="93" t="s">
        <v>694</v>
      </c>
      <c r="G347" s="93">
        <v>1</v>
      </c>
      <c r="H347" s="93" t="str">
        <f t="shared" si="30"/>
        <v>JHUNJHUNUCOE</v>
      </c>
      <c r="I347" s="123" t="s">
        <v>1476</v>
      </c>
      <c r="J347" s="123" t="s">
        <v>1477</v>
      </c>
      <c r="K347" s="124" t="s">
        <v>1478</v>
      </c>
      <c r="L347" s="124" t="s">
        <v>1476</v>
      </c>
      <c r="M347" s="95" t="s">
        <v>1476</v>
      </c>
      <c r="N347" s="94" t="e">
        <f>_xlfn.XLOOKUP(H347,[3]Sheet1!$V:$V,[3]Sheet1!$P:$P)</f>
        <v>#N/A</v>
      </c>
      <c r="O347" s="94" t="e">
        <f>_xlfn.XLOOKUP(H347,[3]Sheet1!$V:$V,[3]Sheet1!$F:$F)</f>
        <v>#N/A</v>
      </c>
      <c r="P347" s="94" t="str">
        <f>_xlfn.XLOOKUP(R347,'[7]DevicesWithInventory_89e8ff99-1'!$I:$I,'[7]DevicesWithInventory_89e8ff99-1'!$AB:$AB)</f>
        <v>ashok.kumar@westerncap.in</v>
      </c>
      <c r="Q347" s="94" t="b">
        <f t="shared" si="31"/>
        <v>1</v>
      </c>
      <c r="R347" s="94" t="s">
        <v>1477</v>
      </c>
      <c r="S347" s="94" t="s">
        <v>1478</v>
      </c>
      <c r="T347" s="98" t="str">
        <f>_xlfn.XLOOKUP(R347,'[4]Laptop Tracking'!$G:$G,'[4]Laptop Tracking'!$F:$F)</f>
        <v>HP 240 G9</v>
      </c>
      <c r="U347" s="91" t="s">
        <v>775</v>
      </c>
      <c r="AA347" s="99">
        <f>_xlfn.XLOOKUP(J347,'[5]DevicesWithInventory_ef016592-4'!$I:$I,'[5]DevicesWithInventory_ef016592-4'!$D:$D)</f>
        <v>45811.406239085649</v>
      </c>
      <c r="AB347" s="170">
        <f>_xlfn.XLOOKUP(R347,'[6]DevicesWithInventory_89e8ff99-1'!$I:$I,'[6]DevicesWithInventory_89e8ff99-1'!$D:$D)</f>
        <v>45835.189456018517</v>
      </c>
      <c r="AC347" s="170">
        <v>45856.149342951387</v>
      </c>
      <c r="AD347" s="181">
        <v>45866.190133217591</v>
      </c>
    </row>
    <row r="348" spans="1:30" ht="15" hidden="1" x14ac:dyDescent="0.25">
      <c r="A348" s="92" t="s">
        <v>324</v>
      </c>
      <c r="B348" s="92" t="s">
        <v>181</v>
      </c>
      <c r="C348" s="92" t="s">
        <v>17</v>
      </c>
      <c r="D348" s="92" t="s">
        <v>785</v>
      </c>
      <c r="E348" s="94" t="s">
        <v>87</v>
      </c>
      <c r="F348" s="93" t="s">
        <v>694</v>
      </c>
      <c r="G348" s="93">
        <v>1</v>
      </c>
      <c r="H348" s="93" t="str">
        <f t="shared" si="30"/>
        <v>KOTPUTLIBM</v>
      </c>
      <c r="I348" s="123" t="s">
        <v>1479</v>
      </c>
      <c r="J348" s="123" t="s">
        <v>1480</v>
      </c>
      <c r="K348" s="124" t="s">
        <v>1481</v>
      </c>
      <c r="L348" s="124" t="s">
        <v>1479</v>
      </c>
      <c r="M348" s="95" t="s">
        <v>1479</v>
      </c>
      <c r="N348" s="94" t="e">
        <f>_xlfn.XLOOKUP(H348,[3]Sheet1!$V:$V,[3]Sheet1!$P:$P)</f>
        <v>#N/A</v>
      </c>
      <c r="O348" s="94" t="e">
        <f>_xlfn.XLOOKUP(H348,[3]Sheet1!$V:$V,[3]Sheet1!$F:$F)</f>
        <v>#N/A</v>
      </c>
      <c r="P348" s="94" t="str">
        <f>_xlfn.XLOOKUP(R348,'[7]DevicesWithInventory_89e8ff99-1'!$I:$I,'[7]DevicesWithInventory_89e8ff99-1'!$AB:$AB)</f>
        <v>vikas.githala@westerncap.in</v>
      </c>
      <c r="Q348" s="94" t="b">
        <f t="shared" si="31"/>
        <v>1</v>
      </c>
      <c r="R348" s="94" t="s">
        <v>1480</v>
      </c>
      <c r="S348" s="94" t="s">
        <v>1481</v>
      </c>
      <c r="T348" s="98" t="str">
        <f>_xlfn.XLOOKUP(R348,'[4]Laptop Tracking'!$G:$G,'[4]Laptop Tracking'!$F:$F)</f>
        <v>HP 240 G9</v>
      </c>
      <c r="U348" s="91" t="s">
        <v>775</v>
      </c>
      <c r="AA348" s="99">
        <f>_xlfn.XLOOKUP(J348,'[5]DevicesWithInventory_ef016592-4'!$I:$I,'[5]DevicesWithInventory_ef016592-4'!$D:$D)</f>
        <v>45811.440247129627</v>
      </c>
      <c r="AB348" s="170">
        <f>_xlfn.XLOOKUP(R348,'[6]DevicesWithInventory_89e8ff99-1'!$I:$I,'[6]DevicesWithInventory_89e8ff99-1'!$D:$D)</f>
        <v>45836.168798819446</v>
      </c>
      <c r="AC348" s="170">
        <v>45855.164699074077</v>
      </c>
      <c r="AD348" s="181">
        <v>45866.156601030096</v>
      </c>
    </row>
    <row r="349" spans="1:30" ht="15" hidden="1" x14ac:dyDescent="0.25">
      <c r="A349" s="92" t="s">
        <v>324</v>
      </c>
      <c r="B349" s="92" t="s">
        <v>181</v>
      </c>
      <c r="C349" s="92" t="s">
        <v>17</v>
      </c>
      <c r="D349" s="92" t="s">
        <v>785</v>
      </c>
      <c r="E349" s="94" t="s">
        <v>88</v>
      </c>
      <c r="F349" s="93" t="s">
        <v>694</v>
      </c>
      <c r="G349" s="93">
        <v>1</v>
      </c>
      <c r="H349" s="93" t="str">
        <f t="shared" si="30"/>
        <v>KOTPUTLICOE</v>
      </c>
      <c r="I349" s="123" t="s">
        <v>1482</v>
      </c>
      <c r="J349" s="123" t="s">
        <v>1483</v>
      </c>
      <c r="K349" s="124" t="s">
        <v>1484</v>
      </c>
      <c r="L349" s="124" t="s">
        <v>1482</v>
      </c>
      <c r="M349" s="95" t="s">
        <v>1482</v>
      </c>
      <c r="N349" s="94" t="e">
        <f>_xlfn.XLOOKUP(H349,[3]Sheet1!$V:$V,[3]Sheet1!$P:$P)</f>
        <v>#N/A</v>
      </c>
      <c r="O349" s="94" t="e">
        <f>_xlfn.XLOOKUP(H349,[3]Sheet1!$V:$V,[3]Sheet1!$F:$F)</f>
        <v>#N/A</v>
      </c>
      <c r="P349" s="94" t="str">
        <f>_xlfn.XLOOKUP(R349,'[7]DevicesWithInventory_89e8ff99-1'!$I:$I,'[7]DevicesWithInventory_89e8ff99-1'!$AB:$AB)</f>
        <v>suresh.saini@westerncap.in</v>
      </c>
      <c r="Q349" s="94" t="b">
        <f t="shared" si="31"/>
        <v>1</v>
      </c>
      <c r="R349" s="94" t="s">
        <v>1483</v>
      </c>
      <c r="S349" s="94" t="s">
        <v>1484</v>
      </c>
      <c r="T349" s="98" t="str">
        <f>_xlfn.XLOOKUP(R349,'[4]Laptop Tracking'!$G:$G,'[4]Laptop Tracking'!$F:$F)</f>
        <v>HP 240 G9</v>
      </c>
      <c r="U349" s="91" t="s">
        <v>775</v>
      </c>
      <c r="AA349" s="99">
        <f>_xlfn.XLOOKUP(J349,'[5]DevicesWithInventory_ef016592-4'!$I:$I,'[5]DevicesWithInventory_ef016592-4'!$D:$D)</f>
        <v>45811.406708692128</v>
      </c>
      <c r="AB349" s="170">
        <f>_xlfn.XLOOKUP(R349,'[6]DevicesWithInventory_89e8ff99-1'!$I:$I,'[6]DevicesWithInventory_89e8ff99-1'!$D:$D)</f>
        <v>45836.158496180557</v>
      </c>
      <c r="AC349" s="170">
        <v>45856.330344722221</v>
      </c>
      <c r="AD349" s="181">
        <v>45864.403657407405</v>
      </c>
    </row>
    <row r="350" spans="1:30" ht="15" hidden="1" x14ac:dyDescent="0.25">
      <c r="A350" s="92" t="s">
        <v>324</v>
      </c>
      <c r="B350" s="92" t="s">
        <v>181</v>
      </c>
      <c r="C350" s="92" t="s">
        <v>17</v>
      </c>
      <c r="D350" s="92" t="s">
        <v>785</v>
      </c>
      <c r="E350" s="94" t="s">
        <v>86</v>
      </c>
      <c r="F350" s="93" t="s">
        <v>770</v>
      </c>
      <c r="G350" s="93">
        <v>1</v>
      </c>
      <c r="H350" s="93" t="str">
        <f t="shared" si="30"/>
        <v>KOTPUTLIRM</v>
      </c>
      <c r="I350" s="123" t="s">
        <v>1479</v>
      </c>
      <c r="J350" s="123" t="s">
        <v>1485</v>
      </c>
      <c r="K350" s="124" t="s">
        <v>1486</v>
      </c>
      <c r="L350" s="124" t="s">
        <v>821</v>
      </c>
      <c r="M350" s="95" t="s">
        <v>1479</v>
      </c>
      <c r="N350" s="94" t="e">
        <f>_xlfn.XLOOKUP(H350,[3]Sheet1!$V:$V,[3]Sheet1!$P:$P)</f>
        <v>#N/A</v>
      </c>
      <c r="O350" s="94" t="e">
        <f>_xlfn.XLOOKUP(H350,[3]Sheet1!$V:$V,[3]Sheet1!$F:$F)</f>
        <v>#N/A</v>
      </c>
      <c r="P350" s="94" t="str">
        <f>_xlfn.XLOOKUP(R350,'[7]DevicesWithInventory_89e8ff99-1'!$I:$I,'[7]DevicesWithInventory_89e8ff99-1'!$AB:$AB)</f>
        <v>it@westerncap.in</v>
      </c>
      <c r="Q350" s="94" t="b">
        <f t="shared" si="31"/>
        <v>0</v>
      </c>
      <c r="R350" s="94" t="s">
        <v>1485</v>
      </c>
      <c r="S350" s="94" t="s">
        <v>1486</v>
      </c>
      <c r="T350" s="98" t="str">
        <f>_xlfn.XLOOKUP(R350,'[4]Laptop Tracking'!$G:$G,'[4]Laptop Tracking'!$F:$F)</f>
        <v>HP 240 G9</v>
      </c>
      <c r="U350" s="91" t="s">
        <v>775</v>
      </c>
      <c r="AA350" s="99">
        <f>_xlfn.XLOOKUP(J350,'[5]DevicesWithInventory_ef016592-4'!$I:$I,'[5]DevicesWithInventory_ef016592-4'!$D:$D)</f>
        <v>45811.271410960646</v>
      </c>
      <c r="AB350" s="170">
        <f>_xlfn.XLOOKUP(R350,'[6]DevicesWithInventory_89e8ff99-1'!$I:$I,'[6]DevicesWithInventory_89e8ff99-1'!$D:$D)</f>
        <v>45836.163938807869</v>
      </c>
      <c r="AC350" s="170">
        <v>45856.258848263889</v>
      </c>
      <c r="AD350" s="181">
        <v>45863.326898148145</v>
      </c>
    </row>
    <row r="351" spans="1:30" ht="15" hidden="1" x14ac:dyDescent="0.25">
      <c r="A351" s="92" t="s">
        <v>337</v>
      </c>
      <c r="B351" s="92" t="s">
        <v>338</v>
      </c>
      <c r="C351" s="92" t="s">
        <v>17</v>
      </c>
      <c r="D351" s="92" t="s">
        <v>785</v>
      </c>
      <c r="E351" s="94" t="s">
        <v>87</v>
      </c>
      <c r="F351" s="93" t="s">
        <v>694</v>
      </c>
      <c r="G351" s="93">
        <v>1</v>
      </c>
      <c r="H351" s="93" t="str">
        <f t="shared" si="30"/>
        <v>KUCHAMANBM</v>
      </c>
      <c r="I351" s="123" t="s">
        <v>1487</v>
      </c>
      <c r="J351" s="123" t="s">
        <v>1488</v>
      </c>
      <c r="K351" s="124" t="s">
        <v>1489</v>
      </c>
      <c r="L351" s="124" t="s">
        <v>1487</v>
      </c>
      <c r="M351" s="96" t="str">
        <f>_xlfn.XLOOKUP(H351,[3]Sheet1!$V:$V,[3]Sheet1!$P:$P)</f>
        <v>Jitendra Kumar</v>
      </c>
      <c r="R351" s="94" t="str">
        <f>_xlfn.XLOOKUP(H351,[3]Sheet1!$V:$V,[3]Sheet1!$F:$F)</f>
        <v>PG04SCL1</v>
      </c>
      <c r="S351" s="93" t="str">
        <f>_xlfn.XLOOKUP(H351,[3]Sheet1!$V:$V,[3]Sheet1!$J:$J)</f>
        <v>WCA/FIN/COMP/LAP/424</v>
      </c>
      <c r="T351" s="98" t="str">
        <f>_xlfn.XLOOKUP(H351,[3]Sheet1!$V:$V,[3]Sheet1!$G:$G)</f>
        <v>V14(K7IN)</v>
      </c>
      <c r="U351" s="91" t="s">
        <v>775</v>
      </c>
      <c r="AC351" s="170"/>
      <c r="AD351" s="181" t="s">
        <v>1083</v>
      </c>
    </row>
    <row r="352" spans="1:30" ht="15" hidden="1" x14ac:dyDescent="0.25">
      <c r="A352" s="92" t="s">
        <v>337</v>
      </c>
      <c r="B352" s="92" t="s">
        <v>338</v>
      </c>
      <c r="C352" s="92" t="s">
        <v>17</v>
      </c>
      <c r="D352" s="92" t="s">
        <v>785</v>
      </c>
      <c r="E352" s="94" t="s">
        <v>88</v>
      </c>
      <c r="F352" s="93" t="s">
        <v>694</v>
      </c>
      <c r="G352" s="93">
        <v>1</v>
      </c>
      <c r="H352" s="93" t="str">
        <f t="shared" si="30"/>
        <v>KUCHAMANCOE</v>
      </c>
      <c r="I352" s="123" t="s">
        <v>1490</v>
      </c>
      <c r="J352" s="123" t="s">
        <v>1491</v>
      </c>
      <c r="K352" s="124" t="s">
        <v>1492</v>
      </c>
      <c r="L352" s="124" t="s">
        <v>1490</v>
      </c>
      <c r="M352" s="95" t="s">
        <v>1490</v>
      </c>
      <c r="N352" s="94" t="e">
        <f>_xlfn.XLOOKUP(H352,[3]Sheet1!$V:$V,[3]Sheet1!$P:$P)</f>
        <v>#N/A</v>
      </c>
      <c r="O352" s="94" t="e">
        <f>_xlfn.XLOOKUP(H352,[3]Sheet1!$V:$V,[3]Sheet1!$F:$F)</f>
        <v>#N/A</v>
      </c>
      <c r="P352" s="94" t="str">
        <f>_xlfn.XLOOKUP(R352,'[7]DevicesWithInventory_89e8ff99-1'!$I:$I,'[7]DevicesWithInventory_89e8ff99-1'!$AB:$AB)</f>
        <v>ajay.thathera@westerncap.in</v>
      </c>
      <c r="Q352" s="94" t="b">
        <f t="shared" si="31"/>
        <v>1</v>
      </c>
      <c r="R352" s="94" t="s">
        <v>1491</v>
      </c>
      <c r="S352" s="94" t="s">
        <v>1492</v>
      </c>
      <c r="T352" s="98" t="str">
        <f>_xlfn.XLOOKUP(R352,'[4]Laptop Tracking'!$G:$G,'[4]Laptop Tracking'!$F:$F)</f>
        <v>HP 240 G9</v>
      </c>
      <c r="U352" s="91" t="s">
        <v>775</v>
      </c>
      <c r="AA352" s="99">
        <f>_xlfn.XLOOKUP(J352,'[5]DevicesWithInventory_ef016592-4'!$I:$I,'[5]DevicesWithInventory_ef016592-4'!$D:$D)</f>
        <v>45811.406473009258</v>
      </c>
      <c r="AB352" s="170">
        <f>_xlfn.XLOOKUP(R352,'[6]DevicesWithInventory_89e8ff99-1'!$I:$I,'[6]DevicesWithInventory_89e8ff99-1'!$D:$D)</f>
        <v>45836.177463287037</v>
      </c>
      <c r="AC352" s="170">
        <v>45856.216038564817</v>
      </c>
      <c r="AD352" s="181">
        <v>45866.167118969905</v>
      </c>
    </row>
    <row r="353" spans="1:30" ht="15" hidden="1" x14ac:dyDescent="0.25">
      <c r="A353" s="92" t="s">
        <v>337</v>
      </c>
      <c r="B353" s="92" t="s">
        <v>338</v>
      </c>
      <c r="C353" s="92" t="s">
        <v>17</v>
      </c>
      <c r="D353" s="92" t="s">
        <v>785</v>
      </c>
      <c r="E353" s="94" t="s">
        <v>86</v>
      </c>
      <c r="F353" s="93" t="s">
        <v>770</v>
      </c>
      <c r="G353" s="93">
        <v>1</v>
      </c>
      <c r="H353" s="93" t="str">
        <f t="shared" si="30"/>
        <v>KUCHAMANRM</v>
      </c>
      <c r="I353" s="123" t="s">
        <v>1487</v>
      </c>
      <c r="J353" s="123" t="s">
        <v>1493</v>
      </c>
      <c r="K353" s="124" t="s">
        <v>1494</v>
      </c>
      <c r="L353" s="124" t="s">
        <v>1495</v>
      </c>
      <c r="M353" s="95" t="s">
        <v>86</v>
      </c>
      <c r="N353" s="94" t="e">
        <f>_xlfn.XLOOKUP(H353,[3]Sheet1!$V:$V,[3]Sheet1!$P:$P)</f>
        <v>#N/A</v>
      </c>
      <c r="O353" s="94" t="e">
        <f>_xlfn.XLOOKUP(H353,[3]Sheet1!$V:$V,[3]Sheet1!$F:$F)</f>
        <v>#N/A</v>
      </c>
      <c r="P353" s="94" t="str">
        <f>_xlfn.XLOOKUP(R353,'[7]DevicesWithInventory_89e8ff99-1'!$I:$I,'[7]DevicesWithInventory_89e8ff99-1'!$AB:$AB)</f>
        <v>narendra.sambhariya@westerncap.in</v>
      </c>
      <c r="Q353" s="94" t="b">
        <f t="shared" si="31"/>
        <v>0</v>
      </c>
      <c r="R353" s="94" t="s">
        <v>1493</v>
      </c>
      <c r="S353" s="94" t="s">
        <v>1494</v>
      </c>
      <c r="T353" s="98" t="str">
        <f>_xlfn.XLOOKUP(R353,'[4]Laptop Tracking'!$G:$G,'[4]Laptop Tracking'!$F:$F)</f>
        <v>HP 240 G9</v>
      </c>
      <c r="U353" s="91" t="s">
        <v>775</v>
      </c>
      <c r="AA353" s="99">
        <f>_xlfn.XLOOKUP(J353,'[5]DevicesWithInventory_ef016592-4'!$I:$I,'[5]DevicesWithInventory_ef016592-4'!$D:$D)</f>
        <v>45808.363530092596</v>
      </c>
      <c r="AB353" s="170">
        <f>_xlfn.XLOOKUP(R353,'[6]DevicesWithInventory_89e8ff99-1'!$I:$I,'[6]DevicesWithInventory_89e8ff99-1'!$D:$D)</f>
        <v>45836.231516701388</v>
      </c>
      <c r="AC353" s="170">
        <v>45856.326116122684</v>
      </c>
      <c r="AD353" s="181">
        <v>45866.245374085651</v>
      </c>
    </row>
    <row r="354" spans="1:30" ht="15" hidden="1" x14ac:dyDescent="0.25">
      <c r="A354" s="92" t="s">
        <v>369</v>
      </c>
      <c r="B354" s="92" t="s">
        <v>181</v>
      </c>
      <c r="C354" s="92" t="s">
        <v>17</v>
      </c>
      <c r="D354" s="92" t="s">
        <v>785</v>
      </c>
      <c r="E354" s="94" t="s">
        <v>87</v>
      </c>
      <c r="F354" s="93" t="s">
        <v>694</v>
      </c>
      <c r="G354" s="93">
        <v>1</v>
      </c>
      <c r="H354" s="93" t="str">
        <f t="shared" si="30"/>
        <v>NEEM KA THANABM</v>
      </c>
      <c r="I354" s="123" t="s">
        <v>370</v>
      </c>
      <c r="J354" s="123" t="s">
        <v>1496</v>
      </c>
      <c r="K354" s="124" t="s">
        <v>1497</v>
      </c>
      <c r="L354" s="124" t="s">
        <v>370</v>
      </c>
      <c r="M354" s="95" t="s">
        <v>370</v>
      </c>
      <c r="N354" s="94" t="e">
        <f>_xlfn.XLOOKUP(H354,[3]Sheet1!$V:$V,[3]Sheet1!$P:$P)</f>
        <v>#N/A</v>
      </c>
      <c r="O354" s="94" t="e">
        <f>_xlfn.XLOOKUP(H354,[3]Sheet1!$V:$V,[3]Sheet1!$F:$F)</f>
        <v>#N/A</v>
      </c>
      <c r="P354" s="94" t="str">
        <f>_xlfn.XLOOKUP(R354,'[7]DevicesWithInventory_89e8ff99-1'!$I:$I,'[7]DevicesWithInventory_89e8ff99-1'!$AB:$AB)</f>
        <v>ravindra.singh@westerncap.in</v>
      </c>
      <c r="Q354" s="94" t="b">
        <f t="shared" si="31"/>
        <v>1</v>
      </c>
      <c r="R354" s="94" t="s">
        <v>1496</v>
      </c>
      <c r="S354" s="94" t="s">
        <v>1497</v>
      </c>
      <c r="T354" s="98" t="str">
        <f>_xlfn.XLOOKUP(R354,'[8]assets smaple file'!$N:$N,'[8]assets smaple file'!$M:$M)</f>
        <v>HP 240 G9</v>
      </c>
      <c r="U354" s="91" t="s">
        <v>775</v>
      </c>
      <c r="AA354" s="99">
        <f>_xlfn.XLOOKUP(J354,'[5]DevicesWithInventory_ef016592-4'!$I:$I,'[5]DevicesWithInventory_ef016592-4'!$D:$D)</f>
        <v>45811.171444479165</v>
      </c>
      <c r="AB354" s="170">
        <f>_xlfn.XLOOKUP(R354,'[6]DevicesWithInventory_89e8ff99-1'!$I:$I,'[6]DevicesWithInventory_89e8ff99-1'!$D:$D)</f>
        <v>45836.172228344905</v>
      </c>
      <c r="AC354" s="170">
        <v>45856.508565405093</v>
      </c>
      <c r="AD354" s="181">
        <v>45866.2021159375</v>
      </c>
    </row>
    <row r="355" spans="1:30" ht="15" hidden="1" x14ac:dyDescent="0.25">
      <c r="A355" s="92" t="s">
        <v>369</v>
      </c>
      <c r="B355" s="92" t="s">
        <v>181</v>
      </c>
      <c r="C355" s="92" t="s">
        <v>17</v>
      </c>
      <c r="D355" s="92" t="s">
        <v>785</v>
      </c>
      <c r="E355" s="94" t="s">
        <v>88</v>
      </c>
      <c r="F355" s="93" t="s">
        <v>694</v>
      </c>
      <c r="G355" s="93">
        <v>1</v>
      </c>
      <c r="H355" s="93" t="str">
        <f t="shared" si="30"/>
        <v>NEEM KA THANACOE</v>
      </c>
      <c r="I355" s="123" t="s">
        <v>1498</v>
      </c>
      <c r="J355" s="123" t="s">
        <v>1499</v>
      </c>
      <c r="K355" s="124" t="s">
        <v>1500</v>
      </c>
      <c r="L355" s="124" t="s">
        <v>1498</v>
      </c>
      <c r="M355" s="95" t="s">
        <v>1498</v>
      </c>
      <c r="N355" s="94" t="e">
        <f>_xlfn.XLOOKUP(H355,[3]Sheet1!$V:$V,[3]Sheet1!$P:$P)</f>
        <v>#N/A</v>
      </c>
      <c r="O355" s="94" t="e">
        <f>_xlfn.XLOOKUP(H355,[3]Sheet1!$V:$V,[3]Sheet1!$F:$F)</f>
        <v>#N/A</v>
      </c>
      <c r="P355" s="94" t="str">
        <f>_xlfn.XLOOKUP(R355,'[7]DevicesWithInventory_89e8ff99-1'!$I:$I,'[7]DevicesWithInventory_89e8ff99-1'!$AB:$AB)</f>
        <v>vishnu.khateek@westerncap.in</v>
      </c>
      <c r="Q355" s="94" t="b">
        <f t="shared" si="31"/>
        <v>1</v>
      </c>
      <c r="R355" s="94" t="s">
        <v>1499</v>
      </c>
      <c r="S355" s="94" t="s">
        <v>1500</v>
      </c>
      <c r="T355" s="98" t="str">
        <f>_xlfn.XLOOKUP(R355,'[4]Laptop Tracking'!$G:$G,'[4]Laptop Tracking'!$F:$F)</f>
        <v>HP 240 G9</v>
      </c>
      <c r="U355" s="91" t="s">
        <v>775</v>
      </c>
      <c r="AA355" s="99">
        <f>_xlfn.XLOOKUP(J355,'[5]DevicesWithInventory_ef016592-4'!$I:$I,'[5]DevicesWithInventory_ef016592-4'!$D:$D)</f>
        <v>45811.452273206021</v>
      </c>
      <c r="AB355" s="170">
        <f>_xlfn.XLOOKUP(R355,'[6]DevicesWithInventory_89e8ff99-1'!$I:$I,'[6]DevicesWithInventory_89e8ff99-1'!$D:$D)</f>
        <v>45836.171999525461</v>
      </c>
      <c r="AC355" s="170">
        <v>45856.216842152775</v>
      </c>
      <c r="AD355" s="181">
        <v>45866.167114976852</v>
      </c>
    </row>
    <row r="356" spans="1:30" ht="15" hidden="1" x14ac:dyDescent="0.25">
      <c r="A356" s="92" t="s">
        <v>369</v>
      </c>
      <c r="B356" s="92" t="s">
        <v>181</v>
      </c>
      <c r="C356" s="92" t="s">
        <v>17</v>
      </c>
      <c r="D356" s="92" t="s">
        <v>785</v>
      </c>
      <c r="E356" s="94" t="s">
        <v>86</v>
      </c>
      <c r="F356" s="93" t="s">
        <v>770</v>
      </c>
      <c r="G356" s="93">
        <v>1</v>
      </c>
      <c r="H356" s="93" t="str">
        <f t="shared" si="30"/>
        <v>NEEM KA THANARM</v>
      </c>
      <c r="I356" s="123" t="s">
        <v>370</v>
      </c>
      <c r="J356" s="123" t="s">
        <v>1501</v>
      </c>
      <c r="K356" s="124" t="s">
        <v>1502</v>
      </c>
      <c r="L356" s="124" t="s">
        <v>821</v>
      </c>
      <c r="M356" s="95" t="s">
        <v>370</v>
      </c>
      <c r="N356" s="94" t="e">
        <f>_xlfn.XLOOKUP(H356,[3]Sheet1!$V:$V,[3]Sheet1!$P:$P)</f>
        <v>#N/A</v>
      </c>
      <c r="O356" s="94" t="e">
        <f>_xlfn.XLOOKUP(H356,[3]Sheet1!$V:$V,[3]Sheet1!$F:$F)</f>
        <v>#N/A</v>
      </c>
      <c r="P356" s="94" t="str">
        <f>_xlfn.XLOOKUP(R356,'[7]DevicesWithInventory_89e8ff99-1'!$I:$I,'[7]DevicesWithInventory_89e8ff99-1'!$AB:$AB)</f>
        <v>it@westerncap.in</v>
      </c>
      <c r="Q356" s="94" t="b">
        <f t="shared" si="31"/>
        <v>0</v>
      </c>
      <c r="R356" s="94" t="s">
        <v>1501</v>
      </c>
      <c r="S356" s="94" t="s">
        <v>1502</v>
      </c>
      <c r="T356" s="98" t="str">
        <f>_xlfn.XLOOKUP(R356,'[4]Laptop Tracking'!$G:$G,'[4]Laptop Tracking'!$F:$F)</f>
        <v>HP 240 G9</v>
      </c>
      <c r="U356" s="91" t="s">
        <v>775</v>
      </c>
      <c r="AA356" s="99">
        <f>_xlfn.XLOOKUP(J356,'[5]DevicesWithInventory_ef016592-4'!$I:$I,'[5]DevicesWithInventory_ef016592-4'!$D:$D)</f>
        <v>45810.192210648151</v>
      </c>
      <c r="AB356" s="170">
        <f>_xlfn.XLOOKUP(R356,'[6]DevicesWithInventory_89e8ff99-1'!$I:$I,'[6]DevicesWithInventory_89e8ff99-1'!$D:$D)</f>
        <v>45814.165613425925</v>
      </c>
      <c r="AC356" s="170">
        <v>45853.247581018521</v>
      </c>
      <c r="AD356" s="181">
        <v>45853.247581018521</v>
      </c>
    </row>
    <row r="357" spans="1:30" ht="15" hidden="1" x14ac:dyDescent="0.25">
      <c r="A357" s="92" t="s">
        <v>338</v>
      </c>
      <c r="B357" s="92" t="s">
        <v>338</v>
      </c>
      <c r="C357" s="92" t="s">
        <v>17</v>
      </c>
      <c r="D357" s="92" t="s">
        <v>785</v>
      </c>
      <c r="E357" s="94" t="s">
        <v>716</v>
      </c>
      <c r="F357" s="94" t="s">
        <v>793</v>
      </c>
      <c r="G357" s="93">
        <v>1</v>
      </c>
      <c r="H357" s="93" t="str">
        <f t="shared" si="30"/>
        <v>SIKARCSM</v>
      </c>
      <c r="I357" s="123" t="s">
        <v>1503</v>
      </c>
      <c r="J357" s="123" t="s">
        <v>1504</v>
      </c>
      <c r="K357" s="124" t="s">
        <v>1505</v>
      </c>
      <c r="L357" s="124" t="s">
        <v>1503</v>
      </c>
      <c r="M357" s="95" t="s">
        <v>1503</v>
      </c>
      <c r="N357" s="94" t="e">
        <f>_xlfn.XLOOKUP(H357,[3]Sheet1!$V:$V,[3]Sheet1!$P:$P)</f>
        <v>#N/A</v>
      </c>
      <c r="O357" s="94" t="e">
        <f>_xlfn.XLOOKUP(H357,[3]Sheet1!$V:$V,[3]Sheet1!$F:$F)</f>
        <v>#N/A</v>
      </c>
      <c r="P357" s="94" t="str">
        <f>_xlfn.XLOOKUP(R357,'[7]DevicesWithInventory_89e8ff99-1'!$I:$I,'[7]DevicesWithInventory_89e8ff99-1'!$AB:$AB)</f>
        <v>vinod.sharma@westerncap.in</v>
      </c>
      <c r="Q357" s="94" t="b">
        <f t="shared" si="31"/>
        <v>1</v>
      </c>
      <c r="R357" s="94" t="s">
        <v>1504</v>
      </c>
      <c r="S357" s="94" t="s">
        <v>1505</v>
      </c>
      <c r="T357" s="98" t="str">
        <f>_xlfn.XLOOKUP(R357,'[4]Laptop Tracking'!$G:$G,'[4]Laptop Tracking'!$F:$F)</f>
        <v>HP 240 G9</v>
      </c>
      <c r="U357" s="91" t="s">
        <v>775</v>
      </c>
      <c r="AA357" s="99">
        <f>_xlfn.XLOOKUP(J357,'[5]DevicesWithInventory_ef016592-4'!$I:$I,'[5]DevicesWithInventory_ef016592-4'!$D:$D)</f>
        <v>45811.418084837962</v>
      </c>
      <c r="AB357" s="170">
        <f>_xlfn.XLOOKUP(R357,'[6]DevicesWithInventory_89e8ff99-1'!$I:$I,'[6]DevicesWithInventory_89e8ff99-1'!$D:$D)</f>
        <v>45836.109975358799</v>
      </c>
      <c r="AC357" s="170">
        <v>45856.278038391203</v>
      </c>
      <c r="AD357" s="181">
        <v>45866.117928240739</v>
      </c>
    </row>
    <row r="358" spans="1:30" ht="15" hidden="1" x14ac:dyDescent="0.25">
      <c r="A358" s="92" t="s">
        <v>338</v>
      </c>
      <c r="B358" s="92" t="s">
        <v>338</v>
      </c>
      <c r="C358" s="92" t="s">
        <v>17</v>
      </c>
      <c r="D358" s="92" t="s">
        <v>785</v>
      </c>
      <c r="E358" s="94" t="s">
        <v>88</v>
      </c>
      <c r="F358" s="93" t="s">
        <v>694</v>
      </c>
      <c r="G358" s="93">
        <v>1</v>
      </c>
      <c r="H358" s="93" t="str">
        <f t="shared" si="30"/>
        <v>SIKARCOE</v>
      </c>
      <c r="I358" s="123" t="s">
        <v>1506</v>
      </c>
      <c r="J358" s="123" t="s">
        <v>1507</v>
      </c>
      <c r="K358" s="124" t="s">
        <v>1508</v>
      </c>
      <c r="L358" s="124" t="s">
        <v>1506</v>
      </c>
      <c r="M358" s="95" t="s">
        <v>1506</v>
      </c>
      <c r="N358" s="94" t="e">
        <f>_xlfn.XLOOKUP(H358,[3]Sheet1!$V:$V,[3]Sheet1!$P:$P)</f>
        <v>#N/A</v>
      </c>
      <c r="O358" s="94" t="e">
        <f>_xlfn.XLOOKUP(H358,[3]Sheet1!$V:$V,[3]Sheet1!$F:$F)</f>
        <v>#N/A</v>
      </c>
      <c r="P358" s="94" t="str">
        <f>_xlfn.XLOOKUP(R358,'[7]DevicesWithInventory_89e8ff99-1'!$I:$I,'[7]DevicesWithInventory_89e8ff99-1'!$AB:$AB)</f>
        <v>ganesh.mehra@westerncap.in</v>
      </c>
      <c r="Q358" s="94" t="b">
        <f t="shared" si="31"/>
        <v>1</v>
      </c>
      <c r="R358" s="94" t="s">
        <v>1507</v>
      </c>
      <c r="S358" s="94" t="s">
        <v>1508</v>
      </c>
      <c r="T358" s="98" t="str">
        <f>_xlfn.XLOOKUP(R358,'[4]Laptop Tracking'!$G:$G,'[4]Laptop Tracking'!$F:$F)</f>
        <v>HP 240 G9</v>
      </c>
      <c r="U358" s="91" t="s">
        <v>775</v>
      </c>
      <c r="AA358" s="99">
        <f>_xlfn.XLOOKUP(J358,'[5]DevicesWithInventory_ef016592-4'!$I:$I,'[5]DevicesWithInventory_ef016592-4'!$D:$D)</f>
        <v>45808.36959490741</v>
      </c>
      <c r="AB358" s="170">
        <f>_xlfn.XLOOKUP(R358,'[6]DevicesWithInventory_89e8ff99-1'!$I:$I,'[6]DevicesWithInventory_89e8ff99-1'!$D:$D)</f>
        <v>45836.196559791664</v>
      </c>
      <c r="AC358" s="170">
        <v>45856.24667724537</v>
      </c>
      <c r="AD358" s="181">
        <v>45866.168807986112</v>
      </c>
    </row>
    <row r="359" spans="1:30" hidden="1" x14ac:dyDescent="0.25">
      <c r="A359" s="92" t="s">
        <v>338</v>
      </c>
      <c r="B359" s="92" t="s">
        <v>338</v>
      </c>
      <c r="C359" s="92" t="s">
        <v>17</v>
      </c>
      <c r="D359" s="92" t="s">
        <v>785</v>
      </c>
      <c r="E359" s="94" t="s">
        <v>86</v>
      </c>
      <c r="F359" s="93" t="s">
        <v>770</v>
      </c>
      <c r="G359" s="93">
        <v>1</v>
      </c>
      <c r="H359" s="93" t="str">
        <f t="shared" si="30"/>
        <v>SIKARRM</v>
      </c>
      <c r="I359" s="123" t="s">
        <v>1331</v>
      </c>
      <c r="J359" s="123" t="s">
        <v>1509</v>
      </c>
      <c r="K359" s="124" t="s">
        <v>1510</v>
      </c>
      <c r="L359" s="124" t="s">
        <v>821</v>
      </c>
      <c r="M359" s="95" t="s">
        <v>1331</v>
      </c>
      <c r="N359" s="94" t="e">
        <f>_xlfn.XLOOKUP(H359,[3]Sheet1!$V:$V,[3]Sheet1!$P:$P)</f>
        <v>#N/A</v>
      </c>
      <c r="O359" s="94" t="e">
        <f>_xlfn.XLOOKUP(H359,[3]Sheet1!$V:$V,[3]Sheet1!$F:$F)</f>
        <v>#N/A</v>
      </c>
      <c r="P359" s="94" t="str">
        <f>_xlfn.XLOOKUP(R449,'[7]DevicesWithInventory_89e8ff99-1'!$I:$I,'[7]DevicesWithInventory_89e8ff99-1'!$AB:$AB)</f>
        <v>it@westerncap.in</v>
      </c>
      <c r="Q359" s="94" t="b">
        <f t="shared" si="31"/>
        <v>0</v>
      </c>
      <c r="R359" s="94" t="e">
        <f>_xlfn.XLOOKUP(H359,[3]Sheet1!$V:$V,[3]Sheet1!$F:$F)</f>
        <v>#N/A</v>
      </c>
    </row>
    <row r="360" spans="1:30" ht="15" hidden="1" x14ac:dyDescent="0.25">
      <c r="A360" s="92" t="s">
        <v>409</v>
      </c>
      <c r="B360" s="92" t="s">
        <v>338</v>
      </c>
      <c r="C360" s="92" t="s">
        <v>17</v>
      </c>
      <c r="D360" s="92" t="s">
        <v>785</v>
      </c>
      <c r="E360" s="94" t="s">
        <v>87</v>
      </c>
      <c r="F360" s="93" t="s">
        <v>694</v>
      </c>
      <c r="G360" s="93">
        <v>1</v>
      </c>
      <c r="H360" s="93" t="str">
        <f t="shared" si="30"/>
        <v>SUJANGARHBM</v>
      </c>
      <c r="I360" s="123" t="s">
        <v>1511</v>
      </c>
      <c r="J360" s="123" t="s">
        <v>1512</v>
      </c>
      <c r="K360" s="124" t="s">
        <v>1513</v>
      </c>
      <c r="L360" s="124" t="s">
        <v>1511</v>
      </c>
      <c r="M360" s="95" t="s">
        <v>1511</v>
      </c>
      <c r="N360" s="94" t="e">
        <f>_xlfn.XLOOKUP(H360,[3]Sheet1!$V:$V,[3]Sheet1!$P:$P)</f>
        <v>#N/A</v>
      </c>
      <c r="O360" s="94" t="e">
        <f>_xlfn.XLOOKUP(H360,[3]Sheet1!$V:$V,[3]Sheet1!$F:$F)</f>
        <v>#N/A</v>
      </c>
      <c r="P360" s="94" t="str">
        <f>_xlfn.XLOOKUP(R360,'[7]DevicesWithInventory_89e8ff99-1'!$I:$I,'[7]DevicesWithInventory_89e8ff99-1'!$AB:$AB)</f>
        <v>surya.prakash@westerncap.in</v>
      </c>
      <c r="Q360" s="94" t="b">
        <f t="shared" si="31"/>
        <v>1</v>
      </c>
      <c r="R360" s="94" t="s">
        <v>1512</v>
      </c>
      <c r="S360" s="94" t="s">
        <v>1513</v>
      </c>
      <c r="T360" s="98" t="str">
        <f>_xlfn.XLOOKUP(R360,'[4]Laptop Tracking'!$G:$G,'[4]Laptop Tracking'!$F:$F)</f>
        <v>HP 240 G9</v>
      </c>
      <c r="U360" s="91" t="s">
        <v>775</v>
      </c>
      <c r="AA360" s="99">
        <f>_xlfn.XLOOKUP(J360,'[5]DevicesWithInventory_ef016592-4'!$I:$I,'[5]DevicesWithInventory_ef016592-4'!$D:$D)</f>
        <v>45800.200925925928</v>
      </c>
      <c r="AB360" s="170">
        <f>_xlfn.XLOOKUP(R360,'[6]DevicesWithInventory_89e8ff99-1'!$I:$I,'[6]DevicesWithInventory_89e8ff99-1'!$D:$D)</f>
        <v>45836.218505532408</v>
      </c>
      <c r="AC360" s="170">
        <v>45856.298341620372</v>
      </c>
      <c r="AD360" s="181">
        <v>45866.180873171295</v>
      </c>
    </row>
    <row r="361" spans="1:30" ht="15" hidden="1" x14ac:dyDescent="0.25">
      <c r="A361" s="92" t="s">
        <v>409</v>
      </c>
      <c r="B361" s="92" t="s">
        <v>338</v>
      </c>
      <c r="C361" s="92" t="s">
        <v>17</v>
      </c>
      <c r="D361" s="92" t="s">
        <v>785</v>
      </c>
      <c r="E361" s="94" t="s">
        <v>88</v>
      </c>
      <c r="F361" s="93" t="s">
        <v>694</v>
      </c>
      <c r="G361" s="93">
        <v>1</v>
      </c>
      <c r="H361" s="93" t="str">
        <f t="shared" si="30"/>
        <v>SUJANGARHCOE</v>
      </c>
      <c r="I361" s="123" t="s">
        <v>410</v>
      </c>
      <c r="J361" s="123" t="s">
        <v>1514</v>
      </c>
      <c r="K361" s="124" t="s">
        <v>1515</v>
      </c>
      <c r="L361" s="124" t="s">
        <v>410</v>
      </c>
      <c r="M361" s="95" t="s">
        <v>410</v>
      </c>
      <c r="N361" s="94" t="e">
        <f>_xlfn.XLOOKUP(H361,[3]Sheet1!$V:$V,[3]Sheet1!$P:$P)</f>
        <v>#N/A</v>
      </c>
      <c r="O361" s="94" t="e">
        <f>_xlfn.XLOOKUP(H361,[3]Sheet1!$V:$V,[3]Sheet1!$F:$F)</f>
        <v>#N/A</v>
      </c>
      <c r="P361" s="94" t="str">
        <f>_xlfn.XLOOKUP(R361,'[7]DevicesWithInventory_89e8ff99-1'!$I:$I,'[7]DevicesWithInventory_89e8ff99-1'!$AB:$AB)</f>
        <v>manojkumar.saini@westerncap.in</v>
      </c>
      <c r="Q361" s="94" t="b">
        <f t="shared" si="31"/>
        <v>1</v>
      </c>
      <c r="R361" s="94" t="s">
        <v>1514</v>
      </c>
      <c r="S361" s="94" t="s">
        <v>1515</v>
      </c>
      <c r="T361" s="98" t="str">
        <f>_xlfn.XLOOKUP(R361,'[4]Laptop Tracking'!$G:$G,'[4]Laptop Tracking'!$F:$F)</f>
        <v>HP 240 G9</v>
      </c>
      <c r="U361" s="91" t="s">
        <v>775</v>
      </c>
      <c r="AA361" s="99">
        <f>_xlfn.XLOOKUP(J361,'[5]DevicesWithInventory_ef016592-4'!$I:$I,'[5]DevicesWithInventory_ef016592-4'!$D:$D)</f>
        <v>45811.407397974537</v>
      </c>
      <c r="AB361" s="170">
        <f>_xlfn.XLOOKUP(R361,'[6]DevicesWithInventory_89e8ff99-1'!$I:$I,'[6]DevicesWithInventory_89e8ff99-1'!$D:$D)</f>
        <v>45836.185749756944</v>
      </c>
      <c r="AC361" s="170">
        <v>45855.171932870369</v>
      </c>
      <c r="AD361" s="181">
        <v>45866.167374733799</v>
      </c>
    </row>
    <row r="362" spans="1:30" ht="15" hidden="1" x14ac:dyDescent="0.25">
      <c r="A362" s="92" t="s">
        <v>409</v>
      </c>
      <c r="B362" s="92" t="s">
        <v>338</v>
      </c>
      <c r="C362" s="92" t="s">
        <v>17</v>
      </c>
      <c r="D362" s="92" t="s">
        <v>785</v>
      </c>
      <c r="E362" s="94" t="s">
        <v>86</v>
      </c>
      <c r="F362" s="93" t="s">
        <v>770</v>
      </c>
      <c r="G362" s="93">
        <v>1</v>
      </c>
      <c r="H362" s="93" t="str">
        <f t="shared" si="30"/>
        <v>SUJANGARHRM</v>
      </c>
      <c r="I362" s="123" t="s">
        <v>1511</v>
      </c>
      <c r="J362" s="123" t="s">
        <v>1516</v>
      </c>
      <c r="K362" s="124" t="s">
        <v>1517</v>
      </c>
      <c r="L362" s="124" t="s">
        <v>1511</v>
      </c>
      <c r="M362" s="95" t="s">
        <v>1511</v>
      </c>
      <c r="N362" s="94" t="e">
        <f>_xlfn.XLOOKUP(H362,[3]Sheet1!$V:$V,[3]Sheet1!$P:$P)</f>
        <v>#N/A</v>
      </c>
      <c r="O362" s="94" t="e">
        <f>_xlfn.XLOOKUP(H362,[3]Sheet1!$V:$V,[3]Sheet1!$F:$F)</f>
        <v>#N/A</v>
      </c>
      <c r="P362" s="94" t="str">
        <f>_xlfn.XLOOKUP(R362,'[7]DevicesWithInventory_89e8ff99-1'!$I:$I,'[7]DevicesWithInventory_89e8ff99-1'!$AB:$AB)</f>
        <v>enroll2@westerncap.in</v>
      </c>
      <c r="Q362" s="94" t="b">
        <f t="shared" si="31"/>
        <v>1</v>
      </c>
      <c r="T362" s="98">
        <f>_xlfn.XLOOKUP(R362,'[4]Laptop Tracking'!$G:$G,'[4]Laptop Tracking'!$F:$F)</f>
        <v>0</v>
      </c>
      <c r="U362" s="91" t="s">
        <v>775</v>
      </c>
      <c r="V362" s="91" t="s">
        <v>776</v>
      </c>
      <c r="Y362" s="91" t="s">
        <v>1179</v>
      </c>
      <c r="AA362" s="99">
        <f>_xlfn.XLOOKUP(J362,'[5]DevicesWithInventory_ef016592-4'!$I:$I,'[5]DevicesWithInventory_ef016592-4'!$D:$D)</f>
        <v>45806.58289351852</v>
      </c>
      <c r="AB362" s="170" t="e">
        <f>_xlfn.XLOOKUP(R362,'[6]DevicesWithInventory_89e8ff99-1'!$I:$I,'[6]DevicesWithInventory_89e8ff99-1'!$D:$D)</f>
        <v>#N/A</v>
      </c>
      <c r="AC362" s="170">
        <v>45855.35738425926</v>
      </c>
      <c r="AD362" s="181">
        <v>45865.208379629628</v>
      </c>
    </row>
    <row r="363" spans="1:30" ht="15" hidden="1" x14ac:dyDescent="0.25">
      <c r="A363" s="92" t="s">
        <v>200</v>
      </c>
      <c r="B363" s="92" t="s">
        <v>200</v>
      </c>
      <c r="C363" s="92" t="s">
        <v>23</v>
      </c>
      <c r="D363" s="92" t="s">
        <v>785</v>
      </c>
      <c r="E363" s="94" t="s">
        <v>1329</v>
      </c>
      <c r="F363" s="94" t="s">
        <v>793</v>
      </c>
      <c r="G363" s="93">
        <v>1</v>
      </c>
      <c r="H363" s="93" t="str">
        <f t="shared" si="30"/>
        <v>INDORECCM</v>
      </c>
      <c r="I363" s="121" t="s">
        <v>1518</v>
      </c>
      <c r="J363" s="121" t="s">
        <v>1519</v>
      </c>
      <c r="K363" s="122" t="s">
        <v>1520</v>
      </c>
      <c r="M363" s="95" t="s">
        <v>1518</v>
      </c>
      <c r="R363" s="94" t="s">
        <v>1519</v>
      </c>
      <c r="S363" s="94" t="s">
        <v>1520</v>
      </c>
      <c r="T363" s="98" t="str">
        <f>_xlfn.XLOOKUP(R363,'[8]assets smaple file'!$N:$N,'[8]assets smaple file'!$M:$M)</f>
        <v>HP 240 G9</v>
      </c>
      <c r="AC363" s="170">
        <v>45856.454365081016</v>
      </c>
      <c r="AD363" s="181">
        <v>45865.227546296293</v>
      </c>
    </row>
    <row r="364" spans="1:30" ht="15" hidden="1" x14ac:dyDescent="0.25">
      <c r="A364" s="92" t="s">
        <v>200</v>
      </c>
      <c r="B364" s="92" t="s">
        <v>200</v>
      </c>
      <c r="C364" s="92" t="s">
        <v>23</v>
      </c>
      <c r="D364" s="92" t="s">
        <v>785</v>
      </c>
      <c r="E364" s="94" t="s">
        <v>1521</v>
      </c>
      <c r="F364" s="94" t="s">
        <v>793</v>
      </c>
      <c r="G364" s="93">
        <v>1</v>
      </c>
      <c r="H364" s="93" t="str">
        <f t="shared" si="30"/>
        <v>INDOREZCM</v>
      </c>
      <c r="I364" s="125" t="s">
        <v>1522</v>
      </c>
      <c r="J364" s="125" t="s">
        <v>1523</v>
      </c>
      <c r="K364" s="126" t="s">
        <v>1524</v>
      </c>
      <c r="L364" s="124" t="s">
        <v>1525</v>
      </c>
      <c r="M364" s="95" t="s">
        <v>1522</v>
      </c>
      <c r="R364" s="94" t="s">
        <v>1523</v>
      </c>
      <c r="S364" s="94" t="s">
        <v>1524</v>
      </c>
      <c r="T364" s="98" t="str">
        <f>_xlfn.XLOOKUP(R364,'[4]Laptop Tracking'!$G:$G,'[4]Laptop Tracking'!$F:$F)</f>
        <v>HP 240 G9</v>
      </c>
      <c r="AC364" s="170">
        <v>45856.433014756942</v>
      </c>
      <c r="AD364" s="181">
        <v>45866.168698715279</v>
      </c>
    </row>
    <row r="365" spans="1:30" ht="15" hidden="1" x14ac:dyDescent="0.25">
      <c r="A365" s="92" t="s">
        <v>200</v>
      </c>
      <c r="B365" s="92" t="s">
        <v>200</v>
      </c>
      <c r="C365" s="92" t="s">
        <v>23</v>
      </c>
      <c r="D365" s="92" t="s">
        <v>785</v>
      </c>
      <c r="E365" s="94" t="s">
        <v>1149</v>
      </c>
      <c r="F365" s="94" t="s">
        <v>793</v>
      </c>
      <c r="G365" s="93">
        <v>1</v>
      </c>
      <c r="H365" s="93" t="str">
        <f t="shared" si="30"/>
        <v>INDORERCU</v>
      </c>
      <c r="I365" s="125" t="s">
        <v>1526</v>
      </c>
      <c r="J365" s="125" t="s">
        <v>1527</v>
      </c>
      <c r="K365" s="126" t="s">
        <v>1528</v>
      </c>
      <c r="L365" s="124" t="s">
        <v>1529</v>
      </c>
      <c r="M365" s="95" t="s">
        <v>1526</v>
      </c>
      <c r="R365" s="94" t="s">
        <v>1527</v>
      </c>
      <c r="S365" s="94" t="s">
        <v>1528</v>
      </c>
      <c r="T365" s="98" t="str">
        <f>_xlfn.XLOOKUP(R365,'[4]Laptop Tracking'!$G:$G,'[4]Laptop Tracking'!$F:$F)</f>
        <v>HP 240 G9</v>
      </c>
      <c r="AC365" s="170">
        <v>45856.242648854168</v>
      </c>
      <c r="AD365" s="181">
        <v>45866.189105358797</v>
      </c>
    </row>
    <row r="366" spans="1:30" ht="15" hidden="1" x14ac:dyDescent="0.25">
      <c r="A366" s="92" t="s">
        <v>200</v>
      </c>
      <c r="B366" s="92" t="s">
        <v>200</v>
      </c>
      <c r="C366" s="92" t="s">
        <v>23</v>
      </c>
      <c r="D366" s="92" t="s">
        <v>785</v>
      </c>
      <c r="E366" s="94" t="s">
        <v>1321</v>
      </c>
      <c r="F366" s="94" t="s">
        <v>779</v>
      </c>
      <c r="G366" s="93">
        <v>1</v>
      </c>
      <c r="H366" s="93" t="str">
        <f t="shared" si="30"/>
        <v>INDORERBH</v>
      </c>
      <c r="I366" s="125" t="s">
        <v>496</v>
      </c>
      <c r="J366" s="125" t="s">
        <v>1530</v>
      </c>
      <c r="K366" s="126" t="s">
        <v>1531</v>
      </c>
      <c r="L366" s="124" t="s">
        <v>559</v>
      </c>
      <c r="M366" s="95" t="s">
        <v>496</v>
      </c>
      <c r="R366" s="94" t="s">
        <v>1530</v>
      </c>
      <c r="S366" s="94" t="s">
        <v>1531</v>
      </c>
      <c r="T366" s="98" t="str">
        <f>_xlfn.XLOOKUP(R366,'[4]Laptop Tracking'!$G:$G,'[4]Laptop Tracking'!$F:$F)</f>
        <v>HP 240 G9</v>
      </c>
      <c r="X366" s="91" t="s">
        <v>1532</v>
      </c>
      <c r="AC366" s="170">
        <v>45855.19091435185</v>
      </c>
      <c r="AD366" s="181">
        <v>45866.123379629629</v>
      </c>
    </row>
    <row r="367" spans="1:30" ht="15.75" hidden="1" x14ac:dyDescent="0.25">
      <c r="A367" s="92" t="s">
        <v>283</v>
      </c>
      <c r="B367" s="92" t="s">
        <v>173</v>
      </c>
      <c r="C367" s="92" t="s">
        <v>13</v>
      </c>
      <c r="D367" s="92" t="s">
        <v>785</v>
      </c>
      <c r="E367" s="94" t="s">
        <v>1533</v>
      </c>
      <c r="F367" s="94" t="s">
        <v>779</v>
      </c>
      <c r="G367" s="94">
        <v>1</v>
      </c>
      <c r="H367" s="93" t="str">
        <f t="shared" si="30"/>
        <v>KALYANNa</v>
      </c>
      <c r="I367" s="125" t="s">
        <v>1534</v>
      </c>
      <c r="J367" s="125" t="s">
        <v>1535</v>
      </c>
      <c r="L367" s="124" t="s">
        <v>1534</v>
      </c>
      <c r="M367" s="101" t="s">
        <v>689</v>
      </c>
      <c r="N367" s="94" t="e">
        <f>_xlfn.XLOOKUP(H367,[3]Sheet1!$V:$V,[3]Sheet1!$P:$P)</f>
        <v>#N/A</v>
      </c>
      <c r="O367" s="94" t="e">
        <f>_xlfn.XLOOKUP(H367,[3]Sheet1!$V:$V,[3]Sheet1!$F:$F)</f>
        <v>#N/A</v>
      </c>
      <c r="P367" s="94" t="str">
        <f>_xlfn.XLOOKUP(R367,'[7]DevicesWithInventory_89e8ff99-1'!$I:$I,'[7]DevicesWithInventory_89e8ff99-1'!$AB:$AB)</f>
        <v>ajit.m@westerncap.in</v>
      </c>
      <c r="Q367" s="94" t="b">
        <f t="shared" si="31"/>
        <v>0</v>
      </c>
      <c r="R367" s="100" t="s">
        <v>1535</v>
      </c>
      <c r="S367" s="159" t="s">
        <v>1536</v>
      </c>
      <c r="T367" s="98" t="str">
        <f>_xlfn.XLOOKUP(R367,'[8]assets smaple file'!$N:$N,'[8]assets smaple file'!$M:$M)</f>
        <v>HP Laptop 15q-ds0xxx</v>
      </c>
      <c r="U367" s="91" t="s">
        <v>789</v>
      </c>
      <c r="X367" s="91" t="s">
        <v>779</v>
      </c>
      <c r="AB367" s="170">
        <f>_xlfn.XLOOKUP(R367,'[6]DevicesWithInventory_89e8ff99-1'!$I:$I,'[6]DevicesWithInventory_89e8ff99-1'!$D:$D)</f>
        <v>45500.537905092591</v>
      </c>
      <c r="AC367" s="170">
        <v>45500.537905092591</v>
      </c>
      <c r="AD367" s="181">
        <v>45500.537905092591</v>
      </c>
    </row>
    <row r="368" spans="1:30" ht="15" hidden="1" x14ac:dyDescent="0.25">
      <c r="A368" s="92" t="s">
        <v>154</v>
      </c>
      <c r="B368" s="92" t="s">
        <v>154</v>
      </c>
      <c r="C368" s="92" t="s">
        <v>13</v>
      </c>
      <c r="D368" s="92" t="s">
        <v>785</v>
      </c>
      <c r="E368" s="94" t="s">
        <v>716</v>
      </c>
      <c r="F368" s="94" t="s">
        <v>793</v>
      </c>
      <c r="G368" s="94">
        <v>1</v>
      </c>
      <c r="H368" s="93" t="str">
        <f>A368&amp;E368</f>
        <v>AKOLACSM</v>
      </c>
      <c r="I368" s="125" t="s">
        <v>681</v>
      </c>
      <c r="J368" s="125" t="s">
        <v>1537</v>
      </c>
      <c r="K368" s="125" t="s">
        <v>1538</v>
      </c>
      <c r="L368" s="124" t="s">
        <v>681</v>
      </c>
      <c r="M368" s="101" t="s">
        <v>681</v>
      </c>
      <c r="N368" s="94" t="e">
        <f>_xlfn.XLOOKUP(H368,[3]Sheet1!$V:$V,[3]Sheet1!$P:$P)</f>
        <v>#N/A</v>
      </c>
      <c r="O368" s="94" t="e">
        <f>_xlfn.XLOOKUP(H368,[3]Sheet1!$V:$V,[3]Sheet1!$F:$F)</f>
        <v>#N/A</v>
      </c>
      <c r="P368" s="94" t="str">
        <f>_xlfn.XLOOKUP(R368,'[7]DevicesWithInventory_89e8ff99-1'!$I:$I,'[7]DevicesWithInventory_89e8ff99-1'!$AB:$AB)</f>
        <v>avinash.borate@westerncap.in</v>
      </c>
      <c r="Q368" s="94" t="b">
        <f t="shared" si="31"/>
        <v>1</v>
      </c>
      <c r="R368" s="100" t="s">
        <v>1537</v>
      </c>
      <c r="S368" s="100" t="s">
        <v>1538</v>
      </c>
      <c r="T368" s="98" t="str">
        <f>_xlfn.XLOOKUP(R368,'[4]Laptop Tracking'!$G:$G,'[4]Laptop Tracking'!$F:$F)</f>
        <v>HP 240 G9</v>
      </c>
      <c r="U368" s="91" t="s">
        <v>789</v>
      </c>
      <c r="AB368" s="170">
        <f>_xlfn.XLOOKUP(R368,'[6]DevicesWithInventory_89e8ff99-1'!$I:$I,'[6]DevicesWithInventory_89e8ff99-1'!$D:$D)</f>
        <v>45836.221013078706</v>
      </c>
      <c r="AC368" s="170">
        <v>45856.497103333335</v>
      </c>
      <c r="AD368" s="181">
        <v>45866.163214386572</v>
      </c>
    </row>
    <row r="369" spans="1:30" ht="15" hidden="1" x14ac:dyDescent="0.25">
      <c r="A369" s="92" t="s">
        <v>680</v>
      </c>
      <c r="B369" s="92" t="s">
        <v>154</v>
      </c>
      <c r="C369" s="92" t="s">
        <v>13</v>
      </c>
      <c r="D369" s="92" t="s">
        <v>785</v>
      </c>
      <c r="E369" s="94" t="s">
        <v>1539</v>
      </c>
      <c r="F369" s="94" t="s">
        <v>793</v>
      </c>
      <c r="G369" s="94">
        <v>1</v>
      </c>
      <c r="H369" s="93" t="str">
        <f>A369&amp;E369</f>
        <v>SANGAMNERManager RCU</v>
      </c>
      <c r="I369" s="125" t="s">
        <v>1540</v>
      </c>
      <c r="J369" s="125" t="s">
        <v>1541</v>
      </c>
      <c r="K369" s="125" t="s">
        <v>1542</v>
      </c>
      <c r="L369" s="124" t="s">
        <v>1540</v>
      </c>
      <c r="M369" s="101" t="s">
        <v>1540</v>
      </c>
      <c r="N369" s="94" t="e">
        <f>_xlfn.XLOOKUP(H369,[3]Sheet1!$V:$V,[3]Sheet1!$P:$P)</f>
        <v>#N/A</v>
      </c>
      <c r="O369" s="94" t="e">
        <f>_xlfn.XLOOKUP(H369,[3]Sheet1!$V:$V,[3]Sheet1!$F:$F)</f>
        <v>#N/A</v>
      </c>
      <c r="P369" s="94" t="str">
        <f>_xlfn.XLOOKUP(R369,'[7]DevicesWithInventory_89e8ff99-1'!$I:$I,'[7]DevicesWithInventory_89e8ff99-1'!$AB:$AB)</f>
        <v>nilesh.khobre@westerncap.in</v>
      </c>
      <c r="Q369" s="94" t="b">
        <f t="shared" si="31"/>
        <v>1</v>
      </c>
      <c r="R369" s="100" t="s">
        <v>1541</v>
      </c>
      <c r="S369" s="100" t="s">
        <v>1542</v>
      </c>
      <c r="T369" s="98" t="str">
        <f>_xlfn.XLOOKUP(R369,'[8]assets smaple file'!$N:$N,'[8]assets smaple file'!$M:$M)</f>
        <v>Vostro 15 3510</v>
      </c>
      <c r="U369" s="91" t="s">
        <v>789</v>
      </c>
      <c r="AB369" s="170">
        <f>_xlfn.XLOOKUP(R369,'[6]DevicesWithInventory_89e8ff99-1'!$I:$I,'[6]DevicesWithInventory_89e8ff99-1'!$D:$D)</f>
        <v>45836.224814641202</v>
      </c>
      <c r="AC369" s="170">
        <v>45856.247509513887</v>
      </c>
      <c r="AD369" s="181">
        <v>45866.172314618052</v>
      </c>
    </row>
    <row r="370" spans="1:30" ht="15" hidden="1" x14ac:dyDescent="0.25">
      <c r="A370" s="93" t="s">
        <v>625</v>
      </c>
      <c r="B370" s="93" t="s">
        <v>596</v>
      </c>
      <c r="C370" s="93" t="s">
        <v>573</v>
      </c>
      <c r="D370" s="93" t="s">
        <v>763</v>
      </c>
      <c r="E370" s="94" t="s">
        <v>716</v>
      </c>
      <c r="G370" s="93"/>
      <c r="H370" s="93" t="str">
        <f>A370&amp;E370</f>
        <v>DHARMAPURICSM</v>
      </c>
      <c r="M370" s="96" t="e">
        <f>_xlfn.XLOOKUP(H370,[2]Sheet1!$V:$V,[2]Sheet1!$P:$P)</f>
        <v>#N/A</v>
      </c>
      <c r="R370" s="94" t="e">
        <f>_xlfn.XLOOKUP(H370,[2]Sheet1!$V:$V,[2]Sheet1!$F:$F)</f>
        <v>#N/A</v>
      </c>
      <c r="S370" s="93" t="e">
        <f>_xlfn.XLOOKUP(H370,[3]Sheet1!$V:$V,[3]Sheet1!$J:$J)</f>
        <v>#N/A</v>
      </c>
      <c r="T370" s="145" t="e">
        <f>_xlfn.XLOOKUP(R370,[3]Sheet1!$F:$F,[3]Sheet1!$G:$G)</f>
        <v>#N/A</v>
      </c>
      <c r="AC370" s="170"/>
      <c r="AD370" s="181" t="e">
        <v>#N/A</v>
      </c>
    </row>
    <row r="371" spans="1:30" ht="15" hidden="1" x14ac:dyDescent="0.25">
      <c r="A371" s="93" t="s">
        <v>659</v>
      </c>
      <c r="B371" s="93" t="s">
        <v>659</v>
      </c>
      <c r="C371" s="93" t="s">
        <v>660</v>
      </c>
      <c r="D371" s="93" t="s">
        <v>763</v>
      </c>
      <c r="E371" s="112" t="s">
        <v>1543</v>
      </c>
      <c r="F371" s="94" t="s">
        <v>793</v>
      </c>
      <c r="G371" s="112">
        <v>1</v>
      </c>
      <c r="H371" s="134" t="str">
        <f t="shared" ref="H371:H374" si="32">A371&amp;E371</f>
        <v>GADAGSBH</v>
      </c>
      <c r="M371" s="96" t="str">
        <f>_xlfn.XLOOKUP(H371,[3]Sheet1!$V:$V,[3]Sheet1!$P:$P)</f>
        <v>Santosh Patil</v>
      </c>
      <c r="P371" s="112"/>
      <c r="R371" s="94" t="str">
        <f>_xlfn.XLOOKUP(H371,[3]Sheet1!$V:$V,[3]Sheet1!$F:$F)</f>
        <v>PG04DWSQ</v>
      </c>
      <c r="S371" s="93" t="str">
        <f>_xlfn.XLOOKUP(H371,[3]Sheet1!$V:$V,[3]Sheet1!$J:$J)</f>
        <v>WCA/FIN/COMP/LAP/335</v>
      </c>
      <c r="T371" s="98" t="str">
        <f>_xlfn.XLOOKUP(H371,[3]Sheet1!$V:$V,[3]Sheet1!$G:$G)</f>
        <v>E14(2V00)</v>
      </c>
      <c r="AC371" s="170">
        <v>45856.273692106479</v>
      </c>
      <c r="AD371" s="181">
        <v>45865.191030092596</v>
      </c>
    </row>
    <row r="372" spans="1:30" ht="15" hidden="1" x14ac:dyDescent="0.25">
      <c r="A372" s="94" t="s">
        <v>162</v>
      </c>
      <c r="B372" s="92" t="s">
        <v>162</v>
      </c>
      <c r="C372" s="92" t="s">
        <v>17</v>
      </c>
      <c r="D372" s="92" t="s">
        <v>785</v>
      </c>
      <c r="E372" s="94" t="s">
        <v>716</v>
      </c>
      <c r="F372" s="94" t="s">
        <v>793</v>
      </c>
      <c r="G372" s="94">
        <v>1</v>
      </c>
      <c r="H372" s="93" t="str">
        <f t="shared" si="32"/>
        <v>CHITTORGARHCSM</v>
      </c>
      <c r="M372" s="96" t="s">
        <v>1544</v>
      </c>
      <c r="N372" s="94" t="e">
        <f>_xlfn.XLOOKUP(H363,[3]Sheet1!$V:$V,[3]Sheet1!$P:$P)</f>
        <v>#N/A</v>
      </c>
      <c r="O372" s="94" t="e">
        <f>_xlfn.XLOOKUP(H363,[3]Sheet1!$V:$V,[3]Sheet1!$F:$F)</f>
        <v>#N/A</v>
      </c>
      <c r="P372" s="94" t="str">
        <f>_xlfn.XLOOKUP(R372,'[7]DevicesWithInventory_89e8ff99-1'!$I:$I,'[7]DevicesWithInventory_89e8ff99-1'!$AB:$AB)</f>
        <v>nandkishor.vaishnav@westerncap.in</v>
      </c>
      <c r="Q372" s="94" t="b">
        <f>L363=M372</f>
        <v>0</v>
      </c>
      <c r="R372" s="93" t="s">
        <v>1545</v>
      </c>
      <c r="S372" s="93" t="s">
        <v>1546</v>
      </c>
      <c r="T372" s="98" t="str">
        <f>_xlfn.XLOOKUP(R372,'[8]assets smaple file'!$N:$N,'[8]assets smaple file'!$M:$M)</f>
        <v>HP 240 G9</v>
      </c>
      <c r="U372" s="91" t="s">
        <v>789</v>
      </c>
      <c r="AA372" s="99">
        <f>_xlfn.XLOOKUP(J363,'[5]DevicesWithInventory_ef016592-4'!$I:$I,'[5]DevicesWithInventory_ef016592-4'!$D:$D)</f>
        <v>45811.387083402777</v>
      </c>
      <c r="AB372" s="170">
        <f>_xlfn.XLOOKUP(R372,'[6]DevicesWithInventory_89e8ff99-1'!$I:$I,'[6]DevicesWithInventory_89e8ff99-1'!$D:$D)</f>
        <v>45836.162481284722</v>
      </c>
      <c r="AC372" s="170">
        <v>45856.327402569441</v>
      </c>
      <c r="AD372" s="181">
        <v>45866.088310185187</v>
      </c>
    </row>
    <row r="373" spans="1:30" ht="15" hidden="1" x14ac:dyDescent="0.25">
      <c r="A373" s="92" t="s">
        <v>181</v>
      </c>
      <c r="B373" s="92" t="s">
        <v>181</v>
      </c>
      <c r="C373" s="92" t="s">
        <v>17</v>
      </c>
      <c r="D373" s="92" t="s">
        <v>785</v>
      </c>
      <c r="E373" s="94" t="s">
        <v>1316</v>
      </c>
      <c r="F373" s="94" t="s">
        <v>793</v>
      </c>
      <c r="G373" s="94">
        <v>1</v>
      </c>
      <c r="H373" s="93" t="str">
        <f t="shared" si="32"/>
        <v>CHOMUSHO</v>
      </c>
      <c r="M373" s="96" t="s">
        <v>1529</v>
      </c>
      <c r="N373" s="94" t="e">
        <f>_xlfn.XLOOKUP(H365,[3]Sheet1!$V:$V,[3]Sheet1!$P:$P)</f>
        <v>#N/A</v>
      </c>
      <c r="O373" s="94" t="e">
        <f>_xlfn.XLOOKUP(H365,[3]Sheet1!$V:$V,[3]Sheet1!$F:$F)</f>
        <v>#N/A</v>
      </c>
      <c r="P373" s="94" t="str">
        <f>_xlfn.XLOOKUP(R373,'[7]DevicesWithInventory_89e8ff99-1'!$I:$I,'[7]DevicesWithInventory_89e8ff99-1'!$AB:$AB)</f>
        <v>manjeet.yadav@westerncap.in</v>
      </c>
      <c r="Q373" s="94" t="b">
        <f>L365=M373</f>
        <v>1</v>
      </c>
      <c r="R373" s="93" t="s">
        <v>1547</v>
      </c>
      <c r="S373" s="93" t="s">
        <v>1548</v>
      </c>
      <c r="T373" s="98" t="str">
        <f>_xlfn.XLOOKUP(R373,'[4]Laptop Tracking'!$G:$G,'[4]Laptop Tracking'!$F:$F)</f>
        <v>HP 240 G9</v>
      </c>
      <c r="U373" s="91" t="s">
        <v>789</v>
      </c>
      <c r="AA373" s="99">
        <f>_xlfn.XLOOKUP(J365,'[5]DevicesWithInventory_ef016592-4'!$I:$I,'[5]DevicesWithInventory_ef016592-4'!$D:$D)</f>
        <v>45811.453361064814</v>
      </c>
      <c r="AB373" s="170">
        <f>_xlfn.XLOOKUP(R373,'[6]DevicesWithInventory_89e8ff99-1'!$I:$I,'[6]DevicesWithInventory_89e8ff99-1'!$D:$D)</f>
        <v>45836.207851493054</v>
      </c>
      <c r="AC373" s="170">
        <v>45856.27919346065</v>
      </c>
      <c r="AD373" s="181">
        <v>45866.207891712962</v>
      </c>
    </row>
    <row r="374" spans="1:30" ht="15" hidden="1" x14ac:dyDescent="0.25">
      <c r="A374" s="92" t="s">
        <v>181</v>
      </c>
      <c r="B374" s="92" t="s">
        <v>181</v>
      </c>
      <c r="C374" s="92" t="s">
        <v>17</v>
      </c>
      <c r="D374" s="92" t="s">
        <v>785</v>
      </c>
      <c r="E374" s="94" t="s">
        <v>1329</v>
      </c>
      <c r="F374" s="94" t="s">
        <v>793</v>
      </c>
      <c r="G374" s="94">
        <v>1</v>
      </c>
      <c r="H374" s="93" t="str">
        <f t="shared" si="32"/>
        <v>CHOMUCCM</v>
      </c>
      <c r="M374" s="101" t="s">
        <v>1525</v>
      </c>
      <c r="N374" s="94" t="e">
        <f>_xlfn.XLOOKUP(H364,[3]Sheet1!$V:$V,[3]Sheet1!$P:$P)</f>
        <v>#N/A</v>
      </c>
      <c r="O374" s="94" t="e">
        <f>_xlfn.XLOOKUP(H364,[3]Sheet1!$V:$V,[3]Sheet1!$F:$F)</f>
        <v>#N/A</v>
      </c>
      <c r="P374" s="94" t="str">
        <f>_xlfn.XLOOKUP(R374,'[7]DevicesWithInventory_89e8ff99-1'!$I:$I,'[7]DevicesWithInventory_89e8ff99-1'!$AB:$AB)</f>
        <v>chetan.chauhan@westerncap.in</v>
      </c>
      <c r="Q374" s="94" t="b">
        <f>L364=M374</f>
        <v>1</v>
      </c>
      <c r="R374" s="100" t="s">
        <v>1549</v>
      </c>
      <c r="S374" s="100" t="s">
        <v>1550</v>
      </c>
      <c r="T374" s="98" t="str">
        <f>_xlfn.XLOOKUP(R374,'[4]Laptop Tracking'!$G:$G,'[4]Laptop Tracking'!$F:$F)</f>
        <v>HP 240 G9</v>
      </c>
      <c r="U374" s="91" t="s">
        <v>789</v>
      </c>
      <c r="AA374" s="99">
        <f>_xlfn.XLOOKUP(J364,'[5]DevicesWithInventory_ef016592-4'!$I:$I,'[5]DevicesWithInventory_ef016592-4'!$D:$D)</f>
        <v>45811.277547685182</v>
      </c>
      <c r="AB374" s="170">
        <f>_xlfn.XLOOKUP(R374,'[6]DevicesWithInventory_89e8ff99-1'!$I:$I,'[6]DevicesWithInventory_89e8ff99-1'!$D:$D)</f>
        <v>45835.266655092593</v>
      </c>
      <c r="AC374" s="170">
        <v>45856.329424432872</v>
      </c>
      <c r="AD374" s="181">
        <v>45866.153299224534</v>
      </c>
    </row>
    <row r="375" spans="1:30" ht="15" hidden="1" x14ac:dyDescent="0.25">
      <c r="A375" s="94" t="s">
        <v>274</v>
      </c>
      <c r="B375" s="92" t="s">
        <v>181</v>
      </c>
      <c r="C375" s="92" t="s">
        <v>17</v>
      </c>
      <c r="D375" s="92" t="s">
        <v>785</v>
      </c>
      <c r="E375" s="94" t="s">
        <v>716</v>
      </c>
      <c r="F375" s="94" t="s">
        <v>793</v>
      </c>
      <c r="G375" s="94">
        <v>1</v>
      </c>
      <c r="M375" s="96" t="s">
        <v>559</v>
      </c>
      <c r="N375" s="94" t="e">
        <f>_xlfn.XLOOKUP(H366,[3]Sheet1!$V:$V,[3]Sheet1!$P:$P)</f>
        <v>#N/A</v>
      </c>
      <c r="O375" s="94" t="e">
        <f>_xlfn.XLOOKUP(H366,[3]Sheet1!$V:$V,[3]Sheet1!$F:$F)</f>
        <v>#N/A</v>
      </c>
      <c r="P375" s="94" t="str">
        <f>_xlfn.XLOOKUP(R375,'[7]DevicesWithInventory_89e8ff99-1'!$I:$I,'[7]DevicesWithInventory_89e8ff99-1'!$AB:$AB)</f>
        <v>sanjeev.kumar@westerncap.in</v>
      </c>
      <c r="Q375" s="94" t="b">
        <f>L366=M375</f>
        <v>1</v>
      </c>
      <c r="R375" s="93" t="s">
        <v>1551</v>
      </c>
      <c r="S375" s="93" t="s">
        <v>1552</v>
      </c>
      <c r="T375" s="98" t="str">
        <f>_xlfn.XLOOKUP(R375,'[8]assets smaple file'!$N:$N,'[8]assets smaple file'!$M:$M)</f>
        <v>HP 240 G9</v>
      </c>
      <c r="U375" s="91" t="s">
        <v>789</v>
      </c>
      <c r="AA375" s="99">
        <f>_xlfn.XLOOKUP(J366,'[5]DevicesWithInventory_ef016592-4'!$I:$I,'[5]DevicesWithInventory_ef016592-4'!$D:$D)</f>
        <v>45811.191390636573</v>
      </c>
      <c r="AB375" s="170">
        <f>_xlfn.XLOOKUP(R375,'[6]DevicesWithInventory_89e8ff99-1'!$I:$I,'[6]DevicesWithInventory_89e8ff99-1'!$D:$D)</f>
        <v>45836.204744155089</v>
      </c>
      <c r="AC375" s="170">
        <v>45856.34439928241</v>
      </c>
      <c r="AD375" s="181">
        <v>45866.169305208336</v>
      </c>
    </row>
    <row r="376" spans="1:30" ht="15.75" hidden="1" x14ac:dyDescent="0.25">
      <c r="A376" s="92" t="s">
        <v>154</v>
      </c>
      <c r="B376" s="92" t="s">
        <v>154</v>
      </c>
      <c r="C376" s="92" t="s">
        <v>13</v>
      </c>
      <c r="D376" s="92" t="s">
        <v>785</v>
      </c>
      <c r="E376" s="94" t="s">
        <v>1329</v>
      </c>
      <c r="F376" s="94" t="s">
        <v>793</v>
      </c>
      <c r="G376" s="94">
        <v>1</v>
      </c>
      <c r="H376" s="93" t="str">
        <f t="shared" ref="H376" si="33">A376&amp;E376</f>
        <v>AKOLACCM</v>
      </c>
      <c r="M376" t="s">
        <v>1553</v>
      </c>
      <c r="R376" s="94" t="s">
        <v>1554</v>
      </c>
      <c r="S376" s="94" t="s">
        <v>1555</v>
      </c>
      <c r="T376" s="91" t="s">
        <v>774</v>
      </c>
      <c r="U376" s="91" t="s">
        <v>789</v>
      </c>
      <c r="AC376" s="170">
        <v>45856.29587277778</v>
      </c>
      <c r="AD376" s="181">
        <v>45866.186231550928</v>
      </c>
    </row>
    <row r="377" spans="1:30" ht="15" hidden="1" x14ac:dyDescent="0.25">
      <c r="A377" s="93" t="s">
        <v>572</v>
      </c>
      <c r="B377" s="93" t="s">
        <v>572</v>
      </c>
      <c r="C377" s="93" t="s">
        <v>573</v>
      </c>
      <c r="D377" s="93" t="s">
        <v>763</v>
      </c>
      <c r="E377" s="94" t="s">
        <v>1329</v>
      </c>
      <c r="F377" s="94" t="s">
        <v>793</v>
      </c>
      <c r="G377" s="94">
        <v>1</v>
      </c>
      <c r="H377" s="93" t="str">
        <f>A377&amp;E377</f>
        <v>MADURAICCM</v>
      </c>
      <c r="M377" s="96" t="str">
        <f>_xlfn.XLOOKUP(H377,[3]Sheet1!$V:$V,[3]Sheet1!$P:$P)</f>
        <v>Sajin Dharmaraj</v>
      </c>
      <c r="R377" s="94" t="str">
        <f>_xlfn.XLOOKUP(H377,[3]Sheet1!$V:$V,[3]Sheet1!$F:$F)</f>
        <v>PG04DWNQ</v>
      </c>
      <c r="S377" s="93" t="str">
        <f>_xlfn.XLOOKUP(H377,[3]Sheet1!$V:$V,[3]Sheet1!$J:$J)</f>
        <v>WCA/FIN/COMP/LAP/333</v>
      </c>
      <c r="T377" s="98" t="str">
        <f>_xlfn.XLOOKUP(H377,[3]Sheet1!$V:$V,[3]Sheet1!$G:$G)</f>
        <v>E14(2V00)</v>
      </c>
      <c r="AC377" s="170">
        <v>45856.289909398147</v>
      </c>
      <c r="AD377" s="181">
        <v>45866.160378923611</v>
      </c>
    </row>
    <row r="378" spans="1:30" ht="15.75" hidden="1" x14ac:dyDescent="0.25">
      <c r="A378" s="94" t="s">
        <v>731</v>
      </c>
      <c r="B378" s="94" t="s">
        <v>731</v>
      </c>
      <c r="C378" s="94" t="s">
        <v>573</v>
      </c>
      <c r="D378" s="94" t="s">
        <v>785</v>
      </c>
      <c r="E378" s="94" t="s">
        <v>1340</v>
      </c>
      <c r="F378" s="94" t="s">
        <v>793</v>
      </c>
      <c r="G378" s="94">
        <v>1</v>
      </c>
      <c r="M378" t="s">
        <v>601</v>
      </c>
      <c r="R378" s="94" t="s">
        <v>1556</v>
      </c>
      <c r="S378" s="154" t="s">
        <v>1557</v>
      </c>
      <c r="T378" s="91" t="s">
        <v>1558</v>
      </c>
      <c r="AC378" s="170">
        <v>45856.351271736108</v>
      </c>
      <c r="AD378" s="181">
        <v>45866.159645324071</v>
      </c>
    </row>
    <row r="379" spans="1:30" ht="15" hidden="1" x14ac:dyDescent="0.25">
      <c r="A379" s="93" t="s">
        <v>596</v>
      </c>
      <c r="B379" s="93" t="s">
        <v>596</v>
      </c>
      <c r="C379" s="93" t="s">
        <v>573</v>
      </c>
      <c r="D379" s="93" t="s">
        <v>763</v>
      </c>
      <c r="E379" s="164" t="s">
        <v>1559</v>
      </c>
      <c r="F379" s="94" t="s">
        <v>793</v>
      </c>
      <c r="G379" s="94">
        <v>1</v>
      </c>
      <c r="H379" s="93" t="str">
        <f t="shared" ref="H379:H436" si="34">A379&amp;E379</f>
        <v>SALEMStae Ops Head</v>
      </c>
      <c r="M379" s="96" t="str">
        <f>_xlfn.XLOOKUP(H379,[3]Sheet1!$V:$V,[3]Sheet1!$P:$P)</f>
        <v>Kannan P R</v>
      </c>
      <c r="R379" s="94" t="str">
        <f>_xlfn.XLOOKUP(H379,[3]Sheet1!$V:$V,[3]Sheet1!$F:$F)</f>
        <v>PG04PQXY</v>
      </c>
      <c r="S379" s="96" t="str">
        <f>_xlfn.XLOOKUP(H379,[3]Sheet1!$V:$V,[3]Sheet1!$J:$J)</f>
        <v>WCA/FIN/COMP/LAP/356</v>
      </c>
      <c r="T379" s="98" t="str">
        <f>_xlfn.XLOOKUP(H379,[3]Sheet1!$V:$V,[3]Sheet1!$G:$G)</f>
        <v>E14(2V00)</v>
      </c>
      <c r="AC379" s="170">
        <v>45810.213136574072</v>
      </c>
      <c r="AD379" s="181">
        <v>45810.213136574072</v>
      </c>
    </row>
    <row r="380" spans="1:30" hidden="1" x14ac:dyDescent="0.25">
      <c r="A380" s="92" t="s">
        <v>172</v>
      </c>
      <c r="B380" s="92" t="s">
        <v>173</v>
      </c>
      <c r="C380" s="92" t="s">
        <v>13</v>
      </c>
      <c r="D380" s="92" t="s">
        <v>785</v>
      </c>
      <c r="E380" s="94" t="s">
        <v>86</v>
      </c>
      <c r="F380" s="93" t="s">
        <v>770</v>
      </c>
      <c r="G380" s="94">
        <v>1</v>
      </c>
      <c r="H380" s="93" t="str">
        <f t="shared" si="34"/>
        <v>BARAMATIRM</v>
      </c>
      <c r="M380" s="95" t="s">
        <v>86</v>
      </c>
      <c r="R380" s="94" t="s">
        <v>1560</v>
      </c>
      <c r="S380" s="94" t="s">
        <v>1561</v>
      </c>
      <c r="U380" s="91" t="s">
        <v>789</v>
      </c>
      <c r="AC380" s="170">
        <v>45856.423103749999</v>
      </c>
      <c r="AD380" s="181">
        <v>45866.25850880787</v>
      </c>
    </row>
    <row r="381" spans="1:30" ht="15" hidden="1" x14ac:dyDescent="0.25">
      <c r="A381" s="92" t="s">
        <v>146</v>
      </c>
      <c r="B381" s="92" t="s">
        <v>146</v>
      </c>
      <c r="C381" s="92" t="s">
        <v>17</v>
      </c>
      <c r="D381" s="92" t="s">
        <v>785</v>
      </c>
      <c r="E381" s="94" t="s">
        <v>716</v>
      </c>
      <c r="F381" s="94" t="s">
        <v>793</v>
      </c>
      <c r="G381" s="94">
        <v>1</v>
      </c>
      <c r="H381" s="93" t="str">
        <f t="shared" si="34"/>
        <v>AJMERCSM</v>
      </c>
      <c r="M381" s="161" t="s">
        <v>1487</v>
      </c>
      <c r="N381" s="94" t="str">
        <f>_xlfn.XLOOKUP(H351,[3]Sheet1!$V:$V,[3]Sheet1!$P:$P)</f>
        <v>Jitendra Kumar</v>
      </c>
      <c r="O381" s="94" t="str">
        <f>_xlfn.XLOOKUP(H351,[3]Sheet1!$V:$V,[3]Sheet1!$F:$F)</f>
        <v>PG04SCL1</v>
      </c>
      <c r="P381" s="94" t="str">
        <f>_xlfn.XLOOKUP(R381,'[7]DevicesWithInventory_89e8ff99-1'!$I:$I,'[7]DevicesWithInventory_89e8ff99-1'!$AB:$AB)</f>
        <v>balvir.rathore@westerncap.in</v>
      </c>
      <c r="Q381" s="94" t="b">
        <f>L351=M381</f>
        <v>1</v>
      </c>
      <c r="R381" s="94" t="s">
        <v>1488</v>
      </c>
      <c r="S381" s="94" t="s">
        <v>1489</v>
      </c>
      <c r="T381" s="98" t="str">
        <f>_xlfn.XLOOKUP(R381,'[4]Laptop Tracking'!$G:$G,'[4]Laptop Tracking'!$F:$F)</f>
        <v>HP 240 G9</v>
      </c>
      <c r="U381" s="91" t="s">
        <v>775</v>
      </c>
      <c r="AA381" s="99">
        <f>_xlfn.XLOOKUP(J351,'[5]DevicesWithInventory_ef016592-4'!$I:$I,'[5]DevicesWithInventory_ef016592-4'!$D:$D)</f>
        <v>45811.379739791664</v>
      </c>
      <c r="AB381" s="170">
        <f>_xlfn.XLOOKUP(R381,'[6]DevicesWithInventory_89e8ff99-1'!$I:$I,'[6]DevicesWithInventory_89e8ff99-1'!$D:$D)</f>
        <v>45836.172515706021</v>
      </c>
      <c r="AC381" s="170">
        <v>45856.478268472223</v>
      </c>
      <c r="AD381" s="181">
        <v>45866.12228009259</v>
      </c>
    </row>
    <row r="382" spans="1:30" ht="16.5" hidden="1" x14ac:dyDescent="0.3">
      <c r="A382" s="93" t="s">
        <v>658</v>
      </c>
      <c r="B382" s="93" t="s">
        <v>659</v>
      </c>
      <c r="C382" s="93" t="s">
        <v>660</v>
      </c>
      <c r="D382" s="93" t="s">
        <v>763</v>
      </c>
      <c r="E382" s="190" t="s">
        <v>1562</v>
      </c>
      <c r="F382" s="94" t="s">
        <v>793</v>
      </c>
      <c r="G382" s="94">
        <v>1</v>
      </c>
      <c r="H382" s="93" t="str">
        <f t="shared" si="34"/>
        <v>BELGAUMState Credit Head</v>
      </c>
      <c r="M382" s="94" t="s">
        <v>1563</v>
      </c>
      <c r="R382" s="94" t="s">
        <v>1564</v>
      </c>
      <c r="S382" s="94" t="s">
        <v>1565</v>
      </c>
      <c r="T382" s="98" t="s">
        <v>774</v>
      </c>
      <c r="U382" s="91" t="s">
        <v>789</v>
      </c>
      <c r="AA382" s="99" t="e">
        <f>_xlfn.XLOOKUP(#REF!,'[5]DevicesWithInventory_ef016592-4'!$I:$I,'[5]DevicesWithInventory_ef016592-4'!$D:$D)</f>
        <v>#REF!</v>
      </c>
      <c r="AB382" s="170">
        <f>_xlfn.XLOOKUP(R382,'[6]DevicesWithInventory_89e8ff99-1'!$I:$I,'[6]DevicesWithInventory_89e8ff99-1'!$D:$D)</f>
        <v>45835.185486111113</v>
      </c>
      <c r="AC382" s="170">
        <v>45847.40115740741</v>
      </c>
      <c r="AD382" s="181">
        <v>45847.40115740741</v>
      </c>
    </row>
    <row r="383" spans="1:30" ht="15.75" hidden="1" x14ac:dyDescent="0.25">
      <c r="A383" s="22" t="s">
        <v>735</v>
      </c>
      <c r="B383" s="92" t="s">
        <v>736</v>
      </c>
      <c r="C383" s="92" t="s">
        <v>13</v>
      </c>
      <c r="D383" s="92" t="s">
        <v>785</v>
      </c>
      <c r="E383" s="22" t="s">
        <v>1566</v>
      </c>
      <c r="F383" s="94" t="s">
        <v>793</v>
      </c>
      <c r="G383" s="93">
        <v>1</v>
      </c>
      <c r="H383" s="93" t="str">
        <f t="shared" si="34"/>
        <v>Head Office - MumbaiBusiness Alliances</v>
      </c>
      <c r="M383" s="22" t="s">
        <v>1567</v>
      </c>
      <c r="R383" s="94" t="s">
        <v>1568</v>
      </c>
      <c r="S383" s="94" t="s">
        <v>1569</v>
      </c>
      <c r="T383" s="91" t="s">
        <v>1570</v>
      </c>
      <c r="U383" s="91" t="s">
        <v>789</v>
      </c>
      <c r="AD383" s="181">
        <v>45840.583437499998</v>
      </c>
    </row>
    <row r="384" spans="1:30" ht="15.75" hidden="1" x14ac:dyDescent="0.25">
      <c r="A384" s="22" t="s">
        <v>735</v>
      </c>
      <c r="B384" s="92" t="s">
        <v>736</v>
      </c>
      <c r="C384" s="92" t="s">
        <v>13</v>
      </c>
      <c r="D384" s="92" t="s">
        <v>785</v>
      </c>
      <c r="E384" s="22" t="s">
        <v>1566</v>
      </c>
      <c r="F384" s="94" t="s">
        <v>793</v>
      </c>
      <c r="G384" s="93">
        <v>1</v>
      </c>
      <c r="H384" s="93" t="str">
        <f t="shared" si="34"/>
        <v>Head Office - MumbaiBusiness Alliances</v>
      </c>
      <c r="M384" s="22" t="s">
        <v>1571</v>
      </c>
      <c r="R384" s="94" t="s">
        <v>1572</v>
      </c>
      <c r="S384" s="94" t="s">
        <v>1573</v>
      </c>
      <c r="T384" s="91" t="s">
        <v>1570</v>
      </c>
      <c r="U384" s="91" t="s">
        <v>789</v>
      </c>
      <c r="AD384" s="181">
        <v>45866.187977337962</v>
      </c>
    </row>
    <row r="385" spans="1:30" ht="15.75" hidden="1" x14ac:dyDescent="0.25">
      <c r="A385" s="22" t="s">
        <v>735</v>
      </c>
      <c r="B385" s="92" t="s">
        <v>736</v>
      </c>
      <c r="C385" s="92" t="s">
        <v>13</v>
      </c>
      <c r="D385" s="92" t="s">
        <v>785</v>
      </c>
      <c r="E385" s="22" t="s">
        <v>1574</v>
      </c>
      <c r="F385" s="94" t="s">
        <v>793</v>
      </c>
      <c r="G385" s="93">
        <v>1</v>
      </c>
      <c r="H385" s="93" t="str">
        <f t="shared" si="34"/>
        <v>Head Office - MumbaiCust. Service</v>
      </c>
      <c r="M385" s="22" t="s">
        <v>1575</v>
      </c>
      <c r="R385" s="94" t="s">
        <v>1576</v>
      </c>
      <c r="S385" s="94" t="s">
        <v>1577</v>
      </c>
      <c r="T385" s="207" t="s">
        <v>1578</v>
      </c>
      <c r="U385" s="91" t="s">
        <v>789</v>
      </c>
      <c r="AD385" s="181">
        <v>45865.603495370371</v>
      </c>
    </row>
    <row r="386" spans="1:30" ht="15.75" hidden="1" x14ac:dyDescent="0.25">
      <c r="A386" s="22" t="s">
        <v>735</v>
      </c>
      <c r="B386" s="92" t="s">
        <v>736</v>
      </c>
      <c r="C386" s="92" t="s">
        <v>13</v>
      </c>
      <c r="D386" s="92" t="s">
        <v>785</v>
      </c>
      <c r="E386" s="22" t="s">
        <v>1579</v>
      </c>
      <c r="F386" s="94" t="s">
        <v>793</v>
      </c>
      <c r="G386" s="93">
        <v>1</v>
      </c>
      <c r="H386" s="93" t="str">
        <f t="shared" si="34"/>
        <v>Head Office - MumbaiCXO</v>
      </c>
      <c r="M386" s="22" t="s">
        <v>1580</v>
      </c>
      <c r="R386" s="94" t="s">
        <v>1581</v>
      </c>
      <c r="S386" s="94" t="s">
        <v>1582</v>
      </c>
      <c r="T386" s="91" t="s">
        <v>1583</v>
      </c>
      <c r="U386" s="91" t="s">
        <v>789</v>
      </c>
      <c r="AD386" s="181">
        <v>45866.197518391207</v>
      </c>
    </row>
    <row r="387" spans="1:30" ht="15.75" hidden="1" x14ac:dyDescent="0.25">
      <c r="A387" s="22" t="s">
        <v>735</v>
      </c>
      <c r="B387" s="92" t="s">
        <v>736</v>
      </c>
      <c r="C387" s="92" t="s">
        <v>13</v>
      </c>
      <c r="D387" s="92" t="s">
        <v>785</v>
      </c>
      <c r="E387" s="22" t="s">
        <v>1300</v>
      </c>
      <c r="F387" s="94" t="s">
        <v>779</v>
      </c>
      <c r="G387" s="93">
        <v>1</v>
      </c>
      <c r="H387" s="93" t="str">
        <f t="shared" si="34"/>
        <v>Head Office - MumbaiFI Central OPS</v>
      </c>
      <c r="M387" s="22" t="s">
        <v>1303</v>
      </c>
      <c r="R387" s="94" t="s">
        <v>1584</v>
      </c>
      <c r="S387" s="94" t="s">
        <v>1585</v>
      </c>
      <c r="T387" s="208" t="s">
        <v>1586</v>
      </c>
      <c r="U387" s="91" t="s">
        <v>789</v>
      </c>
      <c r="X387" s="91" t="s">
        <v>1587</v>
      </c>
      <c r="AD387" s="181">
        <v>45866.177609872684</v>
      </c>
    </row>
    <row r="388" spans="1:30" ht="15.75" hidden="1" x14ac:dyDescent="0.25">
      <c r="A388" s="22" t="s">
        <v>735</v>
      </c>
      <c r="B388" s="92" t="s">
        <v>736</v>
      </c>
      <c r="C388" s="92" t="s">
        <v>13</v>
      </c>
      <c r="D388" s="92" t="s">
        <v>785</v>
      </c>
      <c r="E388" s="22" t="s">
        <v>1300</v>
      </c>
      <c r="F388" s="94" t="s">
        <v>793</v>
      </c>
      <c r="G388" s="93">
        <v>1</v>
      </c>
      <c r="H388" s="93" t="str">
        <f t="shared" si="34"/>
        <v>Head Office - MumbaiFI Central OPS</v>
      </c>
      <c r="M388" s="22" t="s">
        <v>1588</v>
      </c>
      <c r="R388" s="94" t="s">
        <v>1589</v>
      </c>
      <c r="S388" s="94" t="s">
        <v>1590</v>
      </c>
      <c r="T388" s="91" t="s">
        <v>1591</v>
      </c>
      <c r="U388" s="91" t="s">
        <v>789</v>
      </c>
      <c r="AD388" s="181">
        <v>45866.23913465278</v>
      </c>
    </row>
    <row r="389" spans="1:30" ht="15.75" hidden="1" x14ac:dyDescent="0.25">
      <c r="A389" s="22" t="s">
        <v>735</v>
      </c>
      <c r="B389" s="92" t="s">
        <v>736</v>
      </c>
      <c r="C389" s="92" t="s">
        <v>13</v>
      </c>
      <c r="D389" s="92" t="s">
        <v>785</v>
      </c>
      <c r="E389" s="22" t="s">
        <v>1300</v>
      </c>
      <c r="F389" s="94" t="s">
        <v>793</v>
      </c>
      <c r="G389" s="93">
        <v>1</v>
      </c>
      <c r="H389" s="93" t="str">
        <f t="shared" si="34"/>
        <v>Head Office - MumbaiFI Central OPS</v>
      </c>
      <c r="M389" s="22" t="s">
        <v>1592</v>
      </c>
      <c r="R389" s="94" t="s">
        <v>1593</v>
      </c>
      <c r="S389" s="94" t="s">
        <v>1594</v>
      </c>
      <c r="T389" s="91" t="s">
        <v>1591</v>
      </c>
      <c r="U389" s="91" t="s">
        <v>789</v>
      </c>
      <c r="AD389" s="181">
        <v>45866.210859502316</v>
      </c>
    </row>
    <row r="390" spans="1:30" ht="15.75" hidden="1" x14ac:dyDescent="0.25">
      <c r="A390" s="22" t="s">
        <v>735</v>
      </c>
      <c r="B390" s="92" t="s">
        <v>736</v>
      </c>
      <c r="C390" s="92" t="s">
        <v>13</v>
      </c>
      <c r="D390" s="92" t="s">
        <v>785</v>
      </c>
      <c r="E390" s="22" t="s">
        <v>1300</v>
      </c>
      <c r="F390" s="94" t="s">
        <v>793</v>
      </c>
      <c r="G390" s="93">
        <v>1</v>
      </c>
      <c r="H390" s="93" t="str">
        <f t="shared" si="34"/>
        <v>Head Office - MumbaiFI Central OPS</v>
      </c>
      <c r="M390" s="22" t="s">
        <v>1595</v>
      </c>
      <c r="R390" s="94" t="s">
        <v>1596</v>
      </c>
      <c r="S390" s="94" t="s">
        <v>1597</v>
      </c>
      <c r="T390" s="91" t="s">
        <v>1591</v>
      </c>
      <c r="U390" s="91" t="s">
        <v>789</v>
      </c>
      <c r="AD390" s="181">
        <v>45866.194338472225</v>
      </c>
    </row>
    <row r="391" spans="1:30" ht="15.75" hidden="1" x14ac:dyDescent="0.25">
      <c r="A391" s="22" t="s">
        <v>735</v>
      </c>
      <c r="B391" s="92" t="s">
        <v>736</v>
      </c>
      <c r="C391" s="92" t="s">
        <v>13</v>
      </c>
      <c r="D391" s="92" t="s">
        <v>785</v>
      </c>
      <c r="E391" s="22" t="s">
        <v>1300</v>
      </c>
      <c r="F391" s="94" t="s">
        <v>793</v>
      </c>
      <c r="G391" s="93">
        <v>1</v>
      </c>
      <c r="H391" s="93" t="str">
        <f t="shared" si="34"/>
        <v>Head Office - MumbaiFI Central OPS</v>
      </c>
      <c r="M391" s="22" t="s">
        <v>1598</v>
      </c>
      <c r="R391" s="94" t="s">
        <v>1599</v>
      </c>
      <c r="S391" s="94" t="s">
        <v>1600</v>
      </c>
      <c r="T391" s="91" t="s">
        <v>1591</v>
      </c>
      <c r="U391" s="91" t="s">
        <v>789</v>
      </c>
      <c r="AD391" s="181">
        <v>45866.251371759259</v>
      </c>
    </row>
    <row r="392" spans="1:30" ht="15.75" hidden="1" x14ac:dyDescent="0.25">
      <c r="A392" s="22" t="s">
        <v>735</v>
      </c>
      <c r="B392" s="92" t="s">
        <v>736</v>
      </c>
      <c r="C392" s="92" t="s">
        <v>13</v>
      </c>
      <c r="D392" s="92" t="s">
        <v>785</v>
      </c>
      <c r="E392" s="22" t="s">
        <v>1601</v>
      </c>
      <c r="F392" s="94" t="s">
        <v>793</v>
      </c>
      <c r="G392" s="93">
        <v>1</v>
      </c>
      <c r="H392" s="93" t="str">
        <f t="shared" si="34"/>
        <v>Head Office - MumbaiFinance</v>
      </c>
      <c r="M392" s="22" t="s">
        <v>1602</v>
      </c>
      <c r="R392" s="94" t="s">
        <v>1603</v>
      </c>
      <c r="S392" s="94" t="s">
        <v>1604</v>
      </c>
      <c r="T392" s="91" t="s">
        <v>1570</v>
      </c>
      <c r="U392" s="91" t="s">
        <v>789</v>
      </c>
      <c r="AD392" s="181">
        <v>45866.189593553238</v>
      </c>
    </row>
    <row r="393" spans="1:30" ht="15.75" hidden="1" x14ac:dyDescent="0.25">
      <c r="A393" s="22" t="s">
        <v>735</v>
      </c>
      <c r="B393" s="92" t="s">
        <v>736</v>
      </c>
      <c r="C393" s="92" t="s">
        <v>13</v>
      </c>
      <c r="D393" s="92" t="s">
        <v>785</v>
      </c>
      <c r="E393" s="22" t="s">
        <v>1601</v>
      </c>
      <c r="F393" s="94" t="s">
        <v>793</v>
      </c>
      <c r="G393" s="93">
        <v>1</v>
      </c>
      <c r="H393" s="93" t="str">
        <f t="shared" si="34"/>
        <v>Head Office - MumbaiFinance</v>
      </c>
      <c r="M393" s="22" t="s">
        <v>1605</v>
      </c>
      <c r="R393" s="94" t="s">
        <v>1606</v>
      </c>
      <c r="S393" s="94" t="s">
        <v>1607</v>
      </c>
      <c r="T393" s="91" t="s">
        <v>1608</v>
      </c>
      <c r="U393" s="91" t="s">
        <v>789</v>
      </c>
      <c r="AD393" s="181">
        <v>45866.194025717596</v>
      </c>
    </row>
    <row r="394" spans="1:30" ht="15.75" hidden="1" x14ac:dyDescent="0.25">
      <c r="A394" s="22" t="s">
        <v>735</v>
      </c>
      <c r="B394" s="92" t="s">
        <v>736</v>
      </c>
      <c r="C394" s="92" t="s">
        <v>13</v>
      </c>
      <c r="D394" s="92" t="s">
        <v>785</v>
      </c>
      <c r="E394" s="22" t="s">
        <v>1601</v>
      </c>
      <c r="F394" s="94" t="s">
        <v>793</v>
      </c>
      <c r="G394" s="93">
        <v>1</v>
      </c>
      <c r="H394" s="93" t="str">
        <f t="shared" si="34"/>
        <v>Head Office - MumbaiFinance</v>
      </c>
      <c r="M394" s="22" t="s">
        <v>1609</v>
      </c>
      <c r="R394" s="94" t="s">
        <v>1610</v>
      </c>
      <c r="S394" s="94" t="s">
        <v>1611</v>
      </c>
      <c r="T394" s="91" t="s">
        <v>1570</v>
      </c>
      <c r="U394" s="91" t="s">
        <v>789</v>
      </c>
      <c r="AD394" s="181">
        <v>45866.236857164353</v>
      </c>
    </row>
    <row r="395" spans="1:30" ht="15.75" hidden="1" x14ac:dyDescent="0.25">
      <c r="A395" s="22" t="s">
        <v>735</v>
      </c>
      <c r="B395" s="92" t="s">
        <v>736</v>
      </c>
      <c r="C395" s="92" t="s">
        <v>13</v>
      </c>
      <c r="D395" s="92" t="s">
        <v>785</v>
      </c>
      <c r="E395" s="22" t="s">
        <v>1601</v>
      </c>
      <c r="F395" s="94" t="s">
        <v>793</v>
      </c>
      <c r="G395" s="93">
        <v>1</v>
      </c>
      <c r="H395" s="93" t="str">
        <f t="shared" si="34"/>
        <v>Head Office - MumbaiFinance</v>
      </c>
      <c r="M395" s="22" t="s">
        <v>1612</v>
      </c>
      <c r="R395" s="94" t="s">
        <v>1613</v>
      </c>
      <c r="S395" s="94" t="s">
        <v>1614</v>
      </c>
      <c r="T395" s="91" t="s">
        <v>1615</v>
      </c>
      <c r="U395" s="91" t="s">
        <v>789</v>
      </c>
      <c r="AD395" s="181">
        <v>45866.217794976852</v>
      </c>
    </row>
    <row r="396" spans="1:30" ht="15.75" hidden="1" x14ac:dyDescent="0.25">
      <c r="A396" s="22" t="s">
        <v>735</v>
      </c>
      <c r="B396" s="92" t="s">
        <v>736</v>
      </c>
      <c r="C396" s="92" t="s">
        <v>13</v>
      </c>
      <c r="D396" s="92" t="s">
        <v>785</v>
      </c>
      <c r="E396" s="22" t="s">
        <v>1601</v>
      </c>
      <c r="F396" s="94" t="s">
        <v>793</v>
      </c>
      <c r="G396" s="93">
        <v>1</v>
      </c>
      <c r="H396" s="93" t="str">
        <f t="shared" si="34"/>
        <v>Head Office - MumbaiFinance</v>
      </c>
      <c r="M396" s="22" t="s">
        <v>1616</v>
      </c>
      <c r="R396" s="94" t="s">
        <v>1617</v>
      </c>
      <c r="S396" s="94" t="s">
        <v>1618</v>
      </c>
      <c r="T396" s="207" t="s">
        <v>1578</v>
      </c>
      <c r="U396" s="91" t="s">
        <v>789</v>
      </c>
      <c r="AD396" s="181">
        <v>45866.183411180558</v>
      </c>
    </row>
    <row r="397" spans="1:30" ht="15.75" hidden="1" x14ac:dyDescent="0.25">
      <c r="A397" s="22" t="s">
        <v>735</v>
      </c>
      <c r="B397" s="92" t="s">
        <v>736</v>
      </c>
      <c r="C397" s="92" t="s">
        <v>13</v>
      </c>
      <c r="D397" s="92" t="s">
        <v>785</v>
      </c>
      <c r="E397" s="22" t="s">
        <v>1601</v>
      </c>
      <c r="F397" s="94" t="s">
        <v>793</v>
      </c>
      <c r="G397" s="93">
        <v>1</v>
      </c>
      <c r="H397" s="93" t="str">
        <f t="shared" si="34"/>
        <v>Head Office - MumbaiFinance</v>
      </c>
      <c r="M397" s="22" t="s">
        <v>1619</v>
      </c>
      <c r="R397" s="94" t="s">
        <v>1620</v>
      </c>
      <c r="S397" s="94" t="s">
        <v>1621</v>
      </c>
      <c r="T397" s="207" t="s">
        <v>1578</v>
      </c>
      <c r="U397" s="91" t="s">
        <v>789</v>
      </c>
      <c r="AD397" s="181">
        <v>45866.241521111115</v>
      </c>
    </row>
    <row r="398" spans="1:30" ht="15.75" hidden="1" x14ac:dyDescent="0.25">
      <c r="A398" s="22" t="s">
        <v>735</v>
      </c>
      <c r="B398" s="92" t="s">
        <v>736</v>
      </c>
      <c r="C398" s="92" t="s">
        <v>13</v>
      </c>
      <c r="D398" s="92" t="s">
        <v>785</v>
      </c>
      <c r="E398" s="22" t="s">
        <v>1601</v>
      </c>
      <c r="F398" s="94" t="s">
        <v>793</v>
      </c>
      <c r="G398" s="93">
        <v>1</v>
      </c>
      <c r="H398" s="93" t="str">
        <f t="shared" si="34"/>
        <v>Head Office - MumbaiFinance</v>
      </c>
      <c r="M398" s="22" t="s">
        <v>1622</v>
      </c>
      <c r="R398" s="94" t="s">
        <v>1623</v>
      </c>
      <c r="S398" s="94" t="s">
        <v>1624</v>
      </c>
      <c r="T398" s="91" t="s">
        <v>1608</v>
      </c>
      <c r="U398" s="91" t="s">
        <v>789</v>
      </c>
      <c r="AD398" s="181">
        <v>45866.183068958337</v>
      </c>
    </row>
    <row r="399" spans="1:30" ht="15.75" hidden="1" x14ac:dyDescent="0.25">
      <c r="A399" s="22" t="s">
        <v>735</v>
      </c>
      <c r="B399" s="92" t="s">
        <v>736</v>
      </c>
      <c r="C399" s="92" t="s">
        <v>13</v>
      </c>
      <c r="D399" s="92" t="s">
        <v>785</v>
      </c>
      <c r="E399" s="22" t="s">
        <v>1601</v>
      </c>
      <c r="F399" s="94" t="s">
        <v>793</v>
      </c>
      <c r="G399" s="93">
        <v>1</v>
      </c>
      <c r="H399" s="93" t="str">
        <f t="shared" si="34"/>
        <v>Head Office - MumbaiFinance</v>
      </c>
      <c r="M399" s="22" t="s">
        <v>1625</v>
      </c>
      <c r="R399" s="94" t="s">
        <v>1626</v>
      </c>
      <c r="S399" s="94" t="s">
        <v>1627</v>
      </c>
      <c r="T399" s="91" t="s">
        <v>1608</v>
      </c>
      <c r="U399" s="91" t="s">
        <v>789</v>
      </c>
      <c r="AD399" s="181">
        <v>45866.242216874998</v>
      </c>
    </row>
    <row r="400" spans="1:30" ht="15.75" hidden="1" x14ac:dyDescent="0.25">
      <c r="A400" s="22" t="s">
        <v>735</v>
      </c>
      <c r="B400" s="92" t="s">
        <v>736</v>
      </c>
      <c r="C400" s="92" t="s">
        <v>13</v>
      </c>
      <c r="D400" s="92" t="s">
        <v>785</v>
      </c>
      <c r="E400" s="22" t="s">
        <v>1601</v>
      </c>
      <c r="F400" s="94" t="s">
        <v>793</v>
      </c>
      <c r="G400" s="93">
        <v>1</v>
      </c>
      <c r="H400" s="93" t="str">
        <f t="shared" si="34"/>
        <v>Head Office - MumbaiFinance</v>
      </c>
      <c r="M400" s="22" t="s">
        <v>1628</v>
      </c>
      <c r="R400" s="94" t="s">
        <v>1629</v>
      </c>
      <c r="S400" s="94" t="s">
        <v>1630</v>
      </c>
      <c r="T400" s="207" t="s">
        <v>1578</v>
      </c>
      <c r="U400" s="91" t="s">
        <v>789</v>
      </c>
      <c r="AD400" s="181">
        <v>45866.18740988426</v>
      </c>
    </row>
    <row r="401" spans="1:30" ht="15.75" hidden="1" x14ac:dyDescent="0.25">
      <c r="A401" s="22" t="s">
        <v>735</v>
      </c>
      <c r="B401" s="92" t="s">
        <v>736</v>
      </c>
      <c r="C401" s="92" t="s">
        <v>13</v>
      </c>
      <c r="D401" s="92" t="s">
        <v>785</v>
      </c>
      <c r="E401" s="22" t="s">
        <v>1146</v>
      </c>
      <c r="F401" s="94" t="s">
        <v>793</v>
      </c>
      <c r="G401" s="93">
        <v>1</v>
      </c>
      <c r="H401" s="93" t="str">
        <f t="shared" si="34"/>
        <v>Head Office - MumbaiHR</v>
      </c>
      <c r="M401" s="22" t="s">
        <v>1631</v>
      </c>
      <c r="R401" s="94" t="s">
        <v>1632</v>
      </c>
      <c r="S401" s="94" t="s">
        <v>1633</v>
      </c>
      <c r="T401" s="91" t="s">
        <v>1591</v>
      </c>
      <c r="U401" s="91" t="s">
        <v>789</v>
      </c>
      <c r="AD401" s="181">
        <v>45865.700937499998</v>
      </c>
    </row>
    <row r="402" spans="1:30" ht="15.75" hidden="1" x14ac:dyDescent="0.25">
      <c r="A402" s="22" t="s">
        <v>735</v>
      </c>
      <c r="B402" s="92" t="s">
        <v>736</v>
      </c>
      <c r="C402" s="92" t="s">
        <v>13</v>
      </c>
      <c r="D402" s="92" t="s">
        <v>785</v>
      </c>
      <c r="E402" s="22" t="s">
        <v>1146</v>
      </c>
      <c r="F402" s="94" t="s">
        <v>793</v>
      </c>
      <c r="G402" s="93">
        <v>1</v>
      </c>
      <c r="H402" s="93" t="str">
        <f t="shared" si="34"/>
        <v>Head Office - MumbaiHR</v>
      </c>
      <c r="M402" s="22" t="s">
        <v>1634</v>
      </c>
      <c r="R402" s="94" t="s">
        <v>1635</v>
      </c>
      <c r="S402" s="94" t="s">
        <v>1636</v>
      </c>
      <c r="T402" s="91" t="s">
        <v>1591</v>
      </c>
      <c r="U402" s="91" t="s">
        <v>789</v>
      </c>
      <c r="AD402" s="181">
        <v>45865.776412037034</v>
      </c>
    </row>
    <row r="403" spans="1:30" ht="15.75" hidden="1" x14ac:dyDescent="0.25">
      <c r="A403" s="22" t="s">
        <v>735</v>
      </c>
      <c r="B403" s="92" t="s">
        <v>736</v>
      </c>
      <c r="C403" s="92" t="s">
        <v>13</v>
      </c>
      <c r="D403" s="92" t="s">
        <v>785</v>
      </c>
      <c r="E403" s="22" t="s">
        <v>1146</v>
      </c>
      <c r="F403" s="94" t="s">
        <v>793</v>
      </c>
      <c r="G403" s="93">
        <v>1</v>
      </c>
      <c r="H403" s="93" t="str">
        <f t="shared" si="34"/>
        <v>Head Office - MumbaiHR</v>
      </c>
      <c r="M403" s="22" t="s">
        <v>1637</v>
      </c>
      <c r="R403" s="94" t="s">
        <v>1638</v>
      </c>
      <c r="S403" s="94" t="s">
        <v>1639</v>
      </c>
      <c r="T403" s="91" t="s">
        <v>1591</v>
      </c>
      <c r="U403" s="91" t="s">
        <v>789</v>
      </c>
      <c r="AD403" s="181">
        <v>45866.181527534725</v>
      </c>
    </row>
    <row r="404" spans="1:30" ht="15.75" hidden="1" x14ac:dyDescent="0.25">
      <c r="A404" s="22" t="s">
        <v>735</v>
      </c>
      <c r="B404" s="92" t="s">
        <v>736</v>
      </c>
      <c r="C404" s="92" t="s">
        <v>13</v>
      </c>
      <c r="D404" s="92" t="s">
        <v>785</v>
      </c>
      <c r="E404" s="22" t="s">
        <v>1146</v>
      </c>
      <c r="F404" s="94" t="s">
        <v>793</v>
      </c>
      <c r="G404" s="93">
        <v>1</v>
      </c>
      <c r="H404" s="93" t="str">
        <f t="shared" si="34"/>
        <v>Head Office - MumbaiHR</v>
      </c>
      <c r="M404" s="22" t="s">
        <v>1640</v>
      </c>
      <c r="R404" s="94" t="s">
        <v>1641</v>
      </c>
      <c r="S404" s="94" t="s">
        <v>1642</v>
      </c>
      <c r="T404" s="91" t="s">
        <v>1591</v>
      </c>
      <c r="U404" s="91" t="s">
        <v>789</v>
      </c>
      <c r="AD404" s="181">
        <v>45866.120995370373</v>
      </c>
    </row>
    <row r="405" spans="1:30" ht="15.75" hidden="1" x14ac:dyDescent="0.25">
      <c r="A405" s="22" t="s">
        <v>735</v>
      </c>
      <c r="B405" s="92" t="s">
        <v>736</v>
      </c>
      <c r="C405" s="92" t="s">
        <v>13</v>
      </c>
      <c r="D405" s="92" t="s">
        <v>785</v>
      </c>
      <c r="E405" s="22" t="s">
        <v>1146</v>
      </c>
      <c r="F405" s="94" t="s">
        <v>793</v>
      </c>
      <c r="G405" s="93">
        <v>1</v>
      </c>
      <c r="H405" s="93" t="str">
        <f t="shared" si="34"/>
        <v>Head Office - MumbaiHR</v>
      </c>
      <c r="M405" s="22" t="s">
        <v>1643</v>
      </c>
      <c r="R405" s="94" t="s">
        <v>1644</v>
      </c>
      <c r="S405" s="94" t="s">
        <v>1645</v>
      </c>
      <c r="T405" s="91" t="s">
        <v>1646</v>
      </c>
      <c r="U405" s="91" t="s">
        <v>789</v>
      </c>
      <c r="AD405" s="181">
        <v>45864.394062500003</v>
      </c>
    </row>
    <row r="406" spans="1:30" ht="15.75" hidden="1" x14ac:dyDescent="0.25">
      <c r="A406" s="22" t="s">
        <v>735</v>
      </c>
      <c r="B406" s="92" t="s">
        <v>736</v>
      </c>
      <c r="C406" s="92" t="s">
        <v>13</v>
      </c>
      <c r="D406" s="92" t="s">
        <v>785</v>
      </c>
      <c r="E406" s="22" t="s">
        <v>1647</v>
      </c>
      <c r="F406" s="94" t="s">
        <v>793</v>
      </c>
      <c r="G406" s="93">
        <v>1</v>
      </c>
      <c r="H406" s="93" t="str">
        <f t="shared" si="34"/>
        <v>Head Office - MumbaiInstitutional Business</v>
      </c>
      <c r="M406" s="22" t="s">
        <v>1648</v>
      </c>
      <c r="R406" s="94" t="s">
        <v>1649</v>
      </c>
      <c r="S406" s="94" t="s">
        <v>1650</v>
      </c>
      <c r="T406" s="91" t="s">
        <v>1651</v>
      </c>
      <c r="U406" s="91" t="s">
        <v>789</v>
      </c>
      <c r="AD406" s="181">
        <v>45866.208432071762</v>
      </c>
    </row>
    <row r="407" spans="1:30" ht="15.75" hidden="1" x14ac:dyDescent="0.25">
      <c r="A407" s="22" t="s">
        <v>735</v>
      </c>
      <c r="B407" s="92" t="s">
        <v>736</v>
      </c>
      <c r="C407" s="92" t="s">
        <v>13</v>
      </c>
      <c r="D407" s="92" t="s">
        <v>785</v>
      </c>
      <c r="E407" s="22" t="s">
        <v>1652</v>
      </c>
      <c r="F407" s="94" t="s">
        <v>793</v>
      </c>
      <c r="G407" s="93">
        <v>1</v>
      </c>
      <c r="H407" s="93" t="str">
        <f t="shared" si="34"/>
        <v>Head Office - MumbaiInstitutional-Credit &amp; Risk</v>
      </c>
      <c r="M407" s="22" t="s">
        <v>1653</v>
      </c>
      <c r="R407" s="94" t="s">
        <v>1654</v>
      </c>
      <c r="S407" s="94" t="s">
        <v>1655</v>
      </c>
      <c r="T407" s="207" t="s">
        <v>1578</v>
      </c>
      <c r="U407" s="91" t="s">
        <v>789</v>
      </c>
      <c r="AD407" s="181">
        <v>45866.181083333337</v>
      </c>
    </row>
    <row r="408" spans="1:30" ht="15.75" hidden="1" x14ac:dyDescent="0.25">
      <c r="A408" s="22" t="s">
        <v>735</v>
      </c>
      <c r="B408" s="92" t="s">
        <v>736</v>
      </c>
      <c r="C408" s="92" t="s">
        <v>13</v>
      </c>
      <c r="D408" s="92" t="s">
        <v>785</v>
      </c>
      <c r="E408" s="22" t="s">
        <v>1652</v>
      </c>
      <c r="F408" s="94" t="s">
        <v>793</v>
      </c>
      <c r="G408" s="93">
        <v>1</v>
      </c>
      <c r="H408" s="93" t="str">
        <f t="shared" si="34"/>
        <v>Head Office - MumbaiInstitutional-Credit &amp; Risk</v>
      </c>
      <c r="M408" s="22" t="s">
        <v>1656</v>
      </c>
      <c r="R408" s="94" t="s">
        <v>1657</v>
      </c>
      <c r="S408" s="94" t="s">
        <v>1658</v>
      </c>
      <c r="T408" s="207" t="s">
        <v>1659</v>
      </c>
      <c r="U408" s="91" t="s">
        <v>789</v>
      </c>
      <c r="AD408" s="181">
        <v>45866.200921053241</v>
      </c>
    </row>
    <row r="409" spans="1:30" ht="15.75" hidden="1" x14ac:dyDescent="0.25">
      <c r="A409" s="22" t="s">
        <v>735</v>
      </c>
      <c r="B409" s="92" t="s">
        <v>736</v>
      </c>
      <c r="C409" s="92" t="s">
        <v>13</v>
      </c>
      <c r="D409" s="92" t="s">
        <v>785</v>
      </c>
      <c r="E409" s="22" t="s">
        <v>1652</v>
      </c>
      <c r="F409" s="94" t="s">
        <v>793</v>
      </c>
      <c r="G409" s="93">
        <v>1</v>
      </c>
      <c r="H409" s="93" t="str">
        <f t="shared" si="34"/>
        <v>Head Office - MumbaiInstitutional-Credit &amp; Risk</v>
      </c>
      <c r="M409" s="22" t="s">
        <v>1660</v>
      </c>
      <c r="R409" s="94" t="s">
        <v>1661</v>
      </c>
      <c r="S409" s="94" t="s">
        <v>1662</v>
      </c>
      <c r="T409" s="207" t="s">
        <v>1659</v>
      </c>
      <c r="U409" s="91" t="s">
        <v>789</v>
      </c>
      <c r="AD409" s="181">
        <v>45864.394768518519</v>
      </c>
    </row>
    <row r="410" spans="1:30" ht="15.75" hidden="1" x14ac:dyDescent="0.25">
      <c r="A410" s="22" t="s">
        <v>735</v>
      </c>
      <c r="B410" s="92" t="s">
        <v>736</v>
      </c>
      <c r="C410" s="92" t="s">
        <v>13</v>
      </c>
      <c r="D410" s="92" t="s">
        <v>785</v>
      </c>
      <c r="E410" s="22" t="s">
        <v>1652</v>
      </c>
      <c r="F410" s="94" t="s">
        <v>793</v>
      </c>
      <c r="G410" s="93">
        <v>1</v>
      </c>
      <c r="H410" s="93" t="str">
        <f t="shared" si="34"/>
        <v>Head Office - MumbaiInstitutional-Credit &amp; Risk</v>
      </c>
      <c r="M410" s="22" t="s">
        <v>1663</v>
      </c>
      <c r="R410" s="94" t="s">
        <v>1664</v>
      </c>
      <c r="S410" s="94" t="s">
        <v>1665</v>
      </c>
      <c r="T410" s="91" t="s">
        <v>1608</v>
      </c>
      <c r="U410" s="91" t="s">
        <v>789</v>
      </c>
      <c r="AD410" s="181">
        <v>45866.188017349537</v>
      </c>
    </row>
    <row r="411" spans="1:30" ht="15.75" hidden="1" x14ac:dyDescent="0.25">
      <c r="A411" s="22" t="s">
        <v>735</v>
      </c>
      <c r="B411" s="92" t="s">
        <v>736</v>
      </c>
      <c r="C411" s="92" t="s">
        <v>13</v>
      </c>
      <c r="D411" s="92" t="s">
        <v>785</v>
      </c>
      <c r="E411" s="22" t="s">
        <v>1666</v>
      </c>
      <c r="F411" s="94" t="s">
        <v>793</v>
      </c>
      <c r="G411" s="93">
        <v>1</v>
      </c>
      <c r="H411" s="93" t="str">
        <f t="shared" si="34"/>
        <v>Head Office - MumbaiIT</v>
      </c>
      <c r="M411" s="22" t="s">
        <v>1667</v>
      </c>
      <c r="R411" s="94" t="s">
        <v>1668</v>
      </c>
      <c r="S411" s="94" t="s">
        <v>1669</v>
      </c>
      <c r="T411" s="91" t="s">
        <v>1670</v>
      </c>
      <c r="U411" s="91" t="s">
        <v>789</v>
      </c>
      <c r="AD411" s="181" t="e">
        <v>#N/A</v>
      </c>
    </row>
    <row r="412" spans="1:30" ht="15.75" hidden="1" x14ac:dyDescent="0.25">
      <c r="A412" s="22" t="s">
        <v>735</v>
      </c>
      <c r="B412" s="92" t="s">
        <v>736</v>
      </c>
      <c r="C412" s="92" t="s">
        <v>13</v>
      </c>
      <c r="D412" s="92" t="s">
        <v>785</v>
      </c>
      <c r="E412" s="22" t="s">
        <v>1666</v>
      </c>
      <c r="F412" s="94" t="s">
        <v>793</v>
      </c>
      <c r="G412" s="93">
        <v>1</v>
      </c>
      <c r="H412" s="93" t="str">
        <f t="shared" si="34"/>
        <v>Head Office - MumbaiIT</v>
      </c>
      <c r="M412" s="22" t="s">
        <v>1671</v>
      </c>
      <c r="R412" s="94" t="s">
        <v>1672</v>
      </c>
      <c r="S412" s="94" t="s">
        <v>1673</v>
      </c>
      <c r="T412" s="91" t="s">
        <v>1591</v>
      </c>
      <c r="U412" s="91" t="s">
        <v>789</v>
      </c>
      <c r="AD412" s="181">
        <v>45866.178056006946</v>
      </c>
    </row>
    <row r="413" spans="1:30" ht="15.75" hidden="1" x14ac:dyDescent="0.25">
      <c r="A413" s="22" t="s">
        <v>735</v>
      </c>
      <c r="B413" s="92" t="s">
        <v>736</v>
      </c>
      <c r="C413" s="92" t="s">
        <v>13</v>
      </c>
      <c r="D413" s="92" t="s">
        <v>785</v>
      </c>
      <c r="E413" s="22" t="s">
        <v>1666</v>
      </c>
      <c r="F413" s="94" t="s">
        <v>793</v>
      </c>
      <c r="G413" s="93">
        <v>1</v>
      </c>
      <c r="H413" s="93" t="str">
        <f t="shared" si="34"/>
        <v>Head Office - MumbaiIT</v>
      </c>
      <c r="M413" s="22" t="s">
        <v>481</v>
      </c>
      <c r="R413" s="94" t="s">
        <v>1674</v>
      </c>
      <c r="S413" s="94" t="s">
        <v>1675</v>
      </c>
      <c r="T413" s="91" t="s">
        <v>1676</v>
      </c>
      <c r="U413" s="91" t="s">
        <v>789</v>
      </c>
      <c r="AD413" s="181">
        <v>45866.201198518516</v>
      </c>
    </row>
    <row r="414" spans="1:30" ht="15.75" hidden="1" x14ac:dyDescent="0.25">
      <c r="A414" s="22" t="s">
        <v>735</v>
      </c>
      <c r="B414" s="92" t="s">
        <v>736</v>
      </c>
      <c r="C414" s="92" t="s">
        <v>13</v>
      </c>
      <c r="D414" s="92" t="s">
        <v>785</v>
      </c>
      <c r="E414" s="22" t="s">
        <v>1666</v>
      </c>
      <c r="F414" s="94" t="s">
        <v>793</v>
      </c>
      <c r="G414" s="93">
        <v>1</v>
      </c>
      <c r="H414" s="93" t="str">
        <f t="shared" si="34"/>
        <v>Head Office - MumbaiIT</v>
      </c>
      <c r="M414" s="22" t="s">
        <v>1677</v>
      </c>
      <c r="R414" s="94" t="s">
        <v>1678</v>
      </c>
      <c r="S414" s="94" t="s">
        <v>1679</v>
      </c>
      <c r="T414" s="91" t="s">
        <v>1591</v>
      </c>
      <c r="U414" s="91" t="s">
        <v>789</v>
      </c>
      <c r="AD414" s="181">
        <v>45866.203911793978</v>
      </c>
    </row>
    <row r="415" spans="1:30" ht="15.75" hidden="1" x14ac:dyDescent="0.25">
      <c r="A415" s="22" t="s">
        <v>735</v>
      </c>
      <c r="B415" s="92" t="s">
        <v>736</v>
      </c>
      <c r="C415" s="92" t="s">
        <v>13</v>
      </c>
      <c r="D415" s="92" t="s">
        <v>785</v>
      </c>
      <c r="E415" s="22" t="s">
        <v>1666</v>
      </c>
      <c r="F415" s="94" t="s">
        <v>793</v>
      </c>
      <c r="G415" s="93">
        <v>1</v>
      </c>
      <c r="H415" s="93" t="str">
        <f t="shared" si="34"/>
        <v>Head Office - MumbaiIT</v>
      </c>
      <c r="M415" s="22" t="s">
        <v>1680</v>
      </c>
      <c r="R415" s="94" t="s">
        <v>1681</v>
      </c>
      <c r="S415" s="94" t="s">
        <v>1682</v>
      </c>
      <c r="T415" s="91" t="s">
        <v>1591</v>
      </c>
      <c r="U415" s="91" t="s">
        <v>789</v>
      </c>
      <c r="AD415" s="181">
        <v>45866.190309490739</v>
      </c>
    </row>
    <row r="416" spans="1:30" ht="15.75" hidden="1" x14ac:dyDescent="0.25">
      <c r="A416" s="22" t="s">
        <v>735</v>
      </c>
      <c r="B416" s="92" t="s">
        <v>736</v>
      </c>
      <c r="C416" s="92" t="s">
        <v>13</v>
      </c>
      <c r="D416" s="92" t="s">
        <v>785</v>
      </c>
      <c r="E416" s="22" t="s">
        <v>1666</v>
      </c>
      <c r="F416" s="94" t="s">
        <v>793</v>
      </c>
      <c r="G416" s="93">
        <v>1</v>
      </c>
      <c r="H416" s="93" t="str">
        <f t="shared" si="34"/>
        <v>Head Office - MumbaiIT</v>
      </c>
      <c r="M416" s="22" t="s">
        <v>1683</v>
      </c>
      <c r="R416" s="94" t="s">
        <v>1684</v>
      </c>
      <c r="S416" s="94" t="s">
        <v>1685</v>
      </c>
      <c r="T416" s="91" t="s">
        <v>1686</v>
      </c>
      <c r="U416" s="91" t="s">
        <v>789</v>
      </c>
      <c r="AD416" s="181" t="e">
        <v>#N/A</v>
      </c>
    </row>
    <row r="417" spans="1:30" ht="15.75" hidden="1" x14ac:dyDescent="0.25">
      <c r="A417" s="22" t="s">
        <v>735</v>
      </c>
      <c r="B417" s="92" t="s">
        <v>736</v>
      </c>
      <c r="C417" s="92" t="s">
        <v>13</v>
      </c>
      <c r="D417" s="92" t="s">
        <v>785</v>
      </c>
      <c r="E417" s="22" t="s">
        <v>1666</v>
      </c>
      <c r="F417" s="94" t="s">
        <v>793</v>
      </c>
      <c r="G417" s="93">
        <v>1</v>
      </c>
      <c r="H417" s="93" t="str">
        <f t="shared" si="34"/>
        <v>Head Office - MumbaiIT</v>
      </c>
      <c r="M417" s="22" t="s">
        <v>1687</v>
      </c>
      <c r="R417" s="94" t="s">
        <v>1688</v>
      </c>
      <c r="S417" s="94" t="s">
        <v>1689</v>
      </c>
      <c r="T417" s="91" t="s">
        <v>1591</v>
      </c>
      <c r="U417" s="91" t="s">
        <v>789</v>
      </c>
      <c r="AD417" s="181">
        <v>45866.195972511574</v>
      </c>
    </row>
    <row r="418" spans="1:30" ht="15.75" hidden="1" x14ac:dyDescent="0.25">
      <c r="A418" s="22" t="s">
        <v>735</v>
      </c>
      <c r="B418" s="92" t="s">
        <v>736</v>
      </c>
      <c r="C418" s="92" t="s">
        <v>13</v>
      </c>
      <c r="D418" s="92" t="s">
        <v>785</v>
      </c>
      <c r="E418" s="22" t="s">
        <v>1666</v>
      </c>
      <c r="F418" s="94" t="s">
        <v>793</v>
      </c>
      <c r="G418" s="93">
        <v>1</v>
      </c>
      <c r="H418" s="93" t="str">
        <f t="shared" si="34"/>
        <v>Head Office - MumbaiIT</v>
      </c>
      <c r="M418" s="22" t="s">
        <v>1690</v>
      </c>
      <c r="R418" s="94" t="s">
        <v>1691</v>
      </c>
      <c r="S418" s="94" t="s">
        <v>1692</v>
      </c>
      <c r="T418" s="91" t="s">
        <v>1693</v>
      </c>
      <c r="U418" s="91" t="s">
        <v>789</v>
      </c>
      <c r="AD418" s="181">
        <v>45866.205198194446</v>
      </c>
    </row>
    <row r="419" spans="1:30" ht="15.75" hidden="1" x14ac:dyDescent="0.25">
      <c r="A419" s="22" t="s">
        <v>735</v>
      </c>
      <c r="B419" s="92" t="s">
        <v>736</v>
      </c>
      <c r="C419" s="92" t="s">
        <v>13</v>
      </c>
      <c r="D419" s="92" t="s">
        <v>785</v>
      </c>
      <c r="E419" s="22" t="s">
        <v>1666</v>
      </c>
      <c r="F419" s="94" t="s">
        <v>793</v>
      </c>
      <c r="G419" s="93">
        <v>1</v>
      </c>
      <c r="H419" s="93" t="str">
        <f t="shared" si="34"/>
        <v>Head Office - MumbaiIT</v>
      </c>
      <c r="M419" s="22" t="s">
        <v>1694</v>
      </c>
      <c r="R419" s="94" t="s">
        <v>1695</v>
      </c>
      <c r="S419" s="94" t="s">
        <v>1696</v>
      </c>
      <c r="T419" s="91" t="s">
        <v>1693</v>
      </c>
      <c r="U419" s="91" t="s">
        <v>789</v>
      </c>
      <c r="AD419" s="181">
        <v>45866.059791666667</v>
      </c>
    </row>
    <row r="420" spans="1:30" ht="15.75" hidden="1" x14ac:dyDescent="0.25">
      <c r="A420" s="22" t="s">
        <v>735</v>
      </c>
      <c r="B420" s="92" t="s">
        <v>736</v>
      </c>
      <c r="C420" s="92" t="s">
        <v>13</v>
      </c>
      <c r="D420" s="92" t="s">
        <v>785</v>
      </c>
      <c r="E420" s="22" t="s">
        <v>1697</v>
      </c>
      <c r="F420" s="94" t="s">
        <v>793</v>
      </c>
      <c r="G420" s="93">
        <v>1</v>
      </c>
      <c r="H420" s="93" t="str">
        <f t="shared" si="34"/>
        <v>Head Office - MumbaiLegal &amp; Compliance</v>
      </c>
      <c r="M420" s="22" t="s">
        <v>1698</v>
      </c>
      <c r="R420" s="94" t="s">
        <v>1699</v>
      </c>
      <c r="S420" s="94" t="s">
        <v>1700</v>
      </c>
      <c r="T420" s="91" t="s">
        <v>1591</v>
      </c>
      <c r="U420" s="91" t="s">
        <v>789</v>
      </c>
      <c r="AD420" s="181">
        <v>45866.180966932872</v>
      </c>
    </row>
    <row r="421" spans="1:30" ht="15.75" hidden="1" x14ac:dyDescent="0.25">
      <c r="A421" s="22" t="s">
        <v>735</v>
      </c>
      <c r="B421" s="92" t="s">
        <v>736</v>
      </c>
      <c r="C421" s="92" t="s">
        <v>13</v>
      </c>
      <c r="D421" s="92" t="s">
        <v>785</v>
      </c>
      <c r="E421" s="22" t="s">
        <v>1701</v>
      </c>
      <c r="F421" s="94" t="s">
        <v>793</v>
      </c>
      <c r="G421" s="93">
        <v>1</v>
      </c>
      <c r="H421" s="93" t="str">
        <f t="shared" si="34"/>
        <v>Head Office - MumbaiOperations</v>
      </c>
      <c r="M421" s="22" t="s">
        <v>1702</v>
      </c>
      <c r="R421" s="94" t="s">
        <v>1703</v>
      </c>
      <c r="S421" s="94" t="s">
        <v>1704</v>
      </c>
      <c r="T421" s="91" t="s">
        <v>1583</v>
      </c>
      <c r="U421" s="91" t="s">
        <v>789</v>
      </c>
      <c r="AD421" s="181">
        <v>45866.200753287034</v>
      </c>
    </row>
    <row r="422" spans="1:30" ht="15.75" hidden="1" x14ac:dyDescent="0.25">
      <c r="A422" s="22" t="s">
        <v>735</v>
      </c>
      <c r="B422" s="92" t="s">
        <v>736</v>
      </c>
      <c r="C422" s="92" t="s">
        <v>13</v>
      </c>
      <c r="D422" s="92" t="s">
        <v>785</v>
      </c>
      <c r="E422" s="22" t="s">
        <v>1701</v>
      </c>
      <c r="F422" s="94" t="s">
        <v>793</v>
      </c>
      <c r="G422" s="93">
        <v>1</v>
      </c>
      <c r="H422" s="93" t="str">
        <f t="shared" si="34"/>
        <v>Head Office - MumbaiOperations</v>
      </c>
      <c r="M422" s="22" t="s">
        <v>1705</v>
      </c>
      <c r="R422" s="94" t="s">
        <v>1706</v>
      </c>
      <c r="S422" s="94" t="s">
        <v>1707</v>
      </c>
      <c r="T422" s="91" t="s">
        <v>1591</v>
      </c>
      <c r="U422" s="91" t="s">
        <v>789</v>
      </c>
      <c r="AD422" s="181">
        <v>45866.225997511574</v>
      </c>
    </row>
    <row r="423" spans="1:30" ht="15.75" hidden="1" x14ac:dyDescent="0.25">
      <c r="A423" s="22" t="s">
        <v>735</v>
      </c>
      <c r="B423" s="92" t="s">
        <v>736</v>
      </c>
      <c r="C423" s="92" t="s">
        <v>13</v>
      </c>
      <c r="D423" s="92" t="s">
        <v>785</v>
      </c>
      <c r="E423" s="22" t="s">
        <v>1708</v>
      </c>
      <c r="F423" s="94" t="s">
        <v>793</v>
      </c>
      <c r="G423" s="93">
        <v>1</v>
      </c>
      <c r="H423" s="93" t="str">
        <f t="shared" si="34"/>
        <v>Head Office - MumbaiPartnership - Credit &amp; Risk</v>
      </c>
      <c r="M423" s="22" t="s">
        <v>1709</v>
      </c>
      <c r="R423" s="94" t="s">
        <v>1710</v>
      </c>
      <c r="S423" s="94" t="s">
        <v>1711</v>
      </c>
      <c r="T423" s="91" t="s">
        <v>1591</v>
      </c>
      <c r="U423" s="91" t="s">
        <v>789</v>
      </c>
      <c r="AD423" s="181">
        <v>45866.201645983798</v>
      </c>
    </row>
    <row r="424" spans="1:30" ht="15.75" hidden="1" x14ac:dyDescent="0.25">
      <c r="A424" s="22" t="s">
        <v>735</v>
      </c>
      <c r="B424" s="92" t="s">
        <v>736</v>
      </c>
      <c r="C424" s="92" t="s">
        <v>13</v>
      </c>
      <c r="D424" s="92" t="s">
        <v>785</v>
      </c>
      <c r="E424" s="22" t="s">
        <v>1708</v>
      </c>
      <c r="F424" s="94" t="s">
        <v>793</v>
      </c>
      <c r="G424" s="93">
        <v>1</v>
      </c>
      <c r="H424" s="93" t="str">
        <f t="shared" si="34"/>
        <v>Head Office - MumbaiPartnership - Credit &amp; Risk</v>
      </c>
      <c r="M424" s="22" t="s">
        <v>1712</v>
      </c>
      <c r="R424" s="94" t="s">
        <v>1713</v>
      </c>
      <c r="S424" s="94" t="s">
        <v>1714</v>
      </c>
      <c r="T424" s="91" t="s">
        <v>1715</v>
      </c>
      <c r="U424" s="91" t="s">
        <v>789</v>
      </c>
      <c r="AD424" s="181">
        <v>45866.184688055553</v>
      </c>
    </row>
    <row r="425" spans="1:30" ht="15.75" hidden="1" x14ac:dyDescent="0.25">
      <c r="A425" s="22" t="s">
        <v>735</v>
      </c>
      <c r="B425" s="92" t="s">
        <v>736</v>
      </c>
      <c r="C425" s="92" t="s">
        <v>13</v>
      </c>
      <c r="D425" s="92" t="s">
        <v>785</v>
      </c>
      <c r="E425" s="22" t="s">
        <v>1708</v>
      </c>
      <c r="F425" s="94" t="s">
        <v>793</v>
      </c>
      <c r="G425" s="93">
        <v>1</v>
      </c>
      <c r="H425" s="93" t="str">
        <f t="shared" si="34"/>
        <v>Head Office - MumbaiPartnership - Credit &amp; Risk</v>
      </c>
      <c r="M425" s="22" t="s">
        <v>1716</v>
      </c>
      <c r="R425" s="94" t="s">
        <v>1717</v>
      </c>
      <c r="S425" s="94" t="s">
        <v>1718</v>
      </c>
      <c r="T425" s="91" t="s">
        <v>1719</v>
      </c>
      <c r="U425" s="91" t="s">
        <v>789</v>
      </c>
      <c r="AD425" s="181">
        <v>45866.176663668979</v>
      </c>
    </row>
    <row r="426" spans="1:30" ht="15.75" hidden="1" x14ac:dyDescent="0.25">
      <c r="A426" s="22" t="s">
        <v>735</v>
      </c>
      <c r="B426" s="92" t="s">
        <v>736</v>
      </c>
      <c r="C426" s="92" t="s">
        <v>13</v>
      </c>
      <c r="D426" s="92" t="s">
        <v>785</v>
      </c>
      <c r="E426" s="22" t="s">
        <v>794</v>
      </c>
      <c r="F426" s="94" t="s">
        <v>793</v>
      </c>
      <c r="G426" s="93">
        <v>1</v>
      </c>
      <c r="H426" s="93" t="str">
        <f t="shared" si="34"/>
        <v>Head Office - MumbaiPrabhaav Central OPS</v>
      </c>
      <c r="M426" s="22" t="s">
        <v>1720</v>
      </c>
      <c r="R426" s="94" t="s">
        <v>1721</v>
      </c>
      <c r="S426" s="94" t="s">
        <v>1722</v>
      </c>
      <c r="T426" s="91" t="s">
        <v>1591</v>
      </c>
      <c r="U426" s="91" t="s">
        <v>789</v>
      </c>
      <c r="AD426" s="181">
        <v>45866.185834108794</v>
      </c>
    </row>
    <row r="427" spans="1:30" ht="15.75" hidden="1" x14ac:dyDescent="0.25">
      <c r="A427" s="22" t="s">
        <v>735</v>
      </c>
      <c r="B427" s="92" t="s">
        <v>736</v>
      </c>
      <c r="C427" s="92" t="s">
        <v>13</v>
      </c>
      <c r="D427" s="92" t="s">
        <v>785</v>
      </c>
      <c r="E427" s="22" t="s">
        <v>1723</v>
      </c>
      <c r="F427" s="94" t="s">
        <v>793</v>
      </c>
      <c r="G427" s="93">
        <v>1</v>
      </c>
      <c r="H427" s="93" t="str">
        <f t="shared" si="34"/>
        <v>Head Office - MumbaiProduct &amp; Portfolio</v>
      </c>
      <c r="M427" s="22" t="s">
        <v>1724</v>
      </c>
      <c r="R427" s="94" t="s">
        <v>1725</v>
      </c>
      <c r="S427" s="94" t="s">
        <v>1726</v>
      </c>
      <c r="T427" s="91" t="s">
        <v>1693</v>
      </c>
      <c r="U427" s="91" t="s">
        <v>789</v>
      </c>
      <c r="AD427" s="181">
        <v>45866.21695065972</v>
      </c>
    </row>
    <row r="428" spans="1:30" ht="15.75" hidden="1" x14ac:dyDescent="0.25">
      <c r="A428" s="22" t="s">
        <v>735</v>
      </c>
      <c r="B428" s="92" t="s">
        <v>736</v>
      </c>
      <c r="C428" s="92" t="s">
        <v>13</v>
      </c>
      <c r="D428" s="92" t="s">
        <v>785</v>
      </c>
      <c r="E428" s="22" t="s">
        <v>1727</v>
      </c>
      <c r="F428" s="94" t="s">
        <v>793</v>
      </c>
      <c r="G428" s="93">
        <v>1</v>
      </c>
      <c r="H428" s="93" t="str">
        <f t="shared" si="34"/>
        <v>Head Office - MumbaiRetail - Credit</v>
      </c>
      <c r="M428" s="22" t="s">
        <v>1728</v>
      </c>
      <c r="R428" s="94" t="s">
        <v>1729</v>
      </c>
      <c r="S428" s="94" t="s">
        <v>1730</v>
      </c>
      <c r="T428" s="91" t="s">
        <v>1583</v>
      </c>
      <c r="U428" s="91" t="s">
        <v>789</v>
      </c>
      <c r="AD428" s="181">
        <v>45866.225297326389</v>
      </c>
    </row>
    <row r="429" spans="1:30" ht="15.75" hidden="1" x14ac:dyDescent="0.25">
      <c r="A429" s="22" t="s">
        <v>735</v>
      </c>
      <c r="B429" s="92" t="s">
        <v>736</v>
      </c>
      <c r="C429" s="92" t="s">
        <v>13</v>
      </c>
      <c r="D429" s="92" t="s">
        <v>785</v>
      </c>
      <c r="E429" s="22" t="s">
        <v>1727</v>
      </c>
      <c r="F429" s="94" t="s">
        <v>793</v>
      </c>
      <c r="G429" s="93">
        <v>1</v>
      </c>
      <c r="H429" s="93" t="str">
        <f t="shared" si="34"/>
        <v>Head Office - MumbaiRetail - Credit</v>
      </c>
      <c r="M429" s="22" t="s">
        <v>1731</v>
      </c>
      <c r="R429" s="94" t="s">
        <v>1732</v>
      </c>
      <c r="S429" s="94" t="s">
        <v>1733</v>
      </c>
      <c r="T429" s="91" t="s">
        <v>1591</v>
      </c>
      <c r="U429" s="91" t="s">
        <v>789</v>
      </c>
      <c r="AD429" s="181">
        <v>45866.164294629627</v>
      </c>
    </row>
    <row r="430" spans="1:30" ht="15.75" hidden="1" x14ac:dyDescent="0.25">
      <c r="A430" s="22" t="s">
        <v>735</v>
      </c>
      <c r="B430" s="92" t="s">
        <v>736</v>
      </c>
      <c r="C430" s="92" t="s">
        <v>13</v>
      </c>
      <c r="D430" s="92" t="s">
        <v>785</v>
      </c>
      <c r="E430" s="22" t="s">
        <v>1727</v>
      </c>
      <c r="F430" s="94" t="s">
        <v>793</v>
      </c>
      <c r="G430" s="93">
        <v>1</v>
      </c>
      <c r="H430" s="93" t="str">
        <f t="shared" si="34"/>
        <v>Head Office - MumbaiRetail - Credit</v>
      </c>
      <c r="M430" s="22" t="s">
        <v>1734</v>
      </c>
      <c r="R430" s="94" t="s">
        <v>1735</v>
      </c>
      <c r="S430" s="94" t="s">
        <v>1736</v>
      </c>
      <c r="T430" s="91" t="s">
        <v>1591</v>
      </c>
      <c r="U430" s="91" t="s">
        <v>789</v>
      </c>
      <c r="AD430" s="181">
        <v>45866.141240914352</v>
      </c>
    </row>
    <row r="431" spans="1:30" ht="15.75" hidden="1" x14ac:dyDescent="0.25">
      <c r="A431" s="22" t="s">
        <v>735</v>
      </c>
      <c r="B431" s="92" t="s">
        <v>736</v>
      </c>
      <c r="C431" s="92" t="s">
        <v>13</v>
      </c>
      <c r="D431" s="92" t="s">
        <v>785</v>
      </c>
      <c r="E431" s="22" t="s">
        <v>1737</v>
      </c>
      <c r="F431" s="94" t="s">
        <v>793</v>
      </c>
      <c r="G431" s="93">
        <v>1</v>
      </c>
      <c r="H431" s="93" t="str">
        <f t="shared" si="34"/>
        <v>Head Office - MumbaiRetail Sales</v>
      </c>
      <c r="M431" s="22" t="s">
        <v>1738</v>
      </c>
      <c r="R431" s="94" t="s">
        <v>1739</v>
      </c>
      <c r="S431" s="94" t="s">
        <v>1740</v>
      </c>
      <c r="T431" s="91" t="s">
        <v>1583</v>
      </c>
      <c r="U431" s="91" t="s">
        <v>789</v>
      </c>
      <c r="AD431" s="181">
        <v>45866.201701423612</v>
      </c>
    </row>
    <row r="432" spans="1:30" ht="15.75" hidden="1" x14ac:dyDescent="0.25">
      <c r="A432" s="22" t="s">
        <v>735</v>
      </c>
      <c r="B432" s="92" t="s">
        <v>736</v>
      </c>
      <c r="C432" s="92" t="s">
        <v>13</v>
      </c>
      <c r="D432" s="92" t="s">
        <v>785</v>
      </c>
      <c r="E432" s="22" t="s">
        <v>1737</v>
      </c>
      <c r="F432" s="94" t="s">
        <v>793</v>
      </c>
      <c r="G432" s="93">
        <v>1</v>
      </c>
      <c r="H432" s="93" t="str">
        <f t="shared" si="34"/>
        <v>Head Office - MumbaiRetail Sales</v>
      </c>
      <c r="M432" s="22" t="s">
        <v>1741</v>
      </c>
      <c r="R432" s="94" t="s">
        <v>1301</v>
      </c>
      <c r="S432" s="157" t="s">
        <v>1302</v>
      </c>
      <c r="T432" s="91" t="s">
        <v>1591</v>
      </c>
      <c r="U432" s="91" t="s">
        <v>789</v>
      </c>
      <c r="AD432" s="181">
        <v>45839.477962962963</v>
      </c>
    </row>
    <row r="433" spans="1:30" ht="15.75" hidden="1" x14ac:dyDescent="0.25">
      <c r="A433" s="22" t="s">
        <v>735</v>
      </c>
      <c r="B433" s="92" t="s">
        <v>736</v>
      </c>
      <c r="C433" s="92" t="s">
        <v>13</v>
      </c>
      <c r="D433" s="92" t="s">
        <v>785</v>
      </c>
      <c r="E433" s="22" t="s">
        <v>1742</v>
      </c>
      <c r="F433" s="94" t="s">
        <v>793</v>
      </c>
      <c r="G433" s="93">
        <v>1</v>
      </c>
      <c r="H433" s="93" t="str">
        <f t="shared" si="34"/>
        <v>Head Office - MumbaiTreasury</v>
      </c>
      <c r="M433" s="22" t="s">
        <v>1743</v>
      </c>
      <c r="R433" s="94" t="s">
        <v>1744</v>
      </c>
      <c r="S433" s="94" t="s">
        <v>1745</v>
      </c>
      <c r="T433" s="91" t="s">
        <v>1746</v>
      </c>
      <c r="U433" s="91" t="s">
        <v>789</v>
      </c>
      <c r="AD433" s="181">
        <v>45866.162571527777</v>
      </c>
    </row>
    <row r="434" spans="1:30" ht="15.75" hidden="1" x14ac:dyDescent="0.25">
      <c r="A434" s="22" t="s">
        <v>735</v>
      </c>
      <c r="B434" s="92" t="s">
        <v>736</v>
      </c>
      <c r="C434" s="92" t="s">
        <v>13</v>
      </c>
      <c r="D434" s="92" t="s">
        <v>785</v>
      </c>
      <c r="E434" s="22" t="s">
        <v>1742</v>
      </c>
      <c r="F434" s="94" t="s">
        <v>793</v>
      </c>
      <c r="G434" s="93">
        <v>1</v>
      </c>
      <c r="H434" s="93" t="str">
        <f t="shared" si="34"/>
        <v>Head Office - MumbaiTreasury</v>
      </c>
      <c r="M434" s="22" t="s">
        <v>1747</v>
      </c>
      <c r="R434" s="94" t="s">
        <v>1748</v>
      </c>
      <c r="S434" s="94" t="s">
        <v>1749</v>
      </c>
      <c r="T434" s="91" t="s">
        <v>1676</v>
      </c>
      <c r="U434" s="91" t="s">
        <v>789</v>
      </c>
      <c r="AD434" s="181">
        <v>45866.164672372688</v>
      </c>
    </row>
    <row r="435" spans="1:30" ht="15.75" hidden="1" x14ac:dyDescent="0.25">
      <c r="A435" s="22" t="s">
        <v>735</v>
      </c>
      <c r="B435" s="92" t="s">
        <v>736</v>
      </c>
      <c r="C435" s="92" t="s">
        <v>13</v>
      </c>
      <c r="D435" s="92" t="s">
        <v>785</v>
      </c>
      <c r="E435" s="22" t="s">
        <v>1742</v>
      </c>
      <c r="F435" s="94" t="s">
        <v>793</v>
      </c>
      <c r="G435" s="93">
        <v>1</v>
      </c>
      <c r="H435" s="93" t="str">
        <f t="shared" si="34"/>
        <v>Head Office - MumbaiTreasury</v>
      </c>
      <c r="M435" s="22" t="s">
        <v>1750</v>
      </c>
      <c r="R435" s="94" t="s">
        <v>1751</v>
      </c>
      <c r="S435" s="94" t="s">
        <v>1752</v>
      </c>
      <c r="T435" s="91" t="s">
        <v>1591</v>
      </c>
      <c r="U435" s="91" t="s">
        <v>789</v>
      </c>
      <c r="AD435" s="181">
        <v>45866.205181122685</v>
      </c>
    </row>
    <row r="436" spans="1:30" ht="15.75" hidden="1" x14ac:dyDescent="0.25">
      <c r="A436" t="s">
        <v>737</v>
      </c>
      <c r="B436" s="92" t="s">
        <v>736</v>
      </c>
      <c r="C436" s="92" t="s">
        <v>13</v>
      </c>
      <c r="D436" s="92" t="s">
        <v>785</v>
      </c>
      <c r="E436" s="22" t="s">
        <v>794</v>
      </c>
      <c r="F436" s="94" t="s">
        <v>793</v>
      </c>
      <c r="G436" s="93">
        <v>1</v>
      </c>
      <c r="H436" s="93" t="str">
        <f t="shared" si="34"/>
        <v>Ops Hub Office MumbaiPrabhaav Central OPS</v>
      </c>
      <c r="M436" s="22" t="s">
        <v>1753</v>
      </c>
      <c r="R436" s="94" t="s">
        <v>1754</v>
      </c>
      <c r="S436" s="94" t="s">
        <v>1755</v>
      </c>
      <c r="T436" s="91" t="s">
        <v>1746</v>
      </c>
      <c r="U436" s="91" t="s">
        <v>789</v>
      </c>
      <c r="AD436" s="181">
        <v>45864.951979166668</v>
      </c>
    </row>
    <row r="437" spans="1:30" ht="15.75" hidden="1" x14ac:dyDescent="0.25">
      <c r="A437" t="s">
        <v>737</v>
      </c>
      <c r="B437" s="92" t="s">
        <v>736</v>
      </c>
      <c r="C437" s="92" t="s">
        <v>13</v>
      </c>
      <c r="D437" s="92" t="s">
        <v>785</v>
      </c>
      <c r="F437" s="94" t="s">
        <v>793</v>
      </c>
      <c r="G437" s="93">
        <v>1</v>
      </c>
      <c r="H437" s="22" t="s">
        <v>794</v>
      </c>
      <c r="M437" s="22" t="s">
        <v>1756</v>
      </c>
      <c r="R437" s="94" t="s">
        <v>1757</v>
      </c>
      <c r="S437" s="94" t="s">
        <v>1758</v>
      </c>
      <c r="T437" s="91" t="s">
        <v>1746</v>
      </c>
      <c r="U437" s="91" t="s">
        <v>789</v>
      </c>
      <c r="AD437" s="181">
        <v>45864.395196759258</v>
      </c>
    </row>
    <row r="438" spans="1:30" ht="15.75" hidden="1" x14ac:dyDescent="0.25">
      <c r="A438" t="s">
        <v>737</v>
      </c>
      <c r="B438" s="92" t="s">
        <v>736</v>
      </c>
      <c r="C438" s="92" t="s">
        <v>13</v>
      </c>
      <c r="D438" s="92" t="s">
        <v>785</v>
      </c>
      <c r="F438" s="94" t="s">
        <v>779</v>
      </c>
      <c r="G438" s="93">
        <v>1</v>
      </c>
      <c r="M438" s="22"/>
      <c r="R438" s="94" t="s">
        <v>1759</v>
      </c>
      <c r="S438" s="94" t="s">
        <v>1760</v>
      </c>
      <c r="T438" s="91" t="s">
        <v>1591</v>
      </c>
      <c r="U438" s="91" t="s">
        <v>789</v>
      </c>
      <c r="AD438" s="181">
        <v>45866.266952152779</v>
      </c>
    </row>
    <row r="439" spans="1:30" ht="15.75" hidden="1" x14ac:dyDescent="0.25">
      <c r="A439" t="s">
        <v>737</v>
      </c>
      <c r="B439" s="92" t="s">
        <v>736</v>
      </c>
      <c r="C439" s="92" t="s">
        <v>13</v>
      </c>
      <c r="D439" s="92" t="s">
        <v>785</v>
      </c>
      <c r="F439" s="94" t="s">
        <v>793</v>
      </c>
      <c r="G439" s="93">
        <v>1</v>
      </c>
      <c r="H439" s="22" t="s">
        <v>794</v>
      </c>
      <c r="M439" s="22" t="s">
        <v>1761</v>
      </c>
      <c r="R439" s="94" t="s">
        <v>1762</v>
      </c>
      <c r="S439" s="94" t="s">
        <v>1763</v>
      </c>
      <c r="T439" s="91" t="s">
        <v>1591</v>
      </c>
      <c r="U439" s="91" t="s">
        <v>789</v>
      </c>
      <c r="AD439" s="181">
        <v>45866.180641203704</v>
      </c>
    </row>
    <row r="440" spans="1:30" ht="15.75" hidden="1" x14ac:dyDescent="0.25">
      <c r="A440" t="s">
        <v>737</v>
      </c>
      <c r="B440" s="92" t="s">
        <v>736</v>
      </c>
      <c r="C440" s="92" t="s">
        <v>13</v>
      </c>
      <c r="D440" s="92" t="s">
        <v>785</v>
      </c>
      <c r="F440" s="94" t="s">
        <v>793</v>
      </c>
      <c r="G440" s="93">
        <v>1</v>
      </c>
      <c r="H440" s="22" t="s">
        <v>794</v>
      </c>
      <c r="M440" s="22" t="s">
        <v>1764</v>
      </c>
      <c r="R440" s="94" t="s">
        <v>1765</v>
      </c>
      <c r="S440" s="94" t="s">
        <v>1766</v>
      </c>
      <c r="T440" s="91" t="s">
        <v>1591</v>
      </c>
      <c r="U440" s="91" t="s">
        <v>789</v>
      </c>
      <c r="AD440" s="181">
        <v>45866.17817309028</v>
      </c>
    </row>
    <row r="441" spans="1:30" ht="15.75" hidden="1" x14ac:dyDescent="0.25">
      <c r="A441" t="s">
        <v>737</v>
      </c>
      <c r="B441" s="92" t="s">
        <v>736</v>
      </c>
      <c r="C441" s="92" t="s">
        <v>13</v>
      </c>
      <c r="D441" s="92" t="s">
        <v>785</v>
      </c>
      <c r="F441" s="94" t="s">
        <v>1882</v>
      </c>
      <c r="G441" s="93">
        <v>1</v>
      </c>
      <c r="H441" s="22" t="s">
        <v>794</v>
      </c>
      <c r="M441" s="22" t="s">
        <v>1767</v>
      </c>
      <c r="R441" s="94" t="s">
        <v>1768</v>
      </c>
      <c r="S441" s="94" t="s">
        <v>1766</v>
      </c>
      <c r="T441" s="91" t="s">
        <v>1769</v>
      </c>
      <c r="U441" s="91" t="s">
        <v>789</v>
      </c>
      <c r="AD441" s="181">
        <v>45864.658113425925</v>
      </c>
    </row>
    <row r="442" spans="1:30" ht="15.75" hidden="1" x14ac:dyDescent="0.25">
      <c r="A442" t="s">
        <v>737</v>
      </c>
      <c r="B442" s="92" t="s">
        <v>736</v>
      </c>
      <c r="C442" s="92" t="s">
        <v>13</v>
      </c>
      <c r="D442" s="92" t="s">
        <v>785</v>
      </c>
      <c r="F442" s="94" t="s">
        <v>793</v>
      </c>
      <c r="G442" s="93">
        <v>1</v>
      </c>
      <c r="H442" s="22" t="s">
        <v>794</v>
      </c>
      <c r="M442" s="22" t="s">
        <v>1770</v>
      </c>
      <c r="R442" s="94" t="s">
        <v>1771</v>
      </c>
      <c r="S442" s="94" t="s">
        <v>1772</v>
      </c>
      <c r="T442" s="91" t="s">
        <v>1746</v>
      </c>
      <c r="U442" s="91" t="s">
        <v>789</v>
      </c>
      <c r="AD442" s="181">
        <v>45864.93849537037</v>
      </c>
    </row>
    <row r="443" spans="1:30" ht="15.75" hidden="1" x14ac:dyDescent="0.25">
      <c r="A443" t="s">
        <v>737</v>
      </c>
      <c r="B443" s="92" t="s">
        <v>736</v>
      </c>
      <c r="C443" s="92" t="s">
        <v>13</v>
      </c>
      <c r="D443" s="92" t="s">
        <v>785</v>
      </c>
      <c r="F443" s="94" t="s">
        <v>793</v>
      </c>
      <c r="G443" s="93">
        <v>1</v>
      </c>
      <c r="H443" s="22" t="s">
        <v>1300</v>
      </c>
      <c r="M443" s="110" t="s">
        <v>1773</v>
      </c>
      <c r="T443" s="91" t="s">
        <v>1583</v>
      </c>
      <c r="U443" s="91" t="s">
        <v>789</v>
      </c>
      <c r="AD443" s="181" t="s">
        <v>1083</v>
      </c>
    </row>
    <row r="444" spans="1:30" ht="15.75" hidden="1" x14ac:dyDescent="0.25">
      <c r="A444" t="s">
        <v>737</v>
      </c>
      <c r="B444" s="92" t="s">
        <v>736</v>
      </c>
      <c r="C444" s="92" t="s">
        <v>13</v>
      </c>
      <c r="D444" s="92" t="s">
        <v>785</v>
      </c>
      <c r="F444" s="94" t="s">
        <v>793</v>
      </c>
      <c r="G444" s="93">
        <v>1</v>
      </c>
      <c r="H444" s="22" t="s">
        <v>794</v>
      </c>
      <c r="M444" s="22" t="s">
        <v>1774</v>
      </c>
      <c r="R444" s="94" t="s">
        <v>1775</v>
      </c>
      <c r="S444" s="94" t="s">
        <v>1776</v>
      </c>
      <c r="T444" s="91" t="s">
        <v>1777</v>
      </c>
      <c r="U444" s="91" t="s">
        <v>789</v>
      </c>
      <c r="AD444" s="181">
        <v>45864.407372685186</v>
      </c>
    </row>
    <row r="445" spans="1:30" ht="15.75" hidden="1" x14ac:dyDescent="0.25">
      <c r="A445" t="s">
        <v>737</v>
      </c>
      <c r="B445" s="92" t="s">
        <v>736</v>
      </c>
      <c r="C445" s="92" t="s">
        <v>13</v>
      </c>
      <c r="D445" s="92" t="s">
        <v>785</v>
      </c>
      <c r="F445" s="94" t="s">
        <v>793</v>
      </c>
      <c r="G445" s="93">
        <v>1</v>
      </c>
      <c r="H445" s="22" t="s">
        <v>794</v>
      </c>
      <c r="M445" s="22" t="s">
        <v>1778</v>
      </c>
      <c r="R445" s="94" t="s">
        <v>1779</v>
      </c>
      <c r="S445" s="94" t="s">
        <v>1780</v>
      </c>
      <c r="T445" s="91" t="s">
        <v>1781</v>
      </c>
      <c r="U445" s="91" t="s">
        <v>789</v>
      </c>
      <c r="AD445" s="181">
        <v>45866.209619548608</v>
      </c>
    </row>
    <row r="446" spans="1:30" ht="15.75" hidden="1" x14ac:dyDescent="0.25">
      <c r="A446" t="s">
        <v>737</v>
      </c>
      <c r="B446" s="92" t="s">
        <v>736</v>
      </c>
      <c r="C446" s="92" t="s">
        <v>13</v>
      </c>
      <c r="D446" s="92" t="s">
        <v>785</v>
      </c>
      <c r="F446" s="94" t="s">
        <v>793</v>
      </c>
      <c r="G446" s="93">
        <v>1</v>
      </c>
      <c r="H446" s="22" t="s">
        <v>794</v>
      </c>
      <c r="M446" s="22" t="s">
        <v>1782</v>
      </c>
      <c r="R446" s="94" t="s">
        <v>1783</v>
      </c>
      <c r="S446" s="94" t="s">
        <v>1784</v>
      </c>
      <c r="T446" s="91" t="s">
        <v>1777</v>
      </c>
      <c r="U446" s="91" t="s">
        <v>789</v>
      </c>
      <c r="AD446" s="181">
        <v>45866.194535023147</v>
      </c>
    </row>
    <row r="447" spans="1:30" ht="15.75" hidden="1" x14ac:dyDescent="0.25">
      <c r="A447" t="s">
        <v>737</v>
      </c>
      <c r="B447" s="92" t="s">
        <v>736</v>
      </c>
      <c r="C447" s="92" t="s">
        <v>13</v>
      </c>
      <c r="D447" s="92" t="s">
        <v>785</v>
      </c>
      <c r="E447" t="s">
        <v>1861</v>
      </c>
      <c r="F447" s="94" t="s">
        <v>793</v>
      </c>
      <c r="G447" s="93">
        <v>1</v>
      </c>
      <c r="H447" s="22" t="s">
        <v>794</v>
      </c>
      <c r="M447" t="s">
        <v>1862</v>
      </c>
      <c r="R447" s="209" t="s">
        <v>1863</v>
      </c>
      <c r="S447" s="209" t="s">
        <v>1864</v>
      </c>
      <c r="T447" s="209" t="s">
        <v>1865</v>
      </c>
      <c r="U447" s="91" t="s">
        <v>789</v>
      </c>
      <c r="AD447" s="181" t="s">
        <v>1083</v>
      </c>
    </row>
    <row r="448" spans="1:30" ht="15" hidden="1" x14ac:dyDescent="0.25">
      <c r="A448" s="93" t="s">
        <v>596</v>
      </c>
      <c r="B448" s="93" t="s">
        <v>596</v>
      </c>
      <c r="C448" s="93" t="s">
        <v>573</v>
      </c>
      <c r="D448" s="93" t="s">
        <v>763</v>
      </c>
      <c r="E448" s="94" t="s">
        <v>1329</v>
      </c>
      <c r="F448" s="94" t="s">
        <v>793</v>
      </c>
      <c r="G448" s="94">
        <v>1</v>
      </c>
      <c r="H448" s="93" t="str">
        <f t="shared" ref="H448:H450" si="35">A448&amp;E448</f>
        <v>SALEMCCM</v>
      </c>
      <c r="M448" s="96" t="str">
        <f>_xlfn.XLOOKUP(H448,[3]Sheet1!$V:$V,[3]Sheet1!$P:$P)</f>
        <v>Mohanraj Sivaraj</v>
      </c>
      <c r="R448" s="94" t="str">
        <f>_xlfn.XLOOKUP(H448,[3]Sheet1!$V:$V,[3]Sheet1!$F:$F)</f>
        <v>PG04PQRA</v>
      </c>
      <c r="S448" s="96" t="str">
        <f>_xlfn.XLOOKUP(H448,[3]Sheet1!$V:$V,[3]Sheet1!$J:$J)</f>
        <v>WCA/FIN/COMP/LAP/357</v>
      </c>
      <c r="T448" s="98" t="str">
        <f>_xlfn.XLOOKUP(H448,[3]Sheet1!$V:$V,[3]Sheet1!$G:$G)</f>
        <v>E14(2V00)</v>
      </c>
    </row>
    <row r="449" spans="1:30" ht="16.5" hidden="1" x14ac:dyDescent="0.3">
      <c r="A449" s="92" t="s">
        <v>338</v>
      </c>
      <c r="B449" s="92" t="s">
        <v>338</v>
      </c>
      <c r="C449" s="92" t="s">
        <v>17</v>
      </c>
      <c r="D449" s="92" t="s">
        <v>785</v>
      </c>
      <c r="E449" s="94" t="s">
        <v>1329</v>
      </c>
      <c r="F449" s="94" t="s">
        <v>793</v>
      </c>
      <c r="G449" s="94">
        <v>1</v>
      </c>
      <c r="H449" s="93" t="str">
        <f t="shared" si="35"/>
        <v>SIKARCCM</v>
      </c>
      <c r="M449" s="190" t="s">
        <v>1785</v>
      </c>
      <c r="R449" s="94" t="s">
        <v>1509</v>
      </c>
      <c r="S449" s="94" t="s">
        <v>1510</v>
      </c>
      <c r="T449" s="98" t="str">
        <f>_xlfn.XLOOKUP(R449,'[4]Laptop Tracking'!$G:$G,'[4]Laptop Tracking'!$F:$F)</f>
        <v>HP 240 G9</v>
      </c>
      <c r="U449" s="91" t="s">
        <v>775</v>
      </c>
      <c r="AA449" s="99">
        <f>_xlfn.XLOOKUP(J359,'[5]DevicesWithInventory_ef016592-4'!$I:$I,'[5]DevicesWithInventory_ef016592-4'!$D:$D)</f>
        <v>45808.19840277778</v>
      </c>
      <c r="AB449" s="170">
        <f>_xlfn.XLOOKUP(R449,'[6]DevicesWithInventory_89e8ff99-1'!$I:$I,'[6]DevicesWithInventory_89e8ff99-1'!$D:$D)</f>
        <v>45829.223564814813</v>
      </c>
      <c r="AC449" s="170">
        <v>45856.491626770832</v>
      </c>
      <c r="AD449" s="181">
        <v>45864.39980324074</v>
      </c>
    </row>
    <row r="450" spans="1:30" ht="15" hidden="1" x14ac:dyDescent="0.25">
      <c r="A450" s="93" t="s">
        <v>596</v>
      </c>
      <c r="B450" s="93" t="s">
        <v>596</v>
      </c>
      <c r="C450" s="93" t="s">
        <v>573</v>
      </c>
      <c r="D450" s="93" t="s">
        <v>763</v>
      </c>
      <c r="E450" s="94" t="s">
        <v>1786</v>
      </c>
      <c r="F450" s="94" t="s">
        <v>793</v>
      </c>
      <c r="G450" s="94">
        <v>1</v>
      </c>
      <c r="H450" s="93" t="str">
        <f t="shared" si="35"/>
        <v>SALEMAudit-Legal &amp; Compliance</v>
      </c>
      <c r="M450" s="96" t="s">
        <v>1787</v>
      </c>
      <c r="R450" s="94" t="str">
        <f>_xlfn.XLOOKUP(H450,[3]Sheet1!$V:$V,[3]Sheet1!$F:$F)</f>
        <v>PG04TMZA</v>
      </c>
      <c r="S450" s="96" t="str">
        <f>_xlfn.XLOOKUP(H450,[3]Sheet1!$V:$V,[3]Sheet1!$J:$J)</f>
        <v>WCA/FIN/COMP/LAP/415</v>
      </c>
      <c r="T450" s="98" t="str">
        <f>_xlfn.XLOOKUP(H450,[3]Sheet1!$V:$V,[3]Sheet1!$G:$G)</f>
        <v>V14(K7IN)</v>
      </c>
    </row>
    <row r="451" spans="1:30" ht="15.75" hidden="1" x14ac:dyDescent="0.25">
      <c r="A451" s="94" t="s">
        <v>735</v>
      </c>
      <c r="B451" s="94" t="s">
        <v>736</v>
      </c>
      <c r="C451" s="94" t="s">
        <v>13</v>
      </c>
      <c r="D451" s="94" t="s">
        <v>785</v>
      </c>
      <c r="E451" t="s">
        <v>1868</v>
      </c>
      <c r="F451" s="94" t="s">
        <v>793</v>
      </c>
      <c r="G451" s="94">
        <v>1</v>
      </c>
      <c r="H451" s="93" t="str">
        <f>A451&amp;E451</f>
        <v>Head Office - MumbaiTelesales Executive</v>
      </c>
      <c r="M451" t="s">
        <v>1869</v>
      </c>
      <c r="R451" s="209" t="s">
        <v>1870</v>
      </c>
      <c r="S451" s="209" t="s">
        <v>1871</v>
      </c>
      <c r="T451" s="209" t="s">
        <v>1865</v>
      </c>
    </row>
    <row r="452" spans="1:30" ht="15.75" hidden="1" x14ac:dyDescent="0.25">
      <c r="A452" t="s">
        <v>737</v>
      </c>
      <c r="B452" s="92" t="s">
        <v>736</v>
      </c>
      <c r="C452" s="92" t="s">
        <v>13</v>
      </c>
      <c r="D452" s="92" t="s">
        <v>785</v>
      </c>
      <c r="E452" t="s">
        <v>1861</v>
      </c>
      <c r="F452" s="94" t="s">
        <v>793</v>
      </c>
      <c r="G452" s="93">
        <v>1</v>
      </c>
      <c r="H452" s="22" t="s">
        <v>794</v>
      </c>
      <c r="M452" t="s">
        <v>1877</v>
      </c>
      <c r="R452" s="209" t="s">
        <v>1878</v>
      </c>
      <c r="S452" s="209" t="s">
        <v>1879</v>
      </c>
      <c r="T452" s="209" t="s">
        <v>1865</v>
      </c>
    </row>
    <row r="453" spans="1:30" ht="15.75" hidden="1" x14ac:dyDescent="0.25">
      <c r="A453" t="s">
        <v>737</v>
      </c>
      <c r="B453" s="92" t="s">
        <v>736</v>
      </c>
      <c r="C453" s="92" t="s">
        <v>13</v>
      </c>
      <c r="D453" s="92" t="s">
        <v>785</v>
      </c>
      <c r="E453" s="94" t="s">
        <v>1306</v>
      </c>
      <c r="F453" s="94" t="s">
        <v>793</v>
      </c>
      <c r="G453" s="94">
        <v>1</v>
      </c>
      <c r="H453" s="93" t="str">
        <f t="shared" ref="H453:H454" si="36">A453&amp;E453</f>
        <v>Ops Hub Office MumbaiManager</v>
      </c>
      <c r="M453" s="211" t="s">
        <v>1753</v>
      </c>
      <c r="R453" s="94" t="str">
        <f>_xlfn.XLOOKUP(H453,[3]Sheet1!$V:$V,[3]Sheet1!$F:$F)</f>
        <v>PG04X9B5</v>
      </c>
      <c r="S453" s="96" t="str">
        <f>_xlfn.XLOOKUP(H453,[3]Sheet1!$V:$V,[3]Sheet1!$J:$J)</f>
        <v>WCA/FIN/COMP/LAP/484</v>
      </c>
      <c r="T453" s="98" t="str">
        <f>_xlfn.XLOOKUP(H453,[3]Sheet1!$V:$V,[3]Sheet1!$G:$G)</f>
        <v>V15(98IH)</v>
      </c>
    </row>
    <row r="454" spans="1:30" ht="15.75" hidden="1" x14ac:dyDescent="0.25">
      <c r="A454" t="s">
        <v>737</v>
      </c>
      <c r="B454" s="92" t="s">
        <v>736</v>
      </c>
      <c r="C454" s="92" t="s">
        <v>13</v>
      </c>
      <c r="D454" s="92" t="s">
        <v>785</v>
      </c>
      <c r="E454" s="94" t="s">
        <v>1306</v>
      </c>
      <c r="F454" s="94" t="s">
        <v>793</v>
      </c>
      <c r="G454" s="94">
        <v>1</v>
      </c>
      <c r="H454" s="93" t="str">
        <f t="shared" si="36"/>
        <v>Ops Hub Office MumbaiManager</v>
      </c>
      <c r="M454" s="211" t="s">
        <v>1767</v>
      </c>
      <c r="R454" s="209" t="s">
        <v>1883</v>
      </c>
      <c r="S454" s="209" t="s">
        <v>1884</v>
      </c>
      <c r="T454" s="209" t="s">
        <v>1865</v>
      </c>
    </row>
  </sheetData>
  <autoFilter ref="A1:AD454" xr:uid="{59A57234-06CA-4EAD-AEE0-1B6008578F4F}">
    <filterColumn colId="0">
      <filters>
        <filter val="MEHSANA"/>
      </filters>
    </filterColumn>
  </autoFilter>
  <sortState xmlns:xlrd2="http://schemas.microsoft.com/office/spreadsheetml/2017/richdata2" ref="A2:C338">
    <sortCondition ref="C2:C338"/>
    <sortCondition ref="B2:B338"/>
    <sortCondition ref="A2:A338"/>
  </sortState>
  <conditionalFormatting sqref="A41:A83 A1">
    <cfRule type="duplicateValues" dxfId="378" priority="813"/>
  </conditionalFormatting>
  <conditionalFormatting sqref="A124:A166">
    <cfRule type="duplicateValues" dxfId="377" priority="812"/>
  </conditionalFormatting>
  <conditionalFormatting sqref="A210:A251">
    <cfRule type="duplicateValues" dxfId="376" priority="811"/>
  </conditionalFormatting>
  <conditionalFormatting sqref="A306">
    <cfRule type="duplicateValues" dxfId="375" priority="43"/>
  </conditionalFormatting>
  <conditionalFormatting sqref="A335:A338 A295:A298 A307:A330 A300:A305">
    <cfRule type="duplicateValues" dxfId="374" priority="810"/>
  </conditionalFormatting>
  <conditionalFormatting sqref="A343:A346">
    <cfRule type="duplicateValues" dxfId="373" priority="765"/>
  </conditionalFormatting>
  <conditionalFormatting sqref="A347:A351">
    <cfRule type="duplicateValues" dxfId="372" priority="691"/>
  </conditionalFormatting>
  <conditionalFormatting sqref="A352">
    <cfRule type="duplicateValues" dxfId="371" priority="506"/>
  </conditionalFormatting>
  <conditionalFormatting sqref="A354">
    <cfRule type="duplicateValues" dxfId="370" priority="480"/>
  </conditionalFormatting>
  <conditionalFormatting sqref="A355">
    <cfRule type="duplicateValues" dxfId="369" priority="479"/>
  </conditionalFormatting>
  <conditionalFormatting sqref="A364">
    <cfRule type="duplicateValues" dxfId="368" priority="425"/>
  </conditionalFormatting>
  <conditionalFormatting sqref="A365">
    <cfRule type="duplicateValues" dxfId="367" priority="424"/>
  </conditionalFormatting>
  <conditionalFormatting sqref="A366">
    <cfRule type="duplicateValues" dxfId="366" priority="416"/>
  </conditionalFormatting>
  <conditionalFormatting sqref="A371">
    <cfRule type="duplicateValues" dxfId="365" priority="91"/>
  </conditionalFormatting>
  <conditionalFormatting sqref="A373:A374">
    <cfRule type="duplicateValues" dxfId="364" priority="52"/>
  </conditionalFormatting>
  <conditionalFormatting sqref="A378">
    <cfRule type="duplicateValues" dxfId="363" priority="44"/>
  </conditionalFormatting>
  <conditionalFormatting sqref="A379">
    <cfRule type="duplicateValues" dxfId="362" priority="42"/>
  </conditionalFormatting>
  <conditionalFormatting sqref="A381">
    <cfRule type="duplicateValues" dxfId="361" priority="41"/>
  </conditionalFormatting>
  <conditionalFormatting sqref="A448">
    <cfRule type="duplicateValues" dxfId="360" priority="38"/>
  </conditionalFormatting>
  <conditionalFormatting sqref="A450">
    <cfRule type="duplicateValues" dxfId="359" priority="35"/>
  </conditionalFormatting>
  <conditionalFormatting sqref="B238">
    <cfRule type="duplicateValues" dxfId="358" priority="516"/>
  </conditionalFormatting>
  <conditionalFormatting sqref="B239">
    <cfRule type="duplicateValues" dxfId="357" priority="515"/>
  </conditionalFormatting>
  <conditionalFormatting sqref="B240">
    <cfRule type="duplicateValues" dxfId="356" priority="514"/>
  </conditionalFormatting>
  <conditionalFormatting sqref="B241">
    <cfRule type="duplicateValues" dxfId="355" priority="513"/>
  </conditionalFormatting>
  <conditionalFormatting sqref="B352">
    <cfRule type="duplicateValues" dxfId="354" priority="505"/>
  </conditionalFormatting>
  <conditionalFormatting sqref="I140">
    <cfRule type="duplicateValues" dxfId="353" priority="776"/>
  </conditionalFormatting>
  <conditionalFormatting sqref="I142">
    <cfRule type="duplicateValues" dxfId="352" priority="337"/>
  </conditionalFormatting>
  <conditionalFormatting sqref="J2:J1048576">
    <cfRule type="duplicateValues" dxfId="351" priority="335"/>
  </conditionalFormatting>
  <conditionalFormatting sqref="J3">
    <cfRule type="duplicateValues" dxfId="350" priority="805"/>
    <cfRule type="duplicateValues" dxfId="349" priority="806"/>
    <cfRule type="duplicateValues" dxfId="348" priority="807"/>
  </conditionalFormatting>
  <conditionalFormatting sqref="J5">
    <cfRule type="duplicateValues" dxfId="347" priority="798"/>
    <cfRule type="duplicateValues" dxfId="346" priority="799"/>
    <cfRule type="duplicateValues" dxfId="345" priority="800"/>
    <cfRule type="duplicateValues" dxfId="344" priority="801"/>
    <cfRule type="duplicateValues" dxfId="343" priority="802"/>
  </conditionalFormatting>
  <conditionalFormatting sqref="J11">
    <cfRule type="duplicateValues" dxfId="342" priority="768"/>
    <cfRule type="duplicateValues" dxfId="341" priority="769"/>
    <cfRule type="duplicateValues" dxfId="340" priority="770"/>
  </conditionalFormatting>
  <conditionalFormatting sqref="J15">
    <cfRule type="duplicateValues" dxfId="339" priority="694"/>
    <cfRule type="duplicateValues" dxfId="338" priority="695"/>
    <cfRule type="duplicateValues" dxfId="337" priority="696"/>
    <cfRule type="duplicateValues" dxfId="336" priority="697"/>
  </conditionalFormatting>
  <conditionalFormatting sqref="J93">
    <cfRule type="duplicateValues" dxfId="335" priority="644"/>
    <cfRule type="duplicateValues" dxfId="334" priority="645"/>
    <cfRule type="duplicateValues" dxfId="333" priority="646"/>
  </conditionalFormatting>
  <conditionalFormatting sqref="J119">
    <cfRule type="duplicateValues" dxfId="332" priority="773"/>
    <cfRule type="duplicateValues" dxfId="331" priority="774"/>
    <cfRule type="duplicateValues" dxfId="330" priority="775"/>
  </conditionalFormatting>
  <conditionalFormatting sqref="J121">
    <cfRule type="duplicateValues" dxfId="329" priority="620"/>
    <cfRule type="duplicateValues" dxfId="328" priority="621"/>
    <cfRule type="duplicateValues" dxfId="327" priority="622"/>
  </conditionalFormatting>
  <conditionalFormatting sqref="J128">
    <cfRule type="duplicateValues" dxfId="326" priority="705"/>
    <cfRule type="duplicateValues" dxfId="325" priority="706"/>
    <cfRule type="duplicateValues" dxfId="324" priority="707"/>
    <cfRule type="duplicateValues" dxfId="323" priority="708"/>
  </conditionalFormatting>
  <conditionalFormatting sqref="J143">
    <cfRule type="duplicateValues" dxfId="322" priority="405"/>
    <cfRule type="duplicateValues" dxfId="321" priority="406"/>
    <cfRule type="duplicateValues" dxfId="320" priority="407"/>
    <cfRule type="duplicateValues" dxfId="319" priority="408"/>
    <cfRule type="duplicateValues" dxfId="318" priority="409"/>
  </conditionalFormatting>
  <conditionalFormatting sqref="J145">
    <cfRule type="duplicateValues" dxfId="317" priority="711"/>
    <cfRule type="duplicateValues" dxfId="316" priority="712"/>
    <cfRule type="duplicateValues" dxfId="315" priority="713"/>
  </conditionalFormatting>
  <conditionalFormatting sqref="J150">
    <cfRule type="duplicateValues" dxfId="314" priority="700"/>
    <cfRule type="duplicateValues" dxfId="313" priority="701"/>
    <cfRule type="duplicateValues" dxfId="312" priority="702"/>
  </conditionalFormatting>
  <conditionalFormatting sqref="J153">
    <cfRule type="duplicateValues" dxfId="311" priority="639"/>
    <cfRule type="duplicateValues" dxfId="310" priority="640"/>
    <cfRule type="duplicateValues" dxfId="309" priority="641"/>
  </conditionalFormatting>
  <conditionalFormatting sqref="J158">
    <cfRule type="duplicateValues" dxfId="308" priority="338"/>
  </conditionalFormatting>
  <conditionalFormatting sqref="J171">
    <cfRule type="duplicateValues" dxfId="307" priority="728"/>
    <cfRule type="duplicateValues" dxfId="306" priority="729"/>
    <cfRule type="duplicateValues" dxfId="305" priority="730"/>
    <cfRule type="duplicateValues" dxfId="304" priority="731"/>
    <cfRule type="duplicateValues" dxfId="303" priority="732"/>
  </conditionalFormatting>
  <conditionalFormatting sqref="J172">
    <cfRule type="duplicateValues" dxfId="302" priority="721"/>
    <cfRule type="duplicateValues" dxfId="301" priority="722"/>
    <cfRule type="duplicateValues" dxfId="300" priority="723"/>
    <cfRule type="duplicateValues" dxfId="299" priority="724"/>
    <cfRule type="duplicateValues" dxfId="298" priority="725"/>
  </conditionalFormatting>
  <conditionalFormatting sqref="J173">
    <cfRule type="duplicateValues" dxfId="297" priority="716"/>
    <cfRule type="duplicateValues" dxfId="296" priority="717"/>
    <cfRule type="duplicateValues" dxfId="295" priority="718"/>
  </conditionalFormatting>
  <conditionalFormatting sqref="J177">
    <cfRule type="duplicateValues" dxfId="294" priority="779"/>
    <cfRule type="duplicateValues" dxfId="293" priority="780"/>
    <cfRule type="duplicateValues" dxfId="292" priority="781"/>
    <cfRule type="duplicateValues" dxfId="291" priority="782"/>
    <cfRule type="duplicateValues" dxfId="290" priority="783"/>
  </conditionalFormatting>
  <conditionalFormatting sqref="J184">
    <cfRule type="duplicateValues" dxfId="289" priority="632"/>
    <cfRule type="duplicateValues" dxfId="288" priority="633"/>
    <cfRule type="duplicateValues" dxfId="287" priority="634"/>
    <cfRule type="duplicateValues" dxfId="286" priority="635"/>
    <cfRule type="duplicateValues" dxfId="285" priority="636"/>
  </conditionalFormatting>
  <conditionalFormatting sqref="J188">
    <cfRule type="duplicateValues" dxfId="284" priority="625"/>
    <cfRule type="duplicateValues" dxfId="283" priority="626"/>
    <cfRule type="duplicateValues" dxfId="282" priority="627"/>
    <cfRule type="duplicateValues" dxfId="281" priority="628"/>
    <cfRule type="duplicateValues" dxfId="280" priority="629"/>
  </conditionalFormatting>
  <conditionalFormatting sqref="J340">
    <cfRule type="duplicateValues" dxfId="279" priority="654"/>
    <cfRule type="duplicateValues" dxfId="278" priority="655"/>
    <cfRule type="duplicateValues" dxfId="277" priority="656"/>
  </conditionalFormatting>
  <conditionalFormatting sqref="J341">
    <cfRule type="duplicateValues" dxfId="276" priority="791"/>
    <cfRule type="duplicateValues" dxfId="275" priority="792"/>
    <cfRule type="duplicateValues" dxfId="274" priority="793"/>
    <cfRule type="duplicateValues" dxfId="273" priority="794"/>
    <cfRule type="duplicateValues" dxfId="272" priority="795"/>
  </conditionalFormatting>
  <conditionalFormatting sqref="J342">
    <cfRule type="duplicateValues" dxfId="271" priority="786"/>
    <cfRule type="duplicateValues" dxfId="270" priority="787"/>
    <cfRule type="duplicateValues" dxfId="269" priority="788"/>
  </conditionalFormatting>
  <conditionalFormatting sqref="J343">
    <cfRule type="duplicateValues" dxfId="268" priority="760"/>
    <cfRule type="duplicateValues" dxfId="267" priority="761"/>
    <cfRule type="duplicateValues" dxfId="266" priority="762"/>
    <cfRule type="duplicateValues" dxfId="265" priority="763"/>
    <cfRule type="duplicateValues" dxfId="264" priority="764"/>
  </conditionalFormatting>
  <conditionalFormatting sqref="J344">
    <cfRule type="duplicateValues" dxfId="263" priority="745"/>
    <cfRule type="duplicateValues" dxfId="262" priority="746"/>
    <cfRule type="duplicateValues" dxfId="261" priority="747"/>
    <cfRule type="duplicateValues" dxfId="260" priority="748"/>
  </conditionalFormatting>
  <conditionalFormatting sqref="J345">
    <cfRule type="duplicateValues" dxfId="259" priority="751"/>
    <cfRule type="duplicateValues" dxfId="258" priority="752"/>
    <cfRule type="duplicateValues" dxfId="257" priority="753"/>
  </conditionalFormatting>
  <conditionalFormatting sqref="J346">
    <cfRule type="duplicateValues" dxfId="256" priority="740"/>
    <cfRule type="duplicateValues" dxfId="255" priority="741"/>
    <cfRule type="duplicateValues" dxfId="254" priority="742"/>
  </conditionalFormatting>
  <conditionalFormatting sqref="J347">
    <cfRule type="duplicateValues" dxfId="253" priority="686"/>
    <cfRule type="duplicateValues" dxfId="252" priority="687"/>
    <cfRule type="duplicateValues" dxfId="251" priority="688"/>
    <cfRule type="duplicateValues" dxfId="250" priority="689"/>
    <cfRule type="duplicateValues" dxfId="249" priority="690"/>
  </conditionalFormatting>
  <conditionalFormatting sqref="J348">
    <cfRule type="duplicateValues" dxfId="248" priority="674"/>
    <cfRule type="duplicateValues" dxfId="247" priority="675"/>
    <cfRule type="duplicateValues" dxfId="246" priority="676"/>
  </conditionalFormatting>
  <conditionalFormatting sqref="J349">
    <cfRule type="duplicateValues" dxfId="245" priority="669"/>
    <cfRule type="duplicateValues" dxfId="244" priority="670"/>
    <cfRule type="duplicateValues" dxfId="243" priority="671"/>
  </conditionalFormatting>
  <conditionalFormatting sqref="J350">
    <cfRule type="duplicateValues" dxfId="242" priority="664"/>
    <cfRule type="duplicateValues" dxfId="241" priority="665"/>
    <cfRule type="duplicateValues" dxfId="240" priority="666"/>
  </conditionalFormatting>
  <conditionalFormatting sqref="J351">
    <cfRule type="duplicateValues" dxfId="239" priority="659"/>
    <cfRule type="duplicateValues" dxfId="238" priority="660"/>
    <cfRule type="duplicateValues" dxfId="237" priority="661"/>
  </conditionalFormatting>
  <conditionalFormatting sqref="J356">
    <cfRule type="duplicateValues" dxfId="236" priority="377"/>
    <cfRule type="duplicateValues" dxfId="235" priority="378"/>
    <cfRule type="duplicateValues" dxfId="234" priority="379"/>
    <cfRule type="duplicateValues" dxfId="233" priority="380"/>
    <cfRule type="duplicateValues" dxfId="232" priority="381"/>
  </conditionalFormatting>
  <conditionalFormatting sqref="J357">
    <cfRule type="duplicateValues" dxfId="231" priority="370"/>
    <cfRule type="duplicateValues" dxfId="230" priority="371"/>
    <cfRule type="duplicateValues" dxfId="229" priority="372"/>
    <cfRule type="duplicateValues" dxfId="228" priority="373"/>
    <cfRule type="duplicateValues" dxfId="227" priority="374"/>
  </conditionalFormatting>
  <conditionalFormatting sqref="J358">
    <cfRule type="duplicateValues" dxfId="226" priority="363"/>
    <cfRule type="duplicateValues" dxfId="225" priority="364"/>
    <cfRule type="duplicateValues" dxfId="224" priority="365"/>
    <cfRule type="duplicateValues" dxfId="223" priority="366"/>
    <cfRule type="duplicateValues" dxfId="222" priority="367"/>
  </conditionalFormatting>
  <conditionalFormatting sqref="J359">
    <cfRule type="duplicateValues" dxfId="221" priority="358"/>
    <cfRule type="duplicateValues" dxfId="220" priority="359"/>
    <cfRule type="duplicateValues" dxfId="219" priority="360"/>
  </conditionalFormatting>
  <conditionalFormatting sqref="J360">
    <cfRule type="duplicateValues" dxfId="218" priority="348"/>
    <cfRule type="duplicateValues" dxfId="217" priority="349"/>
    <cfRule type="duplicateValues" dxfId="216" priority="350"/>
  </conditionalFormatting>
  <conditionalFormatting sqref="J361">
    <cfRule type="duplicateValues" dxfId="215" priority="343"/>
    <cfRule type="duplicateValues" dxfId="214" priority="344"/>
    <cfRule type="duplicateValues" dxfId="213" priority="345"/>
  </conditionalFormatting>
  <conditionalFormatting sqref="J362">
    <cfRule type="duplicateValues" dxfId="212" priority="453"/>
    <cfRule type="duplicateValues" dxfId="211" priority="454"/>
    <cfRule type="duplicateValues" dxfId="210" priority="455"/>
    <cfRule type="duplicateValues" dxfId="209" priority="456"/>
  </conditionalFormatting>
  <conditionalFormatting sqref="J363">
    <cfRule type="duplicateValues" dxfId="208" priority="440"/>
    <cfRule type="duplicateValues" dxfId="207" priority="441"/>
    <cfRule type="duplicateValues" dxfId="206" priority="442"/>
    <cfRule type="duplicateValues" dxfId="205" priority="443"/>
    <cfRule type="duplicateValues" dxfId="204" priority="444"/>
  </conditionalFormatting>
  <conditionalFormatting sqref="J364">
    <cfRule type="duplicateValues" dxfId="203" priority="435"/>
    <cfRule type="duplicateValues" dxfId="202" priority="436"/>
    <cfRule type="duplicateValues" dxfId="201" priority="437"/>
  </conditionalFormatting>
  <conditionalFormatting sqref="J365">
    <cfRule type="duplicateValues" dxfId="200" priority="428"/>
    <cfRule type="duplicateValues" dxfId="199" priority="429"/>
    <cfRule type="duplicateValues" dxfId="198" priority="430"/>
    <cfRule type="duplicateValues" dxfId="197" priority="431"/>
    <cfRule type="duplicateValues" dxfId="196" priority="432"/>
  </conditionalFormatting>
  <conditionalFormatting sqref="J366">
    <cfRule type="duplicateValues" dxfId="195" priority="419"/>
    <cfRule type="duplicateValues" dxfId="194" priority="420"/>
    <cfRule type="duplicateValues" dxfId="193" priority="421"/>
    <cfRule type="duplicateValues" dxfId="192" priority="422"/>
    <cfRule type="duplicateValues" dxfId="191" priority="423"/>
  </conditionalFormatting>
  <conditionalFormatting sqref="J368:J1048576 J2:J100 J159:J196 J103:J157 J198:J236 J238:J246 J254:J366 J248:J252">
    <cfRule type="duplicateValues" dxfId="190" priority="339"/>
    <cfRule type="duplicateValues" dxfId="189" priority="340"/>
  </conditionalFormatting>
  <conditionalFormatting sqref="K119">
    <cfRule type="duplicateValues" dxfId="188" priority="771"/>
    <cfRule type="duplicateValues" dxfId="187" priority="772"/>
  </conditionalFormatting>
  <conditionalFormatting sqref="K121">
    <cfRule type="duplicateValues" dxfId="186" priority="618"/>
    <cfRule type="duplicateValues" dxfId="185" priority="619"/>
  </conditionalFormatting>
  <conditionalFormatting sqref="K128">
    <cfRule type="duplicateValues" dxfId="184" priority="703"/>
    <cfRule type="duplicateValues" dxfId="183" priority="704"/>
  </conditionalFormatting>
  <conditionalFormatting sqref="K143">
    <cfRule type="duplicateValues" dxfId="182" priority="403"/>
    <cfRule type="duplicateValues" dxfId="181" priority="404"/>
  </conditionalFormatting>
  <conditionalFormatting sqref="K145">
    <cfRule type="duplicateValues" dxfId="180" priority="709"/>
    <cfRule type="duplicateValues" dxfId="179" priority="710"/>
  </conditionalFormatting>
  <conditionalFormatting sqref="K150">
    <cfRule type="duplicateValues" dxfId="178" priority="698"/>
    <cfRule type="duplicateValues" dxfId="177" priority="699"/>
  </conditionalFormatting>
  <conditionalFormatting sqref="K153">
    <cfRule type="duplicateValues" dxfId="176" priority="637"/>
    <cfRule type="duplicateValues" dxfId="175" priority="638"/>
  </conditionalFormatting>
  <conditionalFormatting sqref="K171">
    <cfRule type="duplicateValues" dxfId="174" priority="726"/>
    <cfRule type="duplicateValues" dxfId="173" priority="727"/>
  </conditionalFormatting>
  <conditionalFormatting sqref="K172">
    <cfRule type="duplicateValues" dxfId="172" priority="719"/>
    <cfRule type="duplicateValues" dxfId="171" priority="720"/>
  </conditionalFormatting>
  <conditionalFormatting sqref="K173">
    <cfRule type="duplicateValues" dxfId="170" priority="714"/>
    <cfRule type="duplicateValues" dxfId="169" priority="715"/>
  </conditionalFormatting>
  <conditionalFormatting sqref="K177">
    <cfRule type="duplicateValues" dxfId="168" priority="777"/>
    <cfRule type="duplicateValues" dxfId="167" priority="778"/>
  </conditionalFormatting>
  <conditionalFormatting sqref="K184">
    <cfRule type="duplicateValues" dxfId="166" priority="630"/>
    <cfRule type="duplicateValues" dxfId="165" priority="631"/>
  </conditionalFormatting>
  <conditionalFormatting sqref="K188">
    <cfRule type="duplicateValues" dxfId="164" priority="623"/>
    <cfRule type="duplicateValues" dxfId="163" priority="624"/>
  </conditionalFormatting>
  <conditionalFormatting sqref="K340">
    <cfRule type="duplicateValues" dxfId="162" priority="652"/>
    <cfRule type="duplicateValues" dxfId="161" priority="653"/>
  </conditionalFormatting>
  <conditionalFormatting sqref="K341">
    <cfRule type="duplicateValues" dxfId="160" priority="789"/>
    <cfRule type="duplicateValues" dxfId="159" priority="790"/>
  </conditionalFormatting>
  <conditionalFormatting sqref="K343">
    <cfRule type="duplicateValues" dxfId="158" priority="758"/>
    <cfRule type="duplicateValues" dxfId="157" priority="759"/>
  </conditionalFormatting>
  <conditionalFormatting sqref="K344">
    <cfRule type="duplicateValues" dxfId="156" priority="743"/>
    <cfRule type="duplicateValues" dxfId="155" priority="744"/>
  </conditionalFormatting>
  <conditionalFormatting sqref="K345">
    <cfRule type="duplicateValues" dxfId="154" priority="749"/>
    <cfRule type="duplicateValues" dxfId="153" priority="750"/>
  </conditionalFormatting>
  <conditionalFormatting sqref="K346">
    <cfRule type="duplicateValues" dxfId="152" priority="738"/>
    <cfRule type="duplicateValues" dxfId="151" priority="739"/>
  </conditionalFormatting>
  <conditionalFormatting sqref="K347">
    <cfRule type="duplicateValues" dxfId="150" priority="684"/>
    <cfRule type="duplicateValues" dxfId="149" priority="685"/>
  </conditionalFormatting>
  <conditionalFormatting sqref="K348">
    <cfRule type="duplicateValues" dxfId="148" priority="672"/>
    <cfRule type="duplicateValues" dxfId="147" priority="673"/>
  </conditionalFormatting>
  <conditionalFormatting sqref="K349">
    <cfRule type="duplicateValues" dxfId="146" priority="667"/>
    <cfRule type="duplicateValues" dxfId="145" priority="668"/>
  </conditionalFormatting>
  <conditionalFormatting sqref="K350">
    <cfRule type="duplicateValues" dxfId="144" priority="662"/>
    <cfRule type="duplicateValues" dxfId="143" priority="663"/>
  </conditionalFormatting>
  <conditionalFormatting sqref="K351">
    <cfRule type="duplicateValues" dxfId="142" priority="657"/>
    <cfRule type="duplicateValues" dxfId="141" priority="658"/>
  </conditionalFormatting>
  <conditionalFormatting sqref="K356">
    <cfRule type="duplicateValues" dxfId="140" priority="375"/>
    <cfRule type="duplicateValues" dxfId="139" priority="376"/>
  </conditionalFormatting>
  <conditionalFormatting sqref="K357">
    <cfRule type="duplicateValues" dxfId="138" priority="368"/>
    <cfRule type="duplicateValues" dxfId="137" priority="369"/>
  </conditionalFormatting>
  <conditionalFormatting sqref="K358">
    <cfRule type="duplicateValues" dxfId="136" priority="361"/>
    <cfRule type="duplicateValues" dxfId="135" priority="362"/>
  </conditionalFormatting>
  <conditionalFormatting sqref="K359">
    <cfRule type="duplicateValues" dxfId="134" priority="356"/>
    <cfRule type="duplicateValues" dxfId="133" priority="357"/>
  </conditionalFormatting>
  <conditionalFormatting sqref="K360">
    <cfRule type="duplicateValues" dxfId="132" priority="346"/>
    <cfRule type="duplicateValues" dxfId="131" priority="347"/>
  </conditionalFormatting>
  <conditionalFormatting sqref="K361">
    <cfRule type="duplicateValues" dxfId="130" priority="341"/>
    <cfRule type="duplicateValues" dxfId="129" priority="342"/>
  </conditionalFormatting>
  <conditionalFormatting sqref="K362">
    <cfRule type="duplicateValues" dxfId="128" priority="451"/>
    <cfRule type="duplicateValues" dxfId="127" priority="452"/>
  </conditionalFormatting>
  <conditionalFormatting sqref="K363">
    <cfRule type="duplicateValues" dxfId="126" priority="438"/>
    <cfRule type="duplicateValues" dxfId="125" priority="439"/>
  </conditionalFormatting>
  <conditionalFormatting sqref="K364">
    <cfRule type="duplicateValues" dxfId="124" priority="433"/>
    <cfRule type="duplicateValues" dxfId="123" priority="434"/>
  </conditionalFormatting>
  <conditionalFormatting sqref="K365">
    <cfRule type="duplicateValues" dxfId="122" priority="426"/>
    <cfRule type="duplicateValues" dxfId="121" priority="427"/>
  </conditionalFormatting>
  <conditionalFormatting sqref="K366">
    <cfRule type="duplicateValues" dxfId="120" priority="417"/>
    <cfRule type="duplicateValues" dxfId="119" priority="418"/>
  </conditionalFormatting>
  <conditionalFormatting sqref="K3:L3">
    <cfRule type="duplicateValues" dxfId="118" priority="803"/>
    <cfRule type="duplicateValues" dxfId="117" priority="804"/>
  </conditionalFormatting>
  <conditionalFormatting sqref="K5:L5">
    <cfRule type="duplicateValues" dxfId="116" priority="796"/>
    <cfRule type="duplicateValues" dxfId="115" priority="797"/>
  </conditionalFormatting>
  <conditionalFormatting sqref="K11:L11">
    <cfRule type="duplicateValues" dxfId="114" priority="766"/>
    <cfRule type="duplicateValues" dxfId="113" priority="767"/>
  </conditionalFormatting>
  <conditionalFormatting sqref="K15:L15">
    <cfRule type="duplicateValues" dxfId="112" priority="692"/>
    <cfRule type="duplicateValues" dxfId="111" priority="693"/>
  </conditionalFormatting>
  <conditionalFormatting sqref="K71:L71">
    <cfRule type="duplicateValues" dxfId="110" priority="733"/>
    <cfRule type="duplicateValues" dxfId="109" priority="734"/>
  </conditionalFormatting>
  <conditionalFormatting sqref="K93:L93">
    <cfRule type="duplicateValues" dxfId="108" priority="642"/>
    <cfRule type="duplicateValues" dxfId="107" priority="643"/>
  </conditionalFormatting>
  <conditionalFormatting sqref="K342:L342">
    <cfRule type="duplicateValues" dxfId="106" priority="784"/>
    <cfRule type="duplicateValues" dxfId="105" priority="785"/>
  </conditionalFormatting>
  <conditionalFormatting sqref="N140">
    <cfRule type="duplicateValues" dxfId="104" priority="814"/>
  </conditionalFormatting>
  <conditionalFormatting sqref="N339">
    <cfRule type="duplicateValues" dxfId="103" priority="815"/>
  </conditionalFormatting>
  <conditionalFormatting sqref="R447">
    <cfRule type="duplicateValues" dxfId="102" priority="30"/>
    <cfRule type="duplicateValues" dxfId="101" priority="31"/>
    <cfRule type="duplicateValues" dxfId="100" priority="32"/>
    <cfRule type="duplicateValues" dxfId="99" priority="33"/>
    <cfRule type="duplicateValues" dxfId="98" priority="34"/>
  </conditionalFormatting>
  <conditionalFormatting sqref="R451">
    <cfRule type="duplicateValues" dxfId="97" priority="23"/>
    <cfRule type="duplicateValues" dxfId="96" priority="24"/>
    <cfRule type="duplicateValues" dxfId="95" priority="25"/>
    <cfRule type="duplicateValues" dxfId="94" priority="26"/>
    <cfRule type="duplicateValues" dxfId="93" priority="27"/>
  </conditionalFormatting>
  <conditionalFormatting sqref="R452">
    <cfRule type="duplicateValues" dxfId="92" priority="14"/>
    <cfRule type="duplicateValues" dxfId="91" priority="15"/>
    <cfRule type="duplicateValues" dxfId="90" priority="16"/>
    <cfRule type="duplicateValues" dxfId="89" priority="17"/>
    <cfRule type="duplicateValues" dxfId="88" priority="18"/>
  </conditionalFormatting>
  <conditionalFormatting sqref="R453 R31:R99 R448:R450 R101:R446 R1:R29 R455:R1048576">
    <cfRule type="duplicateValues" dxfId="87" priority="39"/>
  </conditionalFormatting>
  <conditionalFormatting sqref="R454">
    <cfRule type="duplicateValues" dxfId="86" priority="6"/>
    <cfRule type="duplicateValues" dxfId="85" priority="7"/>
    <cfRule type="duplicateValues" dxfId="84" priority="8"/>
    <cfRule type="duplicateValues" dxfId="83" priority="9"/>
    <cfRule type="duplicateValues" dxfId="82" priority="10"/>
  </conditionalFormatting>
  <conditionalFormatting sqref="S3">
    <cfRule type="duplicateValues" dxfId="81" priority="613"/>
    <cfRule type="duplicateValues" dxfId="80" priority="614"/>
  </conditionalFormatting>
  <conditionalFormatting sqref="S5">
    <cfRule type="duplicateValues" dxfId="79" priority="606"/>
    <cfRule type="duplicateValues" dxfId="78" priority="607"/>
  </conditionalFormatting>
  <conditionalFormatting sqref="S11">
    <cfRule type="duplicateValues" dxfId="77" priority="517"/>
    <cfRule type="duplicateValues" dxfId="76" priority="518"/>
  </conditionalFormatting>
  <conditionalFormatting sqref="S119">
    <cfRule type="duplicateValues" dxfId="75" priority="595"/>
    <cfRule type="duplicateValues" dxfId="74" priority="596"/>
  </conditionalFormatting>
  <conditionalFormatting sqref="S121">
    <cfRule type="duplicateValues" dxfId="73" priority="590"/>
    <cfRule type="duplicateValues" dxfId="72" priority="591"/>
  </conditionalFormatting>
  <conditionalFormatting sqref="S128">
    <cfRule type="duplicateValues" dxfId="71" priority="584"/>
    <cfRule type="duplicateValues" dxfId="70" priority="585"/>
  </conditionalFormatting>
  <conditionalFormatting sqref="S145">
    <cfRule type="duplicateValues" dxfId="69" priority="578"/>
    <cfRule type="duplicateValues" dxfId="68" priority="579"/>
  </conditionalFormatting>
  <conditionalFormatting sqref="S150">
    <cfRule type="duplicateValues" dxfId="67" priority="573"/>
    <cfRule type="duplicateValues" dxfId="66" priority="574"/>
  </conditionalFormatting>
  <conditionalFormatting sqref="S153">
    <cfRule type="duplicateValues" dxfId="65" priority="568"/>
    <cfRule type="duplicateValues" dxfId="64" priority="569"/>
  </conditionalFormatting>
  <conditionalFormatting sqref="S261">
    <cfRule type="duplicateValues" dxfId="63" priority="19"/>
    <cfRule type="duplicateValues" dxfId="62" priority="20"/>
  </conditionalFormatting>
  <conditionalFormatting sqref="S340">
    <cfRule type="duplicateValues" dxfId="61" priority="189"/>
    <cfRule type="duplicateValues" dxfId="60" priority="190"/>
  </conditionalFormatting>
  <conditionalFormatting sqref="S341">
    <cfRule type="duplicateValues" dxfId="59" priority="249"/>
    <cfRule type="duplicateValues" dxfId="58" priority="250"/>
  </conditionalFormatting>
  <conditionalFormatting sqref="S343">
    <cfRule type="duplicateValues" dxfId="57" priority="237"/>
    <cfRule type="duplicateValues" dxfId="56" priority="238"/>
  </conditionalFormatting>
  <conditionalFormatting sqref="S344">
    <cfRule type="duplicateValues" dxfId="55" priority="226"/>
    <cfRule type="duplicateValues" dxfId="54" priority="227"/>
  </conditionalFormatting>
  <conditionalFormatting sqref="S345">
    <cfRule type="duplicateValues" dxfId="53" priority="232"/>
    <cfRule type="duplicateValues" dxfId="52" priority="233"/>
  </conditionalFormatting>
  <conditionalFormatting sqref="S346">
    <cfRule type="duplicateValues" dxfId="51" priority="221"/>
    <cfRule type="duplicateValues" dxfId="50" priority="222"/>
  </conditionalFormatting>
  <conditionalFormatting sqref="S347">
    <cfRule type="duplicateValues" dxfId="49" priority="214"/>
    <cfRule type="duplicateValues" dxfId="48" priority="215"/>
  </conditionalFormatting>
  <conditionalFormatting sqref="S348">
    <cfRule type="duplicateValues" dxfId="47" priority="209"/>
    <cfRule type="duplicateValues" dxfId="46" priority="210"/>
  </conditionalFormatting>
  <conditionalFormatting sqref="S349">
    <cfRule type="duplicateValues" dxfId="45" priority="204"/>
    <cfRule type="duplicateValues" dxfId="44" priority="205"/>
  </conditionalFormatting>
  <conditionalFormatting sqref="S350">
    <cfRule type="duplicateValues" dxfId="43" priority="199"/>
    <cfRule type="duplicateValues" dxfId="42" priority="200"/>
  </conditionalFormatting>
  <conditionalFormatting sqref="S356">
    <cfRule type="duplicateValues" dxfId="41" priority="176"/>
    <cfRule type="duplicateValues" dxfId="40" priority="177"/>
  </conditionalFormatting>
  <conditionalFormatting sqref="S357">
    <cfRule type="duplicateValues" dxfId="39" priority="169"/>
    <cfRule type="duplicateValues" dxfId="38" priority="170"/>
  </conditionalFormatting>
  <conditionalFormatting sqref="S358">
    <cfRule type="duplicateValues" dxfId="37" priority="162"/>
    <cfRule type="duplicateValues" dxfId="36" priority="163"/>
  </conditionalFormatting>
  <conditionalFormatting sqref="S360">
    <cfRule type="duplicateValues" dxfId="35" priority="152"/>
    <cfRule type="duplicateValues" dxfId="34" priority="153"/>
  </conditionalFormatting>
  <conditionalFormatting sqref="S361">
    <cfRule type="duplicateValues" dxfId="33" priority="147"/>
    <cfRule type="duplicateValues" dxfId="32" priority="148"/>
  </conditionalFormatting>
  <conditionalFormatting sqref="S362">
    <cfRule type="duplicateValues" dxfId="31" priority="183"/>
    <cfRule type="duplicateValues" dxfId="30" priority="184"/>
  </conditionalFormatting>
  <conditionalFormatting sqref="S373">
    <cfRule type="duplicateValues" dxfId="29" priority="126"/>
    <cfRule type="duplicateValues" dxfId="28" priority="127"/>
  </conditionalFormatting>
  <conditionalFormatting sqref="S374">
    <cfRule type="duplicateValues" dxfId="27" priority="133"/>
    <cfRule type="duplicateValues" dxfId="26" priority="134"/>
  </conditionalFormatting>
  <conditionalFormatting sqref="S375">
    <cfRule type="duplicateValues" dxfId="25" priority="121"/>
    <cfRule type="duplicateValues" dxfId="24" priority="122"/>
  </conditionalFormatting>
  <conditionalFormatting sqref="S381">
    <cfRule type="duplicateValues" dxfId="23" priority="194"/>
    <cfRule type="duplicateValues" dxfId="22" priority="195"/>
  </conditionalFormatting>
  <conditionalFormatting sqref="S447">
    <cfRule type="duplicateValues" dxfId="21" priority="29"/>
  </conditionalFormatting>
  <conditionalFormatting sqref="S449">
    <cfRule type="duplicateValues" dxfId="20" priority="157"/>
    <cfRule type="duplicateValues" dxfId="19" priority="158"/>
  </conditionalFormatting>
  <conditionalFormatting sqref="S451">
    <cfRule type="duplicateValues" dxfId="18" priority="22"/>
  </conditionalFormatting>
  <conditionalFormatting sqref="S452">
    <cfRule type="duplicateValues" dxfId="17" priority="12"/>
    <cfRule type="duplicateValues" dxfId="16" priority="13"/>
  </conditionalFormatting>
  <conditionalFormatting sqref="S454">
    <cfRule type="duplicateValues" dxfId="15" priority="2"/>
    <cfRule type="duplicateValues" dxfId="14" priority="3"/>
    <cfRule type="duplicateValues" dxfId="13" priority="4"/>
    <cfRule type="duplicateValues" dxfId="12" priority="5"/>
  </conditionalFormatting>
  <conditionalFormatting sqref="T447">
    <cfRule type="duplicateValues" dxfId="11" priority="28"/>
  </conditionalFormatting>
  <conditionalFormatting sqref="T451">
    <cfRule type="duplicateValues" dxfId="10" priority="21"/>
  </conditionalFormatting>
  <conditionalFormatting sqref="T452">
    <cfRule type="duplicateValues" dxfId="9" priority="11"/>
  </conditionalFormatting>
  <conditionalFormatting sqref="T454">
    <cfRule type="duplicateValues" dxfId="8" priority="1"/>
  </conditionalFormatting>
  <conditionalFormatting sqref="V167">
    <cfRule type="duplicateValues" dxfId="7" priority="500"/>
    <cfRule type="duplicateValues" dxfId="6" priority="501"/>
    <cfRule type="duplicateValues" dxfId="5" priority="502"/>
    <cfRule type="duplicateValues" dxfId="4" priority="503"/>
    <cfRule type="duplicateValues" dxfId="3" priority="504"/>
  </conditionalFormatting>
  <conditionalFormatting sqref="V340">
    <cfRule type="duplicateValues" dxfId="2" priority="507"/>
    <cfRule type="duplicateValues" dxfId="1" priority="508"/>
    <cfRule type="duplicateValues" dxfId="0" priority="509"/>
  </conditionalFormatting>
  <hyperlinks>
    <hyperlink ref="R325" r:id="rId1" display="https://assets.westerncap.in/hardware/422" xr:uid="{105DBC50-83D8-4645-94A2-1CFB82FE46C2}"/>
    <hyperlink ref="S135" r:id="rId2" display="https://assets.westerncap.in/hardware/326" xr:uid="{3765DE94-A413-4669-97B9-7362E9430F07}"/>
    <hyperlink ref="S146" r:id="rId3" display="https://assets.westerncap.in/hardware/320" xr:uid="{AC57F244-3A8E-4FF1-A6A8-F89BFB855385}"/>
    <hyperlink ref="S153" r:id="rId4" display="https://assets.westerncap.in/hardware/208" xr:uid="{B015FB80-FE76-4E00-942A-852D74D28C7D}"/>
    <hyperlink ref="S196" r:id="rId5" display="https://assets.westerncap.in/hardware/360" xr:uid="{907FD072-B6AC-4DF1-8C40-47F87D0398C1}"/>
    <hyperlink ref="S240" r:id="rId6" display="https://assets.westerncap.in/hardware/197" xr:uid="{58906DDB-7559-4B69-A92E-A6E4DE1E6FEE}"/>
    <hyperlink ref="S243" r:id="rId7" display="https://assets.westerncap.in/hardware/196" xr:uid="{677F6092-A333-40E6-AB75-53B0E2A0D668}"/>
    <hyperlink ref="S247" r:id="rId8" display="https://assets.westerncap.in/hardware/180" xr:uid="{425ADF07-31FC-4CA4-A82D-439519FDF989}"/>
    <hyperlink ref="S325" r:id="rId9" display="https://assets.westerncap.in/hardware/422" xr:uid="{2A1E0C51-833B-40A1-9B84-8E2618A847FA}"/>
    <hyperlink ref="S367" r:id="rId10" location="blade/Microsoft_Intune_Devices/DeviceSettingsMenuBlade/mdmDeviceId/7cd13f00-483a-4fb3-9cbc-77d59705c3fb" display="https://intune.microsoft.com/ - blade/Microsoft_Intune_Devices/DeviceSettingsMenuBlade/mdmDeviceId/7cd13f00-483a-4fb3-9cbc-77d59705c3fb" xr:uid="{BF22FD67-BD71-4E16-8679-40F67EF34754}"/>
    <hyperlink ref="S317" r:id="rId11" location="blade/Microsoft_Intune_Devices/DeviceSettingsMenuBlade/mdmDeviceId/a48bd566-d0bf-423e-acb6-443975c5d4a8" display="https://intune.microsoft.com/ - blade/Microsoft_Intune_Devices/DeviceSettingsMenuBlade/mdmDeviceId/a48bd566-d0bf-423e-acb6-443975c5d4a8" xr:uid="{E4BEE3AB-4B84-494E-AC07-49C4A88161FB}"/>
    <hyperlink ref="S315" r:id="rId12" location="blade/Microsoft_Intune_Devices/DeviceSettingsMenuBlade/mdmDeviceId/a48bd566-d0bf-423e-acb6-443975c5d4a8" display="https://intune.microsoft.com/ - blade/Microsoft_Intune_Devices/DeviceSettingsMenuBlade/mdmDeviceId/a48bd566-d0bf-423e-acb6-443975c5d4a8" xr:uid="{83EE32B9-D60E-4998-BB81-0941882B4114}"/>
    <hyperlink ref="S313" r:id="rId13" location="blade/Microsoft_Intune_Devices/DeviceSettingsMenuBlade/mdmDeviceId/a48bd566-d0bf-423e-acb6-443975c5d4a8" display="https://intune.microsoft.com/ - blade/Microsoft_Intune_Devices/DeviceSettingsMenuBlade/mdmDeviceId/a48bd566-d0bf-423e-acb6-443975c5d4a8" xr:uid="{C8C96888-B2C2-474D-A3B7-B37F3961D5FE}"/>
    <hyperlink ref="S312" r:id="rId14" location="blade/Microsoft_Intune_Devices/DeviceSettingsMenuBlade/mdmDeviceId/a48bd566-d0bf-423e-acb6-443975c5d4a8" display="https://intune.microsoft.com/ - blade/Microsoft_Intune_Devices/DeviceSettingsMenuBlade/mdmDeviceId/a48bd566-d0bf-423e-acb6-443975c5d4a8" xr:uid="{DAC31C40-AEF1-42DA-BD35-04FDE7B412E0}"/>
    <hyperlink ref="S310" r:id="rId15" location="blade/Microsoft_Intune_Devices/DeviceSettingsMenuBlade/mdmDeviceId/a48bd566-d0bf-423e-acb6-443975c5d4a8" display="https://intune.microsoft.com/ - blade/Microsoft_Intune_Devices/DeviceSettingsMenuBlade/mdmDeviceId/a48bd566-d0bf-423e-acb6-443975c5d4a8" xr:uid="{C8E47675-1554-4526-AAAF-1A0251ED1E5D}"/>
    <hyperlink ref="S303" r:id="rId16" location="blade/Microsoft_Intune_Devices/DeviceSettingsMenuBlade/mdmDeviceId/a48bd566-d0bf-423e-acb6-443975c5d4a8" display="https://intune.microsoft.com/ - blade/Microsoft_Intune_Devices/DeviceSettingsMenuBlade/mdmDeviceId/a48bd566-d0bf-423e-acb6-443975c5d4a8" xr:uid="{4C4BE8C6-40A7-4128-933E-298ED66DCD0B}"/>
    <hyperlink ref="S302" r:id="rId17" location="blade/Microsoft_Intune_Devices/DeviceSettingsMenuBlade/mdmDeviceId/a48bd566-d0bf-423e-acb6-443975c5d4a8" display="https://intune.microsoft.com/ - blade/Microsoft_Intune_Devices/DeviceSettingsMenuBlade/mdmDeviceId/a48bd566-d0bf-423e-acb6-443975c5d4a8" xr:uid="{1592709B-0B32-496C-BAF4-5CB3AEC30E2A}"/>
    <hyperlink ref="S301" r:id="rId18" location="blade/Microsoft_Intune_Devices/DeviceSettingsMenuBlade/mdmDeviceId/a48bd566-d0bf-423e-acb6-443975c5d4a8" display="https://intune.microsoft.com/ - blade/Microsoft_Intune_Devices/DeviceSettingsMenuBlade/mdmDeviceId/a48bd566-d0bf-423e-acb6-443975c5d4a8" xr:uid="{76D043E2-8770-44BF-B292-8746E6B27ACF}"/>
    <hyperlink ref="S299" r:id="rId19" location="blade/Microsoft_Intune_Devices/DeviceSettingsMenuBlade/mdmDeviceId/a48bd566-d0bf-423e-acb6-443975c5d4a8" display="https://intune.microsoft.com/ - blade/Microsoft_Intune_Devices/DeviceSettingsMenuBlade/mdmDeviceId/a48bd566-d0bf-423e-acb6-443975c5d4a8" xr:uid="{D2BE6A20-6088-4E6F-B6E1-E4E9AC8D6E77}"/>
    <hyperlink ref="S297" r:id="rId20" location="blade/Microsoft_Intune_Devices/DeviceSettingsMenuBlade/mdmDeviceId/a48bd566-d0bf-423e-acb6-443975c5d4a8" display="https://intune.microsoft.com/ - blade/Microsoft_Intune_Devices/DeviceSettingsMenuBlade/mdmDeviceId/a48bd566-d0bf-423e-acb6-443975c5d4a8" xr:uid="{2486B97F-8089-4E3B-A0EB-C658745C92B7}"/>
    <hyperlink ref="S267" r:id="rId21" location="blade/Microsoft_Intune_Devices/DeviceSettingsMenuBlade/mdmDeviceId/a48bd566-d0bf-423e-acb6-443975c5d4a8" display="https://intune.microsoft.com/ - blade/Microsoft_Intune_Devices/DeviceSettingsMenuBlade/mdmDeviceId/a48bd566-d0bf-423e-acb6-443975c5d4a8" xr:uid="{FA45F302-FD70-4ABB-AF37-1DF551A86E1F}"/>
  </hyperlinks>
  <pageMargins left="0.7" right="0.7" top="0.75" bottom="0.75" header="0.3" footer="0.3"/>
  <pageSetup orientation="portrait" r:id="rId2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ABAA-B0A5-44FE-A391-D8F7ED366E44}">
  <dimension ref="B3:G9"/>
  <sheetViews>
    <sheetView workbookViewId="0">
      <selection activeCell="G4" sqref="G4"/>
    </sheetView>
  </sheetViews>
  <sheetFormatPr defaultRowHeight="15.75" x14ac:dyDescent="0.25"/>
  <cols>
    <col min="2" max="2" width="8.625" style="22"/>
    <col min="3" max="3" width="19.125" customWidth="1"/>
    <col min="4" max="4" width="18.375" customWidth="1"/>
    <col min="6" max="6" width="13.625" bestFit="1" customWidth="1"/>
    <col min="7" max="7" width="13.5" customWidth="1"/>
  </cols>
  <sheetData>
    <row r="3" spans="2:7" x14ac:dyDescent="0.25">
      <c r="B3" s="32" t="s">
        <v>1788</v>
      </c>
      <c r="C3" s="31" t="s">
        <v>1789</v>
      </c>
      <c r="D3" s="31" t="s">
        <v>1790</v>
      </c>
      <c r="E3" s="31" t="s">
        <v>116</v>
      </c>
      <c r="F3" s="31" t="s">
        <v>1791</v>
      </c>
      <c r="G3" s="31" t="s">
        <v>1792</v>
      </c>
    </row>
    <row r="4" spans="2:7" x14ac:dyDescent="0.25">
      <c r="B4" s="29">
        <v>1</v>
      </c>
      <c r="C4" s="23" t="s">
        <v>1793</v>
      </c>
      <c r="D4" s="24" t="s">
        <v>1794</v>
      </c>
      <c r="E4" s="24" t="s">
        <v>1795</v>
      </c>
      <c r="F4" s="60" t="s">
        <v>1796</v>
      </c>
      <c r="G4" s="61">
        <v>46473</v>
      </c>
    </row>
    <row r="5" spans="2:7" x14ac:dyDescent="0.25">
      <c r="B5" s="29">
        <v>2</v>
      </c>
      <c r="C5" s="23" t="s">
        <v>1797</v>
      </c>
      <c r="D5" s="24" t="s">
        <v>1798</v>
      </c>
      <c r="E5" s="24" t="s">
        <v>1795</v>
      </c>
      <c r="F5" s="60" t="s">
        <v>1796</v>
      </c>
      <c r="G5" s="61">
        <v>45850</v>
      </c>
    </row>
    <row r="6" spans="2:7" x14ac:dyDescent="0.25">
      <c r="B6" s="29">
        <v>3</v>
      </c>
      <c r="C6" s="23" t="s">
        <v>1799</v>
      </c>
      <c r="D6" s="24"/>
      <c r="E6" s="24" t="s">
        <v>1795</v>
      </c>
      <c r="F6" s="60" t="s">
        <v>1796</v>
      </c>
      <c r="G6" s="61">
        <v>47026</v>
      </c>
    </row>
    <row r="7" spans="2:7" x14ac:dyDescent="0.25">
      <c r="B7" s="29">
        <v>4</v>
      </c>
      <c r="C7" s="23" t="s">
        <v>1800</v>
      </c>
      <c r="D7" s="24" t="s">
        <v>1801</v>
      </c>
      <c r="E7" s="24" t="s">
        <v>1795</v>
      </c>
      <c r="F7" s="60" t="s">
        <v>1796</v>
      </c>
      <c r="G7" s="61">
        <v>45799</v>
      </c>
    </row>
    <row r="8" spans="2:7" x14ac:dyDescent="0.25">
      <c r="B8" s="29">
        <v>5</v>
      </c>
      <c r="C8" s="23" t="s">
        <v>1802</v>
      </c>
      <c r="D8" s="24"/>
      <c r="E8" s="24" t="s">
        <v>1795</v>
      </c>
      <c r="F8" s="60" t="s">
        <v>1796</v>
      </c>
      <c r="G8" s="61">
        <v>47026</v>
      </c>
    </row>
    <row r="9" spans="2:7" x14ac:dyDescent="0.25">
      <c r="B9" s="29">
        <v>6</v>
      </c>
      <c r="C9" s="23" t="s">
        <v>1803</v>
      </c>
      <c r="D9" s="24"/>
      <c r="E9" s="24" t="s">
        <v>1795</v>
      </c>
      <c r="F9" s="60" t="s">
        <v>1796</v>
      </c>
      <c r="G9" s="61">
        <v>47026</v>
      </c>
    </row>
  </sheetData>
  <hyperlinks>
    <hyperlink ref="F4" r:id="rId1" display="tel:040-67607600" xr:uid="{25EB4657-C8B3-4B28-BDD1-C6541E955B32}"/>
    <hyperlink ref="F5" r:id="rId2" display="tel:040-67607600" xr:uid="{9CCD6506-9620-4B35-96A5-12EA3B898591}"/>
    <hyperlink ref="F6" r:id="rId3" display="tel:040-67607600" xr:uid="{55B141D3-57C5-446C-8917-132E4E4002D2}"/>
    <hyperlink ref="F7" r:id="rId4" display="tel:040-67607600" xr:uid="{49035388-B8A7-48CA-A8B8-5F9A0C7FA69F}"/>
    <hyperlink ref="F8" r:id="rId5" display="tel:040-67607600" xr:uid="{3C2E000D-DCAA-42DC-A8A0-FA342FF6DC93}"/>
    <hyperlink ref="F9" r:id="rId6" display="tel:040-67607600" xr:uid="{53583A54-4D9E-4E29-AE07-74994E914B5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72B0-23F3-45D5-A260-4731753F23D2}">
  <dimension ref="A3:J28"/>
  <sheetViews>
    <sheetView workbookViewId="0">
      <selection activeCell="H19" sqref="H19"/>
    </sheetView>
  </sheetViews>
  <sheetFormatPr defaultRowHeight="15.75" x14ac:dyDescent="0.25"/>
  <cols>
    <col min="1" max="1" width="8.625" style="22"/>
    <col min="2" max="2" width="17.625" style="22" customWidth="1"/>
    <col min="3" max="3" width="19.125" style="22" bestFit="1" customWidth="1"/>
    <col min="4" max="4" width="21.875" customWidth="1"/>
    <col min="5" max="5" width="19.125" bestFit="1" customWidth="1"/>
    <col min="6" max="6" width="12.375" bestFit="1" customWidth="1"/>
    <col min="7" max="7" width="19.125" bestFit="1" customWidth="1"/>
    <col min="8" max="9" width="19.125" customWidth="1"/>
    <col min="10" max="10" width="12.375" bestFit="1" customWidth="1"/>
  </cols>
  <sheetData>
    <row r="3" spans="2:10" x14ac:dyDescent="0.25">
      <c r="B3" s="32" t="s">
        <v>1804</v>
      </c>
      <c r="C3" s="32" t="s">
        <v>116</v>
      </c>
      <c r="D3" s="31" t="s">
        <v>1805</v>
      </c>
      <c r="E3" s="31" t="s">
        <v>1806</v>
      </c>
      <c r="F3" s="31" t="s">
        <v>102</v>
      </c>
      <c r="G3" s="31" t="s">
        <v>1807</v>
      </c>
      <c r="H3" s="31" t="s">
        <v>1808</v>
      </c>
      <c r="I3" s="31" t="s">
        <v>1809</v>
      </c>
      <c r="J3" s="31" t="s">
        <v>1810</v>
      </c>
    </row>
    <row r="4" spans="2:10" x14ac:dyDescent="0.25">
      <c r="B4" s="29" t="s">
        <v>1811</v>
      </c>
      <c r="C4" s="29" t="s">
        <v>1812</v>
      </c>
      <c r="D4" s="23" t="s">
        <v>1813</v>
      </c>
      <c r="E4" s="24"/>
      <c r="F4" s="24"/>
      <c r="G4" s="24"/>
      <c r="H4" s="24"/>
      <c r="I4" s="24"/>
      <c r="J4" s="24"/>
    </row>
    <row r="5" spans="2:10" x14ac:dyDescent="0.25">
      <c r="B5" s="29" t="s">
        <v>1811</v>
      </c>
      <c r="C5" s="29" t="s">
        <v>1812</v>
      </c>
      <c r="D5" s="23" t="s">
        <v>1814</v>
      </c>
      <c r="E5" s="24"/>
      <c r="F5" s="24"/>
      <c r="G5" s="24"/>
      <c r="H5" s="24"/>
      <c r="I5" s="24"/>
      <c r="J5" s="24"/>
    </row>
    <row r="6" spans="2:10" x14ac:dyDescent="0.25">
      <c r="B6" s="29" t="s">
        <v>1815</v>
      </c>
      <c r="C6" s="29" t="s">
        <v>1816</v>
      </c>
      <c r="D6" s="25" t="s">
        <v>1817</v>
      </c>
      <c r="E6" s="26" t="s">
        <v>1818</v>
      </c>
      <c r="F6" s="28" t="s">
        <v>1819</v>
      </c>
      <c r="G6" s="28" t="s">
        <v>1820</v>
      </c>
      <c r="H6" s="28"/>
      <c r="I6" s="28"/>
      <c r="J6" s="21"/>
    </row>
    <row r="7" spans="2:10" x14ac:dyDescent="0.25">
      <c r="B7" s="29" t="s">
        <v>1815</v>
      </c>
      <c r="C7" s="29" t="s">
        <v>1816</v>
      </c>
      <c r="D7" s="25" t="s">
        <v>1821</v>
      </c>
      <c r="E7" s="27" t="s">
        <v>1822</v>
      </c>
      <c r="F7" s="28" t="s">
        <v>1823</v>
      </c>
      <c r="G7" s="28" t="s">
        <v>1820</v>
      </c>
      <c r="H7" s="28"/>
      <c r="I7" s="28"/>
      <c r="J7" s="21"/>
    </row>
    <row r="8" spans="2:10" x14ac:dyDescent="0.25">
      <c r="B8" s="29" t="s">
        <v>1815</v>
      </c>
      <c r="C8" s="29" t="s">
        <v>1816</v>
      </c>
      <c r="D8" s="25" t="s">
        <v>1824</v>
      </c>
      <c r="E8" s="26" t="s">
        <v>1825</v>
      </c>
      <c r="F8" s="28" t="s">
        <v>1823</v>
      </c>
      <c r="G8" s="28" t="s">
        <v>1826</v>
      </c>
      <c r="H8" s="28"/>
      <c r="I8" s="28"/>
      <c r="J8" s="21"/>
    </row>
    <row r="9" spans="2:10" x14ac:dyDescent="0.25">
      <c r="B9" s="29" t="s">
        <v>1815</v>
      </c>
      <c r="C9" s="29" t="s">
        <v>1816</v>
      </c>
      <c r="D9" s="25" t="s">
        <v>1827</v>
      </c>
      <c r="E9" s="27" t="s">
        <v>1828</v>
      </c>
      <c r="F9" s="28" t="s">
        <v>1819</v>
      </c>
      <c r="G9" s="28" t="s">
        <v>1826</v>
      </c>
      <c r="H9" s="28"/>
      <c r="I9" s="28"/>
      <c r="J9" s="21"/>
    </row>
    <row r="10" spans="2:10" x14ac:dyDescent="0.25">
      <c r="B10" s="29" t="s">
        <v>1815</v>
      </c>
      <c r="C10" s="29" t="s">
        <v>1816</v>
      </c>
      <c r="D10" s="25" t="s">
        <v>1829</v>
      </c>
      <c r="E10" s="27" t="s">
        <v>1830</v>
      </c>
      <c r="F10" s="28" t="s">
        <v>1823</v>
      </c>
      <c r="G10" s="28" t="s">
        <v>1831</v>
      </c>
      <c r="H10" s="28"/>
      <c r="I10" s="28"/>
      <c r="J10" s="21" t="s">
        <v>1832</v>
      </c>
    </row>
    <row r="11" spans="2:10" x14ac:dyDescent="0.25">
      <c r="B11" s="29" t="s">
        <v>1815</v>
      </c>
      <c r="C11" s="29" t="s">
        <v>1816</v>
      </c>
      <c r="D11" s="25" t="s">
        <v>1833</v>
      </c>
      <c r="E11" s="27" t="s">
        <v>1834</v>
      </c>
      <c r="F11" s="28" t="s">
        <v>1823</v>
      </c>
      <c r="G11" s="28" t="s">
        <v>1835</v>
      </c>
      <c r="H11" s="28"/>
      <c r="I11" s="28"/>
      <c r="J11" s="21" t="s">
        <v>1832</v>
      </c>
    </row>
    <row r="12" spans="2:10" x14ac:dyDescent="0.25">
      <c r="B12" s="29" t="s">
        <v>1815</v>
      </c>
      <c r="C12" s="29" t="s">
        <v>1816</v>
      </c>
      <c r="D12" s="25" t="s">
        <v>1836</v>
      </c>
      <c r="E12" s="27" t="s">
        <v>1837</v>
      </c>
      <c r="F12" s="28" t="s">
        <v>1819</v>
      </c>
      <c r="G12" s="28" t="s">
        <v>1838</v>
      </c>
      <c r="H12" s="28"/>
      <c r="I12" s="28"/>
      <c r="J12" s="21"/>
    </row>
    <row r="13" spans="2:10" x14ac:dyDescent="0.25">
      <c r="B13" s="29" t="s">
        <v>1815</v>
      </c>
      <c r="C13" s="29" t="s">
        <v>1816</v>
      </c>
      <c r="D13" s="25" t="s">
        <v>1839</v>
      </c>
      <c r="E13" s="26" t="s">
        <v>1840</v>
      </c>
      <c r="F13" s="30" t="s">
        <v>1823</v>
      </c>
      <c r="G13" s="28" t="s">
        <v>1841</v>
      </c>
      <c r="H13" s="28"/>
      <c r="I13" s="28"/>
      <c r="J13" s="21" t="s">
        <v>1832</v>
      </c>
    </row>
    <row r="14" spans="2:10" x14ac:dyDescent="0.25">
      <c r="B14" s="29"/>
      <c r="C14" s="29"/>
      <c r="D14" s="24"/>
      <c r="E14" s="24"/>
      <c r="F14" s="24"/>
      <c r="G14" s="24"/>
      <c r="H14" s="24"/>
      <c r="I14" s="24"/>
      <c r="J14" s="24"/>
    </row>
    <row r="19" spans="4:5" x14ac:dyDescent="0.25">
      <c r="D19">
        <v>5299</v>
      </c>
      <c r="E19">
        <f>D19/6</f>
        <v>883.16666666666663</v>
      </c>
    </row>
    <row r="21" spans="4:5" x14ac:dyDescent="0.25">
      <c r="D21">
        <v>5306.46</v>
      </c>
      <c r="E21">
        <f>D21/4</f>
        <v>1326.615</v>
      </c>
    </row>
    <row r="22" spans="4:5" x14ac:dyDescent="0.25">
      <c r="D22">
        <v>5232.6499999999996</v>
      </c>
      <c r="E22">
        <f>D22/3</f>
        <v>1744.2166666666665</v>
      </c>
    </row>
    <row r="23" spans="4:5" x14ac:dyDescent="0.25">
      <c r="E23" s="22"/>
    </row>
    <row r="24" spans="4:5" x14ac:dyDescent="0.25">
      <c r="E24" s="22"/>
    </row>
    <row r="25" spans="4:5" x14ac:dyDescent="0.25">
      <c r="E25" s="22"/>
    </row>
    <row r="26" spans="4:5" x14ac:dyDescent="0.25">
      <c r="E26" s="22"/>
    </row>
    <row r="27" spans="4:5" x14ac:dyDescent="0.25">
      <c r="E27" s="22"/>
    </row>
    <row r="28" spans="4:5" x14ac:dyDescent="0.25">
      <c r="E28" s="22"/>
    </row>
  </sheetData>
  <hyperlinks>
    <hyperlink ref="E6" r:id="rId1" location="InstanceDetails:instanceId=i-028e01b1391d801e9" display="https://ap-south-1.console.aws.amazon.com/ec2/home?region=ap-south-1 - InstanceDetails:instanceId=i-028e01b1391d801e9" xr:uid="{68714747-E35D-4489-8B15-6218D583283C}"/>
    <hyperlink ref="E7" r:id="rId2" location="InstanceDetails:instanceId=i-098d76a6721baea1d" display="https://ap-south-1.console.aws.amazon.com/ec2/home?region=ap-south-1 - InstanceDetails:instanceId=i-098d76a6721baea1d" xr:uid="{FCACFE0E-6250-4192-8A97-BDF2CDAEED6F}"/>
    <hyperlink ref="E8" r:id="rId3" location="InstanceDetails:instanceId=i-0913d8a10869fc6ad" display="https://ap-south-1.console.aws.amazon.com/ec2/home?region=ap-south-1 - InstanceDetails:instanceId=i-0913d8a10869fc6ad" xr:uid="{48D0C94E-A038-46B1-98BF-A4B59D9679D4}"/>
    <hyperlink ref="E9" r:id="rId4" location="InstanceDetails:instanceId=i-071b2c4b830b730dd" display="https://ap-south-1.console.aws.amazon.com/ec2/home?region=ap-south-1 - InstanceDetails:instanceId=i-071b2c4b830b730dd" xr:uid="{01E5F678-7F38-4585-B2CC-B55C7A8006E5}"/>
    <hyperlink ref="E10" r:id="rId5" location="InstanceDetails:instanceId=i-0dfd318d454d8d1c5" display="https://ap-south-1.console.aws.amazon.com/ec2/home?region=ap-south-1 - InstanceDetails:instanceId=i-0dfd318d454d8d1c5" xr:uid="{CB3D75BD-E919-47F0-B5AE-44BB7F794F2E}"/>
    <hyperlink ref="E11" r:id="rId6" location="InstanceDetails:instanceId=i-06441fd0244f916d5" display="https://ap-south-1.console.aws.amazon.com/ec2/home?region=ap-south-1 - InstanceDetails:instanceId=i-06441fd0244f916d5" xr:uid="{9800F73A-D77E-4D77-A3D7-EFFD3055A373}"/>
    <hyperlink ref="E12" r:id="rId7" location="InstanceDetails:instanceId=i-0043bdc943cc1e0f3" display="https://ap-south-1.console.aws.amazon.com/ec2/home?region=ap-south-1 - InstanceDetails:instanceId=i-0043bdc943cc1e0f3" xr:uid="{1C15C509-EBC6-4C2A-AABC-006943352BA3}"/>
    <hyperlink ref="E13" r:id="rId8" location="InstanceDetails:instanceId=i-03aed6a34e4e9398a" display="https://ap-south-1.console.aws.amazon.com/ec2/home?region=ap-south-1 - InstanceDetails:instanceId=i-03aed6a34e4e9398a" xr:uid="{4F9B5D87-BEB5-4EB2-B1C6-359D30C350A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eaa14d-82a0-43e1-889c-fe08fbf5f750">
      <Terms xmlns="http://schemas.microsoft.com/office/infopath/2007/PartnerControls"/>
    </lcf76f155ced4ddcb4097134ff3c332f>
    <TaxCatchAll xmlns="66852a70-f5af-4e11-87fe-b576d412f9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2DFF81D448147989E3B2DFAD0C841" ma:contentTypeVersion="13" ma:contentTypeDescription="Create a new document." ma:contentTypeScope="" ma:versionID="0895723c0e03c8e66603efdb1c2969a3">
  <xsd:schema xmlns:xsd="http://www.w3.org/2001/XMLSchema" xmlns:xs="http://www.w3.org/2001/XMLSchema" xmlns:p="http://schemas.microsoft.com/office/2006/metadata/properties" xmlns:ns2="b5eaa14d-82a0-43e1-889c-fe08fbf5f750" xmlns:ns3="66852a70-f5af-4e11-87fe-b576d412f99c" targetNamespace="http://schemas.microsoft.com/office/2006/metadata/properties" ma:root="true" ma:fieldsID="862f99b8b4e5e76f76d57c7d2cb29ee9" ns2:_="" ns3:_="">
    <xsd:import namespace="b5eaa14d-82a0-43e1-889c-fe08fbf5f750"/>
    <xsd:import namespace="66852a70-f5af-4e11-87fe-b576d412f99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aa14d-82a0-43e1-889c-fe08fbf5f75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97d341cc-030f-41a8-bfbc-ffbf47155c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52a70-f5af-4e11-87fe-b576d412f99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3ab5bf0-6381-434d-8460-c25b641882aa}" ma:internalName="TaxCatchAll" ma:showField="CatchAllData" ma:web="66852a70-f5af-4e11-87fe-b576d412f9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7C395F-FA42-4411-ADA9-16B034E34179}">
  <ds:schemaRefs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66852a70-f5af-4e11-87fe-b576d412f99c"/>
    <ds:schemaRef ds:uri="http://purl.org/dc/dcmitype/"/>
    <ds:schemaRef ds:uri="http://schemas.microsoft.com/office/2006/metadata/properties"/>
    <ds:schemaRef ds:uri="http://schemas.openxmlformats.org/package/2006/metadata/core-properties"/>
    <ds:schemaRef ds:uri="b5eaa14d-82a0-43e1-889c-fe08fbf5f750"/>
  </ds:schemaRefs>
</ds:datastoreItem>
</file>

<file path=customXml/itemProps2.xml><?xml version="1.0" encoding="utf-8"?>
<ds:datastoreItem xmlns:ds="http://schemas.openxmlformats.org/officeDocument/2006/customXml" ds:itemID="{3221BE61-51C9-4EEB-B3E0-806F92A6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aa14d-82a0-43e1-889c-fe08fbf5f750"/>
    <ds:schemaRef ds:uri="66852a70-f5af-4e11-87fe-b576d412f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DBBDF2-FFE4-4CE5-9AB1-4F6F7FDD3C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Registry</vt:lpstr>
      <vt:lpstr>All Branches</vt:lpstr>
      <vt:lpstr>Sheet3</vt:lpstr>
      <vt:lpstr>Laptop Reconciliation</vt:lpstr>
      <vt:lpstr>Sheet1</vt:lpstr>
      <vt:lpstr>Laptop Allocation | 25-26</vt:lpstr>
      <vt:lpstr>Domain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Vishal Nagadiya</dc:creator>
  <cp:keywords/>
  <dc:description/>
  <cp:lastModifiedBy>Arman Madhwani</cp:lastModifiedBy>
  <cp:revision/>
  <cp:lastPrinted>2025-09-08T07:32:12Z</cp:lastPrinted>
  <dcterms:created xsi:type="dcterms:W3CDTF">2024-07-22T08:55:45Z</dcterms:created>
  <dcterms:modified xsi:type="dcterms:W3CDTF">2025-10-20T05:02:27Z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0x0101002902DFF81D448147989E3B2DFAD0C841</vt:lpwstr>
  </property>
</Properties>
</file>