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kiranlee/Documents/GitHub/GenderGapAcademiaCOVID-19PandemicMeta-Analysis/7 Data and Analysis /"/>
    </mc:Choice>
  </mc:AlternateContent>
  <xr:revisionPtr revIDLastSave="0" documentId="13_ncr:1_{FEE2FB57-AFBE-A344-A0EA-24C236091A3E}" xr6:coauthVersionLast="47" xr6:coauthVersionMax="47" xr10:uidLastSave="{00000000-0000-0000-0000-000000000000}"/>
  <bookViews>
    <workbookView xWindow="0" yWindow="500" windowWidth="25600" windowHeight="15500" xr2:uid="{E7B7A5C8-1E0C-5845-B998-722E379BD90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4" i="1" l="1"/>
  <c r="AH4" i="1"/>
  <c r="AG42" i="1" l="1"/>
  <c r="AH20" i="1" l="1"/>
  <c r="AH21" i="1"/>
  <c r="AH68" i="1"/>
  <c r="AH69" i="1"/>
  <c r="AH70" i="1"/>
  <c r="AH71" i="1"/>
  <c r="AH72" i="1"/>
  <c r="AH73" i="1"/>
  <c r="AH74" i="1"/>
  <c r="AH75" i="1"/>
  <c r="AH76" i="1"/>
  <c r="AH78" i="1"/>
  <c r="AH79" i="1"/>
  <c r="AH80" i="1"/>
  <c r="AH81" i="1"/>
  <c r="AH83" i="1"/>
  <c r="AH84" i="1"/>
  <c r="AH3" i="1"/>
  <c r="AG85" i="1"/>
  <c r="AH85" i="1"/>
  <c r="AG86" i="1"/>
  <c r="AH86" i="1"/>
  <c r="AG87" i="1"/>
  <c r="AH87" i="1"/>
  <c r="AG88" i="1"/>
  <c r="AH88" i="1"/>
  <c r="AG89" i="1"/>
  <c r="AH89" i="1"/>
  <c r="AG90" i="1"/>
  <c r="AH90" i="1"/>
  <c r="AG91" i="1"/>
  <c r="AH91" i="1"/>
  <c r="AG92" i="1"/>
  <c r="AH92" i="1"/>
  <c r="AG22" i="1"/>
  <c r="AH22" i="1"/>
  <c r="AG23" i="1"/>
  <c r="AH23" i="1"/>
  <c r="AG24" i="1"/>
  <c r="AH24" i="1"/>
  <c r="AG25" i="1"/>
  <c r="AH25" i="1"/>
  <c r="AG5" i="1"/>
  <c r="AH5" i="1"/>
  <c r="AG93" i="1"/>
  <c r="AH93" i="1"/>
  <c r="AG94" i="1"/>
  <c r="AH94" i="1"/>
  <c r="AG28" i="1"/>
  <c r="AH28" i="1"/>
  <c r="AG29" i="1"/>
  <c r="AH29" i="1"/>
  <c r="AG30" i="1"/>
  <c r="AH30" i="1"/>
  <c r="AG31" i="1"/>
  <c r="AH31" i="1"/>
  <c r="AG32" i="1"/>
  <c r="AH32" i="1"/>
  <c r="AG33" i="1"/>
  <c r="AH33" i="1"/>
  <c r="AG34" i="1"/>
  <c r="AH34" i="1"/>
  <c r="AG6" i="1"/>
  <c r="AH6" i="1"/>
  <c r="AG7" i="1"/>
  <c r="AH7" i="1"/>
  <c r="AG98" i="1"/>
  <c r="AH98" i="1"/>
  <c r="AG35" i="1"/>
  <c r="AH35" i="1"/>
  <c r="AG36" i="1"/>
  <c r="AH36" i="1"/>
  <c r="AG37" i="1"/>
  <c r="AH37" i="1"/>
  <c r="AG99" i="1"/>
  <c r="AH99" i="1"/>
  <c r="AG100" i="1"/>
  <c r="AH100" i="1"/>
  <c r="AG38" i="1"/>
  <c r="AH38" i="1"/>
  <c r="AG39" i="1"/>
  <c r="AH39" i="1"/>
  <c r="AG8" i="1"/>
  <c r="AG40" i="1"/>
  <c r="AG41" i="1"/>
  <c r="AG43" i="1"/>
  <c r="AG44" i="1"/>
  <c r="AG45" i="1"/>
  <c r="AG46" i="1"/>
  <c r="AG47" i="1"/>
  <c r="AG48" i="1"/>
  <c r="AG50" i="1"/>
  <c r="AG51" i="1"/>
  <c r="AG52" i="1"/>
  <c r="AG53" i="1"/>
  <c r="AG54" i="1"/>
  <c r="AG55" i="1"/>
  <c r="AG56" i="1"/>
  <c r="AG58" i="1"/>
  <c r="AG61" i="1"/>
  <c r="AG101" i="1"/>
  <c r="AG102" i="1"/>
  <c r="AG103" i="1"/>
  <c r="AG104" i="1"/>
  <c r="AG9" i="1"/>
  <c r="AG10" i="1"/>
  <c r="AG11" i="1"/>
  <c r="AG105" i="1"/>
  <c r="AG12" i="1"/>
  <c r="AG13" i="1"/>
  <c r="AG106" i="1"/>
  <c r="AG14" i="1"/>
  <c r="AG107" i="1"/>
  <c r="AG108" i="1"/>
  <c r="AG63" i="1"/>
  <c r="AG64" i="1"/>
  <c r="AG65" i="1"/>
  <c r="AG66" i="1"/>
  <c r="AG109" i="1"/>
  <c r="AG110" i="1"/>
  <c r="AG111" i="1"/>
  <c r="AG15" i="1"/>
  <c r="AG16" i="1"/>
  <c r="AG116" i="1"/>
  <c r="AG18" i="1"/>
</calcChain>
</file>

<file path=xl/sharedStrings.xml><?xml version="1.0" encoding="utf-8"?>
<sst xmlns="http://schemas.openxmlformats.org/spreadsheetml/2006/main" count="2292" uniqueCount="597">
  <si>
    <t>ID</t>
  </si>
  <si>
    <t>Article ID</t>
  </si>
  <si>
    <t>Author</t>
  </si>
  <si>
    <t>Title</t>
  </si>
  <si>
    <t>Dates pre-pandemic</t>
  </si>
  <si>
    <t>Dates during pandemic</t>
  </si>
  <si>
    <t>Narrow research field</t>
  </si>
  <si>
    <t>Broad research field</t>
  </si>
  <si>
    <t>Self reported or measured</t>
  </si>
  <si>
    <t>Broad productivity measure</t>
  </si>
  <si>
    <t>Specific productivity measure</t>
  </si>
  <si>
    <t>Region</t>
  </si>
  <si>
    <t>Data availability</t>
  </si>
  <si>
    <t>% women authors pre-pandemic</t>
  </si>
  <si>
    <t>n pre-pandemic</t>
  </si>
  <si>
    <t>% women authors during pandemic</t>
  </si>
  <si>
    <t>n during pandemic</t>
  </si>
  <si>
    <t>Gender inference</t>
  </si>
  <si>
    <t>ES type used by study authors</t>
  </si>
  <si>
    <t>Value of ES given by study author</t>
  </si>
  <si>
    <t>Additional calculations necessary?</t>
  </si>
  <si>
    <t>Raw values used in calculation of effect size</t>
  </si>
  <si>
    <t>Effect size kiran use (from Campbell collaboration)</t>
  </si>
  <si>
    <t>Effect size we use (from Campbell collaboration)</t>
  </si>
  <si>
    <t>ES value we calculated based on data reported</t>
  </si>
  <si>
    <t>ES value we calculate after review</t>
  </si>
  <si>
    <t>Effect size used in MA</t>
  </si>
  <si>
    <t>Variance (as calculated by us using Campbell Collaboratio calculator)</t>
  </si>
  <si>
    <t>Variance (as calculated by us using Campbell Collaboratio calculator) after review</t>
  </si>
  <si>
    <t>Variance as 95% confidence interval</t>
  </si>
  <si>
    <t>Variance as 95% confidence interval after review</t>
  </si>
  <si>
    <t>Variance as standard error</t>
  </si>
  <si>
    <t>Variance used</t>
  </si>
  <si>
    <t>Sample size</t>
  </si>
  <si>
    <t>Date of search</t>
  </si>
  <si>
    <t>Second reviewer</t>
  </si>
  <si>
    <t>Lerchenmüller et al.</t>
  </si>
  <si>
    <t>Longitudinal analyses of gender differences in First authorship Publications related to COVID-19</t>
  </si>
  <si>
    <t>1 February 2019 to 31 January 2020</t>
  </si>
  <si>
    <t>1 February 2020 to 31 January 2021</t>
  </si>
  <si>
    <t>Life sciences</t>
  </si>
  <si>
    <t>Measured</t>
  </si>
  <si>
    <t>Publications</t>
  </si>
  <si>
    <t>Worldwide</t>
  </si>
  <si>
    <t>Text page 2-3</t>
  </si>
  <si>
    <t>genderize.io database</t>
  </si>
  <si>
    <t>No, in text</t>
  </si>
  <si>
    <t>Proportion with event/Treatment = 0.377, Sample size/Treatment = 42898, Proportion with event/Control =0.451, Sample size/Control = 483232</t>
  </si>
  <si>
    <t>Standardised mean difference (binary proportions)</t>
  </si>
  <si>
    <t>AC</t>
  </si>
  <si>
    <t>Proportion with event/Treatment = 0.305, Sample size/Treatment = 42898, Proportion with event/Control =0.319, Sample size/Control = 483232</t>
  </si>
  <si>
    <t>Williams et al.</t>
  </si>
  <si>
    <t>Impact of the Coronavirus Disease 2019 Pandemic on Authorship Gender in The Journal of Pediatrics: Disproportionate Productivity by International Male Researchers</t>
  </si>
  <si>
    <t>Different options to use here, but i have used April-May 2019</t>
  </si>
  <si>
    <t>Different options to use here, but I have used April -May 2020</t>
  </si>
  <si>
    <t>Pediatrics</t>
  </si>
  <si>
    <t>Submissions</t>
  </si>
  <si>
    <t>Worldwide (tohught separates US vs other)</t>
  </si>
  <si>
    <t>Table 1</t>
  </si>
  <si>
    <t>gender inference algorithms and human identification</t>
  </si>
  <si>
    <t>Treatment Yes= 260, Treatment No= 262, Control Yes= 181, Control No=142</t>
  </si>
  <si>
    <t>Standardised mean difference (two by two table)</t>
  </si>
  <si>
    <t>Bell &amp; Fong</t>
  </si>
  <si>
    <t>Gender Differences in First and Corresponding Authorship in Public Health Research Submissions During the COVID-19 Pandemic</t>
  </si>
  <si>
    <t>Dependent on country (before First date of 50 or more confirmed cases) but between January 1 to May 12, 2020,</t>
  </si>
  <si>
    <t>1 January to 12 May 2020 but exact time adjusted per countrl (start of pandemic defined as 50 or more confimed cases)</t>
  </si>
  <si>
    <t>Public health</t>
  </si>
  <si>
    <t>Multidisciplinary</t>
  </si>
  <si>
    <t>Worldwide (tohught separates 6 regions)</t>
  </si>
  <si>
    <t>Supplementary table A</t>
  </si>
  <si>
    <t>Gender API</t>
  </si>
  <si>
    <t>increase in productivity</t>
  </si>
  <si>
    <t>4 times higher increase in man</t>
  </si>
  <si>
    <t>Yes, see "Calculations" sheet</t>
  </si>
  <si>
    <t>Treatment Yes= 407, Treatment No= 441, Control Yes= 267, Control No=226</t>
  </si>
  <si>
    <t>Quak et al.</t>
  </si>
  <si>
    <t>Author Gender Inequality in Medical Imaging Journals and the COVID-19 Pandemic</t>
  </si>
  <si>
    <t>March to May 2018 and 2019</t>
  </si>
  <si>
    <t>March to May 2020</t>
  </si>
  <si>
    <t>Medical imaging</t>
  </si>
  <si>
    <t>Worldwide (38% europe, 33.3% north america, 23.5% asia)</t>
  </si>
  <si>
    <t>NA</t>
  </si>
  <si>
    <t>Gender-API.com</t>
  </si>
  <si>
    <t>chi-square test with bonferoni corrections</t>
  </si>
  <si>
    <t>p=0.61</t>
  </si>
  <si>
    <t>Treatment Yes= 725, Treatment No= 1172, Control Yes= 1523, Control No=2539</t>
  </si>
  <si>
    <t>p=0.21</t>
  </si>
  <si>
    <t>Treatment Yes= 465, Treatment No= 1783, Control Yes= 717, Control No=2994</t>
  </si>
  <si>
    <t>Krukowski et al.</t>
  </si>
  <si>
    <t>Academic Productivity Differences by Gender and Child Age in Science, Technology, Engineering, Mathematics, and Medicine Faculty During the COVID-19 Pandemic</t>
  </si>
  <si>
    <t>mid-Jan to Mid-March 2020</t>
  </si>
  <si>
    <t>Mid March to mid-May 2020</t>
  </si>
  <si>
    <t>STEM</t>
  </si>
  <si>
    <t>Self-reported</t>
  </si>
  <si>
    <t>US</t>
  </si>
  <si>
    <t>Table 3</t>
  </si>
  <si>
    <t>self-reported</t>
  </si>
  <si>
    <t>Treatment Yes= 96, Treatment No= 79.2, Control Yes= 115.2, Control No=70.4</t>
  </si>
  <si>
    <t>Treatment Yes= 76.8, Treatment No= 70.4, Control Yes= 96, Control No=61.6</t>
  </si>
  <si>
    <t>Treatment Yes= 115.2, Treatment No= 79.2, Control Yes= 172.8, Control No=88</t>
  </si>
  <si>
    <t>King &amp; Frederickson</t>
  </si>
  <si>
    <t>The Pandemic Penalty: The Gendered Effects of COVID-19 on Scientific Productivity</t>
  </si>
  <si>
    <t>Mid March to mid-April 2019</t>
  </si>
  <si>
    <t>Mid March to mid-April 2020</t>
  </si>
  <si>
    <t>Preprints</t>
  </si>
  <si>
    <t>Text page 8</t>
  </si>
  <si>
    <t>R gender package (Mullen 2019)</t>
  </si>
  <si>
    <t>Treatment Yes= 7189, Treatment No= 27398, Control Yes= 7000, Control No=25750</t>
  </si>
  <si>
    <t>Treatment Yes= 196, Treatment No= 1279, Control Yes= 189, Control No=1167</t>
  </si>
  <si>
    <t>Treatment Yes= 1721, Treatment No= 6004, Control Yes= 1480, Control No=5587</t>
  </si>
  <si>
    <t>0.0002 - 0.0867</t>
  </si>
  <si>
    <t>Treatment Yes= 4172, Treatment No= 13562, Control Yes= 4143, Control No=13167</t>
  </si>
  <si>
    <t>Treatment Yes= 1341, Treatment No= 6542, Control Yes= 1333, Control No=5915</t>
  </si>
  <si>
    <t>arXiv physics, math, computer science, and statistics, but it also accepts preprints in electrical engineering and systems science, quantitative finance, economics, and quantitative biology</t>
  </si>
  <si>
    <t>Treatment Yes= 9513, Treatment No= 15464, Control Yes= 7000, Control No=11139</t>
  </si>
  <si>
    <t>Treatment Yes= 23, Treatment No= 85, Control Yes= 17, Control No=62</t>
  </si>
  <si>
    <t>0.0167 - 0.1358</t>
  </si>
  <si>
    <t>Treatment Yes= 7393, Treatment No= 11216, Control Yes= 5210, Control No=7882</t>
  </si>
  <si>
    <t>Treatment Yes= 803, Treatment No= 2364, Control Yes= 677, Control No=1844</t>
  </si>
  <si>
    <t>Camerlink et al.</t>
  </si>
  <si>
    <t>Impacts of the COVID-19 pandemic on animal behaviour and welfare researchers⋆</t>
  </si>
  <si>
    <t>Animal behaviour and welfare</t>
  </si>
  <si>
    <t>Biological sciences</t>
  </si>
  <si>
    <t>Other</t>
  </si>
  <si>
    <t>Work hours</t>
  </si>
  <si>
    <t>Work-productivity during pandemics: working hours, percentage of time spent on research and education</t>
  </si>
  <si>
    <t>Worldwide (28 countries, ~60% from Europe)</t>
  </si>
  <si>
    <t>Text page 4</t>
  </si>
  <si>
    <t>F statistics</t>
  </si>
  <si>
    <t>13.81 (DF1,73)</t>
  </si>
  <si>
    <t>Treatment group sample size (n) = 94
Control group sample size (n) = 20
F-test (2-group, one-way) = 13.81</t>
  </si>
  <si>
    <t>Standardised mean difference (F-tes, unequal sample size)</t>
  </si>
  <si>
    <t>0.4181 - 1.4121</t>
  </si>
  <si>
    <t>Rodriguez-Rivero et al.</t>
  </si>
  <si>
    <t>Is It Time for a Revolution in Work‒Life Balance? Reflections from Spain</t>
  </si>
  <si>
    <t>STEM (though it seems from table 4 that they work in different roles, including support stuff)</t>
  </si>
  <si>
    <t>General productivity</t>
  </si>
  <si>
    <t>Self reproted adverse effect of pandemics on work perfomance</t>
  </si>
  <si>
    <t>Spain (University Politecnica de Madrid)</t>
  </si>
  <si>
    <t>Table 8</t>
  </si>
  <si>
    <t>0.031 (data with SD are in the table)</t>
  </si>
  <si>
    <t>Mean/Treatment 3.49 SD/Treatment 1.984 N/Treatment 235
Mean/Control 3.51 SD/Control 2.070 N/Control 418</t>
  </si>
  <si>
    <t>Standardised mean difference (means and standard deviation)</t>
  </si>
  <si>
    <t>Myers et al.</t>
  </si>
  <si>
    <t>Unequal effects of the COVID-19 pandemic on scientists</t>
  </si>
  <si>
    <t>13-20 April 2020</t>
  </si>
  <si>
    <t>US and Europe</t>
  </si>
  <si>
    <t>Figure 2c, Text page 881</t>
  </si>
  <si>
    <t>Lasso regression</t>
  </si>
  <si>
    <t>Staniscuaski et al.</t>
  </si>
  <si>
    <t>Gender, race and parenthood impact academic productivity during the COVID-19 pandemic: from survey to action.</t>
  </si>
  <si>
    <t>not specified</t>
  </si>
  <si>
    <t>Brazil</t>
  </si>
  <si>
    <t>text, from bottom p4</t>
  </si>
  <si>
    <t>Chi-square value= 88.42, Sample size=3345</t>
  </si>
  <si>
    <t>Standardised mean difference (chi-square)</t>
  </si>
  <si>
    <t>AM</t>
  </si>
  <si>
    <t>Muric et al.</t>
  </si>
  <si>
    <t>Gender Disparity in the Authorship of BioMedical Research Publications During the COVID-19 Pandemic: Retrospective Observational Study</t>
  </si>
  <si>
    <t>January 2019 to 15 March 2020</t>
  </si>
  <si>
    <t>15 March 2020 to 2 August 2020</t>
  </si>
  <si>
    <t>bioXriv</t>
  </si>
  <si>
    <t>table S3, table S5</t>
  </si>
  <si>
    <t>genderize</t>
  </si>
  <si>
    <t>Standardised mean difference (means and standard errors)</t>
  </si>
  <si>
    <t>medRxiv</t>
  </si>
  <si>
    <t>Springer-Nature</t>
  </si>
  <si>
    <t>Breuning et al.</t>
  </si>
  <si>
    <t>The Great Equalizer? Gender, Parenting, and Scholarly Productivity During the Global Pandemic</t>
  </si>
  <si>
    <t>6-30 May 2020</t>
  </si>
  <si>
    <t>Political sciences and international studies</t>
  </si>
  <si>
    <t>Social sciences</t>
  </si>
  <si>
    <t>self-reported loss in productivity (unability to write/research at home compared to pre-pandemic level)</t>
  </si>
  <si>
    <t>USA (60%) + rest of the world</t>
  </si>
  <si>
    <t>table 1, statement1</t>
  </si>
  <si>
    <t>Treatment Yes=230, Treatment No=95,Control Yes=441, Control No= 181</t>
  </si>
  <si>
    <t>Standardised mean difference (two by two frequency table)</t>
  </si>
  <si>
    <t>Fox &amp; Meyer</t>
  </si>
  <si>
    <t>The influence of the global COVID-19 pandemic on manuscript Submissions and editor and reviewer performance at six ecology journals</t>
  </si>
  <si>
    <t>15 March-1 October 2019</t>
  </si>
  <si>
    <t>15 March-1 October 2020</t>
  </si>
  <si>
    <t>Ecology</t>
  </si>
  <si>
    <t>Worldwide (BES journals)</t>
  </si>
  <si>
    <t>text,p7-8;Figure3</t>
  </si>
  <si>
    <t>Proportion with event/Treatment = 0.41, Sample size/Treatment = 3239, Proportion with event/Control =0.399, Sample size/Control = 2803</t>
  </si>
  <si>
    <t>Standardised means, binary proportions</t>
  </si>
  <si>
    <t>Proportion with event/Treatment = 0.401, Sample size/Treatment = 3239, Proportion with event/Control =0.386, Sample size/Control = 2803</t>
  </si>
  <si>
    <t>Cui et al.</t>
  </si>
  <si>
    <t>Gender Inequality in Research Productivity During the COVID-19 Pandemic</t>
  </si>
  <si>
    <t>3 Dec 2019 - 11 March 2020</t>
  </si>
  <si>
    <t>11 March 2020 - 19 May 2020</t>
  </si>
  <si>
    <t>Table3 (10 weeks post-lockdown); p8</t>
  </si>
  <si>
    <t>Genderize</t>
  </si>
  <si>
    <t>0.064 (standard error)</t>
  </si>
  <si>
    <t>41858 preprints; 76832 authors</t>
  </si>
  <si>
    <t>Wehner et al.</t>
  </si>
  <si>
    <t>Comparison of the Proportions of Female and Male Corresponding Authors in Preprint Research Repositories before and during the COVID-19 Pandemic</t>
  </si>
  <si>
    <t>until 5 May 2020</t>
  </si>
  <si>
    <t>p1,3</t>
  </si>
  <si>
    <t>Somers D</t>
  </si>
  <si>
    <t>-0.03 to -0.24 (95% confidence interval)</t>
  </si>
  <si>
    <t>-0.03 to -0.24</t>
  </si>
  <si>
    <t>5148 articles</t>
  </si>
  <si>
    <t>until 20 May 2020</t>
  </si>
  <si>
    <t>bioRxiv</t>
  </si>
  <si>
    <t>0.01 to -0.12 (95% confidence interval)</t>
  </si>
  <si>
    <t>0.01 to -0.12</t>
  </si>
  <si>
    <t>46101 articles</t>
  </si>
  <si>
    <t>Defilippis et al.</t>
  </si>
  <si>
    <t>Gender differences in publication authorship during covid-19: A bibliometric analysis of high-impact cardiology journals</t>
  </si>
  <si>
    <t>1 March - 1 June 2019</t>
  </si>
  <si>
    <t>1 March - 1 June 2020</t>
  </si>
  <si>
    <t>Cardiology, 4 select high-impact journals</t>
  </si>
  <si>
    <t>Table1</t>
  </si>
  <si>
    <t>Treatment Yes= 230, Treatment No= 608, Control Yes= 176, Control No=612</t>
  </si>
  <si>
    <t>Standardised mean difference (two by two frequency table</t>
  </si>
  <si>
    <t>0.0265-0.2758</t>
  </si>
  <si>
    <t>Treatment Yes= 138, Treatment No= 578, Control Yes= 99, Control No=562</t>
  </si>
  <si>
    <t>0.0116-0.3237</t>
  </si>
  <si>
    <t>Nguyen et al.</t>
  </si>
  <si>
    <t>Impact of COVID-19 on longitudinal ophthalmology authorship gender trends</t>
  </si>
  <si>
    <t>1 January 2019 to 9 July 2019</t>
  </si>
  <si>
    <t>1 January 2020 to 9 July 2020</t>
  </si>
  <si>
    <t>Ophtalmology</t>
  </si>
  <si>
    <t>Treatment Yes= 566, Treatment No= 1359, Control Yes= 11697, Control No=21352</t>
  </si>
  <si>
    <t>Treatment Yes= 119, Treatment No= 283, Control Yes= 2408, Control No=4065</t>
  </si>
  <si>
    <t>Treatment Yes= 371, Treatment No= 808, Control Yes= 7552, Control No=13018</t>
  </si>
  <si>
    <t>Treatment Yes= 76, Treatment No= 268, Control Yes= 1737, Control No=4269</t>
  </si>
  <si>
    <t>Andersen et al.</t>
  </si>
  <si>
    <t>Meta-Research: COVID-19 Medical papers have fewer women First authors than expected</t>
  </si>
  <si>
    <t>1 January 2019 - 31 December 2019</t>
  </si>
  <si>
    <t>1 January 2020 and 5 June 2020</t>
  </si>
  <si>
    <t>Covid 19</t>
  </si>
  <si>
    <t>Medicine</t>
  </si>
  <si>
    <t>USA</t>
  </si>
  <si>
    <t>Results page 3</t>
  </si>
  <si>
    <t>Multiple logistic regression</t>
  </si>
  <si>
    <t>Treatment Proportion with event= 0.3263970969, Treatment Sample Size= 1929, Control Proportion with event= 0.379841519, Control sample size= 85373</t>
  </si>
  <si>
    <t>Standardised mean difference (from binary proportions) (38.0 vs 32.6)</t>
  </si>
  <si>
    <t>DL</t>
  </si>
  <si>
    <t>Treatment Proportion with event= 0.3349663038, Treatment Sample Size= 1929, Control Proportion with event= 0.2839364905, Control sample size= 85373</t>
  </si>
  <si>
    <t>Standardised mean difference (from binary proportions) (35.1 vs 33.5)</t>
  </si>
  <si>
    <t>Treatment Proportion with event= 0.3349663038, Treatment Sample Size= 1929, Control Proportion with event= 0.3508699472, Control sample size= 85373</t>
  </si>
  <si>
    <t>Standardised mean difference (from binary proportions) (28.4 vs 28.0)</t>
  </si>
  <si>
    <t>Barber et al.</t>
  </si>
  <si>
    <t>What Explains Differences in Finance Research Productivity during the Pandemic?</t>
  </si>
  <si>
    <t>26 October 2020 - 04 November 2020 (survey)</t>
  </si>
  <si>
    <t>Finance association</t>
  </si>
  <si>
    <t>Self-reported productivity change on likert scale</t>
  </si>
  <si>
    <t>Figure 3</t>
  </si>
  <si>
    <t>self reported</t>
  </si>
  <si>
    <t>Ordered logistic regression</t>
  </si>
  <si>
    <t>Treatment Mean= 0.3505460218, Treatment SD= 0.2068772949, Treatment N= 335, Control Mean= 0.3974063963, Control SD= 0.1858026861, Control N= 673</t>
  </si>
  <si>
    <t>Standardised mean difference (from Mean &amp; Standard deviation) (male 1.96 sd 1.129; female 1.75 sd 1.043)</t>
  </si>
  <si>
    <t>Ghaffarizadeh et al.</t>
  </si>
  <si>
    <t>Life and work of researchers trapped in the COVID-19 pandemic vicious cycle</t>
  </si>
  <si>
    <t>01 December 2020 - 10 December 2020 (survey)</t>
  </si>
  <si>
    <t>Binary whether loss of research productivity</t>
  </si>
  <si>
    <t>USA + Europe</t>
  </si>
  <si>
    <t>Results Page 4</t>
  </si>
  <si>
    <t>Raw numbers</t>
  </si>
  <si>
    <t>Treatment Yes= 76, Treatment No= 217, Control Yes= 170, Control No=265</t>
  </si>
  <si>
    <t>Standardised mean difference (two by two table) (men 176 vs 112; women 323 vs 114)</t>
  </si>
  <si>
    <t>Shalaby et al.</t>
  </si>
  <si>
    <t>Leveling the Field: Gender Inequity in Academia during COVID-19</t>
  </si>
  <si>
    <t>25 July 2020 - 28 July 2020 (survey)</t>
  </si>
  <si>
    <t>Political sciences</t>
  </si>
  <si>
    <t>Self reported ability to submit/complete work</t>
  </si>
  <si>
    <t>Worldwide (online survey with 77.98% respondants from North America)</t>
  </si>
  <si>
    <t>Figure 1b</t>
  </si>
  <si>
    <t>Treatment Yes= 22, Treatment No= 71, Control Yes= 23, Control No=54</t>
  </si>
  <si>
    <t>Standardised mean difference (two by two table) (men 59 vs 18; women 65 vs 28)</t>
  </si>
  <si>
    <t>Cook et al.</t>
  </si>
  <si>
    <t>Gender differences in authorship of obstetrics and gynecology Publications during the coronavirus disease 2019 pandemic</t>
  </si>
  <si>
    <t>1 January 2020 - 28 February 2020</t>
  </si>
  <si>
    <t>1 March 2020 - 31 June 2020</t>
  </si>
  <si>
    <t>Gynecology</t>
  </si>
  <si>
    <t>Results page 1</t>
  </si>
  <si>
    <t>author inferred</t>
  </si>
  <si>
    <t>Treatment Yes= 265, Treatment No= 148, Control Yes= 162, Control No=80</t>
  </si>
  <si>
    <t>Standardised mean difference (two by two table) (men 80 vs 162; women 148 vs 265)</t>
  </si>
  <si>
    <t>Ribravoska et al.</t>
  </si>
  <si>
    <t>Gender inequality in publishing during the COVID-19 pandemic</t>
  </si>
  <si>
    <t>1 July 2019 - 31 January 2020</t>
  </si>
  <si>
    <t>1 July 2020 - 31 January 2021</t>
  </si>
  <si>
    <t>Neuroimmunology</t>
  </si>
  <si>
    <t>Treatment Proportion with event= 0.5, Treatment Sample Size= 265, Control Proportion with event= 0.62, Control sample size= 265</t>
  </si>
  <si>
    <t>Cushman</t>
  </si>
  <si>
    <t>Gender gap in women authors is not worse during COVID-19 pandemic: Results from Research and Practice in Thrombosis and Haemostasis</t>
  </si>
  <si>
    <t>1 March 2019 - 21 May 2019</t>
  </si>
  <si>
    <t>1 March 2020 - 21 May 2020</t>
  </si>
  <si>
    <t>Thrombosis</t>
  </si>
  <si>
    <t>Treatment Yes= 26, Treatment No= 5, Control Yes= 48, Control No=10</t>
  </si>
  <si>
    <t>Standardised mean difference (two by two table) (men 10 vs 48; women 26 vs 48)</t>
  </si>
  <si>
    <t>Treatment Yes= 28, Treatment No= 6, Control Yes= 46, Control No=9</t>
  </si>
  <si>
    <t>Standardised mean difference (two by two table) (men 9 vs 46; women 6 vs 28)</t>
  </si>
  <si>
    <t>Ipe et al.</t>
  </si>
  <si>
    <t>The impact of COVID-19 on academic productivity by female physicians and researchers in transfusion medicine</t>
  </si>
  <si>
    <t>1 July 2019 - 31 July 2019</t>
  </si>
  <si>
    <t>1 July 2020 - 31 July 2020</t>
  </si>
  <si>
    <t>Transfusion</t>
  </si>
  <si>
    <t>Figure 2</t>
  </si>
  <si>
    <t>Treatment Yes= 210, Treatment No= 248, Control Yes= 181, Control No=257</t>
  </si>
  <si>
    <t>Standardised mean difference (two by two table) (men 257 vs 282; women 248 vs 210)</t>
  </si>
  <si>
    <t>Standardised mean difference (two by two table) (men 331 vs 318; women 181 vs 175</t>
  </si>
  <si>
    <t>Davis</t>
  </si>
  <si>
    <t>Are we failing female and racialized academics? A Canadian national survey examining the impacts of the COVID-19 pandemic on tenure and tenuretrack faculty</t>
  </si>
  <si>
    <t>May/June 2020</t>
  </si>
  <si>
    <t>Not specified</t>
  </si>
  <si>
    <t>Whether the pandemic created low productivity (Y/N)</t>
  </si>
  <si>
    <t>Canada</t>
  </si>
  <si>
    <t>Treatment Yes= 128, Treatment No= 186, Control Yes= 203, Control No=159</t>
  </si>
  <si>
    <t>Anabaraonye</t>
  </si>
  <si>
    <t>Impact of the Early COVID-19 Pandemic on Gender Participation in Academic Publishing in Radiation Oncology</t>
  </si>
  <si>
    <t>December 2015- March 1 2020</t>
  </si>
  <si>
    <t>March 1 2020- end of May 2020</t>
  </si>
  <si>
    <t>Radiation oncology</t>
  </si>
  <si>
    <t>manual internet search</t>
  </si>
  <si>
    <t>Treatment Yes= 38, Treatment No= 90, Control Yes= 288, Control No=540</t>
  </si>
  <si>
    <t>Table 2</t>
  </si>
  <si>
    <t>Treatment Yes= 39, Treatment No= 92, Control Yes= 200, Control No=582</t>
  </si>
  <si>
    <t>Jemielniak</t>
  </si>
  <si>
    <t>COVID-19 effect on the gender gap in academic publishing</t>
  </si>
  <si>
    <t>psychology</t>
  </si>
  <si>
    <t>Sent upon request</t>
  </si>
  <si>
    <t>Treatment Yes= 3647, Treatment No= 16034, Control Yes= 9181, Control No=8003</t>
  </si>
  <si>
    <t>mathematics</t>
  </si>
  <si>
    <t>Treatment Yes= 383, Treatment No= 1857, Control Yes= 5300, Control No=23865</t>
  </si>
  <si>
    <t>philopsophy</t>
  </si>
  <si>
    <t>Treatment Yes= 443, Treatment No= 1260, Control Yes= 1747, Control No=3919</t>
  </si>
  <si>
    <t>materials science</t>
  </si>
  <si>
    <t>Treatment Yes= 2111, Treatment No= 6352, Control Yes= 4365, Control No=12023</t>
  </si>
  <si>
    <t>earth sciences</t>
  </si>
  <si>
    <t>Treatment Yes= 5531, Treatment No= 17112, Control Yes= 5712, Control No=17202</t>
  </si>
  <si>
    <t>environment</t>
  </si>
  <si>
    <t>Treatment Yes= 12826, Treatment No= 20970, Control Yes= 8234, Control No=13601</t>
  </si>
  <si>
    <t>statistics</t>
  </si>
  <si>
    <t>Treatment Yes= 156, Treatment No= 632, Control Yes= 429, Control No=1354</t>
  </si>
  <si>
    <t>education</t>
  </si>
  <si>
    <t>Treatment Yes= 7293, Treatment No= 6515, Control Yes= 4133, Control No=4053</t>
  </si>
  <si>
    <t>0.0213-0.0816</t>
  </si>
  <si>
    <t>biomedicine</t>
  </si>
  <si>
    <t>Treatment Yes= 12062, Treatment No= 16620, Control Yes= 30818, Control No=43248</t>
  </si>
  <si>
    <t>engineering</t>
  </si>
  <si>
    <t>Treatment Yes= 2697, Treatment No= 10946, Control Yes= 4553, Control No=19235</t>
  </si>
  <si>
    <t>medicine</t>
  </si>
  <si>
    <t>Treatment Yes= 18081, Treatment No= 30933, Control Yes= 32862, Control No=56063</t>
  </si>
  <si>
    <t>Treatment Yes= 3188, Treatment No= 4070, Control Yes= 1374, Control No=1616</t>
  </si>
  <si>
    <t>life sciences</t>
  </si>
  <si>
    <t>Treatment Yes= 13424, Treatment No= 21949, Control Yes= 19076, Control No=31851</t>
  </si>
  <si>
    <t>economics</t>
  </si>
  <si>
    <t>Treatment Yes= 4531, Treatment No= 14269, Control Yes= 1684, Control No=4642</t>
  </si>
  <si>
    <t>chemistry</t>
  </si>
  <si>
    <t>Treatment Yes= 5842, Treatment No= 9914, Control Yes= 11616, Control No=19311</t>
  </si>
  <si>
    <t>computer science</t>
  </si>
  <si>
    <t>Treatment Yes= 705, Treatment No= 2466, Control Yes= 3085, Control No=12902</t>
  </si>
  <si>
    <t>0.0475-0.1495</t>
  </si>
  <si>
    <t>business and management</t>
  </si>
  <si>
    <t>Treatment Yes= 1797, Treatment No= 4612, Control Yes= 1687, Control No=4655</t>
  </si>
  <si>
    <t>physics</t>
  </si>
  <si>
    <t>Treatment Yes= 462, Treatment No= 1985, Control Yes= 3212, Control No=16273</t>
  </si>
  <si>
    <t>0.0313- 0.1505</t>
  </si>
  <si>
    <t>energy</t>
  </si>
  <si>
    <t>Treatment Yes= 932, Treatment No= 2094, Control Yes= 395, Control No=1137</t>
  </si>
  <si>
    <t>0.0605-0.2127</t>
  </si>
  <si>
    <t>geography</t>
  </si>
  <si>
    <t>Treatment Yes= 249, Treatment No= 731, Control Yes= 210, Control No=603</t>
  </si>
  <si>
    <t>dentistry</t>
  </si>
  <si>
    <t>Treatment Yes= 2550, Treatment No= 3766, Control Yes= 1584, Control No=2561</t>
  </si>
  <si>
    <t>0.0056- 0.0942</t>
  </si>
  <si>
    <t>Gayet-Ageron</t>
  </si>
  <si>
    <t>Female authorship of covid-19 research in manuscripts submitted to 11 biomedical journals: cross sectional study</t>
  </si>
  <si>
    <t>2018-2019</t>
  </si>
  <si>
    <t>January 2020- May 2021 (but also breaks down phase of pandemic)</t>
  </si>
  <si>
    <t>Nine specialist and two large general medical journals</t>
  </si>
  <si>
    <t>Worldwide (but has data for Africa North America Latin America Europe Oceania China Rest of Asia)</t>
  </si>
  <si>
    <t>Table A supplementary materials</t>
  </si>
  <si>
    <t>Gender API, genderize and salutation (mr/m,ms/mrs/miss)</t>
  </si>
  <si>
    <t>Treatment Yes= 9896, Treatment No= 12745, Control Yes= 12724, Control No=14961</t>
  </si>
  <si>
    <t>Treatment Yes= 7114, Treatment No= 16077, Control Yes= 8923, Control No=19495</t>
  </si>
  <si>
    <t>Treatment Yes= 8392, Treatment No= 14712, Control Yes= 10981, Control No=17262</t>
  </si>
  <si>
    <t>Gerding</t>
  </si>
  <si>
    <t>Scholarly Productivity in Clinical Pharmacology Amid Pandemic-Related Workforce Disruptions: Are Men and Women Affected Equally?</t>
  </si>
  <si>
    <t>January 1 - December 31 2020</t>
  </si>
  <si>
    <t>Clinical Pharmacology and Therapeutics</t>
  </si>
  <si>
    <t>Worldwide (but The majority of submissions were received from North America (1,556), followed by Europe (1,144), and the Asia-Pacific (648))</t>
  </si>
  <si>
    <t>Figure 1</t>
  </si>
  <si>
    <t>An exhaustive internet search, including institutional affiliations, professional organizations, publication databases, social media sites, and online biographical references.</t>
  </si>
  <si>
    <t>Treatment Yes= 472, Treatment No= 823, Control Yes= 722, Control No=1294</t>
  </si>
  <si>
    <t>Diaz</t>
  </si>
  <si>
    <t>Burnout syndrome in pediatric urology: A perspective during the COVID-19 pandemic d Ibero-American survey</t>
  </si>
  <si>
    <t>Weeks 28-32 2020</t>
  </si>
  <si>
    <t>members of the two major associations of pediatric urology in Ibero-America (the Ibero- American Society of Pediatric Urology [SIUP] and the Brazilian School of Pediatric Urology [BSPU])</t>
  </si>
  <si>
    <t>Burn-out</t>
  </si>
  <si>
    <t>Work-related burnout</t>
  </si>
  <si>
    <t>Ibero-America (14 countries. Brazil 45.7%, Argentina 11.4%, Chile 10.9%, Mexico 9.7%, Colombia 8.6%, and others 13.7%)</t>
  </si>
  <si>
    <t>Figure 3b</t>
  </si>
  <si>
    <t>Odds Ratio</t>
  </si>
  <si>
    <t>3.26 [95% CI, 1.52-7.01; p = 0.004]</t>
  </si>
  <si>
    <t>Treatment Yes= 17, Treatment No= 28, Control Yes= 114, Control No=18</t>
  </si>
  <si>
    <t>Stenson</t>
  </si>
  <si>
    <t>Impact of COVID-19 on access to laboratories and human participants: exercise science faculty perspectives</t>
  </si>
  <si>
    <t>January 2021 (about Fall 2020)</t>
  </si>
  <si>
    <t>exercise science faculty</t>
  </si>
  <si>
    <t>Research productivity</t>
  </si>
  <si>
    <t>United States</t>
  </si>
  <si>
    <t>Treatment Yes= 22, Treatment No= 30, Control Yes= 17, Control No=31</t>
  </si>
  <si>
    <t>Plaunova</t>
  </si>
  <si>
    <t>Faculty - An Exacerbation of Gender Differences in Unpaid Home Duties and Professional Productivity</t>
  </si>
  <si>
    <t>October 27 and November 24, 2020</t>
  </si>
  <si>
    <t>Association of University Radiologists</t>
  </si>
  <si>
    <t>Work productivity from home</t>
  </si>
  <si>
    <t>Text page 3</t>
  </si>
  <si>
    <t>Standardised mean difference (means and sds)</t>
  </si>
  <si>
    <t>Biondi</t>
  </si>
  <si>
    <t>Journal submissions, review and editorial decision patterns during initial COVID-19 restrictions</t>
  </si>
  <si>
    <t>1 January 2018- 23 March 2020</t>
  </si>
  <si>
    <t>23 March 2020- 31 July 2020</t>
  </si>
  <si>
    <t>four leading agricultural economics journals1 (Clarivate Analytics, 2020) – the American Journal of Agricultural Economics (AJAE), Applied Economic Perspectives and Policy (AEPP), Food Policy (FP), and the Journal of Agricultural Economics (JAE)</t>
  </si>
  <si>
    <t>USA 23.93%, China 10.57%, India 5.61%, Germany 4.64%, UK 4.38%, Italy 4.3%, Australia 2.53%, France 2.42%, Spain 2.42%, Canada 2.2%</t>
  </si>
  <si>
    <t>Table 6</t>
  </si>
  <si>
    <t>Mean weekly submissions</t>
  </si>
  <si>
    <t>Standardised mean difference (means and ses)</t>
  </si>
  <si>
    <t>Deryugena</t>
  </si>
  <si>
    <t>COVID-19 Disruptions disproportionately affect female academics</t>
  </si>
  <si>
    <t>May 27, 2020 to July 21, 2020</t>
  </si>
  <si>
    <t>Hours of research per day</t>
  </si>
  <si>
    <t>Table B5</t>
  </si>
  <si>
    <t>Hours of research time</t>
  </si>
  <si>
    <t>Treatment N= 8004, Control N=11901, p-value t-test=0.000099</t>
  </si>
  <si>
    <t>Standardised mean difference (t-test p-value unequal sample sizes)</t>
  </si>
  <si>
    <t>Candido</t>
  </si>
  <si>
    <t>June 10- July 15 2020.</t>
  </si>
  <si>
    <t>Anthropology, Political Science, Sociology and International Relations</t>
  </si>
  <si>
    <t>Pandemic effect on academic productivity</t>
  </si>
  <si>
    <t>Bell</t>
  </si>
  <si>
    <t>Premature evaluation? Some cautionary thoughts on global pandemics and scholarly publishing</t>
  </si>
  <si>
    <t>April-May 2019</t>
  </si>
  <si>
    <t>April-May 2020</t>
  </si>
  <si>
    <t>Critical Public Health (CPH)</t>
  </si>
  <si>
    <t>Figure 1 and 2</t>
  </si>
  <si>
    <t>Google search</t>
  </si>
  <si>
    <t>Treatment Yes=60, Treatment No= 37, Control Yes= 33, Control No=23</t>
  </si>
  <si>
    <t>Guintivano</t>
  </si>
  <si>
    <t>Psychiatric genomics research during the COVID-19 pandemic: A survey of Psychiatric Genomics Consortium researchers</t>
  </si>
  <si>
    <t>April 20, 2020 and June 19, 2020</t>
  </si>
  <si>
    <t>Psychiatric Genomics Consortium (PGC)</t>
  </si>
  <si>
    <t>Disruption from having to work from home</t>
  </si>
  <si>
    <t>Amano-Patiño</t>
  </si>
  <si>
    <t>The unequal effects of covid-19 on economists' research productivity</t>
  </si>
  <si>
    <t>January- April 2015-2019</t>
  </si>
  <si>
    <t>January- April 2020</t>
  </si>
  <si>
    <t>NBER Working Papers Series, the CEPR Discussion Paper Series, the newly established research repository Covid Economics: Vetted and Real Time Papers and VoxEU columns</t>
  </si>
  <si>
    <t>Working papers</t>
  </si>
  <si>
    <t>Appendix Table 1</t>
  </si>
  <si>
    <t>genderize.io API</t>
  </si>
  <si>
    <t>Treatment Yes=725, Treatment No= 2777, Control Yes= 481, Control No=1829</t>
  </si>
  <si>
    <t>Wooden</t>
  </si>
  <si>
    <t>Effects of the COVID-19 Pandemic on Authors and Reviewers of American Geophysical Union Journals</t>
  </si>
  <si>
    <t>March 2018–February 2020</t>
  </si>
  <si>
    <t>March 2020–February 2021</t>
  </si>
  <si>
    <t>journals published by the American Geophysical Union (AGU)</t>
  </si>
  <si>
    <t>Figure 1 a and c</t>
  </si>
  <si>
    <t>self-reported and API</t>
  </si>
  <si>
    <t>Treatment Yes=3858, Treatment No= 13459, Control Yes= 7211, Control No=24410</t>
  </si>
  <si>
    <t>Rodriguez Forti</t>
  </si>
  <si>
    <t>Trade-off between urgency and reduced editorial capacity affect publication speed in ecological and medical journals during 2020</t>
  </si>
  <si>
    <t>8 ecology journals (BMC Ecology Conservation Letters Ecology and Evolution Ecosphere Frontiers in Ecology and Evolution Landscape Ecology Nature Ecology and Evolution Perspectives in Ecology and Conservation)</t>
  </si>
  <si>
    <t>Table 2 and Figure 3</t>
  </si>
  <si>
    <t>searching publicly available data on the internet based on the name and the institution of the researcher (institution homepage, Research Gate, Google Scholar, LinkedIn, etc.) looking for pictures, pronouns and other information referring to the researcher</t>
  </si>
  <si>
    <t>Odds ratio</t>
  </si>
  <si>
    <t>Treatment Yes=379, Treatment No= 544, Control Yes= 598, Control No=966</t>
  </si>
  <si>
    <t>Treatment Yes=207, Treatment No= 688, Control Yes= 398, Control No=1130</t>
  </si>
  <si>
    <t>8 medicine journals (BMC Medicine BMJ Open Clinical Infectious Disease eLife - Medicine Journal of Biomedical Science Journal of Clinical Immunology Nature Medicine Plos Medicine)</t>
  </si>
  <si>
    <t>Treatment Yes=513, Treatment No= 629, Control Yes= 916, Control No=973</t>
  </si>
  <si>
    <t>Treatment Yes=367, Treatment No= 753, Control Yes= 590, Control No=1286</t>
  </si>
  <si>
    <t>Ayyala</t>
  </si>
  <si>
    <t>Gender trends in authorship of Pediatric Radiology publications and impact of the COVID‑19 pandemic</t>
  </si>
  <si>
    <t>2017-2019</t>
  </si>
  <si>
    <t>Pediatric Radiology journal</t>
  </si>
  <si>
    <t>North America</t>
  </si>
  <si>
    <t>gender based on name norms, through web searches and based on inference from physical appearance.</t>
  </si>
  <si>
    <t>Treatment Yes=103, Treatment No= 128, Control Yes= 78, Control No=94</t>
  </si>
  <si>
    <t>Treatment Yes=78, Treatment No= 153, Control Yes= 74, Control No=98</t>
  </si>
  <si>
    <t>Treatment Yes=94, Treatment No= 137, Control Yes= 68, Control No=104</t>
  </si>
  <si>
    <t>Ellinas</t>
  </si>
  <si>
    <t>Winners and Losers in Academic Productivity During the COVID-19 Pandemic: Is the Gender Gap Widening for Faculty?</t>
  </si>
  <si>
    <t>August and September of 2020</t>
  </si>
  <si>
    <t>faculty from a private Midwest academic medical center</t>
  </si>
  <si>
    <t>Academic productivity</t>
  </si>
  <si>
    <t>Chi-square and p-value</t>
  </si>
  <si>
    <t>1.68, p=0.20</t>
  </si>
  <si>
    <t>Treatment Yes=50, Treatment No= 137, Control Yes= 35, Control No=68</t>
  </si>
  <si>
    <t>Maguire</t>
  </si>
  <si>
    <t>Research interrupted: The impact of the COVID-19 pandemic on multiple sclerosis research in the field of rehabilitation and quality of life</t>
  </si>
  <si>
    <t>January-February 2021</t>
  </si>
  <si>
    <t>rehabilitation and quality of life (QoL) research in multiple sclerosis (MS)</t>
  </si>
  <si>
    <t>Research productivity decrease following COVID-19 relative to other gender</t>
  </si>
  <si>
    <t>18 different countries, including the USA (n=24), Italy (n=16), Canada (n=10), Austria (n=9), France (n=4), the UK (n=3), Turkey (n=3), Ireland (n=3), Belgium (n=3), Norway (n=2), Switzerland (n=1), Spain (n=1), Slovenia (n=1), Israel (n=1), Germany (n=1), Finland (n=1), the Czech Republic (n=1), and Australia (n=1).</t>
  </si>
  <si>
    <t>Text page 5</t>
  </si>
  <si>
    <t>T-test</t>
  </si>
  <si>
    <t>2.782 (p=0.007)</t>
  </si>
  <si>
    <t>Squazzoni</t>
  </si>
  <si>
    <t>Gender gap in journal submissions and peer review during the first wave of the COVID-19 pandemic. A study on 2329 Elsevier journals</t>
  </si>
  <si>
    <t>Feb-May 2018 and Feb-May 2019</t>
  </si>
  <si>
    <t>Feb-May 2020</t>
  </si>
  <si>
    <t>Elsevier Health &amp; Medicine articles</t>
  </si>
  <si>
    <t>Python package gender-guesser and gender API</t>
  </si>
  <si>
    <t>Mixed-effect model</t>
  </si>
  <si>
    <t>Elsevier Life sciences</t>
  </si>
  <si>
    <t>Elsevier Physical Sciences &amp; Engineering</t>
  </si>
  <si>
    <t>Harris</t>
  </si>
  <si>
    <t>Exploratory Investigation of Gender Differences in School Psychology Publishing Before and During the Initial Phase of COVID-19</t>
  </si>
  <si>
    <t>March-May 2017, 2018, 2019</t>
  </si>
  <si>
    <t>March-May 2020</t>
  </si>
  <si>
    <t>three school psychology journals: Canadian Journal of School Psychology (CJSP), Journal of School Psychology (JSP), and School Psychology (SP; formerly School Psychology Quarterly).</t>
  </si>
  <si>
    <t>Pérez (2016) Gender Guesser software package</t>
  </si>
  <si>
    <t>Pearson Chi-squared Test of Association</t>
  </si>
  <si>
    <t>(χ2 = 13.38; df = 9; p = .15</t>
  </si>
  <si>
    <t>Treatment Yes=108, Treatment No= 67, Control Yes= 305, Control No=220</t>
  </si>
  <si>
    <t>Chen</t>
  </si>
  <si>
    <t>Gender and authorship patterns in urban land science</t>
  </si>
  <si>
    <t>Jan 2019- Various depending on region</t>
  </si>
  <si>
    <t>Various depending on region- December 2020</t>
  </si>
  <si>
    <t>Urban land science</t>
  </si>
  <si>
    <t>Table 1 and Appendix</t>
  </si>
  <si>
    <t>Gender API controlling for region and manually searching low accuracy names</t>
  </si>
  <si>
    <t>Treatment Yes=65, Treatment No= 56, Control Yes= 105, Control No=154</t>
  </si>
  <si>
    <t>0.0535-0.5332</t>
  </si>
  <si>
    <t>Gao</t>
  </si>
  <si>
    <t>Potentially long-lasting effects of the pandemic on scientists</t>
  </si>
  <si>
    <t>April 2020 - January 2021</t>
  </si>
  <si>
    <t>Projects</t>
  </si>
  <si>
    <t>Number of new research projects</t>
  </si>
  <si>
    <t>Supplementary Figure 7</t>
  </si>
  <si>
    <t>Hoggarth</t>
  </si>
  <si>
    <t>Impacts of the COVID-19 Pandemic on Women and Early Career Archaeologists</t>
  </si>
  <si>
    <t>March 2020 to June 2021</t>
  </si>
  <si>
    <t>archaeology</t>
  </si>
  <si>
    <t>Academic job loss</t>
  </si>
  <si>
    <t>majority of respondents live in the United States (86% n = 491), with smaller numbers of respondents from Canada (5%, n = 27), the UK (4%, n = 22), and the European Union (3%, n = 16)</t>
  </si>
  <si>
    <t>Supplementary Table 1</t>
  </si>
  <si>
    <t>Chi-square test</t>
  </si>
  <si>
    <t>X2 (2, N = 563) = 10.59, p = 0.005</t>
  </si>
  <si>
    <t>Treatment Yes=17, Treatment No= 209, Control Yes= 56, Control No=273</t>
  </si>
  <si>
    <t>Yildirim</t>
  </si>
  <si>
    <t>The differential impact of COVID-19 on the work conditions of women and men academics during the lockdown</t>
  </si>
  <si>
    <t>10 and 20 June 2020</t>
  </si>
  <si>
    <t>Effect of COVID-19 pandemic on work from home</t>
  </si>
  <si>
    <t>90 per cent of our sample consist of academics working in France, Germany, Italy, Norway, Sweden, Turkey, UK and the United States</t>
  </si>
  <si>
    <t>ordered logistic regression</t>
  </si>
  <si>
    <t>Percentage point of widening The gender gap therefore widened</t>
  </si>
  <si>
    <t>Research hours per week</t>
  </si>
  <si>
    <t>Treatment Mean= 0.37, Treatment SE=0.004, Treatment Sample size=495.626, Control Mean= 0.367, Control SE=0.008, Control Sample size=13156.66</t>
  </si>
  <si>
    <t>Treatment Mean= 0.233, Treatment SE=0.004, Treatment Sample size=495.626, Control Mean= 0.235, Control SE=0.007, Control Sample size=13156.66</t>
  </si>
  <si>
    <t>Treatment Mean= 0.344, Treatment SE=0.002, Treatment Sample size=495.626, Control Mean= 0.342, Control SE=0.003, Control Sample size=13156.66</t>
  </si>
  <si>
    <t>Treatment Mean= 0.165, Treatment SE=0.016, Treatment Sample size=495.626, Control Mean= 0.209, Control SE=0.035, Control Sample size=13156.66</t>
  </si>
  <si>
    <t>Treatment Mean= 0.3, Treatment SE=0.009, Treatment Sample size=198.779, Control Mean= 0.367, Control SE=0.055, Control Sample size=2165.893</t>
  </si>
  <si>
    <t>Treatment Mean= 0.23, Treatment SE=0.005, Treatment Sample size=198.779, Control Mean= 0.309, Control SE=0.038, Control Sample size=2165.893</t>
  </si>
  <si>
    <t>Treatment Mean= 0.348, Treatment SE=0.005, Treatment Sample size=198.779, Control Mean= 0.376, Control SE=0.016, Control Sample size=2165.893</t>
  </si>
  <si>
    <t>Treatment Mean= 0.438, Treatment SE=0.014, Treatment Sample size=195.95, Control Mean= 0.458, Control SE=0.011, Control Sample size=4770.883</t>
  </si>
  <si>
    <t>Treatment Mean= 0.275, Treatment SE=0.011, Treatment Sample size=195.95, Control Mean= 0.315, Control SE=0.008, Control Sample size=4770.883</t>
  </si>
  <si>
    <t>Treatment Mean= 0.382, Treatment SE=0.007, Treatment Sample size=195.95, Control Mean= 0.39, Control SE=0.006, Control Sample size=4770.883</t>
  </si>
  <si>
    <t>Treatment Mean= 0.299, Treatment SE=0.029, Treatment Sample size=195.95, Control Mean= 0.284, Control SE=0.04, Control Sample size=4770.883</t>
  </si>
  <si>
    <t>from 6 June 2019 -</t>
  </si>
  <si>
    <t>0.000009371095377</t>
  </si>
  <si>
    <t>from 1 January 2020-</t>
  </si>
  <si>
    <t>Worldwide (but authors in BBI are mostly from US, then China, then UK, then Germany https://journalinsights.elsevier.com/journals/0889-1591/authors)</t>
  </si>
  <si>
    <t>Worldwide (but authors in Advances in radiation oncology are 79.2% (572/722) from North America https://journalinsights.elsevier.com/journals/2452-1094/authors)</t>
  </si>
  <si>
    <t>gender guesser library, then gender guesser on a name where diacritic were converted to ASCII (using unidecode python package), then looked in a database collected from https://github.com/MatthiasWinkelmann/name-database, then using database of Chinese names https://github.com/psychbruce/ Chinese Names</t>
  </si>
  <si>
    <t>Treatment Mean= 2.77, Treatment SD=1.27, Treatment Sample size=45, Control Mean= 3.42, Control SD=1.05, Control Sample size=51</t>
  </si>
  <si>
    <t>Treatment Mean= 2.56, Treatment SE=1.41, Treatment Sample size=1674, Control Mean= 6.46, Control SE=1.26, Control Sample size=3692</t>
  </si>
  <si>
    <t>Treatment Mean= 0.3969849246, Treatment SD=0.4545864296, Treatment Sample size=199, Control Mean= 0.4108910891, Control SD=0.4157384361, Control Sample size=202</t>
  </si>
  <si>
    <t>Worldwide (United States (n = 49, 41.9%), followed by United Kingdom, n = 10; Germany, n = 7; Sweden, n = 7; Australia, n = 4; Denmark, n = 4; Canada, n = 3; Brazil, n &lt; 3; Greece, n &lt; 3; Italy, n &lt; 3; Mexico, n &lt; 3; Netherlands, n &lt; 3; Spain, n &lt; 3; Switzerland, n &lt; 3; Afghanistan, n &lt; 3; Austria, n &lt; 3; Estonia, n &lt; 3; Japan, n &lt; 3; New Zealand, n &lt; 3; Norway, n &lt; 3; Romania, n &lt; 3; South Africa, n &lt; 3. Ten individuals (8.6%) not report the country of their appointment)</t>
  </si>
  <si>
    <t>Treatment Mean= 3.145, Treatment SD=3.071, Treatment Sample size=48, Control Mean= 4.465, Control SD=3.552, Control Sample size=66</t>
  </si>
  <si>
    <t>Treatment Mean= 2.32, Treatment SD=0.95, Treatment Sample size=29, Control Mean= 3.11, Control SD=1.13, Control Sample size=58</t>
  </si>
  <si>
    <t>SSRN repository (18 disciplines within Social sciences)</t>
  </si>
  <si>
    <t>AS CIÊNCIAS SOCIAIS NA PANDEMIA DE COVID-19: ROTINAS DE TRABALHO E DESIGUALDADES (Social sciences IN THE COVID-19 PANDEMIC: WORK ROUTINES AND INEQUALITIES)</t>
  </si>
  <si>
    <t>Elsevier Social sciences &amp; Economics</t>
  </si>
  <si>
    <t>Ability to submit papers</t>
  </si>
  <si>
    <t>Standardised mean difference (f-test, unequal sample size)</t>
  </si>
  <si>
    <t>Standardised mean difference (from binary proportions)</t>
  </si>
  <si>
    <t xml:space="preserve">Standardised mean difference (two by two table) </t>
  </si>
  <si>
    <t>Job loss</t>
  </si>
  <si>
    <t>Broad specific productivity</t>
  </si>
  <si>
    <t>Submissions (self-reported)</t>
  </si>
  <si>
    <t>Timeframe pre-pandemic</t>
  </si>
  <si>
    <t>Timeframe during-pandemic</t>
  </si>
  <si>
    <t>January 1 2018 - December 31 2019</t>
  </si>
  <si>
    <t>TEMCP</t>
  </si>
  <si>
    <t>First authorship</t>
  </si>
  <si>
    <t>Last authorship</t>
  </si>
  <si>
    <t>Corresponding authorship</t>
  </si>
  <si>
    <t>Middle authorship</t>
  </si>
  <si>
    <t>Any authorship</t>
  </si>
  <si>
    <t>Sole authorship</t>
  </si>
  <si>
    <t>Sent upon personal correspondance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</si>
</sst>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00000000"/>
  </numFmts>
  <fonts count="11">
    <font>
      <sz val="12"/>
      <color theme="1"/>
      <name val="Calibri"/>
      <family val="2"/>
      <scheme val="minor"/>
    </font>
    <font>
      <b/>
      <sz val="11"/>
      <color theme="1"/>
      <name val="Calibri"/>
      <family val="2"/>
    </font>
    <font>
      <sz val="10"/>
      <color theme="1"/>
      <name val="Arial"/>
      <family val="2"/>
    </font>
    <font>
      <sz val="11"/>
      <color theme="1"/>
      <name val="Calibri"/>
      <family val="2"/>
    </font>
    <font>
      <u/>
      <sz val="10"/>
      <color rgb="FF1155CC"/>
      <name val="Arial"/>
      <family val="2"/>
    </font>
    <font>
      <sz val="12"/>
      <color theme="1"/>
      <name val="Calibri"/>
      <family val="2"/>
    </font>
    <font>
      <sz val="11"/>
      <color theme="1"/>
      <name val="Times"/>
      <family val="1"/>
    </font>
    <font>
      <sz val="11"/>
      <color theme="1"/>
      <name val="Docs-Calibri"/>
    </font>
    <font>
      <sz val="11"/>
      <color theme="1"/>
      <name val="Inconsolata"/>
    </font>
    <font>
      <u/>
      <sz val="11"/>
      <color rgb="FF1155CC"/>
      <name val="Calibri"/>
      <family val="2"/>
    </font>
    <font>
      <sz val="12"/>
      <color theme="1"/>
      <name val="Times New Roman"/>
      <family val="1"/>
    </font>
  </fonts>
  <fills count="2">
    <fill>
      <patternFill patternType="none"/>
    </fill>
    <fill>
      <patternFill patternType="gray125"/>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000000"/>
      </top>
      <bottom style="medium">
        <color rgb="FF000000"/>
      </bottom>
      <diagonal/>
    </border>
    <border>
      <left style="medium">
        <color rgb="FF000000"/>
      </left>
      <right style="medium">
        <color rgb="FFCCCCCC"/>
      </right>
      <top style="medium">
        <color rgb="FFCCCCCC"/>
      </top>
      <bottom style="medium">
        <color rgb="FFCCCCCC"/>
      </bottom>
      <diagonal/>
    </border>
    <border>
      <left style="medium">
        <color rgb="FFCCCCCC"/>
      </left>
      <right style="medium">
        <color rgb="FF000000"/>
      </right>
      <top style="medium">
        <color rgb="FF000000"/>
      </top>
      <bottom style="medium">
        <color rgb="FF000000"/>
      </bottom>
      <diagonal/>
    </border>
  </borders>
  <cellStyleXfs count="1">
    <xf numFmtId="0" fontId="0" fillId="0" borderId="0"/>
  </cellStyleXfs>
  <cellXfs count="34">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0" borderId="0" xfId="0" applyFont="1"/>
    <xf numFmtId="164" fontId="0" fillId="0" borderId="0" xfId="0" applyNumberFormat="1"/>
    <xf numFmtId="165" fontId="0" fillId="0" borderId="0" xfId="0" applyNumberFormat="1"/>
    <xf numFmtId="14" fontId="2" fillId="0" borderId="0" xfId="0" applyNumberFormat="1" applyFont="1"/>
    <xf numFmtId="0" fontId="9" fillId="0" borderId="0" xfId="0" applyFont="1"/>
    <xf numFmtId="0" fontId="2" fillId="0" borderId="0" xfId="0" applyFont="1" applyAlignment="1">
      <alignment wrapText="1"/>
    </xf>
    <xf numFmtId="0" fontId="3" fillId="0" borderId="0" xfId="0" applyFont="1" applyAlignment="1">
      <alignment wrapText="1"/>
    </xf>
    <xf numFmtId="0" fontId="10" fillId="0" borderId="0" xfId="0" applyFont="1"/>
    <xf numFmtId="0" fontId="7" fillId="0" borderId="0" xfId="0" applyFont="1"/>
    <xf numFmtId="0" fontId="8" fillId="0" borderId="0" xfId="0" applyFont="1"/>
    <xf numFmtId="3" fontId="2" fillId="0" borderId="0" xfId="0" applyNumberFormat="1" applyFont="1"/>
    <xf numFmtId="0" fontId="2" fillId="0" borderId="1" xfId="0" applyFont="1" applyBorder="1" applyAlignment="1">
      <alignment horizontal="right" wrapText="1"/>
    </xf>
    <xf numFmtId="0" fontId="2" fillId="0" borderId="1" xfId="0" applyFont="1" applyBorder="1" applyAlignment="1">
      <alignment wrapText="1"/>
    </xf>
    <xf numFmtId="0" fontId="1" fillId="0" borderId="1" xfId="0" applyFont="1" applyBorder="1" applyAlignment="1">
      <alignment wrapText="1"/>
    </xf>
    <xf numFmtId="0" fontId="2" fillId="0" borderId="4" xfId="0" applyFont="1" applyBorder="1" applyAlignment="1">
      <alignment horizontal="right" wrapText="1"/>
    </xf>
    <xf numFmtId="0" fontId="3" fillId="0" borderId="1" xfId="0" applyFont="1" applyBorder="1" applyAlignment="1">
      <alignment horizontal="right" wrapText="1"/>
    </xf>
    <xf numFmtId="0" fontId="2" fillId="0" borderId="0" xfId="0" applyFont="1" applyBorder="1" applyAlignment="1">
      <alignment wrapText="1"/>
    </xf>
    <xf numFmtId="0" fontId="2" fillId="0" borderId="1" xfId="0" applyFont="1" applyBorder="1"/>
    <xf numFmtId="0" fontId="3" fillId="0" borderId="0" xfId="0" applyFont="1" applyBorder="1" applyAlignment="1">
      <alignment horizontal="right" wrapText="1"/>
    </xf>
    <xf numFmtId="0" fontId="3" fillId="0" borderId="0" xfId="0" applyFont="1" applyBorder="1" applyAlignment="1">
      <alignment wrapText="1"/>
    </xf>
    <xf numFmtId="0" fontId="3" fillId="0" borderId="1" xfId="0" applyFont="1" applyBorder="1"/>
    <xf numFmtId="0" fontId="2" fillId="0" borderId="0" xfId="0" applyFont="1" applyBorder="1" applyAlignment="1">
      <alignment horizontal="right" wrapText="1"/>
    </xf>
    <xf numFmtId="0" fontId="2" fillId="0" borderId="2" xfId="0" applyFont="1" applyBorder="1"/>
    <xf numFmtId="0" fontId="2" fillId="0" borderId="0" xfId="0" applyFont="1" applyBorder="1" applyAlignment="1">
      <alignment vertical="center"/>
    </xf>
    <xf numFmtId="0" fontId="2" fillId="0" borderId="3" xfId="0" applyFont="1" applyBorder="1"/>
    <xf numFmtId="0" fontId="2" fillId="0" borderId="5" xfId="0" applyFont="1" applyBorder="1"/>
    <xf numFmtId="14" fontId="2" fillId="0" borderId="0" xfId="0" applyNumberFormat="1" applyFont="1" applyBorder="1" applyAlignment="1">
      <alignment wrapText="1"/>
    </xf>
    <xf numFmtId="14" fontId="2"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3947A-9EA6-0741-9E0C-0F88407DF1FC}">
  <dimension ref="A1:AT1041"/>
  <sheetViews>
    <sheetView tabSelected="1" topLeftCell="B5" zoomScale="120" zoomScaleNormal="120" workbookViewId="0">
      <selection activeCell="L21" sqref="L21"/>
    </sheetView>
  </sheetViews>
  <sheetFormatPr baseColWidth="10" defaultColWidth="12.6640625" defaultRowHeight="16"/>
  <cols>
    <col min="4" max="4" width="35.1640625" customWidth="1"/>
    <col min="14" max="14" width="22.83203125" customWidth="1"/>
    <col min="30" max="30" width="12.6640625" style="7"/>
    <col min="36" max="36" width="16.33203125" style="8" customWidth="1"/>
  </cols>
  <sheetData>
    <row r="1" spans="1:46" ht="33" thickBot="1">
      <c r="A1" s="1" t="s">
        <v>0</v>
      </c>
      <c r="B1" s="1" t="s">
        <v>1</v>
      </c>
      <c r="C1" s="1" t="s">
        <v>2</v>
      </c>
      <c r="D1" s="1" t="s">
        <v>3</v>
      </c>
      <c r="E1" s="1" t="s">
        <v>4</v>
      </c>
      <c r="F1" s="1" t="s">
        <v>586</v>
      </c>
      <c r="G1" s="1" t="s">
        <v>5</v>
      </c>
      <c r="H1" s="1" t="s">
        <v>587</v>
      </c>
      <c r="I1" s="1" t="s">
        <v>6</v>
      </c>
      <c r="J1" s="1" t="s">
        <v>7</v>
      </c>
      <c r="K1" s="1" t="s">
        <v>8</v>
      </c>
      <c r="L1" s="1" t="s">
        <v>9</v>
      </c>
      <c r="M1" s="1" t="s">
        <v>584</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9" t="s">
        <v>31</v>
      </c>
      <c r="AJ1" s="1" t="s">
        <v>32</v>
      </c>
      <c r="AK1" s="1" t="s">
        <v>33</v>
      </c>
      <c r="AL1" s="1" t="s">
        <v>34</v>
      </c>
      <c r="AM1" s="1" t="s">
        <v>35</v>
      </c>
      <c r="AN1" s="1"/>
      <c r="AO1" s="1"/>
      <c r="AP1" s="1"/>
      <c r="AQ1" s="1"/>
      <c r="AR1" s="1"/>
      <c r="AS1" s="1"/>
      <c r="AT1" s="1"/>
    </row>
    <row r="2" spans="1:46" ht="145" thickBot="1">
      <c r="A2" s="6">
        <v>20</v>
      </c>
      <c r="B2" s="6">
        <v>7</v>
      </c>
      <c r="C2" s="6" t="s">
        <v>119</v>
      </c>
      <c r="D2" s="6" t="s">
        <v>120</v>
      </c>
      <c r="E2" s="6" t="s">
        <v>81</v>
      </c>
      <c r="F2" s="6" t="s">
        <v>81</v>
      </c>
      <c r="G2" s="6" t="s">
        <v>81</v>
      </c>
      <c r="H2" s="6" t="s">
        <v>81</v>
      </c>
      <c r="I2" s="2" t="s">
        <v>121</v>
      </c>
      <c r="J2" s="6" t="s">
        <v>122</v>
      </c>
      <c r="K2" s="2" t="s">
        <v>93</v>
      </c>
      <c r="L2" s="6" t="s">
        <v>123</v>
      </c>
      <c r="M2" s="6" t="s">
        <v>124</v>
      </c>
      <c r="N2" s="6" t="s">
        <v>125</v>
      </c>
      <c r="O2" s="6" t="s">
        <v>126</v>
      </c>
      <c r="P2" s="6" t="s">
        <v>127</v>
      </c>
      <c r="Q2" s="6" t="s">
        <v>81</v>
      </c>
      <c r="R2" s="6" t="s">
        <v>81</v>
      </c>
      <c r="S2" s="6" t="s">
        <v>81</v>
      </c>
      <c r="T2" s="6" t="s">
        <v>81</v>
      </c>
      <c r="U2" s="6" t="s">
        <v>96</v>
      </c>
      <c r="V2" s="2" t="s">
        <v>128</v>
      </c>
      <c r="W2" s="2" t="s">
        <v>129</v>
      </c>
      <c r="X2" s="2" t="s">
        <v>46</v>
      </c>
      <c r="Y2" s="12" t="s">
        <v>130</v>
      </c>
      <c r="Z2" s="2" t="s">
        <v>580</v>
      </c>
      <c r="AA2" s="2" t="s">
        <v>131</v>
      </c>
      <c r="AB2" s="2">
        <v>0.88790000000000002</v>
      </c>
      <c r="AC2" s="6">
        <v>0.91510000000000002</v>
      </c>
      <c r="AD2" s="6">
        <v>0.91510000000000002</v>
      </c>
      <c r="AE2" s="2">
        <v>6.4100000000000004E-2</v>
      </c>
      <c r="AF2" s="2">
        <v>6.4299999999999996E-2</v>
      </c>
      <c r="AG2" s="6"/>
      <c r="AH2" s="6" t="s">
        <v>132</v>
      </c>
      <c r="AI2" s="20">
        <v>0.25357444670000001</v>
      </c>
      <c r="AJ2" s="6">
        <v>6.4299999999999996E-2</v>
      </c>
      <c r="AK2" s="6">
        <v>114</v>
      </c>
      <c r="AL2" s="9">
        <v>44404</v>
      </c>
      <c r="AM2" s="6" t="s">
        <v>49</v>
      </c>
      <c r="AN2" s="6"/>
      <c r="AO2" s="6"/>
      <c r="AP2" s="6"/>
      <c r="AQ2" s="6"/>
      <c r="AR2" s="6"/>
      <c r="AS2" s="6"/>
      <c r="AT2" s="6"/>
    </row>
    <row r="3" spans="1:46" ht="156" thickBot="1">
      <c r="A3" s="6">
        <v>21</v>
      </c>
      <c r="B3" s="6">
        <v>8</v>
      </c>
      <c r="C3" s="6" t="s">
        <v>133</v>
      </c>
      <c r="D3" s="6" t="s">
        <v>134</v>
      </c>
      <c r="E3" s="6"/>
      <c r="F3" s="6" t="s">
        <v>81</v>
      </c>
      <c r="G3" s="6"/>
      <c r="H3" s="6" t="s">
        <v>81</v>
      </c>
      <c r="I3" s="2" t="s">
        <v>135</v>
      </c>
      <c r="J3" s="6" t="s">
        <v>122</v>
      </c>
      <c r="K3" s="2" t="s">
        <v>93</v>
      </c>
      <c r="L3" s="6" t="s">
        <v>123</v>
      </c>
      <c r="M3" s="2" t="s">
        <v>136</v>
      </c>
      <c r="N3" s="2" t="s">
        <v>137</v>
      </c>
      <c r="O3" s="6" t="s">
        <v>138</v>
      </c>
      <c r="P3" s="6" t="s">
        <v>139</v>
      </c>
      <c r="Q3" s="6" t="s">
        <v>81</v>
      </c>
      <c r="R3" s="6" t="s">
        <v>81</v>
      </c>
      <c r="S3" s="6" t="s">
        <v>81</v>
      </c>
      <c r="T3" s="6" t="s">
        <v>81</v>
      </c>
      <c r="U3" s="2" t="s">
        <v>96</v>
      </c>
      <c r="V3" s="6" t="s">
        <v>128</v>
      </c>
      <c r="W3" s="6" t="s">
        <v>140</v>
      </c>
      <c r="X3" s="2" t="s">
        <v>46</v>
      </c>
      <c r="Y3" s="11" t="s">
        <v>141</v>
      </c>
      <c r="Z3" s="6" t="s">
        <v>413</v>
      </c>
      <c r="AA3" s="6" t="s">
        <v>142</v>
      </c>
      <c r="AB3" s="6">
        <v>-9.7999999999999997E-3</v>
      </c>
      <c r="AC3" s="6">
        <v>-9.7999999999999997E-3</v>
      </c>
      <c r="AD3" s="6">
        <v>-9.7999999999999997E-3</v>
      </c>
      <c r="AE3" s="6">
        <v>6.6E-3</v>
      </c>
      <c r="AF3" s="6"/>
      <c r="AG3" s="6"/>
      <c r="AH3" s="6">
        <f>-0.1696 - 0.15</f>
        <v>-0.3196</v>
      </c>
      <c r="AI3" s="20">
        <v>8.1240384050000003E-2</v>
      </c>
      <c r="AJ3" s="6">
        <v>6.6E-3</v>
      </c>
      <c r="AK3" s="2">
        <v>653</v>
      </c>
      <c r="AL3" s="9">
        <v>44404</v>
      </c>
      <c r="AM3" s="6" t="s">
        <v>49</v>
      </c>
      <c r="AN3" s="6"/>
      <c r="AO3" s="6"/>
      <c r="AP3" s="6"/>
      <c r="AQ3" s="6"/>
      <c r="AR3" s="6"/>
      <c r="AS3" s="6"/>
      <c r="AT3" s="6"/>
    </row>
    <row r="4" spans="1:46" ht="44" thickBot="1">
      <c r="A4" s="6">
        <v>22</v>
      </c>
      <c r="B4" s="6">
        <v>9</v>
      </c>
      <c r="C4" s="6" t="s">
        <v>143</v>
      </c>
      <c r="D4" s="6" t="s">
        <v>144</v>
      </c>
      <c r="E4" s="6" t="s">
        <v>81</v>
      </c>
      <c r="F4" s="6" t="s">
        <v>81</v>
      </c>
      <c r="G4" s="6" t="s">
        <v>145</v>
      </c>
      <c r="H4" s="6" t="s">
        <v>81</v>
      </c>
      <c r="I4" s="6" t="s">
        <v>67</v>
      </c>
      <c r="J4" s="6" t="s">
        <v>122</v>
      </c>
      <c r="K4" s="2" t="s">
        <v>93</v>
      </c>
      <c r="L4" s="6" t="s">
        <v>123</v>
      </c>
      <c r="M4" s="6" t="s">
        <v>124</v>
      </c>
      <c r="N4" s="6" t="s">
        <v>552</v>
      </c>
      <c r="O4" s="6" t="s">
        <v>146</v>
      </c>
      <c r="P4" s="6" t="s">
        <v>147</v>
      </c>
      <c r="Q4" s="6" t="s">
        <v>81</v>
      </c>
      <c r="R4" s="6" t="s">
        <v>81</v>
      </c>
      <c r="S4" s="6" t="s">
        <v>81</v>
      </c>
      <c r="T4" s="6" t="s">
        <v>81</v>
      </c>
      <c r="U4" s="22" t="s">
        <v>93</v>
      </c>
      <c r="V4" s="22" t="s">
        <v>148</v>
      </c>
      <c r="W4" s="24">
        <v>-5.2999999999999999E-2</v>
      </c>
      <c r="X4" s="22" t="s">
        <v>73</v>
      </c>
      <c r="Y4" s="22" t="s">
        <v>81</v>
      </c>
      <c r="Z4" s="22" t="s">
        <v>81</v>
      </c>
      <c r="AA4" s="25" t="s">
        <v>81</v>
      </c>
      <c r="AB4" s="22" t="s">
        <v>81</v>
      </c>
      <c r="AC4" s="22" t="s">
        <v>81</v>
      </c>
      <c r="AD4" s="27">
        <v>-5.2999999999999999E-2</v>
      </c>
      <c r="AE4" s="22" t="s">
        <v>81</v>
      </c>
      <c r="AF4" s="22" t="s">
        <v>81</v>
      </c>
      <c r="AG4" s="22">
        <f>-0.0812 - -0.0249</f>
        <v>-5.6299999999999996E-2</v>
      </c>
      <c r="AH4" s="22">
        <f>-0.0812 - -0.0249</f>
        <v>-5.6299999999999996E-2</v>
      </c>
      <c r="AI4" s="17">
        <v>2.8724489799999999E-2</v>
      </c>
      <c r="AJ4" s="24">
        <v>8.2509631400000004E-4</v>
      </c>
      <c r="AK4" s="27">
        <v>4535</v>
      </c>
      <c r="AL4" s="32">
        <v>44404</v>
      </c>
      <c r="AM4" s="6" t="s">
        <v>49</v>
      </c>
      <c r="AN4" s="6"/>
      <c r="AO4" s="6"/>
      <c r="AP4" s="6"/>
      <c r="AQ4" s="6"/>
      <c r="AR4" s="6"/>
      <c r="AS4" s="6"/>
      <c r="AT4" s="6"/>
    </row>
    <row r="5" spans="1:46" ht="17" thickBot="1">
      <c r="A5" s="6">
        <v>35</v>
      </c>
      <c r="B5" s="6">
        <v>12</v>
      </c>
      <c r="C5" s="6" t="s">
        <v>167</v>
      </c>
      <c r="D5" s="6" t="s">
        <v>168</v>
      </c>
      <c r="E5" s="6" t="s">
        <v>81</v>
      </c>
      <c r="F5" s="6" t="s">
        <v>81</v>
      </c>
      <c r="G5" s="6" t="s">
        <v>169</v>
      </c>
      <c r="H5" s="6" t="s">
        <v>81</v>
      </c>
      <c r="I5" s="6" t="s">
        <v>170</v>
      </c>
      <c r="J5" s="6" t="s">
        <v>122</v>
      </c>
      <c r="K5" s="2" t="s">
        <v>93</v>
      </c>
      <c r="L5" s="6" t="s">
        <v>123</v>
      </c>
      <c r="M5" s="6" t="s">
        <v>124</v>
      </c>
      <c r="N5" s="6" t="s">
        <v>172</v>
      </c>
      <c r="O5" s="6" t="s">
        <v>173</v>
      </c>
      <c r="P5" s="6" t="s">
        <v>174</v>
      </c>
      <c r="Q5" s="6"/>
      <c r="R5" s="6"/>
      <c r="S5" s="6"/>
      <c r="T5" s="6"/>
      <c r="U5" s="6" t="s">
        <v>96</v>
      </c>
      <c r="V5" s="6"/>
      <c r="W5" s="6"/>
      <c r="X5" s="6" t="s">
        <v>73</v>
      </c>
      <c r="Y5" s="6" t="s">
        <v>175</v>
      </c>
      <c r="Z5" s="6" t="s">
        <v>176</v>
      </c>
      <c r="AA5" s="6" t="s">
        <v>176</v>
      </c>
      <c r="AB5" s="6">
        <v>-3.5000000000000001E-3</v>
      </c>
      <c r="AC5" s="6">
        <v>-3.5000000000000001E-3</v>
      </c>
      <c r="AD5" s="6">
        <v>-3.5000000000000001E-3</v>
      </c>
      <c r="AE5" s="6">
        <v>4.7000000000000002E-3</v>
      </c>
      <c r="AF5" s="2">
        <v>6.8900000000000003E-3</v>
      </c>
      <c r="AG5" s="6">
        <f>-0.1662-0.1592</f>
        <v>-0.32540000000000002</v>
      </c>
      <c r="AH5" s="6">
        <f>-0.1662-0.1592</f>
        <v>-0.32540000000000002</v>
      </c>
      <c r="AI5" s="20">
        <v>8.3006023880000002E-2</v>
      </c>
      <c r="AJ5" s="6">
        <v>6.8900000000000003E-3</v>
      </c>
      <c r="AK5" s="2">
        <v>852</v>
      </c>
      <c r="AL5" s="9">
        <v>44404</v>
      </c>
      <c r="AM5" s="6" t="s">
        <v>156</v>
      </c>
      <c r="AN5" s="6"/>
      <c r="AO5" s="3"/>
      <c r="AP5" s="6"/>
      <c r="AQ5" s="6"/>
      <c r="AR5" s="6"/>
      <c r="AS5" s="6"/>
      <c r="AT5" s="6"/>
    </row>
    <row r="6" spans="1:46" ht="17" thickBot="1">
      <c r="A6" s="6">
        <v>50</v>
      </c>
      <c r="B6" s="6">
        <v>19</v>
      </c>
      <c r="C6" s="2" t="s">
        <v>244</v>
      </c>
      <c r="D6" s="6" t="s">
        <v>245</v>
      </c>
      <c r="E6" s="6"/>
      <c r="F6" s="6" t="s">
        <v>81</v>
      </c>
      <c r="G6" s="6" t="s">
        <v>246</v>
      </c>
      <c r="H6" s="6" t="s">
        <v>81</v>
      </c>
      <c r="I6" s="6" t="s">
        <v>247</v>
      </c>
      <c r="J6" s="2" t="s">
        <v>122</v>
      </c>
      <c r="K6" s="2" t="s">
        <v>93</v>
      </c>
      <c r="L6" s="6" t="s">
        <v>123</v>
      </c>
      <c r="M6" s="6" t="s">
        <v>136</v>
      </c>
      <c r="N6" s="6" t="s">
        <v>248</v>
      </c>
      <c r="O6" s="6" t="s">
        <v>43</v>
      </c>
      <c r="P6" s="6" t="s">
        <v>249</v>
      </c>
      <c r="Q6" s="6" t="s">
        <v>81</v>
      </c>
      <c r="R6" s="6" t="s">
        <v>81</v>
      </c>
      <c r="S6" s="6" t="s">
        <v>81</v>
      </c>
      <c r="T6" s="2">
        <v>1008</v>
      </c>
      <c r="U6" s="6" t="s">
        <v>250</v>
      </c>
      <c r="V6" s="6" t="s">
        <v>251</v>
      </c>
      <c r="W6" s="2">
        <v>-0.65</v>
      </c>
      <c r="X6" s="6" t="s">
        <v>73</v>
      </c>
      <c r="Y6" s="6" t="s">
        <v>252</v>
      </c>
      <c r="Z6" s="6" t="s">
        <v>413</v>
      </c>
      <c r="AA6" s="2" t="s">
        <v>253</v>
      </c>
      <c r="AB6" s="2">
        <v>-0.19020000000000001</v>
      </c>
      <c r="AC6" s="6">
        <v>-0.2427</v>
      </c>
      <c r="AD6" s="6">
        <v>-0.2427</v>
      </c>
      <c r="AE6" s="5">
        <v>3.3E-3</v>
      </c>
      <c r="AF6" s="5">
        <v>4.4999999999999997E-3</v>
      </c>
      <c r="AG6" s="5">
        <f>-0.3031 - -0.0773</f>
        <v>-0.2258</v>
      </c>
      <c r="AH6" s="5">
        <f>-0.3742 - -0.1112</f>
        <v>-0.26300000000000001</v>
      </c>
      <c r="AI6" s="17">
        <v>6.7082039319999995E-2</v>
      </c>
      <c r="AJ6" s="5">
        <v>4.4999999999999997E-3</v>
      </c>
      <c r="AK6" s="2">
        <v>1008</v>
      </c>
      <c r="AL6" s="9">
        <v>44404</v>
      </c>
      <c r="AM6" s="6" t="s">
        <v>239</v>
      </c>
      <c r="AN6" s="6"/>
      <c r="AO6" s="6"/>
      <c r="AP6" s="6"/>
      <c r="AQ6" s="6"/>
      <c r="AR6" s="6"/>
      <c r="AS6" s="6"/>
      <c r="AT6" s="6"/>
    </row>
    <row r="7" spans="1:46" ht="17" thickBot="1">
      <c r="A7" s="6">
        <v>51</v>
      </c>
      <c r="B7" s="6">
        <v>20</v>
      </c>
      <c r="C7" s="2" t="s">
        <v>254</v>
      </c>
      <c r="D7" s="4" t="s">
        <v>255</v>
      </c>
      <c r="E7" s="6"/>
      <c r="F7" s="6" t="s">
        <v>81</v>
      </c>
      <c r="G7" s="6" t="s">
        <v>256</v>
      </c>
      <c r="H7" s="6" t="s">
        <v>81</v>
      </c>
      <c r="I7" s="6"/>
      <c r="J7" s="2" t="s">
        <v>122</v>
      </c>
      <c r="K7" s="2" t="s">
        <v>93</v>
      </c>
      <c r="L7" s="6" t="s">
        <v>123</v>
      </c>
      <c r="M7" s="6" t="s">
        <v>136</v>
      </c>
      <c r="N7" s="6" t="s">
        <v>257</v>
      </c>
      <c r="O7" s="6" t="s">
        <v>258</v>
      </c>
      <c r="P7" s="6" t="s">
        <v>259</v>
      </c>
      <c r="Q7" s="6" t="s">
        <v>81</v>
      </c>
      <c r="R7" s="6" t="s">
        <v>81</v>
      </c>
      <c r="S7" s="6" t="s">
        <v>81</v>
      </c>
      <c r="T7" s="2">
        <v>740</v>
      </c>
      <c r="U7" s="6" t="s">
        <v>250</v>
      </c>
      <c r="V7" s="6" t="s">
        <v>260</v>
      </c>
      <c r="W7" s="6"/>
      <c r="X7" s="6" t="s">
        <v>73</v>
      </c>
      <c r="Y7" s="6" t="s">
        <v>261</v>
      </c>
      <c r="Z7" s="2" t="s">
        <v>61</v>
      </c>
      <c r="AA7" s="2" t="s">
        <v>262</v>
      </c>
      <c r="AB7" s="2">
        <v>-0.32500000000000001</v>
      </c>
      <c r="AC7" s="6">
        <v>-0.3337</v>
      </c>
      <c r="AD7" s="6">
        <v>-0.3337</v>
      </c>
      <c r="AE7" s="6">
        <v>8.0479999999999996E-3</v>
      </c>
      <c r="AF7" s="2">
        <v>8.3350000000000004E-3</v>
      </c>
      <c r="AG7" s="6">
        <f>-0.5505 - -0.164</f>
        <v>-0.38649999999999995</v>
      </c>
      <c r="AH7" s="6">
        <f>-0.5126 - -0.1547</f>
        <v>-0.35789999999999994</v>
      </c>
      <c r="AI7" s="17">
        <v>9.1296221169999997E-2</v>
      </c>
      <c r="AJ7" s="6">
        <v>8.3350000000000004E-3</v>
      </c>
      <c r="AK7" s="2">
        <v>725</v>
      </c>
      <c r="AL7" s="9">
        <v>44404</v>
      </c>
      <c r="AM7" s="6" t="s">
        <v>239</v>
      </c>
      <c r="AN7" s="6"/>
      <c r="AO7" s="6"/>
      <c r="AP7" s="6"/>
      <c r="AQ7" s="6"/>
      <c r="AR7" s="6"/>
      <c r="AS7" s="6"/>
      <c r="AT7" s="6"/>
    </row>
    <row r="8" spans="1:46" ht="17" thickBot="1">
      <c r="A8" s="6">
        <v>60</v>
      </c>
      <c r="B8" s="6">
        <v>26</v>
      </c>
      <c r="C8" s="6" t="s">
        <v>305</v>
      </c>
      <c r="D8" s="6" t="s">
        <v>306</v>
      </c>
      <c r="E8" s="6" t="s">
        <v>81</v>
      </c>
      <c r="F8" s="6" t="s">
        <v>81</v>
      </c>
      <c r="G8" s="6" t="s">
        <v>307</v>
      </c>
      <c r="H8" s="6" t="s">
        <v>81</v>
      </c>
      <c r="I8" s="6" t="s">
        <v>308</v>
      </c>
      <c r="J8" s="2" t="s">
        <v>122</v>
      </c>
      <c r="K8" s="2" t="s">
        <v>93</v>
      </c>
      <c r="L8" s="6" t="s">
        <v>123</v>
      </c>
      <c r="M8" s="6" t="s">
        <v>136</v>
      </c>
      <c r="N8" s="6" t="s">
        <v>309</v>
      </c>
      <c r="O8" s="6" t="s">
        <v>310</v>
      </c>
      <c r="P8" s="6" t="s">
        <v>95</v>
      </c>
      <c r="Q8" s="6" t="s">
        <v>81</v>
      </c>
      <c r="R8" s="6" t="s">
        <v>81</v>
      </c>
      <c r="S8" s="6" t="s">
        <v>81</v>
      </c>
      <c r="T8" s="6" t="s">
        <v>81</v>
      </c>
      <c r="U8" s="6" t="s">
        <v>250</v>
      </c>
      <c r="V8" s="6" t="s">
        <v>81</v>
      </c>
      <c r="W8" s="6" t="s">
        <v>81</v>
      </c>
      <c r="X8" s="6" t="s">
        <v>73</v>
      </c>
      <c r="Y8" s="6" t="s">
        <v>311</v>
      </c>
      <c r="Z8" s="6" t="s">
        <v>61</v>
      </c>
      <c r="AA8" s="6" t="s">
        <v>61</v>
      </c>
      <c r="AB8" s="6">
        <v>-0.3407</v>
      </c>
      <c r="AC8" s="6"/>
      <c r="AD8" s="6">
        <v>-0.3407</v>
      </c>
      <c r="AE8" s="6">
        <v>7.4180000000000001E-3</v>
      </c>
      <c r="AF8" s="6"/>
      <c r="AG8" s="6">
        <f>-0.5095--0.1719</f>
        <v>-0.33759999999999996</v>
      </c>
      <c r="AH8" s="6"/>
      <c r="AI8" s="17">
        <v>8.6127811999999998E-2</v>
      </c>
      <c r="AJ8" s="6">
        <v>7.4180000000000001E-3</v>
      </c>
      <c r="AK8" s="6">
        <v>549</v>
      </c>
      <c r="AL8" s="9">
        <v>44620</v>
      </c>
      <c r="AM8" s="6"/>
      <c r="AN8" s="6"/>
      <c r="AO8" s="6"/>
      <c r="AP8" s="6"/>
      <c r="AQ8" s="6"/>
      <c r="AR8" s="6"/>
      <c r="AS8" s="6"/>
      <c r="AT8" s="6"/>
    </row>
    <row r="9" spans="1:46" ht="17" thickBot="1">
      <c r="A9" s="6">
        <v>88</v>
      </c>
      <c r="B9" s="6">
        <v>31</v>
      </c>
      <c r="C9" s="6" t="s">
        <v>389</v>
      </c>
      <c r="D9" s="6" t="s">
        <v>390</v>
      </c>
      <c r="E9" s="6"/>
      <c r="F9" s="6" t="s">
        <v>81</v>
      </c>
      <c r="G9" s="6" t="s">
        <v>391</v>
      </c>
      <c r="H9" s="6" t="s">
        <v>81</v>
      </c>
      <c r="I9" s="6" t="s">
        <v>392</v>
      </c>
      <c r="J9" s="2" t="s">
        <v>122</v>
      </c>
      <c r="K9" s="2" t="s">
        <v>93</v>
      </c>
      <c r="L9" s="6" t="s">
        <v>123</v>
      </c>
      <c r="M9" s="6" t="s">
        <v>393</v>
      </c>
      <c r="N9" s="6" t="s">
        <v>394</v>
      </c>
      <c r="O9" s="6" t="s">
        <v>395</v>
      </c>
      <c r="P9" s="6" t="s">
        <v>396</v>
      </c>
      <c r="Q9" s="6" t="s">
        <v>81</v>
      </c>
      <c r="R9" s="6" t="s">
        <v>81</v>
      </c>
      <c r="S9" s="6" t="s">
        <v>81</v>
      </c>
      <c r="T9" s="6" t="s">
        <v>81</v>
      </c>
      <c r="U9" s="6" t="s">
        <v>250</v>
      </c>
      <c r="V9" s="6" t="s">
        <v>397</v>
      </c>
      <c r="W9" s="6" t="s">
        <v>398</v>
      </c>
      <c r="X9" s="6" t="s">
        <v>73</v>
      </c>
      <c r="Y9" s="6" t="s">
        <v>399</v>
      </c>
      <c r="Z9" s="6" t="s">
        <v>61</v>
      </c>
      <c r="AA9" s="6" t="s">
        <v>61</v>
      </c>
      <c r="AB9" s="6">
        <v>-1.2927999999999999</v>
      </c>
      <c r="AC9" s="6"/>
      <c r="AD9" s="6">
        <v>-1.2927999999999999</v>
      </c>
      <c r="AE9" s="6">
        <v>4.8288999999999999E-2</v>
      </c>
      <c r="AF9" s="6"/>
      <c r="AG9" s="6">
        <f>-1.7235- -0.8621</f>
        <v>-0.86140000000000005</v>
      </c>
      <c r="AH9" s="6"/>
      <c r="AI9" s="17">
        <v>0.21974758250000001</v>
      </c>
      <c r="AJ9" s="6">
        <v>4.8288999999999999E-2</v>
      </c>
      <c r="AK9" s="6">
        <v>177</v>
      </c>
      <c r="AL9" s="9">
        <v>44620</v>
      </c>
      <c r="AM9" s="6"/>
      <c r="AN9" s="6"/>
      <c r="AO9" s="6"/>
      <c r="AP9" s="6"/>
      <c r="AQ9" s="2"/>
      <c r="AR9" s="2"/>
      <c r="AS9" s="6"/>
      <c r="AT9" s="6"/>
    </row>
    <row r="10" spans="1:46" ht="17" thickBot="1">
      <c r="A10" s="6">
        <v>89</v>
      </c>
      <c r="B10" s="6">
        <v>32</v>
      </c>
      <c r="C10" s="6" t="s">
        <v>400</v>
      </c>
      <c r="D10" s="6" t="s">
        <v>401</v>
      </c>
      <c r="E10" s="6" t="s">
        <v>81</v>
      </c>
      <c r="F10" s="6" t="s">
        <v>81</v>
      </c>
      <c r="G10" s="6" t="s">
        <v>402</v>
      </c>
      <c r="H10" s="6" t="s">
        <v>81</v>
      </c>
      <c r="I10" s="6" t="s">
        <v>403</v>
      </c>
      <c r="J10" s="2" t="s">
        <v>122</v>
      </c>
      <c r="K10" s="2" t="s">
        <v>93</v>
      </c>
      <c r="L10" s="6" t="s">
        <v>123</v>
      </c>
      <c r="M10" s="6" t="s">
        <v>136</v>
      </c>
      <c r="N10" s="6" t="s">
        <v>404</v>
      </c>
      <c r="O10" s="6" t="s">
        <v>405</v>
      </c>
      <c r="P10" s="6" t="s">
        <v>324</v>
      </c>
      <c r="Q10" s="6" t="s">
        <v>81</v>
      </c>
      <c r="R10" s="6" t="s">
        <v>81</v>
      </c>
      <c r="S10" s="6" t="s">
        <v>81</v>
      </c>
      <c r="T10" s="6" t="s">
        <v>81</v>
      </c>
      <c r="U10" s="6" t="s">
        <v>250</v>
      </c>
      <c r="V10" s="6" t="s">
        <v>260</v>
      </c>
      <c r="W10" s="6"/>
      <c r="X10" s="6" t="s">
        <v>73</v>
      </c>
      <c r="Y10" s="6" t="s">
        <v>406</v>
      </c>
      <c r="Z10" s="6" t="s">
        <v>61</v>
      </c>
      <c r="AA10" s="6" t="s">
        <v>61</v>
      </c>
      <c r="AB10" s="6">
        <v>0.16020000000000001</v>
      </c>
      <c r="AC10" s="6"/>
      <c r="AD10" s="6">
        <v>0.16020000000000001</v>
      </c>
      <c r="AE10" s="6">
        <v>5.1633999999999999E-2</v>
      </c>
      <c r="AF10" s="6"/>
      <c r="AG10" s="6">
        <f>-0.2851- 0.6056</f>
        <v>-0.89070000000000005</v>
      </c>
      <c r="AH10" s="6"/>
      <c r="AI10" s="17">
        <v>0.2272311598</v>
      </c>
      <c r="AJ10" s="6">
        <v>5.1633999999999999E-2</v>
      </c>
      <c r="AK10" s="6">
        <v>100</v>
      </c>
      <c r="AL10" s="9">
        <v>44620</v>
      </c>
      <c r="AM10" s="6"/>
      <c r="AN10" s="6"/>
      <c r="AO10" s="6"/>
      <c r="AP10" s="6"/>
      <c r="AQ10" s="2"/>
      <c r="AR10" s="2"/>
      <c r="AS10" s="6"/>
      <c r="AT10" s="6"/>
    </row>
    <row r="11" spans="1:46" ht="17" thickBot="1">
      <c r="A11" s="6">
        <v>90</v>
      </c>
      <c r="B11" s="6">
        <v>33</v>
      </c>
      <c r="C11" s="6" t="s">
        <v>407</v>
      </c>
      <c r="D11" s="6" t="s">
        <v>408</v>
      </c>
      <c r="E11" s="6" t="s">
        <v>81</v>
      </c>
      <c r="F11" s="6" t="s">
        <v>81</v>
      </c>
      <c r="G11" s="6" t="s">
        <v>409</v>
      </c>
      <c r="H11" s="6" t="s">
        <v>81</v>
      </c>
      <c r="I11" s="6" t="s">
        <v>410</v>
      </c>
      <c r="J11" s="6" t="s">
        <v>122</v>
      </c>
      <c r="K11" s="2" t="s">
        <v>93</v>
      </c>
      <c r="L11" s="6" t="s">
        <v>123</v>
      </c>
      <c r="M11" s="6" t="s">
        <v>136</v>
      </c>
      <c r="N11" s="6" t="s">
        <v>411</v>
      </c>
      <c r="O11" s="6" t="s">
        <v>234</v>
      </c>
      <c r="P11" s="6" t="s">
        <v>412</v>
      </c>
      <c r="Q11" s="6" t="s">
        <v>81</v>
      </c>
      <c r="R11" s="6" t="s">
        <v>81</v>
      </c>
      <c r="S11" s="6" t="s">
        <v>81</v>
      </c>
      <c r="T11" s="6" t="s">
        <v>81</v>
      </c>
      <c r="U11" s="6" t="s">
        <v>250</v>
      </c>
      <c r="V11" s="6"/>
      <c r="W11" s="6"/>
      <c r="X11" s="6" t="s">
        <v>73</v>
      </c>
      <c r="Y11" s="6" t="s">
        <v>570</v>
      </c>
      <c r="Z11" s="6" t="s">
        <v>413</v>
      </c>
      <c r="AA11" s="6" t="s">
        <v>413</v>
      </c>
      <c r="AB11" s="6">
        <v>-0.56120000000000003</v>
      </c>
      <c r="AC11" s="6"/>
      <c r="AD11" s="6">
        <v>-0.56120000000000003</v>
      </c>
      <c r="AE11" s="6">
        <v>4.3499999999999997E-2</v>
      </c>
      <c r="AF11" s="6"/>
      <c r="AG11" s="6">
        <f>-0.9699- -0.1526</f>
        <v>-0.81729999999999992</v>
      </c>
      <c r="AH11" s="6"/>
      <c r="AI11" s="17">
        <v>0.20856653610000001</v>
      </c>
      <c r="AJ11" s="6">
        <v>4.3499999999999997E-2</v>
      </c>
      <c r="AK11" s="6">
        <v>96</v>
      </c>
      <c r="AL11" s="9">
        <v>44620</v>
      </c>
      <c r="AM11" s="6"/>
      <c r="AN11" s="6"/>
      <c r="AO11" s="11"/>
      <c r="AP11" s="6"/>
      <c r="AQ11" s="6"/>
      <c r="AR11" s="6"/>
      <c r="AS11" s="6"/>
      <c r="AT11" s="6"/>
    </row>
    <row r="12" spans="1:46" ht="17" thickBot="1">
      <c r="A12" s="6">
        <v>92</v>
      </c>
      <c r="B12" s="6">
        <v>35</v>
      </c>
      <c r="C12" s="6" t="s">
        <v>423</v>
      </c>
      <c r="D12" s="6" t="s">
        <v>424</v>
      </c>
      <c r="E12" s="6" t="s">
        <v>81</v>
      </c>
      <c r="F12" s="6" t="s">
        <v>81</v>
      </c>
      <c r="G12" s="6" t="s">
        <v>425</v>
      </c>
      <c r="H12" s="6" t="s">
        <v>81</v>
      </c>
      <c r="I12" s="6" t="s">
        <v>308</v>
      </c>
      <c r="J12" s="6" t="s">
        <v>122</v>
      </c>
      <c r="K12" s="2" t="s">
        <v>93</v>
      </c>
      <c r="L12" s="6" t="s">
        <v>123</v>
      </c>
      <c r="M12" s="6" t="s">
        <v>124</v>
      </c>
      <c r="N12" s="6" t="s">
        <v>426</v>
      </c>
      <c r="O12" s="6" t="s">
        <v>43</v>
      </c>
      <c r="P12" s="6" t="s">
        <v>427</v>
      </c>
      <c r="Q12" s="6" t="s">
        <v>81</v>
      </c>
      <c r="R12" s="6" t="s">
        <v>81</v>
      </c>
      <c r="S12" s="6" t="s">
        <v>81</v>
      </c>
      <c r="T12" s="6" t="s">
        <v>81</v>
      </c>
      <c r="U12" s="6" t="s">
        <v>96</v>
      </c>
      <c r="V12" s="6" t="s">
        <v>428</v>
      </c>
      <c r="W12" s="6"/>
      <c r="X12" s="6" t="s">
        <v>46</v>
      </c>
      <c r="Y12" s="6" t="s">
        <v>429</v>
      </c>
      <c r="Z12" s="6" t="s">
        <v>430</v>
      </c>
      <c r="AA12" s="6" t="s">
        <v>430</v>
      </c>
      <c r="AB12" s="6">
        <v>-5.6300000000000003E-2</v>
      </c>
      <c r="AC12" s="6"/>
      <c r="AD12" s="15">
        <v>-5.6300000000000003E-2</v>
      </c>
      <c r="AE12" s="6">
        <v>2.0900000000000001E-4</v>
      </c>
      <c r="AF12" s="6"/>
      <c r="AG12" s="6">
        <f>-0.0279--0.0846</f>
        <v>5.6699999999999993E-2</v>
      </c>
      <c r="AH12" s="6"/>
      <c r="AI12" s="17">
        <v>1.4456832290000001E-2</v>
      </c>
      <c r="AJ12" s="6">
        <v>2.0900000000000001E-4</v>
      </c>
      <c r="AK12" s="16">
        <v>19905</v>
      </c>
      <c r="AL12" s="9">
        <v>44620</v>
      </c>
      <c r="AM12" s="6"/>
      <c r="AN12" s="6"/>
      <c r="AO12" s="6"/>
      <c r="AP12" s="6"/>
      <c r="AQ12" s="6"/>
      <c r="AR12" s="6"/>
      <c r="AS12" s="6"/>
      <c r="AT12" s="6"/>
    </row>
    <row r="13" spans="1:46" ht="17" thickBot="1">
      <c r="A13" s="6">
        <v>93</v>
      </c>
      <c r="B13" s="6">
        <v>36</v>
      </c>
      <c r="C13" s="6" t="s">
        <v>431</v>
      </c>
      <c r="D13" s="6" t="s">
        <v>577</v>
      </c>
      <c r="E13" s="6" t="s">
        <v>81</v>
      </c>
      <c r="F13" s="6" t="s">
        <v>81</v>
      </c>
      <c r="G13" s="6" t="s">
        <v>432</v>
      </c>
      <c r="H13" s="6" t="s">
        <v>81</v>
      </c>
      <c r="I13" s="6" t="s">
        <v>433</v>
      </c>
      <c r="J13" s="6" t="s">
        <v>122</v>
      </c>
      <c r="K13" s="2" t="s">
        <v>93</v>
      </c>
      <c r="L13" s="6" t="s">
        <v>123</v>
      </c>
      <c r="M13" s="6" t="s">
        <v>136</v>
      </c>
      <c r="N13" s="6" t="s">
        <v>434</v>
      </c>
      <c r="O13" s="6" t="s">
        <v>152</v>
      </c>
      <c r="P13" s="6" t="s">
        <v>301</v>
      </c>
      <c r="Q13" s="6" t="s">
        <v>81</v>
      </c>
      <c r="R13" s="6" t="s">
        <v>81</v>
      </c>
      <c r="S13" s="6" t="s">
        <v>81</v>
      </c>
      <c r="T13" s="6" t="s">
        <v>81</v>
      </c>
      <c r="U13" s="6" t="s">
        <v>96</v>
      </c>
      <c r="V13" s="6" t="s">
        <v>260</v>
      </c>
      <c r="W13" s="6"/>
      <c r="X13" s="6" t="s">
        <v>73</v>
      </c>
      <c r="Y13" s="6" t="s">
        <v>572</v>
      </c>
      <c r="Z13" s="6" t="s">
        <v>413</v>
      </c>
      <c r="AA13" s="6" t="s">
        <v>413</v>
      </c>
      <c r="AB13" s="6">
        <v>-3.1899999999999998E-2</v>
      </c>
      <c r="AC13" s="6"/>
      <c r="AD13" s="6">
        <v>-3.1899999999999998E-2</v>
      </c>
      <c r="AE13" s="6">
        <v>0.01</v>
      </c>
      <c r="AF13" s="6"/>
      <c r="AG13" s="6">
        <f>-0.2277-0.1638</f>
        <v>-0.39150000000000001</v>
      </c>
      <c r="AH13" s="6"/>
      <c r="AI13" s="17">
        <v>0.1</v>
      </c>
      <c r="AJ13" s="6">
        <v>0.01</v>
      </c>
      <c r="AK13" s="16">
        <v>1073</v>
      </c>
      <c r="AL13" s="9">
        <v>44620</v>
      </c>
      <c r="AM13" s="6"/>
      <c r="AN13" s="6"/>
      <c r="AO13" s="6"/>
      <c r="AP13" s="6"/>
      <c r="AQ13" s="6"/>
      <c r="AR13" s="6"/>
      <c r="AS13" s="6"/>
      <c r="AT13" s="6"/>
    </row>
    <row r="14" spans="1:46" ht="17" thickBot="1">
      <c r="A14" s="6">
        <v>95</v>
      </c>
      <c r="B14" s="6">
        <v>38</v>
      </c>
      <c r="C14" s="6" t="s">
        <v>443</v>
      </c>
      <c r="D14" s="6" t="s">
        <v>444</v>
      </c>
      <c r="E14" s="6" t="s">
        <v>81</v>
      </c>
      <c r="F14" s="6" t="s">
        <v>81</v>
      </c>
      <c r="G14" s="6" t="s">
        <v>445</v>
      </c>
      <c r="H14" s="6" t="s">
        <v>81</v>
      </c>
      <c r="I14" s="6" t="s">
        <v>446</v>
      </c>
      <c r="J14" s="6" t="s">
        <v>122</v>
      </c>
      <c r="K14" s="2" t="s">
        <v>93</v>
      </c>
      <c r="L14" s="6" t="s">
        <v>123</v>
      </c>
      <c r="M14" s="6" t="s">
        <v>136</v>
      </c>
      <c r="N14" s="6" t="s">
        <v>447</v>
      </c>
      <c r="O14" s="6" t="s">
        <v>573</v>
      </c>
      <c r="P14" s="6" t="s">
        <v>95</v>
      </c>
      <c r="Q14" s="6" t="s">
        <v>81</v>
      </c>
      <c r="R14" s="6" t="s">
        <v>81</v>
      </c>
      <c r="S14" s="6" t="s">
        <v>81</v>
      </c>
      <c r="T14" s="6" t="s">
        <v>81</v>
      </c>
      <c r="U14" s="6" t="s">
        <v>250</v>
      </c>
      <c r="V14" s="6"/>
      <c r="W14" s="6"/>
      <c r="X14" s="6" t="s">
        <v>73</v>
      </c>
      <c r="Y14" s="6" t="s">
        <v>574</v>
      </c>
      <c r="Z14" s="6" t="s">
        <v>413</v>
      </c>
      <c r="AA14" s="6" t="s">
        <v>413</v>
      </c>
      <c r="AB14" s="6">
        <v>-0.39300000000000002</v>
      </c>
      <c r="AC14" s="6"/>
      <c r="AD14" s="6">
        <v>-0.39300000000000002</v>
      </c>
      <c r="AE14" s="6">
        <v>3.6700000000000003E-2</v>
      </c>
      <c r="AF14" s="6"/>
      <c r="AG14" s="6">
        <f>-0.7683- -0.0177</f>
        <v>-0.75059999999999993</v>
      </c>
      <c r="AH14" s="6"/>
      <c r="AI14" s="17">
        <v>0.1915724406</v>
      </c>
      <c r="AJ14" s="6">
        <v>3.6700000000000003E-2</v>
      </c>
      <c r="AK14" s="6">
        <v>114</v>
      </c>
      <c r="AL14" s="9">
        <v>44620</v>
      </c>
      <c r="AM14" s="6"/>
      <c r="AN14" s="6"/>
      <c r="AO14" s="6"/>
      <c r="AP14" s="6"/>
      <c r="AQ14" s="6"/>
      <c r="AR14" s="6"/>
      <c r="AS14" s="6"/>
      <c r="AT14" s="6"/>
    </row>
    <row r="15" spans="1:46" ht="17" thickBot="1">
      <c r="A15" s="6">
        <v>105</v>
      </c>
      <c r="B15" s="6">
        <v>43</v>
      </c>
      <c r="C15" s="6" t="s">
        <v>485</v>
      </c>
      <c r="D15" s="6" t="s">
        <v>486</v>
      </c>
      <c r="E15" s="6" t="s">
        <v>81</v>
      </c>
      <c r="F15" s="6" t="s">
        <v>81</v>
      </c>
      <c r="G15" s="6" t="s">
        <v>487</v>
      </c>
      <c r="H15" s="6" t="s">
        <v>81</v>
      </c>
      <c r="I15" s="6" t="s">
        <v>488</v>
      </c>
      <c r="J15" s="6" t="s">
        <v>122</v>
      </c>
      <c r="K15" s="2" t="s">
        <v>93</v>
      </c>
      <c r="L15" s="6" t="s">
        <v>123</v>
      </c>
      <c r="M15" s="6" t="s">
        <v>136</v>
      </c>
      <c r="N15" s="6" t="s">
        <v>489</v>
      </c>
      <c r="O15" s="6" t="s">
        <v>480</v>
      </c>
      <c r="P15" s="6" t="s">
        <v>319</v>
      </c>
      <c r="Q15" s="6" t="s">
        <v>81</v>
      </c>
      <c r="R15" s="6" t="s">
        <v>81</v>
      </c>
      <c r="S15" s="6" t="s">
        <v>81</v>
      </c>
      <c r="T15" s="6" t="s">
        <v>81</v>
      </c>
      <c r="U15" s="6" t="s">
        <v>96</v>
      </c>
      <c r="V15" s="6" t="s">
        <v>490</v>
      </c>
      <c r="W15" s="6" t="s">
        <v>491</v>
      </c>
      <c r="X15" s="6" t="s">
        <v>46</v>
      </c>
      <c r="Y15" s="6" t="s">
        <v>492</v>
      </c>
      <c r="Z15" s="6" t="s">
        <v>61</v>
      </c>
      <c r="AA15" s="6" t="s">
        <v>61</v>
      </c>
      <c r="AB15" s="6">
        <v>-0.1895</v>
      </c>
      <c r="AC15" s="6"/>
      <c r="AD15" s="6">
        <v>-0.1895</v>
      </c>
      <c r="AE15" s="6">
        <v>2.1453E-2</v>
      </c>
      <c r="AF15" s="6"/>
      <c r="AG15" s="6">
        <f>-0.4766-0.0975</f>
        <v>-0.57410000000000005</v>
      </c>
      <c r="AH15" s="6"/>
      <c r="AI15" s="20">
        <v>0.14646842660000001</v>
      </c>
      <c r="AJ15" s="6">
        <v>2.1453E-2</v>
      </c>
      <c r="AK15" s="6">
        <v>290</v>
      </c>
      <c r="AL15" s="9">
        <v>44620</v>
      </c>
      <c r="AM15" s="6"/>
      <c r="AN15" s="6"/>
      <c r="AO15" s="6"/>
      <c r="AP15" s="6"/>
      <c r="AQ15" s="6"/>
      <c r="AR15" s="6"/>
      <c r="AS15" s="6"/>
      <c r="AT15" s="6"/>
    </row>
    <row r="16" spans="1:46" ht="17" thickBot="1">
      <c r="A16" s="6">
        <v>106</v>
      </c>
      <c r="B16" s="6">
        <v>44</v>
      </c>
      <c r="C16" s="6" t="s">
        <v>493</v>
      </c>
      <c r="D16" s="6" t="s">
        <v>494</v>
      </c>
      <c r="E16" s="6" t="s">
        <v>81</v>
      </c>
      <c r="F16" s="6" t="s">
        <v>81</v>
      </c>
      <c r="G16" s="6" t="s">
        <v>495</v>
      </c>
      <c r="H16" s="6" t="s">
        <v>81</v>
      </c>
      <c r="I16" s="6" t="s">
        <v>496</v>
      </c>
      <c r="J16" s="6" t="s">
        <v>122</v>
      </c>
      <c r="K16" s="2" t="s">
        <v>93</v>
      </c>
      <c r="L16" s="6" t="s">
        <v>123</v>
      </c>
      <c r="M16" s="6" t="s">
        <v>136</v>
      </c>
      <c r="N16" s="6" t="s">
        <v>497</v>
      </c>
      <c r="O16" s="6" t="s">
        <v>498</v>
      </c>
      <c r="P16" s="6" t="s">
        <v>499</v>
      </c>
      <c r="Q16" s="6" t="s">
        <v>81</v>
      </c>
      <c r="R16" s="6" t="s">
        <v>81</v>
      </c>
      <c r="S16" s="6" t="s">
        <v>81</v>
      </c>
      <c r="T16" s="6" t="s">
        <v>81</v>
      </c>
      <c r="U16" s="6" t="s">
        <v>96</v>
      </c>
      <c r="V16" s="6" t="s">
        <v>500</v>
      </c>
      <c r="W16" s="6" t="s">
        <v>501</v>
      </c>
      <c r="X16" s="6" t="s">
        <v>46</v>
      </c>
      <c r="Y16" s="6" t="s">
        <v>575</v>
      </c>
      <c r="Z16" s="6" t="s">
        <v>413</v>
      </c>
      <c r="AA16" s="6" t="s">
        <v>413</v>
      </c>
      <c r="AB16" s="6">
        <v>-0.73550000000000004</v>
      </c>
      <c r="AC16" s="6"/>
      <c r="AD16" s="6">
        <v>-0.73550000000000004</v>
      </c>
      <c r="AE16" s="6">
        <v>5.4800000000000001E-2</v>
      </c>
      <c r="AF16" s="6"/>
      <c r="AG16" s="6">
        <f>-1.1945- -0.2766</f>
        <v>-0.91789999999999994</v>
      </c>
      <c r="AH16" s="6"/>
      <c r="AI16" s="17">
        <v>0.23409399819999999</v>
      </c>
      <c r="AJ16" s="6">
        <v>5.4800000000000001E-2</v>
      </c>
      <c r="AK16" s="6">
        <v>87</v>
      </c>
      <c r="AL16" s="9">
        <v>44620</v>
      </c>
      <c r="AM16" s="6"/>
      <c r="AN16" s="6"/>
      <c r="AO16" s="6"/>
      <c r="AP16" s="6"/>
      <c r="AQ16" s="6"/>
      <c r="AR16" s="6"/>
      <c r="AS16" s="6"/>
      <c r="AT16" s="6"/>
    </row>
    <row r="17" spans="1:46" ht="17" thickBot="1">
      <c r="A17" s="6">
        <v>113</v>
      </c>
      <c r="B17" s="6">
        <v>48</v>
      </c>
      <c r="C17" s="6" t="s">
        <v>529</v>
      </c>
      <c r="D17" s="6" t="s">
        <v>530</v>
      </c>
      <c r="E17" s="6" t="s">
        <v>81</v>
      </c>
      <c r="F17" s="6" t="s">
        <v>81</v>
      </c>
      <c r="G17" s="6" t="s">
        <v>531</v>
      </c>
      <c r="H17" s="6" t="s">
        <v>81</v>
      </c>
      <c r="I17" s="6" t="s">
        <v>67</v>
      </c>
      <c r="J17" s="6" t="s">
        <v>122</v>
      </c>
      <c r="K17" s="2" t="s">
        <v>93</v>
      </c>
      <c r="L17" s="6" t="s">
        <v>123</v>
      </c>
      <c r="M17" s="6" t="s">
        <v>532</v>
      </c>
      <c r="N17" s="6" t="s">
        <v>533</v>
      </c>
      <c r="O17" s="6" t="s">
        <v>146</v>
      </c>
      <c r="P17" s="6" t="s">
        <v>534</v>
      </c>
      <c r="Q17" s="6" t="s">
        <v>81</v>
      </c>
      <c r="R17" s="6" t="s">
        <v>81</v>
      </c>
      <c r="S17" s="6" t="s">
        <v>81</v>
      </c>
      <c r="T17" s="6" t="s">
        <v>81</v>
      </c>
      <c r="U17" s="6" t="s">
        <v>96</v>
      </c>
      <c r="V17" s="6" t="s">
        <v>148</v>
      </c>
      <c r="W17" s="6">
        <v>-0.2046801872</v>
      </c>
      <c r="X17" s="6" t="s">
        <v>46</v>
      </c>
      <c r="Y17" s="6" t="s">
        <v>81</v>
      </c>
      <c r="Z17" s="6" t="s">
        <v>81</v>
      </c>
      <c r="AA17" s="6" t="s">
        <v>81</v>
      </c>
      <c r="AB17" s="6" t="s">
        <v>81</v>
      </c>
      <c r="AC17" s="6"/>
      <c r="AD17" s="6">
        <v>-0.2046801872</v>
      </c>
      <c r="AE17" s="6">
        <v>2.40467678E-2</v>
      </c>
      <c r="AF17" s="6"/>
      <c r="AG17" s="6" t="s">
        <v>81</v>
      </c>
      <c r="AH17" s="6"/>
      <c r="AI17" s="17">
        <v>0.1550702028</v>
      </c>
      <c r="AJ17" s="6">
        <v>2.40467678E-2</v>
      </c>
      <c r="AK17" s="6">
        <v>6982</v>
      </c>
      <c r="AL17" s="9">
        <v>44620</v>
      </c>
      <c r="AM17" s="6"/>
      <c r="AN17" s="6"/>
      <c r="AO17" s="6"/>
      <c r="AP17" s="6"/>
      <c r="AQ17" s="6"/>
      <c r="AR17" s="6"/>
      <c r="AS17" s="6"/>
      <c r="AT17" s="6"/>
    </row>
    <row r="18" spans="1:46" ht="17" thickBot="1">
      <c r="A18" s="6">
        <v>114</v>
      </c>
      <c r="B18" s="6">
        <v>49</v>
      </c>
      <c r="C18" s="6" t="s">
        <v>535</v>
      </c>
      <c r="D18" s="6" t="s">
        <v>536</v>
      </c>
      <c r="E18" s="6" t="s">
        <v>81</v>
      </c>
      <c r="F18" s="6" t="s">
        <v>81</v>
      </c>
      <c r="G18" s="6" t="s">
        <v>537</v>
      </c>
      <c r="H18" s="6" t="s">
        <v>81</v>
      </c>
      <c r="I18" s="6" t="s">
        <v>538</v>
      </c>
      <c r="J18" s="6" t="s">
        <v>122</v>
      </c>
      <c r="K18" s="2" t="s">
        <v>93</v>
      </c>
      <c r="L18" s="6" t="s">
        <v>123</v>
      </c>
      <c r="M18" s="6" t="s">
        <v>583</v>
      </c>
      <c r="N18" s="6" t="s">
        <v>539</v>
      </c>
      <c r="O18" s="6" t="s">
        <v>540</v>
      </c>
      <c r="P18" s="6" t="s">
        <v>541</v>
      </c>
      <c r="Q18" s="6" t="s">
        <v>81</v>
      </c>
      <c r="R18" s="6" t="s">
        <v>81</v>
      </c>
      <c r="S18" s="6" t="s">
        <v>81</v>
      </c>
      <c r="T18" s="6" t="s">
        <v>81</v>
      </c>
      <c r="U18" s="6" t="s">
        <v>96</v>
      </c>
      <c r="V18" s="6" t="s">
        <v>542</v>
      </c>
      <c r="W18" s="6" t="s">
        <v>543</v>
      </c>
      <c r="X18" s="6" t="s">
        <v>46</v>
      </c>
      <c r="Y18" s="6" t="s">
        <v>544</v>
      </c>
      <c r="Z18" s="6" t="s">
        <v>61</v>
      </c>
      <c r="AA18" s="6" t="s">
        <v>61</v>
      </c>
      <c r="AB18" s="6">
        <v>-0.51</v>
      </c>
      <c r="AC18" s="6"/>
      <c r="AD18" s="6">
        <v>-0.51</v>
      </c>
      <c r="AE18" s="6">
        <v>2.5876E-2</v>
      </c>
      <c r="AF18" s="6"/>
      <c r="AG18" s="6">
        <f>-0.8253--0.1947</f>
        <v>-0.63060000000000005</v>
      </c>
      <c r="AH18" s="6"/>
      <c r="AI18" s="17">
        <v>0.16086018769999999</v>
      </c>
      <c r="AJ18" s="6">
        <v>2.5876E-2</v>
      </c>
      <c r="AK18" s="6">
        <v>555</v>
      </c>
      <c r="AL18" s="9">
        <v>44620</v>
      </c>
      <c r="AM18" s="6"/>
      <c r="AN18" s="6"/>
      <c r="AO18" s="6"/>
      <c r="AP18" s="6"/>
      <c r="AQ18" s="6"/>
      <c r="AR18" s="6"/>
      <c r="AS18" s="6"/>
      <c r="AT18" s="6"/>
    </row>
    <row r="19" spans="1:46" ht="17" thickBot="1">
      <c r="A19" s="6">
        <v>115</v>
      </c>
      <c r="B19" s="6">
        <v>50</v>
      </c>
      <c r="C19" s="6" t="s">
        <v>545</v>
      </c>
      <c r="D19" s="6" t="s">
        <v>546</v>
      </c>
      <c r="E19" s="6" t="s">
        <v>81</v>
      </c>
      <c r="F19" s="6" t="s">
        <v>81</v>
      </c>
      <c r="G19" s="6" t="s">
        <v>547</v>
      </c>
      <c r="H19" s="6" t="s">
        <v>81</v>
      </c>
      <c r="I19" s="6" t="s">
        <v>67</v>
      </c>
      <c r="J19" s="6" t="s">
        <v>233</v>
      </c>
      <c r="K19" s="2" t="s">
        <v>93</v>
      </c>
      <c r="L19" s="6" t="s">
        <v>123</v>
      </c>
      <c r="M19" s="6" t="s">
        <v>136</v>
      </c>
      <c r="N19" s="6" t="s">
        <v>548</v>
      </c>
      <c r="O19" s="6" t="s">
        <v>549</v>
      </c>
      <c r="P19" s="6" t="s">
        <v>319</v>
      </c>
      <c r="Q19" s="6" t="s">
        <v>81</v>
      </c>
      <c r="R19" s="6" t="s">
        <v>81</v>
      </c>
      <c r="S19" s="6" t="s">
        <v>81</v>
      </c>
      <c r="T19" s="6" t="s">
        <v>81</v>
      </c>
      <c r="U19" s="6" t="s">
        <v>96</v>
      </c>
      <c r="V19" s="6" t="s">
        <v>550</v>
      </c>
      <c r="W19" s="6">
        <v>-0.51500000000000001</v>
      </c>
      <c r="X19" s="6" t="s">
        <v>46</v>
      </c>
      <c r="Y19" s="6" t="s">
        <v>81</v>
      </c>
      <c r="Z19" s="6" t="s">
        <v>81</v>
      </c>
      <c r="AA19" s="6" t="s">
        <v>81</v>
      </c>
      <c r="AB19" s="6" t="s">
        <v>81</v>
      </c>
      <c r="AC19" s="6"/>
      <c r="AD19" s="6">
        <v>-0.51500000000000001</v>
      </c>
      <c r="AE19" s="6" t="s">
        <v>81</v>
      </c>
      <c r="AF19" s="6"/>
      <c r="AG19" s="6" t="s">
        <v>81</v>
      </c>
      <c r="AH19" s="6"/>
      <c r="AI19" s="17">
        <v>0.308</v>
      </c>
      <c r="AJ19" s="6">
        <v>9.4864000000000004E-2</v>
      </c>
      <c r="AK19" s="6">
        <v>180</v>
      </c>
      <c r="AL19" s="9">
        <v>44620</v>
      </c>
      <c r="AM19" s="6"/>
      <c r="AN19" s="6"/>
      <c r="AO19" s="6"/>
      <c r="AP19" s="6"/>
      <c r="AQ19" s="6"/>
      <c r="AR19" s="6"/>
      <c r="AS19" s="6"/>
      <c r="AT19" s="6"/>
    </row>
    <row r="20" spans="1:46" ht="17" thickBot="1">
      <c r="A20" s="6">
        <v>1</v>
      </c>
      <c r="B20" s="6">
        <v>1</v>
      </c>
      <c r="C20" s="6" t="s">
        <v>36</v>
      </c>
      <c r="D20" s="6" t="s">
        <v>37</v>
      </c>
      <c r="E20" s="6" t="s">
        <v>38</v>
      </c>
      <c r="F20" s="6">
        <v>12</v>
      </c>
      <c r="G20" s="6" t="s">
        <v>39</v>
      </c>
      <c r="H20" s="6">
        <v>12</v>
      </c>
      <c r="I20" s="6" t="s">
        <v>40</v>
      </c>
      <c r="J20" s="6" t="s">
        <v>233</v>
      </c>
      <c r="K20" s="2" t="s">
        <v>41</v>
      </c>
      <c r="L20" s="6" t="s">
        <v>42</v>
      </c>
      <c r="M20" s="6" t="s">
        <v>42</v>
      </c>
      <c r="N20" s="6" t="s">
        <v>590</v>
      </c>
      <c r="O20" s="6" t="s">
        <v>43</v>
      </c>
      <c r="P20" s="6" t="s">
        <v>44</v>
      </c>
      <c r="Q20" s="6">
        <v>0.45100000000000001</v>
      </c>
      <c r="R20" s="6">
        <v>483232</v>
      </c>
      <c r="S20" s="6">
        <v>0.377</v>
      </c>
      <c r="T20" s="2">
        <v>42898</v>
      </c>
      <c r="U20" s="6" t="s">
        <v>45</v>
      </c>
      <c r="V20" s="6" t="s">
        <v>551</v>
      </c>
      <c r="W20" s="2">
        <v>14.8</v>
      </c>
      <c r="X20" s="6" t="s">
        <v>46</v>
      </c>
      <c r="Y20" s="6" t="s">
        <v>47</v>
      </c>
      <c r="Z20" s="6" t="s">
        <v>48</v>
      </c>
      <c r="AA20" s="2" t="s">
        <v>48</v>
      </c>
      <c r="AB20" s="6">
        <v>-0.16850000000000001</v>
      </c>
      <c r="AC20" s="6">
        <v>-0.16850000000000001</v>
      </c>
      <c r="AD20" s="6">
        <v>-0.16850000000000001</v>
      </c>
      <c r="AE20" s="6">
        <v>3.3000000000000003E-5</v>
      </c>
      <c r="AF20" s="6">
        <v>3.3000000000000003E-5</v>
      </c>
      <c r="AG20" s="6"/>
      <c r="AH20" s="6">
        <f>-0.1797 - -0.1573</f>
        <v>-2.2400000000000003E-2</v>
      </c>
      <c r="AI20" s="17">
        <v>5.7445626470000004E-3</v>
      </c>
      <c r="AJ20" s="6">
        <v>3.3000000000000003E-5</v>
      </c>
      <c r="AK20" s="2">
        <v>526130</v>
      </c>
      <c r="AL20" s="9">
        <v>44404</v>
      </c>
      <c r="AM20" s="6" t="s">
        <v>49</v>
      </c>
      <c r="AN20" s="6"/>
      <c r="AO20" s="6"/>
      <c r="AP20" s="6"/>
      <c r="AQ20" s="6"/>
      <c r="AR20" s="6"/>
      <c r="AS20" s="6"/>
      <c r="AT20" s="6"/>
    </row>
    <row r="21" spans="1:46" ht="17" thickBot="1">
      <c r="A21" s="6">
        <v>2</v>
      </c>
      <c r="B21" s="6">
        <v>1</v>
      </c>
      <c r="C21" s="6" t="s">
        <v>36</v>
      </c>
      <c r="D21" s="6" t="s">
        <v>37</v>
      </c>
      <c r="E21" s="6" t="s">
        <v>38</v>
      </c>
      <c r="F21" s="6">
        <v>12</v>
      </c>
      <c r="G21" s="6" t="s">
        <v>39</v>
      </c>
      <c r="H21" s="6">
        <v>12</v>
      </c>
      <c r="I21" s="6" t="s">
        <v>40</v>
      </c>
      <c r="J21" s="6" t="s">
        <v>233</v>
      </c>
      <c r="K21" s="2" t="s">
        <v>41</v>
      </c>
      <c r="L21" s="6" t="s">
        <v>42</v>
      </c>
      <c r="M21" s="6" t="s">
        <v>42</v>
      </c>
      <c r="N21" s="6" t="s">
        <v>591</v>
      </c>
      <c r="O21" s="6" t="s">
        <v>43</v>
      </c>
      <c r="P21" s="6" t="s">
        <v>44</v>
      </c>
      <c r="Q21" s="6">
        <v>0.31900000000000001</v>
      </c>
      <c r="R21" s="6">
        <v>483232</v>
      </c>
      <c r="S21" s="6">
        <v>0.30499999999999999</v>
      </c>
      <c r="T21" s="2">
        <v>42898</v>
      </c>
      <c r="U21" s="6" t="s">
        <v>45</v>
      </c>
      <c r="V21" s="6" t="s">
        <v>551</v>
      </c>
      <c r="W21" s="2">
        <v>2.8</v>
      </c>
      <c r="X21" s="6" t="s">
        <v>46</v>
      </c>
      <c r="Y21" s="6" t="s">
        <v>50</v>
      </c>
      <c r="Z21" s="6" t="s">
        <v>48</v>
      </c>
      <c r="AA21" s="2" t="s">
        <v>48</v>
      </c>
      <c r="AB21" s="6">
        <v>-3.5999999999999997E-2</v>
      </c>
      <c r="AC21" s="6">
        <v>-3.5999999999999997E-2</v>
      </c>
      <c r="AD21" s="6">
        <v>-3.5999999999999997E-2</v>
      </c>
      <c r="AE21" s="6">
        <v>3.6000000000000001E-5</v>
      </c>
      <c r="AF21" s="6">
        <v>3.6000000000000001E-5</v>
      </c>
      <c r="AG21" s="6"/>
      <c r="AH21" s="6">
        <f>-0.0478 - -0.0242</f>
        <v>-2.3600000000000003E-2</v>
      </c>
      <c r="AI21" s="17">
        <v>6.0000000000000001E-3</v>
      </c>
      <c r="AJ21" s="6">
        <v>3.6000000000000001E-5</v>
      </c>
      <c r="AK21" s="2">
        <v>526130</v>
      </c>
      <c r="AL21" s="9">
        <v>44404</v>
      </c>
      <c r="AM21" s="6" t="s">
        <v>49</v>
      </c>
      <c r="AN21" s="6"/>
      <c r="AO21" s="6"/>
      <c r="AP21" s="6"/>
      <c r="AQ21" s="6"/>
      <c r="AR21" s="6"/>
      <c r="AS21" s="6"/>
      <c r="AT21" s="6"/>
    </row>
    <row r="22" spans="1:46" ht="17" thickBot="1">
      <c r="A22" s="6">
        <v>31</v>
      </c>
      <c r="B22" s="6">
        <v>11</v>
      </c>
      <c r="C22" s="6" t="s">
        <v>157</v>
      </c>
      <c r="D22" s="6" t="s">
        <v>158</v>
      </c>
      <c r="E22" s="6" t="s">
        <v>159</v>
      </c>
      <c r="F22" s="6">
        <v>14.5</v>
      </c>
      <c r="G22" s="6" t="s">
        <v>160</v>
      </c>
      <c r="H22" s="6">
        <v>6.5</v>
      </c>
      <c r="I22" s="6" t="s">
        <v>166</v>
      </c>
      <c r="J22" s="6" t="s">
        <v>233</v>
      </c>
      <c r="K22" s="2" t="s">
        <v>93</v>
      </c>
      <c r="L22" s="6" t="s">
        <v>42</v>
      </c>
      <c r="M22" s="6" t="s">
        <v>42</v>
      </c>
      <c r="N22" s="6" t="s">
        <v>590</v>
      </c>
      <c r="O22" s="6" t="s">
        <v>43</v>
      </c>
      <c r="P22" s="6" t="s">
        <v>162</v>
      </c>
      <c r="Q22" s="6">
        <v>0.45800000000000002</v>
      </c>
      <c r="R22" s="2">
        <v>4770.8829999999998</v>
      </c>
      <c r="S22" s="6">
        <v>0.438</v>
      </c>
      <c r="T22" s="2">
        <v>195.95</v>
      </c>
      <c r="U22" s="6" t="s">
        <v>163</v>
      </c>
      <c r="V22" s="6"/>
      <c r="W22" s="6"/>
      <c r="X22" s="6" t="s">
        <v>73</v>
      </c>
      <c r="Y22" s="6" t="s">
        <v>560</v>
      </c>
      <c r="Z22" s="6" t="s">
        <v>422</v>
      </c>
      <c r="AA22" s="6" t="s">
        <v>164</v>
      </c>
      <c r="AB22" s="2">
        <v>-2.6800000000000001E-2</v>
      </c>
      <c r="AC22" s="6">
        <v>-2.6800000000000001E-2</v>
      </c>
      <c r="AD22" s="6">
        <v>-2.6800000000000001E-2</v>
      </c>
      <c r="AE22" s="6">
        <v>5.313E-3</v>
      </c>
      <c r="AF22" s="2">
        <v>5.313E-3</v>
      </c>
      <c r="AG22" s="6">
        <f>-0.1697-0.116</f>
        <v>-0.28570000000000001</v>
      </c>
      <c r="AH22" s="6">
        <f>-0.1697-0.116</f>
        <v>-0.28570000000000001</v>
      </c>
      <c r="AI22" s="17">
        <v>7.2890328579999997E-2</v>
      </c>
      <c r="AJ22" s="6">
        <v>5.313E-3</v>
      </c>
      <c r="AK22" s="2">
        <v>4966.8329999999996</v>
      </c>
      <c r="AL22" s="9">
        <v>44404</v>
      </c>
      <c r="AM22" s="6" t="s">
        <v>156</v>
      </c>
      <c r="AN22" s="6"/>
      <c r="AO22" s="6"/>
      <c r="AP22" s="6"/>
      <c r="AQ22" s="6"/>
      <c r="AR22" s="6"/>
      <c r="AS22" s="6"/>
      <c r="AT22" s="6"/>
    </row>
    <row r="23" spans="1:46" ht="17" thickBot="1">
      <c r="A23" s="6">
        <v>32</v>
      </c>
      <c r="B23" s="6">
        <v>11</v>
      </c>
      <c r="C23" s="6" t="s">
        <v>157</v>
      </c>
      <c r="D23" s="6" t="s">
        <v>158</v>
      </c>
      <c r="E23" s="6" t="s">
        <v>159</v>
      </c>
      <c r="F23" s="6">
        <v>14.5</v>
      </c>
      <c r="G23" s="6" t="s">
        <v>160</v>
      </c>
      <c r="H23" s="6">
        <v>6.5</v>
      </c>
      <c r="I23" s="6" t="s">
        <v>166</v>
      </c>
      <c r="J23" s="6" t="s">
        <v>233</v>
      </c>
      <c r="K23" s="2" t="s">
        <v>41</v>
      </c>
      <c r="L23" s="6" t="s">
        <v>42</v>
      </c>
      <c r="M23" s="6" t="s">
        <v>42</v>
      </c>
      <c r="N23" s="6" t="s">
        <v>591</v>
      </c>
      <c r="O23" s="6" t="s">
        <v>43</v>
      </c>
      <c r="P23" s="6" t="s">
        <v>162</v>
      </c>
      <c r="Q23" s="6">
        <v>0.315</v>
      </c>
      <c r="R23" s="2">
        <v>4770.8829999999998</v>
      </c>
      <c r="S23" s="6">
        <v>0.27500000000000002</v>
      </c>
      <c r="T23" s="2">
        <v>195.95</v>
      </c>
      <c r="U23" s="23" t="s">
        <v>163</v>
      </c>
      <c r="V23" s="23"/>
      <c r="W23" s="23"/>
      <c r="X23" s="23" t="s">
        <v>73</v>
      </c>
      <c r="Y23" s="23" t="s">
        <v>561</v>
      </c>
      <c r="Z23" s="23" t="s">
        <v>422</v>
      </c>
      <c r="AA23" s="23" t="s">
        <v>164</v>
      </c>
      <c r="AB23" s="26">
        <v>-7.3700000000000002E-2</v>
      </c>
      <c r="AC23" s="23">
        <v>-7.3700000000000002E-2</v>
      </c>
      <c r="AD23" s="23">
        <v>-7.3700000000000002E-2</v>
      </c>
      <c r="AE23" s="23">
        <v>5.313E-3</v>
      </c>
      <c r="AF23" s="26">
        <v>5.313E-3</v>
      </c>
      <c r="AG23" s="28">
        <f>-0.2166-0.0691</f>
        <v>-0.28569999999999995</v>
      </c>
      <c r="AH23" s="31">
        <f>-0.2166-0.0691</f>
        <v>-0.28569999999999995</v>
      </c>
      <c r="AI23" s="17">
        <v>7.2890328579999997E-2</v>
      </c>
      <c r="AJ23" s="23">
        <v>5.313E-3</v>
      </c>
      <c r="AK23" s="26">
        <v>4966.8329999999996</v>
      </c>
      <c r="AL23" s="33">
        <v>44404</v>
      </c>
      <c r="AM23" s="6" t="s">
        <v>156</v>
      </c>
      <c r="AN23" s="6"/>
      <c r="AO23" s="6"/>
      <c r="AP23" s="6"/>
      <c r="AQ23" s="10"/>
      <c r="AR23" s="2"/>
    </row>
    <row r="24" spans="1:46" ht="17" thickBot="1">
      <c r="A24" s="6">
        <v>33</v>
      </c>
      <c r="B24" s="6">
        <v>11</v>
      </c>
      <c r="C24" s="6" t="s">
        <v>157</v>
      </c>
      <c r="D24" s="6" t="s">
        <v>158</v>
      </c>
      <c r="E24" s="6" t="s">
        <v>159</v>
      </c>
      <c r="F24" s="6">
        <v>14.5</v>
      </c>
      <c r="G24" s="6" t="s">
        <v>160</v>
      </c>
      <c r="H24" s="6">
        <v>6.5</v>
      </c>
      <c r="I24" s="6" t="s">
        <v>166</v>
      </c>
      <c r="J24" s="6" t="s">
        <v>233</v>
      </c>
      <c r="K24" s="2" t="s">
        <v>41</v>
      </c>
      <c r="L24" s="6" t="s">
        <v>42</v>
      </c>
      <c r="M24" s="6" t="s">
        <v>42</v>
      </c>
      <c r="N24" s="6" t="s">
        <v>594</v>
      </c>
      <c r="O24" s="6" t="s">
        <v>43</v>
      </c>
      <c r="P24" s="6" t="s">
        <v>162</v>
      </c>
      <c r="Q24" s="6">
        <v>0.39</v>
      </c>
      <c r="R24" s="2">
        <v>4770.8829999999998</v>
      </c>
      <c r="S24" s="6">
        <v>0.38200000000000001</v>
      </c>
      <c r="T24" s="2">
        <v>195.95</v>
      </c>
      <c r="U24" s="6" t="s">
        <v>163</v>
      </c>
      <c r="V24" s="6"/>
      <c r="W24" s="6"/>
      <c r="X24" s="6" t="s">
        <v>73</v>
      </c>
      <c r="Y24" s="6" t="s">
        <v>562</v>
      </c>
      <c r="Z24" s="6" t="s">
        <v>422</v>
      </c>
      <c r="AA24" s="6" t="s">
        <v>164</v>
      </c>
      <c r="AB24" s="2">
        <v>-1.9699999999999999E-2</v>
      </c>
      <c r="AC24" s="6">
        <v>-1.9699999999999999E-2</v>
      </c>
      <c r="AD24" s="6">
        <v>-1.9699999999999999E-2</v>
      </c>
      <c r="AE24" s="6">
        <v>5.313E-3</v>
      </c>
      <c r="AF24" s="2">
        <v>5.313E-3</v>
      </c>
      <c r="AG24" s="6">
        <f>-0.1625-0.1232</f>
        <v>-0.28570000000000001</v>
      </c>
      <c r="AH24" s="6">
        <f>-0.1625-0.1232</f>
        <v>-0.28570000000000001</v>
      </c>
      <c r="AI24" s="20">
        <v>7.2890328579999997E-2</v>
      </c>
      <c r="AJ24" s="6">
        <v>5.313E-3</v>
      </c>
      <c r="AK24" s="2">
        <v>4966.8329999999996</v>
      </c>
      <c r="AL24" s="9">
        <v>44404</v>
      </c>
      <c r="AM24" s="6" t="s">
        <v>156</v>
      </c>
      <c r="AN24" s="6"/>
      <c r="AO24" s="6"/>
      <c r="AP24" s="6"/>
      <c r="AQ24" s="6"/>
      <c r="AR24" s="6"/>
      <c r="AS24" s="6"/>
      <c r="AT24" s="6"/>
    </row>
    <row r="25" spans="1:46" ht="17" thickBot="1">
      <c r="A25" s="6">
        <v>34</v>
      </c>
      <c r="B25" s="6">
        <v>11</v>
      </c>
      <c r="C25" s="6" t="s">
        <v>157</v>
      </c>
      <c r="D25" s="6" t="s">
        <v>158</v>
      </c>
      <c r="E25" s="6" t="s">
        <v>159</v>
      </c>
      <c r="F25" s="6">
        <v>14.5</v>
      </c>
      <c r="G25" s="6" t="s">
        <v>160</v>
      </c>
      <c r="H25" s="6">
        <v>6.5</v>
      </c>
      <c r="I25" s="6" t="s">
        <v>166</v>
      </c>
      <c r="J25" s="6" t="s">
        <v>233</v>
      </c>
      <c r="K25" s="6" t="s">
        <v>41</v>
      </c>
      <c r="L25" s="6" t="s">
        <v>42</v>
      </c>
      <c r="M25" s="6" t="s">
        <v>42</v>
      </c>
      <c r="N25" s="6" t="s">
        <v>595</v>
      </c>
      <c r="O25" s="6" t="s">
        <v>43</v>
      </c>
      <c r="P25" s="6" t="s">
        <v>162</v>
      </c>
      <c r="Q25" s="6">
        <v>0.28399999999999997</v>
      </c>
      <c r="R25" s="2">
        <v>4770.8829999999998</v>
      </c>
      <c r="S25" s="6">
        <v>0.29899999999999999</v>
      </c>
      <c r="T25" s="2">
        <v>195.95</v>
      </c>
      <c r="U25" s="6" t="s">
        <v>163</v>
      </c>
      <c r="V25" s="6"/>
      <c r="W25" s="6"/>
      <c r="X25" s="6" t="s">
        <v>73</v>
      </c>
      <c r="Y25" s="6" t="s">
        <v>563</v>
      </c>
      <c r="Z25" s="6" t="s">
        <v>422</v>
      </c>
      <c r="AA25" s="6" t="s">
        <v>164</v>
      </c>
      <c r="AB25" s="2">
        <v>5.4999999999999997E-3</v>
      </c>
      <c r="AC25" s="6">
        <v>5.4999999999999997E-3</v>
      </c>
      <c r="AD25" s="6">
        <v>5.4999999999999997E-3</v>
      </c>
      <c r="AE25" s="6">
        <v>5.313E-3</v>
      </c>
      <c r="AF25" s="2">
        <v>5.313E-3</v>
      </c>
      <c r="AG25" s="6">
        <f>-0.1373-0.1484</f>
        <v>-0.28570000000000001</v>
      </c>
      <c r="AH25" s="6">
        <f>-0.1373-0.1484</f>
        <v>-0.28570000000000001</v>
      </c>
      <c r="AI25" s="17">
        <v>7.2890328579999997E-2</v>
      </c>
      <c r="AJ25" s="6">
        <v>5.313E-3</v>
      </c>
      <c r="AK25" s="2">
        <v>4966.8329999999996</v>
      </c>
      <c r="AL25" s="9">
        <v>44404</v>
      </c>
      <c r="AM25" s="6" t="s">
        <v>156</v>
      </c>
      <c r="AN25" s="6"/>
      <c r="AO25" s="6"/>
      <c r="AP25" s="6"/>
      <c r="AQ25" s="6"/>
      <c r="AR25" s="6"/>
      <c r="AS25" s="6"/>
      <c r="AT25" s="6"/>
    </row>
    <row r="26" spans="1:46" ht="17" thickBot="1">
      <c r="A26" s="6">
        <v>41</v>
      </c>
      <c r="B26" s="6">
        <v>16</v>
      </c>
      <c r="C26" s="6" t="s">
        <v>208</v>
      </c>
      <c r="D26" s="4" t="s">
        <v>209</v>
      </c>
      <c r="E26" s="6" t="s">
        <v>210</v>
      </c>
      <c r="F26" s="6">
        <v>3</v>
      </c>
      <c r="G26" s="6" t="s">
        <v>211</v>
      </c>
      <c r="H26" s="6">
        <v>3</v>
      </c>
      <c r="I26" s="6" t="s">
        <v>212</v>
      </c>
      <c r="J26" s="6" t="s">
        <v>233</v>
      </c>
      <c r="K26" s="6" t="s">
        <v>41</v>
      </c>
      <c r="L26" s="6" t="s">
        <v>42</v>
      </c>
      <c r="M26" s="6" t="s">
        <v>42</v>
      </c>
      <c r="N26" s="6" t="s">
        <v>590</v>
      </c>
      <c r="O26" s="6" t="s">
        <v>43</v>
      </c>
      <c r="P26" s="6" t="s">
        <v>213</v>
      </c>
      <c r="Q26" s="6">
        <v>0.223</v>
      </c>
      <c r="R26" s="6">
        <v>788</v>
      </c>
      <c r="S26" s="6">
        <v>0.27400000000000002</v>
      </c>
      <c r="T26" s="2">
        <v>838</v>
      </c>
      <c r="U26" s="6" t="s">
        <v>192</v>
      </c>
      <c r="V26" s="6"/>
      <c r="W26" s="6"/>
      <c r="X26" s="6" t="s">
        <v>46</v>
      </c>
      <c r="Y26" s="6" t="s">
        <v>214</v>
      </c>
      <c r="Z26" s="6" t="s">
        <v>176</v>
      </c>
      <c r="AA26" s="6" t="s">
        <v>215</v>
      </c>
      <c r="AB26" s="6">
        <v>0.15110000000000001</v>
      </c>
      <c r="AC26" s="6">
        <v>0.15110000000000001</v>
      </c>
      <c r="AD26" s="6">
        <v>0.15110000000000001</v>
      </c>
      <c r="AE26" s="6">
        <v>4.045E-3</v>
      </c>
      <c r="AF26" s="2">
        <v>4.045E-3</v>
      </c>
      <c r="AG26" s="6" t="s">
        <v>216</v>
      </c>
      <c r="AH26" s="6" t="s">
        <v>216</v>
      </c>
      <c r="AI26" s="17">
        <v>6.3600314460000001E-2</v>
      </c>
      <c r="AJ26" s="6">
        <v>4.045E-3</v>
      </c>
      <c r="AK26" s="2">
        <v>1626</v>
      </c>
      <c r="AL26" s="9">
        <v>44404</v>
      </c>
      <c r="AM26" s="6" t="s">
        <v>156</v>
      </c>
      <c r="AN26" s="6"/>
      <c r="AO26" s="6"/>
      <c r="AP26" s="6"/>
      <c r="AQ26" s="6"/>
      <c r="AR26" s="6"/>
      <c r="AS26" s="6"/>
      <c r="AT26" s="6"/>
    </row>
    <row r="27" spans="1:46" ht="17" thickBot="1">
      <c r="A27" s="6">
        <v>42</v>
      </c>
      <c r="B27" s="6">
        <v>16</v>
      </c>
      <c r="C27" s="6" t="s">
        <v>208</v>
      </c>
      <c r="D27" s="4" t="s">
        <v>209</v>
      </c>
      <c r="E27" s="6" t="s">
        <v>210</v>
      </c>
      <c r="F27" s="6">
        <v>3</v>
      </c>
      <c r="G27" s="6" t="s">
        <v>211</v>
      </c>
      <c r="H27" s="6">
        <v>3</v>
      </c>
      <c r="I27" s="6" t="s">
        <v>212</v>
      </c>
      <c r="J27" s="6" t="s">
        <v>233</v>
      </c>
      <c r="K27" s="6" t="s">
        <v>41</v>
      </c>
      <c r="L27" s="6" t="s">
        <v>42</v>
      </c>
      <c r="M27" s="6" t="s">
        <v>42</v>
      </c>
      <c r="N27" s="6" t="s">
        <v>591</v>
      </c>
      <c r="O27" s="6" t="s">
        <v>43</v>
      </c>
      <c r="P27" s="6" t="s">
        <v>213</v>
      </c>
      <c r="Q27" s="6">
        <v>0.15</v>
      </c>
      <c r="R27" s="6">
        <v>661</v>
      </c>
      <c r="S27" s="6">
        <v>0.193</v>
      </c>
      <c r="T27" s="2">
        <v>716</v>
      </c>
      <c r="U27" s="6" t="s">
        <v>192</v>
      </c>
      <c r="V27" s="6"/>
      <c r="W27" s="6"/>
      <c r="X27" s="6" t="s">
        <v>46</v>
      </c>
      <c r="Y27" s="6" t="s">
        <v>217</v>
      </c>
      <c r="Z27" s="6" t="s">
        <v>176</v>
      </c>
      <c r="AA27" s="6" t="s">
        <v>215</v>
      </c>
      <c r="AB27" s="6">
        <v>0.1676</v>
      </c>
      <c r="AC27" s="6">
        <v>0.1676</v>
      </c>
      <c r="AD27" s="6">
        <v>0.1676</v>
      </c>
      <c r="AE27" s="6">
        <v>6.3400000000000001E-3</v>
      </c>
      <c r="AF27" s="2">
        <v>6.3400000000000001E-3</v>
      </c>
      <c r="AG27" s="6" t="s">
        <v>218</v>
      </c>
      <c r="AH27" s="6" t="s">
        <v>218</v>
      </c>
      <c r="AI27" s="17">
        <v>7.9624116950000004E-2</v>
      </c>
      <c r="AJ27" s="6">
        <v>6.3400000000000001E-3</v>
      </c>
      <c r="AK27" s="2">
        <v>1377</v>
      </c>
      <c r="AL27" s="9">
        <v>44404</v>
      </c>
      <c r="AM27" s="6" t="s">
        <v>156</v>
      </c>
      <c r="AN27" s="6"/>
      <c r="AO27" s="6"/>
      <c r="AP27" s="6"/>
      <c r="AQ27" s="6"/>
      <c r="AR27" s="6"/>
      <c r="AS27" s="6"/>
      <c r="AT27" s="6"/>
    </row>
    <row r="28" spans="1:46" ht="17" thickBot="1">
      <c r="A28" s="6">
        <v>43</v>
      </c>
      <c r="B28" s="6">
        <v>17</v>
      </c>
      <c r="C28" s="6" t="s">
        <v>219</v>
      </c>
      <c r="D28" s="6" t="s">
        <v>220</v>
      </c>
      <c r="E28" s="6" t="s">
        <v>221</v>
      </c>
      <c r="F28" s="6">
        <v>6</v>
      </c>
      <c r="G28" s="6" t="s">
        <v>222</v>
      </c>
      <c r="H28" s="6">
        <v>6</v>
      </c>
      <c r="I28" s="6" t="s">
        <v>223</v>
      </c>
      <c r="J28" s="6" t="s">
        <v>233</v>
      </c>
      <c r="K28" s="6" t="s">
        <v>41</v>
      </c>
      <c r="L28" s="6" t="s">
        <v>42</v>
      </c>
      <c r="M28" s="6" t="s">
        <v>42</v>
      </c>
      <c r="N28" s="6" t="s">
        <v>594</v>
      </c>
      <c r="O28" s="6" t="s">
        <v>43</v>
      </c>
      <c r="P28" s="6" t="s">
        <v>213</v>
      </c>
      <c r="Q28" s="6">
        <v>0.35399999999999998</v>
      </c>
      <c r="R28" s="6">
        <v>33049</v>
      </c>
      <c r="S28" s="6">
        <v>0.29399999999999998</v>
      </c>
      <c r="T28" s="2">
        <v>1925</v>
      </c>
      <c r="U28" s="6" t="s">
        <v>70</v>
      </c>
      <c r="V28" s="6"/>
      <c r="W28" s="6"/>
      <c r="X28" s="6" t="s">
        <v>46</v>
      </c>
      <c r="Y28" s="6" t="s">
        <v>224</v>
      </c>
      <c r="Z28" s="6" t="s">
        <v>176</v>
      </c>
      <c r="AA28" s="6" t="s">
        <v>215</v>
      </c>
      <c r="AB28" s="6">
        <v>-0.15110000000000001</v>
      </c>
      <c r="AC28" s="6">
        <v>-0.15110000000000001</v>
      </c>
      <c r="AD28" s="6">
        <v>-0.15110000000000001</v>
      </c>
      <c r="AE28" s="6">
        <v>8.0099999999999995E-4</v>
      </c>
      <c r="AF28" s="2">
        <v>8.0099999999999995E-4</v>
      </c>
      <c r="AG28" s="6">
        <f>-0.2066--0.0956</f>
        <v>-0.111</v>
      </c>
      <c r="AH28" s="6">
        <f>-0.2066- -0.0956</f>
        <v>-0.111</v>
      </c>
      <c r="AI28" s="17">
        <v>2.8301943400000001E-2</v>
      </c>
      <c r="AJ28" s="6">
        <v>8.0099999999999995E-4</v>
      </c>
      <c r="AK28" s="6">
        <v>34974</v>
      </c>
      <c r="AL28" s="9">
        <v>44404</v>
      </c>
      <c r="AM28" s="6" t="s">
        <v>156</v>
      </c>
      <c r="AN28" s="6"/>
      <c r="AO28" s="6"/>
      <c r="AP28" s="6"/>
      <c r="AQ28" s="6"/>
      <c r="AR28" s="6"/>
      <c r="AS28" s="6"/>
      <c r="AT28" s="6"/>
    </row>
    <row r="29" spans="1:46" ht="17" thickBot="1">
      <c r="A29" s="6">
        <v>44</v>
      </c>
      <c r="B29" s="6">
        <v>17</v>
      </c>
      <c r="C29" s="6" t="s">
        <v>219</v>
      </c>
      <c r="D29" s="6" t="s">
        <v>220</v>
      </c>
      <c r="E29" s="6" t="s">
        <v>221</v>
      </c>
      <c r="F29" s="6">
        <v>6</v>
      </c>
      <c r="G29" s="6" t="s">
        <v>222</v>
      </c>
      <c r="H29" s="6">
        <v>6</v>
      </c>
      <c r="I29" s="6" t="s">
        <v>223</v>
      </c>
      <c r="J29" s="6" t="s">
        <v>233</v>
      </c>
      <c r="K29" s="6" t="s">
        <v>41</v>
      </c>
      <c r="L29" s="6" t="s">
        <v>42</v>
      </c>
      <c r="M29" s="6" t="s">
        <v>42</v>
      </c>
      <c r="N29" s="6" t="s">
        <v>590</v>
      </c>
      <c r="O29" s="6" t="s">
        <v>43</v>
      </c>
      <c r="P29" s="6" t="s">
        <v>213</v>
      </c>
      <c r="Q29" s="6">
        <v>0.372</v>
      </c>
      <c r="R29" s="6">
        <v>6473</v>
      </c>
      <c r="S29" s="6">
        <v>0.29599999999999999</v>
      </c>
      <c r="T29" s="2">
        <v>402</v>
      </c>
      <c r="U29" s="6" t="s">
        <v>70</v>
      </c>
      <c r="V29" s="6"/>
      <c r="W29" s="6"/>
      <c r="X29" s="6" t="s">
        <v>46</v>
      </c>
      <c r="Y29" s="6" t="s">
        <v>225</v>
      </c>
      <c r="Z29" s="6" t="s">
        <v>176</v>
      </c>
      <c r="AA29" s="6" t="s">
        <v>215</v>
      </c>
      <c r="AB29" s="6">
        <v>-0.18890000000000001</v>
      </c>
      <c r="AC29" s="6">
        <v>-0.18890000000000001</v>
      </c>
      <c r="AD29" s="6">
        <v>-0.18890000000000001</v>
      </c>
      <c r="AE29" s="6">
        <v>3.8289999999999999E-3</v>
      </c>
      <c r="AF29" s="2">
        <v>3.8289999999999999E-3</v>
      </c>
      <c r="AG29" s="6">
        <f>-0.3102- -0.0677</f>
        <v>-0.24249999999999999</v>
      </c>
      <c r="AH29" s="6">
        <f>-0.3102--0.0677</f>
        <v>-0.24249999999999999</v>
      </c>
      <c r="AI29" s="17">
        <v>6.1878914020000002E-2</v>
      </c>
      <c r="AJ29" s="6">
        <v>3.8289999999999999E-3</v>
      </c>
      <c r="AK29" s="6">
        <v>6875</v>
      </c>
      <c r="AL29" s="9">
        <v>44404</v>
      </c>
      <c r="AM29" s="6" t="s">
        <v>156</v>
      </c>
      <c r="AN29" s="6"/>
      <c r="AO29" s="6"/>
      <c r="AP29" s="6"/>
      <c r="AQ29" s="6"/>
      <c r="AR29" s="6"/>
      <c r="AS29" s="6"/>
      <c r="AT29" s="6"/>
    </row>
    <row r="30" spans="1:46" ht="17" thickBot="1">
      <c r="A30" s="6">
        <v>45</v>
      </c>
      <c r="B30" s="6">
        <v>17</v>
      </c>
      <c r="C30" s="6" t="s">
        <v>219</v>
      </c>
      <c r="D30" s="6" t="s">
        <v>220</v>
      </c>
      <c r="E30" s="6" t="s">
        <v>221</v>
      </c>
      <c r="F30" s="6">
        <v>6</v>
      </c>
      <c r="G30" s="6" t="s">
        <v>222</v>
      </c>
      <c r="H30" s="6">
        <v>6</v>
      </c>
      <c r="I30" s="6" t="s">
        <v>223</v>
      </c>
      <c r="J30" s="6" t="s">
        <v>233</v>
      </c>
      <c r="K30" s="6" t="s">
        <v>41</v>
      </c>
      <c r="L30" s="6" t="s">
        <v>42</v>
      </c>
      <c r="M30" s="6" t="s">
        <v>42</v>
      </c>
      <c r="N30" s="6" t="s">
        <v>593</v>
      </c>
      <c r="O30" s="6" t="s">
        <v>43</v>
      </c>
      <c r="P30" s="6" t="s">
        <v>213</v>
      </c>
      <c r="Q30" s="6">
        <v>0.36699999999999999</v>
      </c>
      <c r="R30" s="6">
        <v>20570</v>
      </c>
      <c r="S30" s="6">
        <v>0.315</v>
      </c>
      <c r="T30" s="2">
        <v>1179</v>
      </c>
      <c r="U30" s="6" t="s">
        <v>70</v>
      </c>
      <c r="V30" s="6"/>
      <c r="W30" s="6"/>
      <c r="X30" s="6" t="s">
        <v>46</v>
      </c>
      <c r="Y30" s="6" t="s">
        <v>226</v>
      </c>
      <c r="Z30" s="6" t="s">
        <v>176</v>
      </c>
      <c r="AA30" s="6" t="s">
        <v>215</v>
      </c>
      <c r="AB30" s="6">
        <v>-0.12889999999999999</v>
      </c>
      <c r="AC30" s="6">
        <v>-0.12889999999999999</v>
      </c>
      <c r="AD30" s="6">
        <v>-0.12889999999999999</v>
      </c>
      <c r="AE30" s="6">
        <v>1.2589999999999999E-3</v>
      </c>
      <c r="AF30" s="2">
        <v>1.2589999999999999E-3</v>
      </c>
      <c r="AG30" s="6">
        <f>-0.1985- -0.0594</f>
        <v>-0.1391</v>
      </c>
      <c r="AH30" s="6">
        <f>-0.1985- -0.0594</f>
        <v>-0.1391</v>
      </c>
      <c r="AI30" s="17">
        <v>3.5482390000000003E-2</v>
      </c>
      <c r="AJ30" s="6">
        <v>1.2589999999999999E-3</v>
      </c>
      <c r="AK30" s="6">
        <v>21749</v>
      </c>
      <c r="AL30" s="9">
        <v>44404</v>
      </c>
      <c r="AM30" s="6" t="s">
        <v>156</v>
      </c>
      <c r="AN30" s="6"/>
      <c r="AO30" s="6"/>
      <c r="AP30" s="6"/>
      <c r="AQ30" s="6"/>
      <c r="AR30" s="6"/>
      <c r="AS30" s="6"/>
      <c r="AT30" s="6"/>
    </row>
    <row r="31" spans="1:46" ht="17" thickBot="1">
      <c r="A31" s="6">
        <v>46</v>
      </c>
      <c r="B31" s="6">
        <v>17</v>
      </c>
      <c r="C31" s="6" t="s">
        <v>219</v>
      </c>
      <c r="D31" s="6" t="s">
        <v>220</v>
      </c>
      <c r="E31" s="6" t="s">
        <v>221</v>
      </c>
      <c r="F31" s="6">
        <v>6</v>
      </c>
      <c r="G31" s="6" t="s">
        <v>222</v>
      </c>
      <c r="H31" s="6">
        <v>6</v>
      </c>
      <c r="I31" s="6" t="s">
        <v>223</v>
      </c>
      <c r="J31" s="6" t="s">
        <v>233</v>
      </c>
      <c r="K31" s="6" t="s">
        <v>41</v>
      </c>
      <c r="L31" s="6" t="s">
        <v>42</v>
      </c>
      <c r="M31" s="6" t="s">
        <v>42</v>
      </c>
      <c r="N31" s="6" t="s">
        <v>591</v>
      </c>
      <c r="O31" s="6" t="s">
        <v>43</v>
      </c>
      <c r="P31" s="6" t="s">
        <v>213</v>
      </c>
      <c r="Q31" s="6">
        <v>0.28899999999999998</v>
      </c>
      <c r="R31" s="6">
        <v>6006</v>
      </c>
      <c r="S31" s="6">
        <v>0.221</v>
      </c>
      <c r="T31" s="2">
        <v>344</v>
      </c>
      <c r="U31" s="6" t="s">
        <v>70</v>
      </c>
      <c r="V31" s="6"/>
      <c r="W31" s="6"/>
      <c r="X31" s="6" t="s">
        <v>46</v>
      </c>
      <c r="Y31" s="6" t="s">
        <v>227</v>
      </c>
      <c r="Z31" s="6" t="s">
        <v>176</v>
      </c>
      <c r="AA31" s="6" t="s">
        <v>215</v>
      </c>
      <c r="AB31" s="6">
        <v>-0.19900000000000001</v>
      </c>
      <c r="AC31" s="6">
        <v>-0.19900000000000001</v>
      </c>
      <c r="AD31" s="6">
        <v>-0.19900000000000001</v>
      </c>
      <c r="AE31" s="6">
        <v>5.3800000000000002E-3</v>
      </c>
      <c r="AF31" s="2">
        <v>5.3800000000000002E-3</v>
      </c>
      <c r="AG31" s="6">
        <f>-0.3428- -0.0553</f>
        <v>-0.28749999999999998</v>
      </c>
      <c r="AH31" s="6">
        <f>-0.3428- -0.0553</f>
        <v>-0.28749999999999998</v>
      </c>
      <c r="AI31" s="17">
        <v>7.3348483280000001E-2</v>
      </c>
      <c r="AJ31" s="6">
        <v>5.3800000000000002E-3</v>
      </c>
      <c r="AK31" s="6">
        <v>6350</v>
      </c>
      <c r="AL31" s="9">
        <v>44404</v>
      </c>
      <c r="AM31" s="6" t="s">
        <v>156</v>
      </c>
      <c r="AN31" s="6"/>
      <c r="AO31" s="6"/>
      <c r="AP31" s="6"/>
      <c r="AQ31" s="6"/>
      <c r="AR31" s="6"/>
      <c r="AS31" s="6"/>
      <c r="AT31" s="6"/>
    </row>
    <row r="32" spans="1:46" ht="17" thickBot="1">
      <c r="A32" s="6">
        <v>47</v>
      </c>
      <c r="B32" s="6">
        <v>18</v>
      </c>
      <c r="C32" s="2" t="s">
        <v>228</v>
      </c>
      <c r="D32" s="6" t="s">
        <v>229</v>
      </c>
      <c r="E32" s="6" t="s">
        <v>230</v>
      </c>
      <c r="F32" s="6">
        <v>12</v>
      </c>
      <c r="G32" s="6" t="s">
        <v>231</v>
      </c>
      <c r="H32" s="6">
        <v>5</v>
      </c>
      <c r="I32" s="6" t="s">
        <v>232</v>
      </c>
      <c r="J32" s="6" t="s">
        <v>233</v>
      </c>
      <c r="K32" s="6" t="s">
        <v>41</v>
      </c>
      <c r="L32" s="6" t="s">
        <v>42</v>
      </c>
      <c r="M32" s="6" t="s">
        <v>42</v>
      </c>
      <c r="N32" s="6" t="s">
        <v>590</v>
      </c>
      <c r="O32" s="6" t="s">
        <v>234</v>
      </c>
      <c r="P32" s="6" t="s">
        <v>235</v>
      </c>
      <c r="Q32" s="6">
        <v>0.38</v>
      </c>
      <c r="R32" s="6">
        <v>85373</v>
      </c>
      <c r="S32" s="6">
        <v>0.33</v>
      </c>
      <c r="T32" s="2">
        <v>1929</v>
      </c>
      <c r="U32" s="6" t="s">
        <v>70</v>
      </c>
      <c r="V32" s="6" t="s">
        <v>236</v>
      </c>
      <c r="W32" s="2">
        <v>-0.34</v>
      </c>
      <c r="X32" s="6" t="s">
        <v>46</v>
      </c>
      <c r="Y32" s="6" t="s">
        <v>237</v>
      </c>
      <c r="Z32" s="6" t="s">
        <v>581</v>
      </c>
      <c r="AA32" s="2" t="s">
        <v>238</v>
      </c>
      <c r="AB32" s="6">
        <v>-0.129</v>
      </c>
      <c r="AC32" s="6">
        <v>-0.12920000000000001</v>
      </c>
      <c r="AD32" s="6">
        <v>-0.12920000000000001</v>
      </c>
      <c r="AE32" s="6">
        <v>7.45E-4</v>
      </c>
      <c r="AF32" s="2">
        <v>7.3200000000000001E-4</v>
      </c>
      <c r="AG32" s="6">
        <f>-0.1825 - -0.0755</f>
        <v>-0.107</v>
      </c>
      <c r="AH32" s="6">
        <f>-0.1822 - -0.0762</f>
        <v>-0.106</v>
      </c>
      <c r="AI32" s="17">
        <v>2.7055498519999999E-2</v>
      </c>
      <c r="AJ32" s="6">
        <v>7.3200000000000001E-4</v>
      </c>
      <c r="AK32" s="2">
        <v>87266</v>
      </c>
      <c r="AL32" s="9">
        <v>44404</v>
      </c>
      <c r="AM32" s="6" t="s">
        <v>239</v>
      </c>
      <c r="AN32" s="6"/>
      <c r="AO32" s="6"/>
      <c r="AP32" s="6"/>
      <c r="AQ32" s="6"/>
      <c r="AR32" s="6"/>
      <c r="AS32" s="6"/>
      <c r="AT32" s="6"/>
    </row>
    <row r="33" spans="1:46" ht="17" thickBot="1">
      <c r="A33" s="6">
        <v>48</v>
      </c>
      <c r="B33" s="6">
        <v>18</v>
      </c>
      <c r="C33" s="2" t="s">
        <v>228</v>
      </c>
      <c r="D33" s="6" t="s">
        <v>229</v>
      </c>
      <c r="E33" s="6" t="s">
        <v>230</v>
      </c>
      <c r="F33" s="6">
        <v>12</v>
      </c>
      <c r="G33" s="6" t="s">
        <v>231</v>
      </c>
      <c r="H33" s="6">
        <v>5</v>
      </c>
      <c r="I33" s="6" t="s">
        <v>232</v>
      </c>
      <c r="J33" s="6" t="s">
        <v>233</v>
      </c>
      <c r="K33" s="6" t="s">
        <v>41</v>
      </c>
      <c r="L33" s="6" t="s">
        <v>42</v>
      </c>
      <c r="M33" s="6" t="s">
        <v>42</v>
      </c>
      <c r="N33" s="6" t="s">
        <v>591</v>
      </c>
      <c r="O33" s="6" t="s">
        <v>234</v>
      </c>
      <c r="P33" s="6" t="s">
        <v>235</v>
      </c>
      <c r="Q33" s="6">
        <v>0.35</v>
      </c>
      <c r="R33" s="6">
        <v>85373</v>
      </c>
      <c r="S33" s="6">
        <v>0.34</v>
      </c>
      <c r="T33" s="2">
        <v>1929</v>
      </c>
      <c r="U33" s="6" t="s">
        <v>70</v>
      </c>
      <c r="V33" s="6" t="s">
        <v>236</v>
      </c>
      <c r="W33" s="2">
        <v>-0.12</v>
      </c>
      <c r="X33" s="6" t="s">
        <v>46</v>
      </c>
      <c r="Y33" s="6" t="s">
        <v>240</v>
      </c>
      <c r="Z33" s="6" t="s">
        <v>581</v>
      </c>
      <c r="AA33" s="2" t="s">
        <v>241</v>
      </c>
      <c r="AB33" s="6">
        <v>-3.7699999999999997E-2</v>
      </c>
      <c r="AC33" s="6">
        <v>-1.35E-2</v>
      </c>
      <c r="AD33" s="6">
        <v>-1.35E-2</v>
      </c>
      <c r="AE33" s="6">
        <v>7.36E-4</v>
      </c>
      <c r="AF33" s="2">
        <v>8.0099999999999995E-4</v>
      </c>
      <c r="AG33" s="6">
        <f>-0.0909 - 0.0154</f>
        <v>-0.10629999999999999</v>
      </c>
      <c r="AH33" s="6">
        <f>-0.069 - 0.0419</f>
        <v>-0.1109</v>
      </c>
      <c r="AI33" s="17">
        <v>2.8301943400000001E-2</v>
      </c>
      <c r="AJ33" s="6">
        <v>8.0099999999999995E-4</v>
      </c>
      <c r="AK33" s="2">
        <v>87266</v>
      </c>
      <c r="AL33" s="9">
        <v>44404</v>
      </c>
      <c r="AM33" s="6" t="s">
        <v>239</v>
      </c>
      <c r="AN33" s="6"/>
      <c r="AO33" s="6"/>
      <c r="AP33" s="6"/>
      <c r="AQ33" s="6"/>
      <c r="AR33" s="6"/>
      <c r="AS33" s="6"/>
      <c r="AT33" s="6"/>
    </row>
    <row r="34" spans="1:46" ht="17" thickBot="1">
      <c r="A34" s="6">
        <v>49</v>
      </c>
      <c r="B34" s="6">
        <v>18</v>
      </c>
      <c r="C34" s="2" t="s">
        <v>228</v>
      </c>
      <c r="D34" s="6" t="s">
        <v>229</v>
      </c>
      <c r="E34" s="6" t="s">
        <v>230</v>
      </c>
      <c r="F34" s="6">
        <v>12</v>
      </c>
      <c r="G34" s="6" t="s">
        <v>231</v>
      </c>
      <c r="H34" s="6">
        <v>5</v>
      </c>
      <c r="I34" s="6" t="s">
        <v>232</v>
      </c>
      <c r="J34" s="6" t="s">
        <v>233</v>
      </c>
      <c r="K34" s="6" t="s">
        <v>41</v>
      </c>
      <c r="L34" s="6" t="s">
        <v>42</v>
      </c>
      <c r="M34" s="6" t="s">
        <v>42</v>
      </c>
      <c r="N34" s="6" t="s">
        <v>594</v>
      </c>
      <c r="O34" s="6" t="s">
        <v>234</v>
      </c>
      <c r="P34" s="6" t="s">
        <v>235</v>
      </c>
      <c r="Q34" s="6">
        <v>0.28000000000000003</v>
      </c>
      <c r="R34" s="6">
        <v>85373</v>
      </c>
      <c r="S34" s="6">
        <v>0.28000000000000003</v>
      </c>
      <c r="T34" s="2">
        <v>1929</v>
      </c>
      <c r="U34" s="6" t="s">
        <v>70</v>
      </c>
      <c r="V34" s="6" t="s">
        <v>236</v>
      </c>
      <c r="W34" s="2">
        <v>-0.08</v>
      </c>
      <c r="X34" s="6" t="s">
        <v>73</v>
      </c>
      <c r="Y34" s="6" t="s">
        <v>242</v>
      </c>
      <c r="Z34" s="6" t="s">
        <v>581</v>
      </c>
      <c r="AA34" s="2" t="s">
        <v>243</v>
      </c>
      <c r="AB34" s="6">
        <v>-1.0800000000000001E-2</v>
      </c>
      <c r="AC34" s="6">
        <v>-3.8899999999999997E-2</v>
      </c>
      <c r="AD34" s="6">
        <v>-3.8899999999999997E-2</v>
      </c>
      <c r="AE34" s="6">
        <v>8.1400000000000005E-4</v>
      </c>
      <c r="AF34" s="2">
        <v>7.2300000000000001E-4</v>
      </c>
      <c r="AG34" s="6">
        <f>-0.0667 - 0.0451</f>
        <v>-0.1118</v>
      </c>
      <c r="AH34" s="6">
        <f>-0.0916 - 0.0138</f>
        <v>-0.10539999999999999</v>
      </c>
      <c r="AI34" s="17">
        <v>2.6888659320000001E-2</v>
      </c>
      <c r="AJ34" s="6">
        <v>7.2300000000000001E-4</v>
      </c>
      <c r="AK34" s="2">
        <v>87266</v>
      </c>
      <c r="AL34" s="9">
        <v>44404</v>
      </c>
      <c r="AM34" s="6" t="s">
        <v>239</v>
      </c>
      <c r="AN34" s="6"/>
      <c r="AO34" s="6"/>
      <c r="AP34" s="6"/>
      <c r="AQ34" s="6"/>
      <c r="AR34" s="6"/>
      <c r="AS34" s="6"/>
      <c r="AT34" s="6"/>
    </row>
    <row r="35" spans="1:46" ht="17" thickBot="1">
      <c r="A35" s="6">
        <v>53</v>
      </c>
      <c r="B35" s="6">
        <v>22</v>
      </c>
      <c r="C35" s="2" t="s">
        <v>272</v>
      </c>
      <c r="D35" s="6" t="s">
        <v>273</v>
      </c>
      <c r="E35" s="6" t="s">
        <v>274</v>
      </c>
      <c r="F35" s="6">
        <v>2</v>
      </c>
      <c r="G35" s="6" t="s">
        <v>275</v>
      </c>
      <c r="H35" s="6">
        <v>3</v>
      </c>
      <c r="I35" s="6" t="s">
        <v>276</v>
      </c>
      <c r="J35" s="6" t="s">
        <v>233</v>
      </c>
      <c r="K35" s="6" t="s">
        <v>41</v>
      </c>
      <c r="L35" s="6" t="s">
        <v>42</v>
      </c>
      <c r="M35" s="6" t="s">
        <v>42</v>
      </c>
      <c r="N35" s="6" t="s">
        <v>590</v>
      </c>
      <c r="O35" s="6" t="s">
        <v>43</v>
      </c>
      <c r="P35" s="6" t="s">
        <v>277</v>
      </c>
      <c r="Q35" s="6">
        <v>0.65</v>
      </c>
      <c r="R35" s="6">
        <v>228</v>
      </c>
      <c r="S35" s="6">
        <v>0.62</v>
      </c>
      <c r="T35" s="2">
        <v>427</v>
      </c>
      <c r="U35" s="6" t="s">
        <v>278</v>
      </c>
      <c r="V35" s="6" t="s">
        <v>260</v>
      </c>
      <c r="W35" s="6"/>
      <c r="X35" s="6" t="s">
        <v>46</v>
      </c>
      <c r="Y35" s="6" t="s">
        <v>279</v>
      </c>
      <c r="Z35" s="2" t="s">
        <v>61</v>
      </c>
      <c r="AA35" s="2" t="s">
        <v>280</v>
      </c>
      <c r="AB35" s="2">
        <v>-6.7799999999999999E-2</v>
      </c>
      <c r="AC35" s="6">
        <v>-6.7799999999999999E-2</v>
      </c>
      <c r="AD35" s="6">
        <v>-6.7799999999999999E-2</v>
      </c>
      <c r="AE35" s="6">
        <v>8.8769999999999995E-3</v>
      </c>
      <c r="AF35" s="2">
        <v>8.8769999999999995E-3</v>
      </c>
      <c r="AG35" s="6">
        <f>-0.2525 - 0.1168</f>
        <v>-0.36930000000000002</v>
      </c>
      <c r="AH35" s="6">
        <f>-0.2525 - 0.1168</f>
        <v>-0.36930000000000002</v>
      </c>
      <c r="AI35" s="17">
        <v>9.4217832710000005E-2</v>
      </c>
      <c r="AJ35" s="2">
        <v>8.8769999999999995E-3</v>
      </c>
      <c r="AK35" s="2">
        <v>655</v>
      </c>
      <c r="AL35" s="9">
        <v>44404</v>
      </c>
      <c r="AM35" s="6" t="s">
        <v>239</v>
      </c>
      <c r="AN35" s="6"/>
      <c r="AO35" s="6"/>
      <c r="AP35" s="6"/>
      <c r="AQ35" s="6"/>
      <c r="AR35" s="6"/>
      <c r="AS35" s="6"/>
      <c r="AT35" s="6"/>
    </row>
    <row r="36" spans="1:46" ht="17" thickBot="1">
      <c r="A36" s="6">
        <v>54</v>
      </c>
      <c r="B36" s="6">
        <v>23</v>
      </c>
      <c r="C36" s="2" t="s">
        <v>281</v>
      </c>
      <c r="D36" s="6" t="s">
        <v>282</v>
      </c>
      <c r="E36" s="6" t="s">
        <v>283</v>
      </c>
      <c r="F36" s="6">
        <v>6</v>
      </c>
      <c r="G36" s="6" t="s">
        <v>284</v>
      </c>
      <c r="H36" s="6">
        <v>6</v>
      </c>
      <c r="I36" s="6" t="s">
        <v>285</v>
      </c>
      <c r="J36" s="6" t="s">
        <v>233</v>
      </c>
      <c r="K36" s="6" t="s">
        <v>41</v>
      </c>
      <c r="L36" s="6" t="s">
        <v>42</v>
      </c>
      <c r="M36" s="6" t="s">
        <v>42</v>
      </c>
      <c r="N36" s="6" t="s">
        <v>590</v>
      </c>
      <c r="O36" s="10" t="s">
        <v>567</v>
      </c>
      <c r="P36" s="6" t="s">
        <v>277</v>
      </c>
      <c r="Q36" s="2">
        <v>0.62</v>
      </c>
      <c r="R36" s="2">
        <v>265</v>
      </c>
      <c r="S36" s="2">
        <v>0.5</v>
      </c>
      <c r="T36" s="2">
        <v>440</v>
      </c>
      <c r="U36" s="6" t="s">
        <v>278</v>
      </c>
      <c r="V36" s="6" t="s">
        <v>260</v>
      </c>
      <c r="W36" s="6"/>
      <c r="X36" s="6" t="s">
        <v>73</v>
      </c>
      <c r="Y36" s="6" t="s">
        <v>286</v>
      </c>
      <c r="Z36" s="2" t="s">
        <v>61</v>
      </c>
      <c r="AA36" s="2" t="s">
        <v>48</v>
      </c>
      <c r="AB36" s="2">
        <v>-0.26729999999999998</v>
      </c>
      <c r="AC36" s="6">
        <v>-0.26989999999999997</v>
      </c>
      <c r="AD36" s="6">
        <v>-0.26989999999999997</v>
      </c>
      <c r="AE36" s="6">
        <v>7.626E-3</v>
      </c>
      <c r="AF36" s="2">
        <v>9.4570000000000001E-3</v>
      </c>
      <c r="AG36" s="6">
        <f>-0.4384 - -0.0961</f>
        <v>-0.34229999999999999</v>
      </c>
      <c r="AH36" s="6">
        <f>-0.4605 - -0.0793</f>
        <v>-0.38120000000000004</v>
      </c>
      <c r="AI36" s="17">
        <v>9.7247107930000007E-2</v>
      </c>
      <c r="AJ36" s="6">
        <v>9.4570000000000001E-3</v>
      </c>
      <c r="AK36" s="2">
        <v>705</v>
      </c>
      <c r="AL36" s="9">
        <v>44404</v>
      </c>
      <c r="AM36" s="6" t="s">
        <v>239</v>
      </c>
      <c r="AN36" s="6"/>
      <c r="AO36" s="6"/>
      <c r="AP36" s="6"/>
      <c r="AQ36" s="6"/>
      <c r="AR36" s="6"/>
      <c r="AS36" s="6"/>
      <c r="AT36" s="6"/>
    </row>
    <row r="37" spans="1:46" ht="17" thickBot="1">
      <c r="A37" s="6">
        <v>55</v>
      </c>
      <c r="B37" s="6">
        <v>23</v>
      </c>
      <c r="C37" s="2" t="s">
        <v>281</v>
      </c>
      <c r="D37" s="6" t="s">
        <v>282</v>
      </c>
      <c r="E37" s="6" t="s">
        <v>283</v>
      </c>
      <c r="F37" s="6">
        <v>6</v>
      </c>
      <c r="G37" s="6" t="s">
        <v>284</v>
      </c>
      <c r="H37" s="6">
        <v>6</v>
      </c>
      <c r="I37" s="6" t="s">
        <v>285</v>
      </c>
      <c r="J37" s="6" t="s">
        <v>233</v>
      </c>
      <c r="K37" s="6" t="s">
        <v>41</v>
      </c>
      <c r="L37" s="6" t="s">
        <v>42</v>
      </c>
      <c r="M37" s="6" t="s">
        <v>42</v>
      </c>
      <c r="N37" s="6" t="s">
        <v>591</v>
      </c>
      <c r="O37" s="10" t="s">
        <v>567</v>
      </c>
      <c r="P37" s="6" t="s">
        <v>277</v>
      </c>
      <c r="Q37" s="2">
        <v>0.42</v>
      </c>
      <c r="R37" s="2">
        <v>265</v>
      </c>
      <c r="S37" s="2">
        <v>0.33</v>
      </c>
      <c r="T37" s="2">
        <v>440</v>
      </c>
      <c r="U37" s="6" t="s">
        <v>278</v>
      </c>
      <c r="V37" s="6" t="s">
        <v>260</v>
      </c>
      <c r="W37" s="6"/>
      <c r="X37" s="6" t="s">
        <v>73</v>
      </c>
      <c r="Y37" s="6" t="s">
        <v>286</v>
      </c>
      <c r="Z37" s="2" t="s">
        <v>61</v>
      </c>
      <c r="AA37" s="2" t="s">
        <v>48</v>
      </c>
      <c r="AB37" s="2">
        <v>-0.21110000000000001</v>
      </c>
      <c r="AC37" s="6">
        <v>-0.21249999999999999</v>
      </c>
      <c r="AD37" s="6">
        <v>-0.21249999999999999</v>
      </c>
      <c r="AE37" s="6">
        <v>7.8390000000000005E-3</v>
      </c>
      <c r="AF37" s="2">
        <v>9.8969999999999995E-3</v>
      </c>
      <c r="AG37" s="6">
        <f>-0.3846 - -0.0375</f>
        <v>-0.34710000000000002</v>
      </c>
      <c r="AH37" s="6">
        <f>-0.4075 - -0.0176</f>
        <v>-0.38989999999999997</v>
      </c>
      <c r="AI37" s="17">
        <v>9.9483666999999998E-2</v>
      </c>
      <c r="AJ37" s="6">
        <v>9.8969999999999995E-3</v>
      </c>
      <c r="AK37" s="2">
        <v>705</v>
      </c>
      <c r="AL37" s="9">
        <v>44404</v>
      </c>
      <c r="AM37" s="6" t="s">
        <v>239</v>
      </c>
      <c r="AN37" s="6"/>
      <c r="AO37" s="6"/>
      <c r="AP37" s="6"/>
      <c r="AQ37" s="6"/>
      <c r="AR37" s="6"/>
      <c r="AS37" s="6"/>
      <c r="AT37" s="6"/>
    </row>
    <row r="38" spans="1:46" ht="17" thickBot="1">
      <c r="A38" s="6">
        <v>58</v>
      </c>
      <c r="B38" s="6">
        <v>25</v>
      </c>
      <c r="C38" s="2" t="s">
        <v>296</v>
      </c>
      <c r="D38" s="6" t="s">
        <v>297</v>
      </c>
      <c r="E38" s="6" t="s">
        <v>298</v>
      </c>
      <c r="F38" s="6">
        <v>1</v>
      </c>
      <c r="G38" s="6" t="s">
        <v>299</v>
      </c>
      <c r="H38" s="6">
        <v>1</v>
      </c>
      <c r="I38" s="6" t="s">
        <v>300</v>
      </c>
      <c r="J38" s="6" t="s">
        <v>233</v>
      </c>
      <c r="K38" s="6" t="s">
        <v>41</v>
      </c>
      <c r="L38" s="6" t="s">
        <v>42</v>
      </c>
      <c r="M38" s="6" t="s">
        <v>42</v>
      </c>
      <c r="N38" s="6" t="s">
        <v>590</v>
      </c>
      <c r="O38" s="6" t="s">
        <v>43</v>
      </c>
      <c r="P38" s="6" t="s">
        <v>301</v>
      </c>
      <c r="Q38" s="6">
        <v>0.49099999999999999</v>
      </c>
      <c r="R38" s="6">
        <v>505</v>
      </c>
      <c r="S38" s="6">
        <v>0.42699999999999999</v>
      </c>
      <c r="T38" s="2">
        <v>492</v>
      </c>
      <c r="U38" s="6" t="s">
        <v>70</v>
      </c>
      <c r="V38" s="6" t="s">
        <v>260</v>
      </c>
      <c r="W38" s="6"/>
      <c r="X38" s="6" t="s">
        <v>73</v>
      </c>
      <c r="Y38" s="6" t="s">
        <v>302</v>
      </c>
      <c r="Z38" s="6" t="s">
        <v>61</v>
      </c>
      <c r="AA38" s="2" t="s">
        <v>303</v>
      </c>
      <c r="AB38" s="6">
        <v>-0.1429</v>
      </c>
      <c r="AC38" s="6">
        <v>-0.1429</v>
      </c>
      <c r="AD38" s="6">
        <v>-0.1429</v>
      </c>
      <c r="AE38" s="6">
        <v>4.934E-3</v>
      </c>
      <c r="AF38" s="6">
        <v>4.934E-3</v>
      </c>
      <c r="AG38" s="6">
        <f>-0.2805 - -0.0052</f>
        <v>-0.27530000000000004</v>
      </c>
      <c r="AH38" s="6">
        <f>-0.2805 - -0.0052</f>
        <v>-0.27530000000000004</v>
      </c>
      <c r="AI38" s="17">
        <v>7.0242437320000004E-2</v>
      </c>
      <c r="AJ38" s="6">
        <v>4.934E-3</v>
      </c>
      <c r="AK38" s="2">
        <v>997</v>
      </c>
      <c r="AL38" s="9">
        <v>44620</v>
      </c>
      <c r="AM38" s="6" t="s">
        <v>239</v>
      </c>
      <c r="AN38" s="6"/>
      <c r="AO38" s="6"/>
      <c r="AP38" s="6"/>
      <c r="AQ38" s="6"/>
      <c r="AR38" s="6"/>
      <c r="AS38" s="6"/>
      <c r="AT38" s="6"/>
    </row>
    <row r="39" spans="1:46" ht="17" thickBot="1">
      <c r="A39" s="6">
        <v>59</v>
      </c>
      <c r="B39" s="6">
        <v>25</v>
      </c>
      <c r="C39" s="2" t="s">
        <v>296</v>
      </c>
      <c r="D39" s="6" t="s">
        <v>297</v>
      </c>
      <c r="E39" s="6" t="s">
        <v>298</v>
      </c>
      <c r="F39" s="6">
        <v>1</v>
      </c>
      <c r="G39" s="6" t="s">
        <v>299</v>
      </c>
      <c r="H39" s="6">
        <v>1</v>
      </c>
      <c r="I39" s="6" t="s">
        <v>300</v>
      </c>
      <c r="J39" s="6" t="s">
        <v>233</v>
      </c>
      <c r="K39" s="6" t="s">
        <v>41</v>
      </c>
      <c r="L39" s="6" t="s">
        <v>42</v>
      </c>
      <c r="M39" s="6" t="s">
        <v>42</v>
      </c>
      <c r="N39" s="6" t="s">
        <v>591</v>
      </c>
      <c r="O39" s="6" t="s">
        <v>43</v>
      </c>
      <c r="P39" s="6" t="s">
        <v>301</v>
      </c>
      <c r="Q39" s="6">
        <v>0.35399999999999998</v>
      </c>
      <c r="R39" s="6">
        <v>512</v>
      </c>
      <c r="S39" s="6">
        <v>0.35499999999999998</v>
      </c>
      <c r="T39" s="2">
        <v>493</v>
      </c>
      <c r="U39" s="6" t="s">
        <v>70</v>
      </c>
      <c r="V39" s="6" t="s">
        <v>260</v>
      </c>
      <c r="W39" s="6"/>
      <c r="X39" s="6" t="s">
        <v>73</v>
      </c>
      <c r="Y39" s="6" t="s">
        <v>302</v>
      </c>
      <c r="Z39" s="6" t="s">
        <v>61</v>
      </c>
      <c r="AA39" s="2" t="s">
        <v>304</v>
      </c>
      <c r="AB39" s="6">
        <v>3.5000000000000001E-3</v>
      </c>
      <c r="AC39" s="6">
        <v>3.5000000000000001E-3</v>
      </c>
      <c r="AD39" s="6">
        <v>3.5000000000000001E-3</v>
      </c>
      <c r="AE39" s="6">
        <v>5.2900000000000004E-3</v>
      </c>
      <c r="AF39" s="6">
        <v>5.2900000000000004E-3</v>
      </c>
      <c r="AG39" s="6">
        <f>-0.1391 - 0.1461</f>
        <v>-0.28520000000000001</v>
      </c>
      <c r="AH39" s="6">
        <f>-0.1391 - 0.1461</f>
        <v>-0.28520000000000001</v>
      </c>
      <c r="AI39" s="17">
        <v>7.2732386179999997E-2</v>
      </c>
      <c r="AJ39" s="6">
        <v>5.2900000000000004E-3</v>
      </c>
      <c r="AK39" s="2">
        <v>1005</v>
      </c>
      <c r="AL39" s="9">
        <v>44620</v>
      </c>
      <c r="AM39" s="6" t="s">
        <v>239</v>
      </c>
      <c r="AN39" s="6"/>
      <c r="AO39" s="6"/>
      <c r="AP39" s="6"/>
      <c r="AQ39" s="6"/>
      <c r="AR39" s="6"/>
      <c r="AS39" s="6"/>
      <c r="AT39" s="6"/>
    </row>
    <row r="40" spans="1:46" ht="17" thickBot="1">
      <c r="A40" s="6">
        <v>61</v>
      </c>
      <c r="B40" s="6">
        <v>27</v>
      </c>
      <c r="C40" s="6" t="s">
        <v>312</v>
      </c>
      <c r="D40" s="6" t="s">
        <v>313</v>
      </c>
      <c r="E40" s="6" t="s">
        <v>314</v>
      </c>
      <c r="F40" s="6">
        <v>50</v>
      </c>
      <c r="G40" s="6" t="s">
        <v>315</v>
      </c>
      <c r="H40" s="6">
        <v>3</v>
      </c>
      <c r="I40" s="6" t="s">
        <v>316</v>
      </c>
      <c r="J40" s="6" t="s">
        <v>233</v>
      </c>
      <c r="K40" s="6" t="s">
        <v>41</v>
      </c>
      <c r="L40" s="6" t="s">
        <v>42</v>
      </c>
      <c r="M40" s="6" t="s">
        <v>42</v>
      </c>
      <c r="N40" s="6" t="s">
        <v>590</v>
      </c>
      <c r="O40" s="3" t="s">
        <v>568</v>
      </c>
      <c r="P40" s="6" t="s">
        <v>58</v>
      </c>
      <c r="Q40" s="6">
        <v>0.34782608700000001</v>
      </c>
      <c r="R40" s="6">
        <v>828</v>
      </c>
      <c r="S40" s="6">
        <v>0.296875</v>
      </c>
      <c r="T40" s="6">
        <v>128</v>
      </c>
      <c r="U40" s="6" t="s">
        <v>317</v>
      </c>
      <c r="V40" s="6" t="s">
        <v>260</v>
      </c>
      <c r="W40" s="6"/>
      <c r="X40" s="6" t="s">
        <v>73</v>
      </c>
      <c r="Y40" s="6" t="s">
        <v>318</v>
      </c>
      <c r="Z40" s="6" t="s">
        <v>61</v>
      </c>
      <c r="AA40" s="6" t="s">
        <v>61</v>
      </c>
      <c r="AB40" s="6">
        <v>-0.1288</v>
      </c>
      <c r="AC40" s="6"/>
      <c r="AD40" s="6">
        <v>-0.1288</v>
      </c>
      <c r="AE40" s="6">
        <v>1.2995E-2</v>
      </c>
      <c r="AF40" s="6"/>
      <c r="AG40" s="6">
        <f>-0.3522-0.0946</f>
        <v>-0.44680000000000003</v>
      </c>
      <c r="AH40" s="6"/>
      <c r="AI40" s="17">
        <v>0.113995614</v>
      </c>
      <c r="AJ40" s="6">
        <v>1.2995E-2</v>
      </c>
      <c r="AK40" s="6">
        <v>1866</v>
      </c>
      <c r="AL40" s="9">
        <v>44620</v>
      </c>
      <c r="AM40" s="6"/>
      <c r="AN40" s="6"/>
      <c r="AO40" s="6"/>
      <c r="AP40" s="6"/>
      <c r="AQ40" s="6"/>
      <c r="AR40" s="6"/>
      <c r="AS40" s="6"/>
      <c r="AT40" s="6"/>
    </row>
    <row r="41" spans="1:46" ht="17" thickBot="1">
      <c r="A41" s="6">
        <v>62</v>
      </c>
      <c r="B41" s="6">
        <v>27</v>
      </c>
      <c r="C41" s="6" t="s">
        <v>312</v>
      </c>
      <c r="D41" s="6" t="s">
        <v>313</v>
      </c>
      <c r="E41" s="6" t="s">
        <v>314</v>
      </c>
      <c r="F41" s="6">
        <v>50</v>
      </c>
      <c r="G41" s="6" t="s">
        <v>315</v>
      </c>
      <c r="H41" s="6">
        <v>3</v>
      </c>
      <c r="I41" s="6" t="s">
        <v>316</v>
      </c>
      <c r="J41" s="6" t="s">
        <v>233</v>
      </c>
      <c r="K41" s="6" t="s">
        <v>41</v>
      </c>
      <c r="L41" s="6" t="s">
        <v>42</v>
      </c>
      <c r="M41" s="6" t="s">
        <v>42</v>
      </c>
      <c r="N41" s="6" t="s">
        <v>592</v>
      </c>
      <c r="O41" s="3" t="s">
        <v>568</v>
      </c>
      <c r="P41" s="6" t="s">
        <v>319</v>
      </c>
      <c r="Q41" s="6">
        <v>0.25575447569999998</v>
      </c>
      <c r="R41" s="6">
        <v>782</v>
      </c>
      <c r="S41" s="6">
        <v>0.28125</v>
      </c>
      <c r="T41" s="6">
        <v>128</v>
      </c>
      <c r="U41" s="6" t="s">
        <v>317</v>
      </c>
      <c r="V41" s="6" t="s">
        <v>260</v>
      </c>
      <c r="W41" s="6"/>
      <c r="X41" s="6" t="s">
        <v>73</v>
      </c>
      <c r="Y41" s="6" t="s">
        <v>320</v>
      </c>
      <c r="Z41" s="6" t="s">
        <v>61</v>
      </c>
      <c r="AA41" s="6" t="s">
        <v>61</v>
      </c>
      <c r="AB41" s="6">
        <v>7.1599999999999997E-2</v>
      </c>
      <c r="AC41" s="6"/>
      <c r="AD41" s="6">
        <v>7.1599999999999997E-2</v>
      </c>
      <c r="AE41" s="6">
        <v>1.3788999999999999E-2</v>
      </c>
      <c r="AF41" s="6"/>
      <c r="AG41" s="6">
        <f>-0.1585-0.3018</f>
        <v>-0.46030000000000004</v>
      </c>
      <c r="AH41" s="6"/>
      <c r="AI41" s="17">
        <v>0.1174265728</v>
      </c>
      <c r="AJ41" s="6">
        <v>1.3788999999999999E-2</v>
      </c>
      <c r="AK41" s="6">
        <v>1866</v>
      </c>
      <c r="AL41" s="9">
        <v>44620</v>
      </c>
      <c r="AM41" s="6"/>
      <c r="AN41" s="6"/>
      <c r="AO41" s="6"/>
      <c r="AP41" s="6"/>
      <c r="AQ41" s="6"/>
      <c r="AR41" s="6"/>
      <c r="AS41" s="6"/>
      <c r="AT41" s="6"/>
    </row>
    <row r="42" spans="1:46" ht="17" thickBot="1">
      <c r="A42" s="6">
        <v>63</v>
      </c>
      <c r="B42" s="6">
        <v>28</v>
      </c>
      <c r="C42" s="6" t="s">
        <v>321</v>
      </c>
      <c r="D42" s="6" t="s">
        <v>322</v>
      </c>
      <c r="E42" s="6">
        <v>2019</v>
      </c>
      <c r="F42" s="6">
        <v>12</v>
      </c>
      <c r="G42" s="6">
        <v>2021</v>
      </c>
      <c r="H42" s="6">
        <v>12</v>
      </c>
      <c r="I42" s="6" t="s">
        <v>323</v>
      </c>
      <c r="J42" s="6" t="s">
        <v>233</v>
      </c>
      <c r="K42" s="6" t="s">
        <v>41</v>
      </c>
      <c r="L42" s="6" t="s">
        <v>42</v>
      </c>
      <c r="M42" s="6" t="s">
        <v>42</v>
      </c>
      <c r="N42" s="6" t="s">
        <v>590</v>
      </c>
      <c r="O42" s="6" t="s">
        <v>43</v>
      </c>
      <c r="P42" s="6" t="s">
        <v>596</v>
      </c>
      <c r="Q42" s="6">
        <v>0.53427607079999995</v>
      </c>
      <c r="R42" s="6">
        <v>17184</v>
      </c>
      <c r="S42" s="6">
        <v>0.1853056247</v>
      </c>
      <c r="T42" s="6">
        <v>19681</v>
      </c>
      <c r="U42" s="3" t="s">
        <v>569</v>
      </c>
      <c r="V42" s="6" t="s">
        <v>260</v>
      </c>
      <c r="W42" s="6"/>
      <c r="X42" s="6" t="s">
        <v>73</v>
      </c>
      <c r="Y42" s="6" t="s">
        <v>325</v>
      </c>
      <c r="Z42" s="6" t="s">
        <v>61</v>
      </c>
      <c r="AA42" s="6" t="s">
        <v>61</v>
      </c>
      <c r="AB42" s="27">
        <v>-0.74070000000000003</v>
      </c>
      <c r="AC42" s="22"/>
      <c r="AD42" s="27">
        <v>-0.74070000000000003</v>
      </c>
      <c r="AE42" s="27">
        <v>1.73E-4</v>
      </c>
      <c r="AF42" s="22"/>
      <c r="AG42" s="29">
        <f>-0.7665- -0.7149</f>
        <v>-5.1599999999999979E-2</v>
      </c>
      <c r="AH42" s="22"/>
      <c r="AI42" s="17">
        <v>1.315294644E-2</v>
      </c>
      <c r="AJ42" s="27">
        <v>1.73E-4</v>
      </c>
      <c r="AK42" s="6">
        <v>36865</v>
      </c>
      <c r="AL42" s="9">
        <v>44620</v>
      </c>
      <c r="AM42" s="6"/>
      <c r="AN42" s="6"/>
      <c r="AO42" s="6"/>
      <c r="AP42" s="6"/>
      <c r="AQ42" s="6"/>
      <c r="AR42" s="6"/>
      <c r="AS42" s="6"/>
      <c r="AT42" s="6"/>
    </row>
    <row r="43" spans="1:46" ht="17" thickBot="1">
      <c r="A43" s="6">
        <v>64</v>
      </c>
      <c r="B43" s="6">
        <v>28</v>
      </c>
      <c r="C43" s="6" t="s">
        <v>321</v>
      </c>
      <c r="D43" s="6" t="s">
        <v>322</v>
      </c>
      <c r="E43" s="6">
        <v>2019</v>
      </c>
      <c r="F43" s="6">
        <v>12</v>
      </c>
      <c r="G43" s="6">
        <v>2021</v>
      </c>
      <c r="H43" s="6">
        <v>12</v>
      </c>
      <c r="I43" s="6" t="s">
        <v>326</v>
      </c>
      <c r="J43" s="6" t="s">
        <v>233</v>
      </c>
      <c r="K43" s="6" t="s">
        <v>41</v>
      </c>
      <c r="L43" s="6" t="s">
        <v>42</v>
      </c>
      <c r="M43" s="6" t="s">
        <v>42</v>
      </c>
      <c r="N43" s="6" t="s">
        <v>590</v>
      </c>
      <c r="O43" s="6" t="s">
        <v>43</v>
      </c>
      <c r="P43" s="6" t="s">
        <v>596</v>
      </c>
      <c r="Q43" s="6">
        <v>0.18172467</v>
      </c>
      <c r="R43" s="6">
        <v>29165</v>
      </c>
      <c r="S43" s="6">
        <v>0.17098214289999999</v>
      </c>
      <c r="T43" s="6">
        <v>2240</v>
      </c>
      <c r="U43" s="3" t="s">
        <v>569</v>
      </c>
      <c r="V43" s="6" t="s">
        <v>260</v>
      </c>
      <c r="W43" s="6"/>
      <c r="X43" s="6" t="s">
        <v>73</v>
      </c>
      <c r="Y43" s="6" t="s">
        <v>327</v>
      </c>
      <c r="Z43" s="6" t="s">
        <v>61</v>
      </c>
      <c r="AA43" s="6" t="s">
        <v>61</v>
      </c>
      <c r="AB43" s="6">
        <v>-4.0800000000000003E-2</v>
      </c>
      <c r="AC43" s="6"/>
      <c r="AD43" s="6">
        <v>-4.0800000000000003E-2</v>
      </c>
      <c r="AE43" s="6">
        <v>1.0269999999999999E-3</v>
      </c>
      <c r="AF43" s="6"/>
      <c r="AG43" s="6">
        <f>-0.1036-0.022</f>
        <v>-0.12559999999999999</v>
      </c>
      <c r="AH43" s="6"/>
      <c r="AI43" s="17">
        <v>3.2046840719999997E-2</v>
      </c>
      <c r="AJ43" s="6">
        <v>1.0269999999999999E-3</v>
      </c>
      <c r="AK43" s="6">
        <v>31405</v>
      </c>
      <c r="AL43" s="9">
        <v>44620</v>
      </c>
      <c r="AM43" s="6"/>
      <c r="AN43" s="6"/>
      <c r="AO43" s="6"/>
      <c r="AP43" s="6"/>
      <c r="AQ43" s="6"/>
      <c r="AR43" s="6"/>
      <c r="AS43" s="6"/>
      <c r="AT43" s="6"/>
    </row>
    <row r="44" spans="1:46" ht="17" thickBot="1">
      <c r="A44" s="6">
        <v>65</v>
      </c>
      <c r="B44" s="6">
        <v>28</v>
      </c>
      <c r="C44" s="6" t="s">
        <v>321</v>
      </c>
      <c r="D44" s="6" t="s">
        <v>322</v>
      </c>
      <c r="E44" s="6">
        <v>2019</v>
      </c>
      <c r="F44" s="6">
        <v>12</v>
      </c>
      <c r="G44" s="6">
        <v>2021</v>
      </c>
      <c r="H44" s="6">
        <v>12</v>
      </c>
      <c r="I44" s="6" t="s">
        <v>328</v>
      </c>
      <c r="J44" s="6" t="s">
        <v>233</v>
      </c>
      <c r="K44" s="6" t="s">
        <v>41</v>
      </c>
      <c r="L44" s="6" t="s">
        <v>42</v>
      </c>
      <c r="M44" s="6" t="s">
        <v>42</v>
      </c>
      <c r="N44" s="6" t="s">
        <v>590</v>
      </c>
      <c r="O44" s="6" t="s">
        <v>43</v>
      </c>
      <c r="P44" s="6" t="s">
        <v>596</v>
      </c>
      <c r="Q44" s="6">
        <v>0.30833039179999999</v>
      </c>
      <c r="R44" s="6">
        <v>5666</v>
      </c>
      <c r="S44" s="6">
        <v>0.2601291838</v>
      </c>
      <c r="T44" s="6">
        <v>1703</v>
      </c>
      <c r="U44" s="3" t="s">
        <v>569</v>
      </c>
      <c r="V44" s="6" t="s">
        <v>260</v>
      </c>
      <c r="W44" s="6"/>
      <c r="X44" s="6" t="s">
        <v>73</v>
      </c>
      <c r="Y44" s="6" t="s">
        <v>329</v>
      </c>
      <c r="Z44" s="6" t="s">
        <v>61</v>
      </c>
      <c r="AA44" s="6" t="s">
        <v>61</v>
      </c>
      <c r="AB44" s="6">
        <v>-0.13089999999999999</v>
      </c>
      <c r="AC44" s="6"/>
      <c r="AD44" s="6">
        <v>-0.13089999999999999</v>
      </c>
      <c r="AE44" s="6">
        <v>1.1789999999999999E-3</v>
      </c>
      <c r="AF44" s="6"/>
      <c r="AG44" s="6">
        <f>-0.1982- -0.0636</f>
        <v>-0.1346</v>
      </c>
      <c r="AH44" s="6"/>
      <c r="AI44" s="17">
        <v>3.4336569429999998E-2</v>
      </c>
      <c r="AJ44" s="6">
        <v>1.1789999999999999E-3</v>
      </c>
      <c r="AK44" s="6">
        <v>7369</v>
      </c>
      <c r="AL44" s="9">
        <v>44620</v>
      </c>
      <c r="AM44" s="6"/>
      <c r="AN44" s="6"/>
      <c r="AO44" s="6"/>
      <c r="AP44" s="6"/>
      <c r="AQ44" s="6"/>
      <c r="AR44" s="6"/>
      <c r="AS44" s="6"/>
      <c r="AT44" s="6"/>
    </row>
    <row r="45" spans="1:46" ht="17" thickBot="1">
      <c r="A45" s="6">
        <v>66</v>
      </c>
      <c r="B45" s="6">
        <v>28</v>
      </c>
      <c r="C45" s="6" t="s">
        <v>321</v>
      </c>
      <c r="D45" s="6" t="s">
        <v>322</v>
      </c>
      <c r="E45" s="6">
        <v>2019</v>
      </c>
      <c r="F45" s="6">
        <v>12</v>
      </c>
      <c r="G45" s="6">
        <v>2021</v>
      </c>
      <c r="H45" s="6">
        <v>12</v>
      </c>
      <c r="I45" s="6" t="s">
        <v>330</v>
      </c>
      <c r="J45" s="6" t="s">
        <v>233</v>
      </c>
      <c r="K45" s="6" t="s">
        <v>41</v>
      </c>
      <c r="L45" s="6" t="s">
        <v>42</v>
      </c>
      <c r="M45" s="6" t="s">
        <v>42</v>
      </c>
      <c r="N45" s="6" t="s">
        <v>590</v>
      </c>
      <c r="O45" s="6" t="s">
        <v>43</v>
      </c>
      <c r="P45" s="6" t="s">
        <v>596</v>
      </c>
      <c r="Q45" s="6">
        <v>0.2663534293</v>
      </c>
      <c r="R45" s="6">
        <v>16388</v>
      </c>
      <c r="S45" s="6">
        <v>0.24943873329999999</v>
      </c>
      <c r="T45" s="6">
        <v>8463</v>
      </c>
      <c r="U45" s="3" t="s">
        <v>569</v>
      </c>
      <c r="V45" s="6" t="s">
        <v>260</v>
      </c>
      <c r="W45" s="6"/>
      <c r="X45" s="6" t="s">
        <v>73</v>
      </c>
      <c r="Y45" s="6" t="s">
        <v>331</v>
      </c>
      <c r="Z45" s="6" t="s">
        <v>61</v>
      </c>
      <c r="AA45" s="6" t="s">
        <v>61</v>
      </c>
      <c r="AB45" s="6">
        <v>-4.87E-2</v>
      </c>
      <c r="AC45" s="6"/>
      <c r="AD45" s="6">
        <v>-4.87E-2</v>
      </c>
      <c r="AE45" s="6">
        <v>2.8699999999999998E-4</v>
      </c>
      <c r="AF45" s="6"/>
      <c r="AG45" s="6">
        <f>-0.0819- -0.0155</f>
        <v>-6.6400000000000001E-2</v>
      </c>
      <c r="AH45" s="6"/>
      <c r="AI45" s="17">
        <v>1.6941074350000002E-2</v>
      </c>
      <c r="AJ45" s="6">
        <v>2.8699999999999998E-4</v>
      </c>
      <c r="AK45" s="6">
        <v>24851</v>
      </c>
      <c r="AL45" s="9">
        <v>44620</v>
      </c>
      <c r="AM45" s="6"/>
      <c r="AN45" s="6"/>
      <c r="AO45" s="6"/>
      <c r="AP45" s="6"/>
      <c r="AQ45" s="6"/>
      <c r="AR45" s="6"/>
      <c r="AS45" s="6"/>
      <c r="AT45" s="6"/>
    </row>
    <row r="46" spans="1:46" ht="17" thickBot="1">
      <c r="A46" s="6">
        <v>67</v>
      </c>
      <c r="B46" s="6">
        <v>28</v>
      </c>
      <c r="C46" s="6" t="s">
        <v>321</v>
      </c>
      <c r="D46" s="6" t="s">
        <v>322</v>
      </c>
      <c r="E46" s="6">
        <v>2019</v>
      </c>
      <c r="F46" s="6">
        <v>12</v>
      </c>
      <c r="G46" s="6">
        <v>2021</v>
      </c>
      <c r="H46" s="6">
        <v>12</v>
      </c>
      <c r="I46" s="6" t="s">
        <v>332</v>
      </c>
      <c r="J46" s="6" t="s">
        <v>233</v>
      </c>
      <c r="K46" s="6" t="s">
        <v>41</v>
      </c>
      <c r="L46" s="6" t="s">
        <v>42</v>
      </c>
      <c r="M46" s="6" t="s">
        <v>42</v>
      </c>
      <c r="N46" s="6" t="s">
        <v>590</v>
      </c>
      <c r="O46" s="6" t="s">
        <v>43</v>
      </c>
      <c r="P46" s="6" t="s">
        <v>596</v>
      </c>
      <c r="Q46" s="6">
        <v>0.24927991620000001</v>
      </c>
      <c r="R46" s="6">
        <v>22914</v>
      </c>
      <c r="S46" s="6">
        <v>0.2442697522</v>
      </c>
      <c r="T46" s="6">
        <v>22643</v>
      </c>
      <c r="U46" s="3" t="s">
        <v>569</v>
      </c>
      <c r="V46" s="6" t="s">
        <v>260</v>
      </c>
      <c r="W46" s="6"/>
      <c r="X46" s="6" t="s">
        <v>73</v>
      </c>
      <c r="Y46" s="6" t="s">
        <v>333</v>
      </c>
      <c r="Z46" s="6" t="s">
        <v>61</v>
      </c>
      <c r="AA46" s="6" t="s">
        <v>61</v>
      </c>
      <c r="AB46" s="6">
        <v>-1.49E-2</v>
      </c>
      <c r="AC46" s="6"/>
      <c r="AD46" s="6">
        <v>-1.49E-2</v>
      </c>
      <c r="AE46" s="6">
        <v>1.44E-4</v>
      </c>
      <c r="AF46" s="6"/>
      <c r="AG46" s="6">
        <f>-0.0383- 0.0086</f>
        <v>-4.6899999999999997E-2</v>
      </c>
      <c r="AH46" s="6"/>
      <c r="AI46" s="17">
        <v>1.2E-2</v>
      </c>
      <c r="AJ46" s="6">
        <v>1.44E-4</v>
      </c>
      <c r="AK46" s="6">
        <v>45557</v>
      </c>
      <c r="AL46" s="9">
        <v>44620</v>
      </c>
      <c r="AM46" s="6"/>
      <c r="AN46" s="6"/>
      <c r="AO46" s="6"/>
      <c r="AP46" s="6"/>
      <c r="AQ46" s="6"/>
      <c r="AR46" s="6"/>
      <c r="AS46" s="6"/>
      <c r="AT46" s="6"/>
    </row>
    <row r="47" spans="1:46" ht="17" thickBot="1">
      <c r="A47" s="6">
        <v>68</v>
      </c>
      <c r="B47" s="6">
        <v>28</v>
      </c>
      <c r="C47" s="6" t="s">
        <v>321</v>
      </c>
      <c r="D47" s="6" t="s">
        <v>322</v>
      </c>
      <c r="E47" s="6">
        <v>2019</v>
      </c>
      <c r="F47" s="6">
        <v>12</v>
      </c>
      <c r="G47" s="6">
        <v>2021</v>
      </c>
      <c r="H47" s="6">
        <v>12</v>
      </c>
      <c r="I47" s="6" t="s">
        <v>334</v>
      </c>
      <c r="J47" s="6" t="s">
        <v>233</v>
      </c>
      <c r="K47" s="6" t="s">
        <v>41</v>
      </c>
      <c r="L47" s="6" t="s">
        <v>42</v>
      </c>
      <c r="M47" s="6" t="s">
        <v>42</v>
      </c>
      <c r="N47" s="6" t="s">
        <v>590</v>
      </c>
      <c r="O47" s="6" t="s">
        <v>43</v>
      </c>
      <c r="P47" s="6" t="s">
        <v>596</v>
      </c>
      <c r="Q47" s="6">
        <v>0.37710098469999997</v>
      </c>
      <c r="R47" s="6">
        <v>21835</v>
      </c>
      <c r="S47" s="6">
        <v>0.37951236830000001</v>
      </c>
      <c r="T47" s="6">
        <v>33796</v>
      </c>
      <c r="U47" s="3" t="s">
        <v>569</v>
      </c>
      <c r="V47" s="6" t="s">
        <v>260</v>
      </c>
      <c r="W47" s="6"/>
      <c r="X47" s="6" t="s">
        <v>73</v>
      </c>
      <c r="Y47" s="6" t="s">
        <v>335</v>
      </c>
      <c r="Z47" s="6" t="s">
        <v>61</v>
      </c>
      <c r="AA47" s="6" t="s">
        <v>61</v>
      </c>
      <c r="AB47" s="6">
        <v>5.7000000000000002E-3</v>
      </c>
      <c r="AC47" s="6"/>
      <c r="AD47" s="6">
        <v>5.7000000000000002E-3</v>
      </c>
      <c r="AE47" s="6">
        <v>9.7E-5</v>
      </c>
      <c r="AF47" s="6"/>
      <c r="AG47" s="6">
        <f>-0.0137-0.025</f>
        <v>-3.8699999999999998E-2</v>
      </c>
      <c r="AH47" s="6"/>
      <c r="AI47" s="17">
        <v>9.8488578020000002E-3</v>
      </c>
      <c r="AJ47" s="6">
        <v>9.7E-5</v>
      </c>
      <c r="AK47" s="6">
        <v>55631</v>
      </c>
      <c r="AL47" s="9">
        <v>44620</v>
      </c>
      <c r="AM47" s="6"/>
      <c r="AN47" s="6"/>
      <c r="AO47" s="6"/>
      <c r="AP47" s="6"/>
      <c r="AQ47" s="6"/>
      <c r="AR47" s="6"/>
      <c r="AS47" s="6"/>
      <c r="AT47" s="6"/>
    </row>
    <row r="48" spans="1:46" ht="17" thickBot="1">
      <c r="A48" s="6">
        <v>69</v>
      </c>
      <c r="B48" s="6">
        <v>28</v>
      </c>
      <c r="C48" s="6" t="s">
        <v>321</v>
      </c>
      <c r="D48" s="6" t="s">
        <v>322</v>
      </c>
      <c r="E48" s="6">
        <v>2019</v>
      </c>
      <c r="F48" s="6">
        <v>12</v>
      </c>
      <c r="G48" s="6">
        <v>2021</v>
      </c>
      <c r="H48" s="6">
        <v>12</v>
      </c>
      <c r="I48" s="6" t="s">
        <v>336</v>
      </c>
      <c r="J48" s="6" t="s">
        <v>233</v>
      </c>
      <c r="K48" s="6" t="s">
        <v>41</v>
      </c>
      <c r="L48" s="6" t="s">
        <v>42</v>
      </c>
      <c r="M48" s="6" t="s">
        <v>42</v>
      </c>
      <c r="N48" s="6" t="s">
        <v>590</v>
      </c>
      <c r="O48" s="6" t="s">
        <v>43</v>
      </c>
      <c r="P48" s="6" t="s">
        <v>596</v>
      </c>
      <c r="Q48" s="6">
        <v>0.2406057207</v>
      </c>
      <c r="R48" s="6">
        <v>1783</v>
      </c>
      <c r="S48" s="6">
        <v>0.19796954310000001</v>
      </c>
      <c r="T48" s="6">
        <v>788</v>
      </c>
      <c r="U48" s="3" t="s">
        <v>569</v>
      </c>
      <c r="V48" s="6" t="s">
        <v>260</v>
      </c>
      <c r="W48" s="6"/>
      <c r="X48" s="6" t="s">
        <v>73</v>
      </c>
      <c r="Y48" s="6" t="s">
        <v>337</v>
      </c>
      <c r="Z48" s="6" t="s">
        <v>61</v>
      </c>
      <c r="AA48" s="6" t="s">
        <v>61</v>
      </c>
      <c r="AB48" s="6">
        <v>-0.13769999999999999</v>
      </c>
      <c r="AC48" s="6"/>
      <c r="AD48" s="6">
        <v>-0.13769999999999999</v>
      </c>
      <c r="AE48" s="6">
        <v>3.362E-3</v>
      </c>
      <c r="AF48" s="6"/>
      <c r="AG48" s="6">
        <f>-0.2513- -0.024</f>
        <v>-0.22730000000000003</v>
      </c>
      <c r="AH48" s="6"/>
      <c r="AI48" s="20">
        <v>5.7982756060000001E-2</v>
      </c>
      <c r="AJ48" s="6">
        <v>3.362E-3</v>
      </c>
      <c r="AK48" s="6">
        <v>2571</v>
      </c>
      <c r="AL48" s="9">
        <v>44620</v>
      </c>
      <c r="AM48" s="6"/>
      <c r="AN48" s="6"/>
      <c r="AO48" s="6"/>
      <c r="AP48" s="6"/>
      <c r="AQ48" s="6"/>
      <c r="AR48" s="6"/>
      <c r="AS48" s="6"/>
      <c r="AT48" s="6"/>
    </row>
    <row r="49" spans="1:46" ht="17" thickBot="1">
      <c r="A49" s="6">
        <v>70</v>
      </c>
      <c r="B49" s="6">
        <v>28</v>
      </c>
      <c r="C49" s="6" t="s">
        <v>321</v>
      </c>
      <c r="D49" s="6" t="s">
        <v>322</v>
      </c>
      <c r="E49" s="6">
        <v>2019</v>
      </c>
      <c r="F49" s="6">
        <v>12</v>
      </c>
      <c r="G49" s="6">
        <v>2021</v>
      </c>
      <c r="H49" s="6">
        <v>12</v>
      </c>
      <c r="I49" s="6" t="s">
        <v>338</v>
      </c>
      <c r="J49" s="6" t="s">
        <v>233</v>
      </c>
      <c r="K49" s="6" t="s">
        <v>41</v>
      </c>
      <c r="L49" s="6" t="s">
        <v>42</v>
      </c>
      <c r="M49" s="6" t="s">
        <v>42</v>
      </c>
      <c r="N49" s="6" t="s">
        <v>590</v>
      </c>
      <c r="O49" s="6" t="s">
        <v>43</v>
      </c>
      <c r="P49" s="6" t="s">
        <v>596</v>
      </c>
      <c r="Q49" s="6">
        <v>0.50488639140000002</v>
      </c>
      <c r="R49" s="6">
        <v>8186</v>
      </c>
      <c r="S49" s="6">
        <v>0.52817207420000001</v>
      </c>
      <c r="T49" s="6">
        <v>13808</v>
      </c>
      <c r="U49" s="3" t="s">
        <v>569</v>
      </c>
      <c r="V49" s="6" t="s">
        <v>260</v>
      </c>
      <c r="W49" s="6"/>
      <c r="X49" s="6" t="s">
        <v>73</v>
      </c>
      <c r="Y49" s="6" t="s">
        <v>339</v>
      </c>
      <c r="Z49" s="6" t="s">
        <v>61</v>
      </c>
      <c r="AA49" s="6" t="s">
        <v>61</v>
      </c>
      <c r="AB49" s="6">
        <v>5.1400000000000001E-2</v>
      </c>
      <c r="AC49" s="6"/>
      <c r="AD49" s="6">
        <v>5.1400000000000001E-2</v>
      </c>
      <c r="AE49" s="6">
        <v>2.3699999999999999E-4</v>
      </c>
      <c r="AF49" s="6"/>
      <c r="AG49" s="6" t="s">
        <v>340</v>
      </c>
      <c r="AH49" s="6"/>
      <c r="AI49" s="17">
        <v>1.539480432E-2</v>
      </c>
      <c r="AJ49" s="6">
        <v>2.3699999999999999E-4</v>
      </c>
      <c r="AK49" s="6">
        <v>21994</v>
      </c>
      <c r="AL49" s="9">
        <v>44620</v>
      </c>
      <c r="AM49" s="6"/>
      <c r="AN49" s="6"/>
      <c r="AO49" s="6"/>
      <c r="AP49" s="6"/>
      <c r="AQ49" s="6"/>
      <c r="AR49" s="6"/>
      <c r="AS49" s="6"/>
      <c r="AT49" s="6"/>
    </row>
    <row r="50" spans="1:46" ht="17" thickBot="1">
      <c r="A50" s="6">
        <v>71</v>
      </c>
      <c r="B50" s="6">
        <v>28</v>
      </c>
      <c r="C50" s="6" t="s">
        <v>321</v>
      </c>
      <c r="D50" s="6" t="s">
        <v>322</v>
      </c>
      <c r="E50" s="6">
        <v>2019</v>
      </c>
      <c r="F50" s="6">
        <v>12</v>
      </c>
      <c r="G50" s="6">
        <v>2021</v>
      </c>
      <c r="H50" s="6">
        <v>12</v>
      </c>
      <c r="I50" s="6" t="s">
        <v>341</v>
      </c>
      <c r="J50" s="6" t="s">
        <v>233</v>
      </c>
      <c r="K50" s="6" t="s">
        <v>41</v>
      </c>
      <c r="L50" s="6" t="s">
        <v>42</v>
      </c>
      <c r="M50" s="6" t="s">
        <v>42</v>
      </c>
      <c r="N50" s="6" t="s">
        <v>590</v>
      </c>
      <c r="O50" s="6" t="s">
        <v>43</v>
      </c>
      <c r="P50" s="6" t="s">
        <v>596</v>
      </c>
      <c r="Q50" s="6">
        <v>0.41608835360000002</v>
      </c>
      <c r="R50" s="6">
        <v>74066</v>
      </c>
      <c r="S50" s="6">
        <v>0.42054250050000003</v>
      </c>
      <c r="T50" s="6">
        <v>28682</v>
      </c>
      <c r="U50" s="3" t="s">
        <v>569</v>
      </c>
      <c r="V50" s="6" t="s">
        <v>260</v>
      </c>
      <c r="W50" s="6"/>
      <c r="X50" s="6" t="s">
        <v>73</v>
      </c>
      <c r="Y50" s="6" t="s">
        <v>342</v>
      </c>
      <c r="Z50" s="6" t="s">
        <v>61</v>
      </c>
      <c r="AA50" s="6" t="s">
        <v>61</v>
      </c>
      <c r="AB50" s="6">
        <v>1.01E-2</v>
      </c>
      <c r="AC50" s="6"/>
      <c r="AD50" s="6">
        <v>1.01E-2</v>
      </c>
      <c r="AE50" s="6">
        <v>6.0000000000000002E-5</v>
      </c>
      <c r="AF50" s="6"/>
      <c r="AG50" s="6">
        <f>-0.0051- 0.0253</f>
        <v>-3.04E-2</v>
      </c>
      <c r="AH50" s="6"/>
      <c r="AI50" s="17">
        <v>7.7459666919999998E-3</v>
      </c>
      <c r="AJ50" s="6">
        <v>6.0000000000000002E-5</v>
      </c>
      <c r="AK50" s="6">
        <v>102748</v>
      </c>
      <c r="AL50" s="9">
        <v>44620</v>
      </c>
      <c r="AM50" s="6"/>
      <c r="AN50" s="6"/>
      <c r="AO50" s="6"/>
      <c r="AP50" s="6"/>
      <c r="AQ50" s="6"/>
      <c r="AR50" s="6"/>
      <c r="AS50" s="6"/>
      <c r="AT50" s="6"/>
    </row>
    <row r="51" spans="1:46" ht="17" thickBot="1">
      <c r="A51" s="6">
        <v>72</v>
      </c>
      <c r="B51" s="6">
        <v>28</v>
      </c>
      <c r="C51" s="6" t="s">
        <v>321</v>
      </c>
      <c r="D51" s="6" t="s">
        <v>322</v>
      </c>
      <c r="E51" s="6">
        <v>2019</v>
      </c>
      <c r="F51" s="6">
        <v>12</v>
      </c>
      <c r="G51" s="6">
        <v>2021</v>
      </c>
      <c r="H51" s="6">
        <v>12</v>
      </c>
      <c r="I51" s="6" t="s">
        <v>343</v>
      </c>
      <c r="J51" s="6" t="s">
        <v>233</v>
      </c>
      <c r="K51" s="6" t="s">
        <v>41</v>
      </c>
      <c r="L51" s="6" t="s">
        <v>42</v>
      </c>
      <c r="M51" s="6" t="s">
        <v>42</v>
      </c>
      <c r="N51" s="6" t="s">
        <v>590</v>
      </c>
      <c r="O51" s="6" t="s">
        <v>43</v>
      </c>
      <c r="P51" s="6" t="s">
        <v>596</v>
      </c>
      <c r="Q51" s="6">
        <v>0.1913990247</v>
      </c>
      <c r="R51" s="6">
        <v>23788</v>
      </c>
      <c r="S51" s="6">
        <v>0.19768379389999999</v>
      </c>
      <c r="T51" s="6">
        <v>13643</v>
      </c>
      <c r="U51" s="3" t="s">
        <v>569</v>
      </c>
      <c r="V51" s="6" t="s">
        <v>260</v>
      </c>
      <c r="W51" s="6"/>
      <c r="X51" s="6" t="s">
        <v>73</v>
      </c>
      <c r="Y51" s="6" t="s">
        <v>344</v>
      </c>
      <c r="Z51" s="6" t="s">
        <v>61</v>
      </c>
      <c r="AA51" s="6" t="s">
        <v>61</v>
      </c>
      <c r="AB51" s="6">
        <v>2.2100000000000002E-2</v>
      </c>
      <c r="AC51" s="6"/>
      <c r="AD51" s="6">
        <v>2.2100000000000002E-2</v>
      </c>
      <c r="AE51" s="6">
        <v>2.23E-4</v>
      </c>
      <c r="AF51" s="6"/>
      <c r="AG51" s="6">
        <f>-0.0072-0.0514</f>
        <v>-5.8599999999999999E-2</v>
      </c>
      <c r="AH51" s="6"/>
      <c r="AI51" s="17">
        <v>1.493318452E-2</v>
      </c>
      <c r="AJ51" s="6">
        <v>2.23E-4</v>
      </c>
      <c r="AK51" s="6">
        <v>37431</v>
      </c>
      <c r="AL51" s="9">
        <v>44620</v>
      </c>
      <c r="AM51" s="6"/>
      <c r="AN51" s="6"/>
      <c r="AO51" s="2"/>
      <c r="AP51" s="6"/>
      <c r="AQ51" s="6"/>
      <c r="AR51" s="6"/>
      <c r="AS51" s="6"/>
      <c r="AT51" s="6"/>
    </row>
    <row r="52" spans="1:46" ht="17" thickBot="1">
      <c r="A52" s="6">
        <v>73</v>
      </c>
      <c r="B52" s="6">
        <v>28</v>
      </c>
      <c r="C52" s="6" t="s">
        <v>321</v>
      </c>
      <c r="D52" s="6" t="s">
        <v>322</v>
      </c>
      <c r="E52" s="6">
        <v>2019</v>
      </c>
      <c r="F52" s="6">
        <v>12</v>
      </c>
      <c r="G52" s="6">
        <v>2021</v>
      </c>
      <c r="H52" s="6">
        <v>12</v>
      </c>
      <c r="I52" s="6" t="s">
        <v>345</v>
      </c>
      <c r="J52" s="6" t="s">
        <v>233</v>
      </c>
      <c r="K52" s="6" t="s">
        <v>41</v>
      </c>
      <c r="L52" s="6" t="s">
        <v>42</v>
      </c>
      <c r="M52" s="6" t="s">
        <v>42</v>
      </c>
      <c r="N52" s="6" t="s">
        <v>590</v>
      </c>
      <c r="O52" s="6" t="s">
        <v>43</v>
      </c>
      <c r="P52" s="6" t="s">
        <v>596</v>
      </c>
      <c r="Q52" s="6">
        <v>0.36889460149999997</v>
      </c>
      <c r="R52" s="6">
        <v>49014</v>
      </c>
      <c r="S52" s="6">
        <v>0.36954737139999999</v>
      </c>
      <c r="T52" s="6">
        <v>88925</v>
      </c>
      <c r="U52" s="3" t="s">
        <v>569</v>
      </c>
      <c r="V52" s="6" t="s">
        <v>260</v>
      </c>
      <c r="W52" s="6"/>
      <c r="X52" s="6" t="s">
        <v>73</v>
      </c>
      <c r="Y52" s="6" t="s">
        <v>346</v>
      </c>
      <c r="Z52" s="6" t="s">
        <v>61</v>
      </c>
      <c r="AA52" s="6" t="s">
        <v>61</v>
      </c>
      <c r="AB52" s="6">
        <v>-1.5E-3</v>
      </c>
      <c r="AC52" s="6"/>
      <c r="AD52" s="6">
        <v>-1.5E-3</v>
      </c>
      <c r="AE52" s="6">
        <v>4.1E-5</v>
      </c>
      <c r="AF52" s="6"/>
      <c r="AG52" s="6">
        <f>-0.0141-0.0111</f>
        <v>-2.52E-2</v>
      </c>
      <c r="AH52" s="6"/>
      <c r="AI52" s="20">
        <v>6.403124237E-3</v>
      </c>
      <c r="AJ52" s="6">
        <v>4.1E-5</v>
      </c>
      <c r="AK52" s="6">
        <v>137939</v>
      </c>
      <c r="AL52" s="9">
        <v>44620</v>
      </c>
      <c r="AM52" s="6"/>
      <c r="AN52" s="6"/>
      <c r="AO52" s="2"/>
      <c r="AP52" s="6"/>
      <c r="AQ52" s="6"/>
      <c r="AR52" s="6"/>
      <c r="AS52" s="6"/>
      <c r="AT52" s="6"/>
    </row>
    <row r="53" spans="1:46" ht="17" thickBot="1">
      <c r="A53" s="6">
        <v>74</v>
      </c>
      <c r="B53" s="6">
        <v>28</v>
      </c>
      <c r="C53" s="6" t="s">
        <v>321</v>
      </c>
      <c r="D53" s="6" t="s">
        <v>322</v>
      </c>
      <c r="E53" s="6">
        <v>2019</v>
      </c>
      <c r="F53" s="6">
        <v>12</v>
      </c>
      <c r="G53" s="6">
        <v>2021</v>
      </c>
      <c r="H53" s="6">
        <v>12</v>
      </c>
      <c r="I53" s="6" t="s">
        <v>171</v>
      </c>
      <c r="J53" s="6" t="s">
        <v>233</v>
      </c>
      <c r="K53" s="6" t="s">
        <v>41</v>
      </c>
      <c r="L53" s="6" t="s">
        <v>42</v>
      </c>
      <c r="M53" s="6" t="s">
        <v>42</v>
      </c>
      <c r="N53" s="6" t="s">
        <v>590</v>
      </c>
      <c r="O53" s="6" t="s">
        <v>43</v>
      </c>
      <c r="P53" s="6" t="s">
        <v>596</v>
      </c>
      <c r="Q53" s="6">
        <v>0.43923945990000002</v>
      </c>
      <c r="R53" s="6">
        <v>7258</v>
      </c>
      <c r="S53" s="6">
        <v>0.4595317726</v>
      </c>
      <c r="T53" s="6">
        <v>2990</v>
      </c>
      <c r="U53" s="3" t="s">
        <v>569</v>
      </c>
      <c r="V53" s="6" t="s">
        <v>260</v>
      </c>
      <c r="W53" s="6"/>
      <c r="X53" s="6" t="s">
        <v>73</v>
      </c>
      <c r="Y53" s="6" t="s">
        <v>347</v>
      </c>
      <c r="Z53" s="6" t="s">
        <v>61</v>
      </c>
      <c r="AA53" s="6" t="s">
        <v>61</v>
      </c>
      <c r="AB53" s="6">
        <v>-4.5199999999999997E-2</v>
      </c>
      <c r="AC53" s="6"/>
      <c r="AD53" s="6">
        <v>-4.5199999999999997E-2</v>
      </c>
      <c r="AE53" s="6">
        <v>5.7899999999999998E-4</v>
      </c>
      <c r="AF53" s="6"/>
      <c r="AG53" s="6">
        <f>-0.0924- -0.002</f>
        <v>-9.0399999999999994E-2</v>
      </c>
      <c r="AH53" s="6"/>
      <c r="AI53" s="17">
        <v>2.4062418830000001E-2</v>
      </c>
      <c r="AJ53" s="6">
        <v>5.7899999999999998E-4</v>
      </c>
      <c r="AK53" s="6">
        <v>10248</v>
      </c>
      <c r="AL53" s="9">
        <v>44620</v>
      </c>
      <c r="AM53" s="6"/>
      <c r="AN53" s="6"/>
      <c r="AO53" s="2"/>
      <c r="AP53" s="6"/>
      <c r="AQ53" s="6"/>
      <c r="AR53" s="6"/>
      <c r="AS53" s="6"/>
      <c r="AT53" s="6"/>
    </row>
    <row r="54" spans="1:46" ht="17" thickBot="1">
      <c r="A54" s="6">
        <v>75</v>
      </c>
      <c r="B54" s="6">
        <v>28</v>
      </c>
      <c r="C54" s="6" t="s">
        <v>321</v>
      </c>
      <c r="D54" s="6" t="s">
        <v>322</v>
      </c>
      <c r="E54" s="6">
        <v>2019</v>
      </c>
      <c r="F54" s="6">
        <v>12</v>
      </c>
      <c r="G54" s="6">
        <v>2021</v>
      </c>
      <c r="H54" s="6">
        <v>12</v>
      </c>
      <c r="I54" s="6" t="s">
        <v>348</v>
      </c>
      <c r="J54" s="6" t="s">
        <v>233</v>
      </c>
      <c r="K54" s="6" t="s">
        <v>41</v>
      </c>
      <c r="L54" s="6" t="s">
        <v>42</v>
      </c>
      <c r="M54" s="6" t="s">
        <v>42</v>
      </c>
      <c r="N54" s="6" t="s">
        <v>590</v>
      </c>
      <c r="O54" s="6" t="s">
        <v>43</v>
      </c>
      <c r="P54" s="6" t="s">
        <v>596</v>
      </c>
      <c r="Q54" s="6">
        <v>0.37457537260000001</v>
      </c>
      <c r="R54" s="6">
        <v>50927</v>
      </c>
      <c r="S54" s="6">
        <v>0.37949848749999998</v>
      </c>
      <c r="T54" s="6">
        <v>35373</v>
      </c>
      <c r="U54" s="3" t="s">
        <v>569</v>
      </c>
      <c r="V54" s="6" t="s">
        <v>260</v>
      </c>
      <c r="W54" s="6"/>
      <c r="X54" s="6" t="s">
        <v>73</v>
      </c>
      <c r="Y54" s="6" t="s">
        <v>349</v>
      </c>
      <c r="Z54" s="6" t="s">
        <v>61</v>
      </c>
      <c r="AA54" s="6" t="s">
        <v>61</v>
      </c>
      <c r="AB54" s="6">
        <v>1.1599999999999999E-2</v>
      </c>
      <c r="AC54" s="6"/>
      <c r="AD54" s="6">
        <v>1.1599999999999999E-2</v>
      </c>
      <c r="AE54" s="6">
        <v>6.2000000000000003E-5</v>
      </c>
      <c r="AF54" s="6"/>
      <c r="AG54" s="6">
        <f>-0.0039-0.027</f>
        <v>-3.09E-2</v>
      </c>
      <c r="AH54" s="6"/>
      <c r="AI54" s="17">
        <v>7.8740078739999997E-3</v>
      </c>
      <c r="AJ54" s="6">
        <v>6.2000000000000003E-5</v>
      </c>
      <c r="AK54" s="6">
        <v>86300</v>
      </c>
      <c r="AL54" s="9">
        <v>44620</v>
      </c>
      <c r="AM54" s="6"/>
      <c r="AN54" s="6"/>
      <c r="AO54" s="6"/>
      <c r="AP54" s="6"/>
      <c r="AQ54" s="6"/>
      <c r="AR54" s="6"/>
      <c r="AS54" s="6"/>
      <c r="AT54" s="6"/>
    </row>
    <row r="55" spans="1:46" ht="17" thickBot="1">
      <c r="A55" s="6">
        <v>76</v>
      </c>
      <c r="B55" s="6">
        <v>28</v>
      </c>
      <c r="C55" s="6" t="s">
        <v>321</v>
      </c>
      <c r="D55" s="6" t="s">
        <v>322</v>
      </c>
      <c r="E55" s="6">
        <v>2019</v>
      </c>
      <c r="F55" s="6">
        <v>12</v>
      </c>
      <c r="G55" s="6">
        <v>2021</v>
      </c>
      <c r="H55" s="6">
        <v>12</v>
      </c>
      <c r="I55" s="6" t="s">
        <v>350</v>
      </c>
      <c r="J55" s="6" t="s">
        <v>233</v>
      </c>
      <c r="K55" s="6" t="s">
        <v>41</v>
      </c>
      <c r="L55" s="6" t="s">
        <v>42</v>
      </c>
      <c r="M55" s="6" t="s">
        <v>42</v>
      </c>
      <c r="N55" s="6" t="s">
        <v>590</v>
      </c>
      <c r="O55" s="6" t="s">
        <v>43</v>
      </c>
      <c r="P55" s="6" t="s">
        <v>596</v>
      </c>
      <c r="Q55" s="6">
        <v>0.26620297189999997</v>
      </c>
      <c r="R55" s="6">
        <v>6326</v>
      </c>
      <c r="S55" s="6">
        <v>0.2410106383</v>
      </c>
      <c r="T55" s="6">
        <v>18800</v>
      </c>
      <c r="U55" s="3" t="s">
        <v>569</v>
      </c>
      <c r="V55" s="6" t="s">
        <v>260</v>
      </c>
      <c r="W55" s="6"/>
      <c r="X55" s="6" t="s">
        <v>73</v>
      </c>
      <c r="Y55" s="6" t="s">
        <v>351</v>
      </c>
      <c r="Z55" s="6" t="s">
        <v>61</v>
      </c>
      <c r="AA55" s="6" t="s">
        <v>61</v>
      </c>
      <c r="AB55" s="6">
        <v>-7.3400000000000007E-2</v>
      </c>
      <c r="AC55" s="6"/>
      <c r="AD55" s="6">
        <v>-7.3400000000000007E-2</v>
      </c>
      <c r="AE55" s="6">
        <v>3.3399999999999999E-4</v>
      </c>
      <c r="AF55" s="6"/>
      <c r="AG55" s="6">
        <f>-0.1093- -0.0376</f>
        <v>-7.1699999999999986E-2</v>
      </c>
      <c r="AH55" s="6"/>
      <c r="AI55" s="20">
        <v>1.8275666879999999E-2</v>
      </c>
      <c r="AJ55" s="6">
        <v>3.3399999999999999E-4</v>
      </c>
      <c r="AK55" s="6">
        <v>25126</v>
      </c>
      <c r="AL55" s="9">
        <v>44620</v>
      </c>
      <c r="AM55" s="6"/>
      <c r="AN55" s="6"/>
      <c r="AO55" s="6"/>
      <c r="AP55" s="6"/>
      <c r="AQ55" s="6"/>
      <c r="AR55" s="6"/>
      <c r="AS55" s="6"/>
      <c r="AT55" s="6"/>
    </row>
    <row r="56" spans="1:46" ht="17" thickBot="1">
      <c r="A56" s="6">
        <v>77</v>
      </c>
      <c r="B56" s="6">
        <v>28</v>
      </c>
      <c r="C56" s="6" t="s">
        <v>321</v>
      </c>
      <c r="D56" s="6" t="s">
        <v>322</v>
      </c>
      <c r="E56" s="6">
        <v>2019</v>
      </c>
      <c r="F56" s="6">
        <v>12</v>
      </c>
      <c r="G56" s="6">
        <v>2021</v>
      </c>
      <c r="H56" s="6">
        <v>12</v>
      </c>
      <c r="I56" s="6" t="s">
        <v>352</v>
      </c>
      <c r="J56" s="6" t="s">
        <v>233</v>
      </c>
      <c r="K56" s="6" t="s">
        <v>41</v>
      </c>
      <c r="L56" s="6" t="s">
        <v>42</v>
      </c>
      <c r="M56" s="6" t="s">
        <v>42</v>
      </c>
      <c r="N56" s="6" t="s">
        <v>590</v>
      </c>
      <c r="O56" s="6" t="s">
        <v>43</v>
      </c>
      <c r="P56" s="6" t="s">
        <v>596</v>
      </c>
      <c r="Q56" s="6">
        <v>0.37559414099999999</v>
      </c>
      <c r="R56" s="6">
        <v>30927</v>
      </c>
      <c r="S56" s="6">
        <v>0.37077938560000001</v>
      </c>
      <c r="T56" s="6">
        <v>15756</v>
      </c>
      <c r="U56" s="3" t="s">
        <v>569</v>
      </c>
      <c r="V56" s="6" t="s">
        <v>260</v>
      </c>
      <c r="W56" s="6"/>
      <c r="X56" s="6" t="s">
        <v>73</v>
      </c>
      <c r="Y56" s="6" t="s">
        <v>353</v>
      </c>
      <c r="Z56" s="6" t="s">
        <v>61</v>
      </c>
      <c r="AA56" s="6" t="s">
        <v>61</v>
      </c>
      <c r="AB56" s="6">
        <v>-1.1299999999999999E-2</v>
      </c>
      <c r="AC56" s="6"/>
      <c r="AD56" s="6">
        <v>-1.1299999999999999E-2</v>
      </c>
      <c r="AE56" s="6">
        <v>1.25E-4</v>
      </c>
      <c r="AF56" s="6"/>
      <c r="AG56" s="6">
        <f>-0.0332- 0.0105</f>
        <v>-4.3700000000000003E-2</v>
      </c>
      <c r="AH56" s="6"/>
      <c r="AI56" s="20">
        <v>1.118033989E-2</v>
      </c>
      <c r="AJ56" s="6">
        <v>1.25E-4</v>
      </c>
      <c r="AK56" s="6">
        <v>46683</v>
      </c>
      <c r="AL56" s="9">
        <v>44620</v>
      </c>
      <c r="AM56" s="6"/>
      <c r="AN56" s="6"/>
      <c r="AO56" s="2"/>
      <c r="AP56" s="6"/>
      <c r="AQ56" s="6"/>
      <c r="AR56" s="6"/>
      <c r="AS56" s="6"/>
      <c r="AT56" s="6"/>
    </row>
    <row r="57" spans="1:46" ht="17" thickBot="1">
      <c r="A57" s="6">
        <v>78</v>
      </c>
      <c r="B57" s="6">
        <v>28</v>
      </c>
      <c r="C57" s="6" t="s">
        <v>321</v>
      </c>
      <c r="D57" s="6" t="s">
        <v>322</v>
      </c>
      <c r="E57" s="6">
        <v>2019</v>
      </c>
      <c r="F57" s="6">
        <v>12</v>
      </c>
      <c r="G57" s="6">
        <v>2021</v>
      </c>
      <c r="H57" s="6">
        <v>12</v>
      </c>
      <c r="I57" s="6" t="s">
        <v>354</v>
      </c>
      <c r="J57" s="6" t="s">
        <v>233</v>
      </c>
      <c r="K57" s="6" t="s">
        <v>41</v>
      </c>
      <c r="L57" s="6" t="s">
        <v>42</v>
      </c>
      <c r="M57" s="6" t="s">
        <v>42</v>
      </c>
      <c r="N57" s="6" t="s">
        <v>590</v>
      </c>
      <c r="O57" s="6" t="s">
        <v>43</v>
      </c>
      <c r="P57" s="6" t="s">
        <v>596</v>
      </c>
      <c r="Q57" s="6">
        <v>0.1929692875</v>
      </c>
      <c r="R57" s="6">
        <v>15987</v>
      </c>
      <c r="S57" s="6">
        <v>0.2223273415</v>
      </c>
      <c r="T57" s="6">
        <v>3171</v>
      </c>
      <c r="U57" s="3" t="s">
        <v>569</v>
      </c>
      <c r="V57" s="6" t="s">
        <v>260</v>
      </c>
      <c r="W57" s="6"/>
      <c r="X57" s="6" t="s">
        <v>73</v>
      </c>
      <c r="Y57" s="6" t="s">
        <v>355</v>
      </c>
      <c r="Z57" s="6" t="s">
        <v>61</v>
      </c>
      <c r="AA57" s="6" t="s">
        <v>61</v>
      </c>
      <c r="AB57" s="6">
        <v>9.8500000000000004E-2</v>
      </c>
      <c r="AC57" s="6"/>
      <c r="AD57" s="6">
        <v>9.8500000000000004E-2</v>
      </c>
      <c r="AE57" s="6">
        <v>6.7699999999999998E-4</v>
      </c>
      <c r="AF57" s="6"/>
      <c r="AG57" s="6" t="s">
        <v>356</v>
      </c>
      <c r="AH57" s="6"/>
      <c r="AI57" s="17">
        <v>2.601922366E-2</v>
      </c>
      <c r="AJ57" s="6">
        <v>6.7699999999999998E-4</v>
      </c>
      <c r="AK57" s="6">
        <v>19158</v>
      </c>
      <c r="AL57" s="9">
        <v>44620</v>
      </c>
      <c r="AM57" s="6"/>
      <c r="AN57" s="6"/>
      <c r="AO57" s="6"/>
      <c r="AP57" s="6"/>
      <c r="AQ57" s="14"/>
      <c r="AR57" s="14"/>
      <c r="AS57" s="6"/>
      <c r="AT57" s="6"/>
    </row>
    <row r="58" spans="1:46" ht="17" thickBot="1">
      <c r="A58" s="6">
        <v>79</v>
      </c>
      <c r="B58" s="6">
        <v>28</v>
      </c>
      <c r="C58" s="6" t="s">
        <v>321</v>
      </c>
      <c r="D58" s="6" t="s">
        <v>322</v>
      </c>
      <c r="E58" s="6">
        <v>2019</v>
      </c>
      <c r="F58" s="6">
        <v>12</v>
      </c>
      <c r="G58" s="6">
        <v>2021</v>
      </c>
      <c r="H58" s="6">
        <v>12</v>
      </c>
      <c r="I58" s="6" t="s">
        <v>357</v>
      </c>
      <c r="J58" s="6" t="s">
        <v>233</v>
      </c>
      <c r="K58" s="6" t="s">
        <v>41</v>
      </c>
      <c r="L58" s="6" t="s">
        <v>42</v>
      </c>
      <c r="M58" s="6" t="s">
        <v>42</v>
      </c>
      <c r="N58" s="6" t="s">
        <v>590</v>
      </c>
      <c r="O58" s="6" t="s">
        <v>43</v>
      </c>
      <c r="P58" s="6" t="s">
        <v>596</v>
      </c>
      <c r="Q58" s="6">
        <v>0.26600441499999999</v>
      </c>
      <c r="R58" s="6">
        <v>6342</v>
      </c>
      <c r="S58" s="6">
        <v>0.2803869558</v>
      </c>
      <c r="T58" s="6">
        <v>6409</v>
      </c>
      <c r="U58" s="3" t="s">
        <v>569</v>
      </c>
      <c r="V58" s="6" t="s">
        <v>260</v>
      </c>
      <c r="W58" s="6"/>
      <c r="X58" s="6" t="s">
        <v>73</v>
      </c>
      <c r="Y58" s="6" t="s">
        <v>358</v>
      </c>
      <c r="Z58" s="6" t="s">
        <v>61</v>
      </c>
      <c r="AA58" s="6" t="s">
        <v>61</v>
      </c>
      <c r="AB58" s="6">
        <v>3.9899999999999998E-2</v>
      </c>
      <c r="AC58" s="6"/>
      <c r="AD58" s="6">
        <v>3.9899999999999998E-2</v>
      </c>
      <c r="AE58" s="6">
        <v>4.8099999999999998E-4</v>
      </c>
      <c r="AF58" s="6"/>
      <c r="AG58" s="6">
        <f>-0.003-0.0829</f>
        <v>-8.5900000000000004E-2</v>
      </c>
      <c r="AH58" s="6"/>
      <c r="AI58" s="17">
        <v>2.1931712200000002E-2</v>
      </c>
      <c r="AJ58" s="6">
        <v>4.8099999999999998E-4</v>
      </c>
      <c r="AK58" s="6">
        <v>12751</v>
      </c>
      <c r="AL58" s="9">
        <v>44620</v>
      </c>
      <c r="AM58" s="6"/>
      <c r="AN58" s="6"/>
      <c r="AO58" s="6"/>
      <c r="AP58" s="14"/>
      <c r="AQ58" s="14"/>
      <c r="AR58" s="14"/>
      <c r="AS58" s="6"/>
      <c r="AT58" s="6"/>
    </row>
    <row r="59" spans="1:46" ht="17" thickBot="1">
      <c r="A59" s="6">
        <v>80</v>
      </c>
      <c r="B59" s="6">
        <v>28</v>
      </c>
      <c r="C59" s="6" t="s">
        <v>321</v>
      </c>
      <c r="D59" s="6" t="s">
        <v>322</v>
      </c>
      <c r="E59" s="6">
        <v>2019</v>
      </c>
      <c r="F59" s="6">
        <v>12</v>
      </c>
      <c r="G59" s="6">
        <v>2021</v>
      </c>
      <c r="H59" s="6">
        <v>12</v>
      </c>
      <c r="I59" s="6" t="s">
        <v>359</v>
      </c>
      <c r="J59" s="6" t="s">
        <v>233</v>
      </c>
      <c r="K59" s="6" t="s">
        <v>41</v>
      </c>
      <c r="L59" s="6" t="s">
        <v>42</v>
      </c>
      <c r="M59" s="6" t="s">
        <v>42</v>
      </c>
      <c r="N59" s="6" t="s">
        <v>590</v>
      </c>
      <c r="O59" s="6" t="s">
        <v>43</v>
      </c>
      <c r="P59" s="6" t="s">
        <v>596</v>
      </c>
      <c r="Q59" s="6">
        <v>0.16484475239999999</v>
      </c>
      <c r="R59" s="6">
        <v>19485</v>
      </c>
      <c r="S59" s="6">
        <v>0.18880261540000001</v>
      </c>
      <c r="T59" s="6">
        <v>2447</v>
      </c>
      <c r="U59" s="3" t="s">
        <v>569</v>
      </c>
      <c r="V59" s="6" t="s">
        <v>260</v>
      </c>
      <c r="W59" s="6"/>
      <c r="X59" s="6" t="s">
        <v>73</v>
      </c>
      <c r="Y59" s="6" t="s">
        <v>360</v>
      </c>
      <c r="Z59" s="6" t="s">
        <v>61</v>
      </c>
      <c r="AA59" s="6" t="s">
        <v>61</v>
      </c>
      <c r="AB59" s="6">
        <v>9.0899999999999995E-2</v>
      </c>
      <c r="AC59" s="6"/>
      <c r="AD59" s="6">
        <v>9.0899999999999995E-2</v>
      </c>
      <c r="AE59" s="6">
        <v>9.2400000000000002E-4</v>
      </c>
      <c r="AF59" s="6"/>
      <c r="AG59" s="6" t="s">
        <v>361</v>
      </c>
      <c r="AH59" s="6"/>
      <c r="AI59" s="20">
        <v>3.0397368309999999E-2</v>
      </c>
      <c r="AJ59" s="6">
        <v>9.2400000000000002E-4</v>
      </c>
      <c r="AK59" s="6">
        <v>21932</v>
      </c>
      <c r="AL59" s="9">
        <v>44620</v>
      </c>
      <c r="AM59" s="6"/>
      <c r="AN59" s="6"/>
      <c r="AO59" s="6"/>
      <c r="AP59" s="6"/>
      <c r="AQ59" s="6"/>
      <c r="AR59" s="6"/>
      <c r="AS59" s="6"/>
      <c r="AT59" s="6"/>
    </row>
    <row r="60" spans="1:46" ht="17" thickBot="1">
      <c r="A60" s="6">
        <v>81</v>
      </c>
      <c r="B60" s="6">
        <v>28</v>
      </c>
      <c r="C60" s="6" t="s">
        <v>321</v>
      </c>
      <c r="D60" s="6" t="s">
        <v>322</v>
      </c>
      <c r="E60" s="6">
        <v>2019</v>
      </c>
      <c r="F60" s="6">
        <v>12</v>
      </c>
      <c r="G60" s="6">
        <v>2021</v>
      </c>
      <c r="H60" s="6">
        <v>12</v>
      </c>
      <c r="I60" s="6" t="s">
        <v>362</v>
      </c>
      <c r="J60" s="6" t="s">
        <v>233</v>
      </c>
      <c r="K60" s="6" t="s">
        <v>41</v>
      </c>
      <c r="L60" s="6" t="s">
        <v>42</v>
      </c>
      <c r="M60" s="6" t="s">
        <v>42</v>
      </c>
      <c r="N60" s="6" t="s">
        <v>590</v>
      </c>
      <c r="O60" s="6" t="s">
        <v>43</v>
      </c>
      <c r="P60" s="6" t="s">
        <v>596</v>
      </c>
      <c r="Q60" s="6">
        <v>0.25783289819999999</v>
      </c>
      <c r="R60" s="6">
        <v>1532</v>
      </c>
      <c r="S60" s="6">
        <v>0.30799735620000002</v>
      </c>
      <c r="T60" s="6">
        <v>3026</v>
      </c>
      <c r="U60" s="3" t="s">
        <v>569</v>
      </c>
      <c r="V60" s="6" t="s">
        <v>260</v>
      </c>
      <c r="W60" s="6"/>
      <c r="X60" s="6" t="s">
        <v>73</v>
      </c>
      <c r="Y60" s="6" t="s">
        <v>363</v>
      </c>
      <c r="Z60" s="6" t="s">
        <v>61</v>
      </c>
      <c r="AA60" s="6" t="s">
        <v>61</v>
      </c>
      <c r="AB60" s="6">
        <v>0.1366</v>
      </c>
      <c r="AC60" s="6"/>
      <c r="AD60" s="6">
        <v>0.1366</v>
      </c>
      <c r="AE60" s="6">
        <v>1.508E-3</v>
      </c>
      <c r="AF60" s="6"/>
      <c r="AG60" s="6" t="s">
        <v>364</v>
      </c>
      <c r="AH60" s="6"/>
      <c r="AI60" s="17">
        <v>3.8832975679999999E-2</v>
      </c>
      <c r="AJ60" s="6">
        <v>1.508E-3</v>
      </c>
      <c r="AK60" s="6">
        <v>4558</v>
      </c>
      <c r="AL60" s="9">
        <v>44620</v>
      </c>
      <c r="AM60" s="6"/>
      <c r="AN60" s="6"/>
      <c r="AO60" s="6"/>
      <c r="AP60" s="6"/>
      <c r="AQ60" s="6"/>
      <c r="AR60" s="6"/>
      <c r="AS60" s="6"/>
      <c r="AT60" s="6"/>
    </row>
    <row r="61" spans="1:46" ht="15.75" customHeight="1" thickBot="1">
      <c r="A61" s="6">
        <v>82</v>
      </c>
      <c r="B61" s="6">
        <v>28</v>
      </c>
      <c r="C61" s="6" t="s">
        <v>321</v>
      </c>
      <c r="D61" s="6" t="s">
        <v>322</v>
      </c>
      <c r="E61" s="6">
        <v>2019</v>
      </c>
      <c r="F61" s="6">
        <v>12</v>
      </c>
      <c r="G61" s="6">
        <v>2021</v>
      </c>
      <c r="H61" s="6">
        <v>12</v>
      </c>
      <c r="I61" s="6" t="s">
        <v>365</v>
      </c>
      <c r="J61" s="6" t="s">
        <v>233</v>
      </c>
      <c r="K61" s="6" t="s">
        <v>41</v>
      </c>
      <c r="L61" s="6" t="s">
        <v>42</v>
      </c>
      <c r="M61" s="6" t="s">
        <v>42</v>
      </c>
      <c r="N61" s="6" t="s">
        <v>590</v>
      </c>
      <c r="O61" s="6" t="s">
        <v>43</v>
      </c>
      <c r="P61" s="6" t="s">
        <v>596</v>
      </c>
      <c r="Q61" s="6">
        <v>0.25830258299999997</v>
      </c>
      <c r="R61" s="6">
        <v>813</v>
      </c>
      <c r="S61" s="6">
        <v>0.2540816327</v>
      </c>
      <c r="T61" s="6">
        <v>980</v>
      </c>
      <c r="U61" s="3" t="s">
        <v>569</v>
      </c>
      <c r="V61" s="6" t="s">
        <v>260</v>
      </c>
      <c r="W61" s="6"/>
      <c r="X61" s="6" t="s">
        <v>73</v>
      </c>
      <c r="Y61" s="6" t="s">
        <v>366</v>
      </c>
      <c r="Z61" s="6" t="s">
        <v>61</v>
      </c>
      <c r="AA61" s="6" t="s">
        <v>61</v>
      </c>
      <c r="AB61" s="6">
        <v>-1.2200000000000001E-2</v>
      </c>
      <c r="AC61" s="6"/>
      <c r="AD61" s="6">
        <v>-1.2200000000000001E-2</v>
      </c>
      <c r="AE61" s="6">
        <v>3.588E-3</v>
      </c>
      <c r="AF61" s="6"/>
      <c r="AG61" s="6">
        <f>-0.1296- 0.1052</f>
        <v>-0.23480000000000001</v>
      </c>
      <c r="AH61" s="6"/>
      <c r="AI61" s="17">
        <v>5.989991653E-2</v>
      </c>
      <c r="AJ61" s="6">
        <v>3.588E-3</v>
      </c>
      <c r="AK61" s="6">
        <v>1793</v>
      </c>
      <c r="AL61" s="9">
        <v>44620</v>
      </c>
      <c r="AM61" s="6"/>
      <c r="AN61" s="6"/>
      <c r="AO61" s="6"/>
      <c r="AP61" s="6"/>
      <c r="AQ61" s="6"/>
      <c r="AR61" s="6"/>
      <c r="AS61" s="6"/>
      <c r="AT61" s="6"/>
    </row>
    <row r="62" spans="1:46" ht="15.75" customHeight="1" thickBot="1">
      <c r="A62" s="6">
        <v>83</v>
      </c>
      <c r="B62" s="6">
        <v>28</v>
      </c>
      <c r="C62" s="6" t="s">
        <v>321</v>
      </c>
      <c r="D62" s="6" t="s">
        <v>322</v>
      </c>
      <c r="E62" s="6">
        <v>2019</v>
      </c>
      <c r="F62" s="6">
        <v>12</v>
      </c>
      <c r="G62" s="6">
        <v>2021</v>
      </c>
      <c r="H62" s="6">
        <v>12</v>
      </c>
      <c r="I62" s="6" t="s">
        <v>367</v>
      </c>
      <c r="J62" s="6" t="s">
        <v>233</v>
      </c>
      <c r="K62" s="6" t="s">
        <v>41</v>
      </c>
      <c r="L62" s="6" t="s">
        <v>42</v>
      </c>
      <c r="M62" s="6" t="s">
        <v>42</v>
      </c>
      <c r="N62" s="6" t="s">
        <v>590</v>
      </c>
      <c r="O62" s="6" t="s">
        <v>43</v>
      </c>
      <c r="P62" s="6" t="s">
        <v>596</v>
      </c>
      <c r="Q62" s="6">
        <v>0.38214716529999998</v>
      </c>
      <c r="R62" s="6">
        <v>4145</v>
      </c>
      <c r="S62" s="6">
        <v>0.40373654209999998</v>
      </c>
      <c r="T62" s="6">
        <v>6316</v>
      </c>
      <c r="U62" s="3" t="s">
        <v>569</v>
      </c>
      <c r="V62" s="6" t="s">
        <v>260</v>
      </c>
      <c r="W62" s="6"/>
      <c r="X62" s="6" t="s">
        <v>73</v>
      </c>
      <c r="Y62" s="6" t="s">
        <v>368</v>
      </c>
      <c r="Z62" s="6" t="s">
        <v>61</v>
      </c>
      <c r="AA62" s="6" t="s">
        <v>61</v>
      </c>
      <c r="AB62" s="6">
        <v>4.99E-2</v>
      </c>
      <c r="AC62" s="6"/>
      <c r="AD62" s="6">
        <v>4.99E-2</v>
      </c>
      <c r="AE62" s="6">
        <v>5.1000000000000004E-4</v>
      </c>
      <c r="AF62" s="6"/>
      <c r="AG62" s="6" t="s">
        <v>369</v>
      </c>
      <c r="AH62" s="6"/>
      <c r="AI62" s="17">
        <v>2.2583179580000001E-2</v>
      </c>
      <c r="AJ62" s="6">
        <v>5.1000000000000004E-4</v>
      </c>
      <c r="AK62" s="6">
        <v>10461</v>
      </c>
      <c r="AL62" s="9">
        <v>44620</v>
      </c>
      <c r="AM62" s="6"/>
      <c r="AN62" s="6"/>
      <c r="AO62" s="6"/>
      <c r="AP62" s="6"/>
      <c r="AQ62" s="6"/>
      <c r="AR62" s="6"/>
      <c r="AS62" s="6"/>
      <c r="AT62" s="6"/>
    </row>
    <row r="63" spans="1:46" ht="15.75" customHeight="1" thickBot="1">
      <c r="A63" s="6">
        <v>98</v>
      </c>
      <c r="B63" s="6">
        <v>41</v>
      </c>
      <c r="C63" s="6" t="s">
        <v>465</v>
      </c>
      <c r="D63" s="6" t="s">
        <v>466</v>
      </c>
      <c r="E63" s="6" t="s">
        <v>372</v>
      </c>
      <c r="F63" s="6">
        <v>24</v>
      </c>
      <c r="G63" s="6">
        <v>2020</v>
      </c>
      <c r="H63" s="6">
        <v>12</v>
      </c>
      <c r="I63" s="6" t="s">
        <v>467</v>
      </c>
      <c r="J63" s="6" t="s">
        <v>67</v>
      </c>
      <c r="K63" s="6" t="s">
        <v>41</v>
      </c>
      <c r="L63" s="6" t="s">
        <v>42</v>
      </c>
      <c r="M63" s="6" t="s">
        <v>42</v>
      </c>
      <c r="N63" s="6" t="s">
        <v>590</v>
      </c>
      <c r="O63" s="6" t="s">
        <v>43</v>
      </c>
      <c r="P63" s="6" t="s">
        <v>468</v>
      </c>
      <c r="Q63" s="6">
        <v>0.38142198199999999</v>
      </c>
      <c r="R63" s="6">
        <v>1569</v>
      </c>
      <c r="S63" s="6">
        <v>0.40750126710000001</v>
      </c>
      <c r="T63" s="6">
        <v>932</v>
      </c>
      <c r="U63" s="6" t="s">
        <v>469</v>
      </c>
      <c r="V63" s="6" t="s">
        <v>470</v>
      </c>
      <c r="W63" s="6">
        <v>1.06619</v>
      </c>
      <c r="X63" s="6" t="s">
        <v>73</v>
      </c>
      <c r="Y63" s="6" t="s">
        <v>471</v>
      </c>
      <c r="Z63" s="6" t="s">
        <v>61</v>
      </c>
      <c r="AA63" s="6" t="s">
        <v>61</v>
      </c>
      <c r="AB63" s="6">
        <v>6.5100000000000005E-2</v>
      </c>
      <c r="AC63" s="6"/>
      <c r="AD63" s="6">
        <v>6.5100000000000005E-2</v>
      </c>
      <c r="AE63" s="6">
        <v>2.1840000000000002E-3</v>
      </c>
      <c r="AF63" s="6"/>
      <c r="AG63" s="6">
        <f>-0.0264- 0.1567</f>
        <v>-0.18310000000000001</v>
      </c>
      <c r="AH63" s="6"/>
      <c r="AI63" s="17">
        <v>4.6733285780000001E-2</v>
      </c>
      <c r="AJ63" s="6">
        <v>2.1840000000000002E-3</v>
      </c>
      <c r="AK63" s="6">
        <v>2501</v>
      </c>
      <c r="AL63" s="9">
        <v>44620</v>
      </c>
      <c r="AM63" s="6"/>
      <c r="AN63" s="6"/>
      <c r="AO63" s="6"/>
      <c r="AP63" s="6"/>
      <c r="AQ63" s="6"/>
      <c r="AR63" s="6"/>
      <c r="AS63" s="6"/>
      <c r="AT63" s="6"/>
    </row>
    <row r="64" spans="1:46" ht="15.75" customHeight="1" thickBot="1">
      <c r="A64" s="6">
        <v>99</v>
      </c>
      <c r="B64" s="6">
        <v>41</v>
      </c>
      <c r="C64" s="6" t="s">
        <v>465</v>
      </c>
      <c r="D64" s="6" t="s">
        <v>466</v>
      </c>
      <c r="E64" s="6" t="s">
        <v>372</v>
      </c>
      <c r="F64" s="6">
        <v>24</v>
      </c>
      <c r="G64" s="6">
        <v>2020</v>
      </c>
      <c r="H64" s="6">
        <v>12</v>
      </c>
      <c r="I64" s="6" t="s">
        <v>467</v>
      </c>
      <c r="J64" s="6" t="s">
        <v>67</v>
      </c>
      <c r="K64" s="6" t="s">
        <v>41</v>
      </c>
      <c r="L64" s="6" t="s">
        <v>42</v>
      </c>
      <c r="M64" s="6" t="s">
        <v>42</v>
      </c>
      <c r="N64" s="6" t="s">
        <v>591</v>
      </c>
      <c r="O64" s="6" t="s">
        <v>43</v>
      </c>
      <c r="P64" s="6" t="s">
        <v>468</v>
      </c>
      <c r="Q64" s="6">
        <v>0.25373776059999997</v>
      </c>
      <c r="R64" s="6">
        <v>1569</v>
      </c>
      <c r="S64" s="6">
        <v>0.22301064370000001</v>
      </c>
      <c r="T64" s="6">
        <v>932</v>
      </c>
      <c r="U64" s="6" t="s">
        <v>469</v>
      </c>
      <c r="V64" s="6" t="s">
        <v>470</v>
      </c>
      <c r="W64" s="6">
        <v>0.96376280000000003</v>
      </c>
      <c r="X64" s="6" t="s">
        <v>73</v>
      </c>
      <c r="Y64" s="6" t="s">
        <v>472</v>
      </c>
      <c r="Z64" s="6" t="s">
        <v>61</v>
      </c>
      <c r="AA64" s="6" t="s">
        <v>61</v>
      </c>
      <c r="AB64" s="23">
        <v>-8.6900000000000005E-2</v>
      </c>
      <c r="AC64" s="23"/>
      <c r="AD64" s="23">
        <v>-8.6900000000000005E-2</v>
      </c>
      <c r="AE64" s="23">
        <v>2.9429999999999999E-3</v>
      </c>
      <c r="AF64" s="28"/>
      <c r="AG64" s="30">
        <f>-0.1932-0.0195</f>
        <v>-0.2127</v>
      </c>
      <c r="AH64" s="23"/>
      <c r="AI64" s="17">
        <v>5.4249423960000001E-2</v>
      </c>
      <c r="AJ64" s="23">
        <v>2.9429999999999999E-3</v>
      </c>
      <c r="AK64" s="6">
        <v>2501</v>
      </c>
      <c r="AL64" s="9">
        <v>44620</v>
      </c>
      <c r="AM64" s="6"/>
      <c r="AN64" s="6"/>
      <c r="AO64" s="6"/>
      <c r="AP64" s="6"/>
      <c r="AQ64" s="6"/>
      <c r="AR64" s="6"/>
      <c r="AS64" s="6"/>
      <c r="AT64" s="6"/>
    </row>
    <row r="65" spans="1:46" ht="15.75" customHeight="1" thickBot="1">
      <c r="A65" s="6">
        <v>100</v>
      </c>
      <c r="B65" s="6">
        <v>41</v>
      </c>
      <c r="C65" s="6" t="s">
        <v>465</v>
      </c>
      <c r="D65" s="6" t="s">
        <v>466</v>
      </c>
      <c r="E65" s="6" t="s">
        <v>372</v>
      </c>
      <c r="F65" s="6">
        <v>24</v>
      </c>
      <c r="G65" s="6">
        <v>2020</v>
      </c>
      <c r="H65" s="6">
        <v>12</v>
      </c>
      <c r="I65" s="6" t="s">
        <v>473</v>
      </c>
      <c r="J65" s="6" t="s">
        <v>67</v>
      </c>
      <c r="K65" s="6" t="s">
        <v>41</v>
      </c>
      <c r="L65" s="6" t="s">
        <v>42</v>
      </c>
      <c r="M65" s="6" t="s">
        <v>42</v>
      </c>
      <c r="N65" s="6" t="s">
        <v>590</v>
      </c>
      <c r="O65" s="6" t="s">
        <v>43</v>
      </c>
      <c r="P65" s="6" t="s">
        <v>468</v>
      </c>
      <c r="Q65" s="6">
        <v>0.48289954429999998</v>
      </c>
      <c r="R65" s="6">
        <v>1898</v>
      </c>
      <c r="S65" s="6">
        <v>0.44754181450000002</v>
      </c>
      <c r="T65" s="6">
        <v>1147</v>
      </c>
      <c r="U65" s="6" t="s">
        <v>469</v>
      </c>
      <c r="V65" s="6" t="s">
        <v>470</v>
      </c>
      <c r="W65" s="6">
        <v>0.89160519999999999</v>
      </c>
      <c r="X65" s="6" t="s">
        <v>73</v>
      </c>
      <c r="Y65" s="6" t="s">
        <v>474</v>
      </c>
      <c r="Z65" s="6" t="s">
        <v>61</v>
      </c>
      <c r="AA65" s="6" t="s">
        <v>61</v>
      </c>
      <c r="AB65" s="6">
        <v>-7.9100000000000004E-2</v>
      </c>
      <c r="AC65" s="6"/>
      <c r="AD65" s="6">
        <v>-7.9100000000000004E-2</v>
      </c>
      <c r="AE65" s="6">
        <v>1.72E-3</v>
      </c>
      <c r="AF65" s="6"/>
      <c r="AG65" s="6">
        <f>-0.1604-0.0022</f>
        <v>-0.16259999999999999</v>
      </c>
      <c r="AH65" s="6"/>
      <c r="AI65" s="17">
        <v>4.1472882709999999E-2</v>
      </c>
      <c r="AJ65" s="6">
        <v>1.72E-3</v>
      </c>
      <c r="AK65" s="6">
        <v>3045</v>
      </c>
      <c r="AL65" s="9">
        <v>44620</v>
      </c>
      <c r="AM65" s="6"/>
      <c r="AN65" s="6"/>
      <c r="AO65" s="6"/>
      <c r="AP65" s="6"/>
      <c r="AQ65" s="6"/>
      <c r="AR65" s="6"/>
      <c r="AS65" s="6"/>
      <c r="AT65" s="6"/>
    </row>
    <row r="66" spans="1:46" ht="15.75" customHeight="1" thickBot="1">
      <c r="A66" s="6">
        <v>101</v>
      </c>
      <c r="B66" s="6">
        <v>41</v>
      </c>
      <c r="C66" s="6" t="s">
        <v>465</v>
      </c>
      <c r="D66" s="6" t="s">
        <v>466</v>
      </c>
      <c r="E66" s="6" t="s">
        <v>372</v>
      </c>
      <c r="F66" s="6">
        <v>24</v>
      </c>
      <c r="G66" s="6">
        <v>2020</v>
      </c>
      <c r="H66" s="6">
        <v>12</v>
      </c>
      <c r="I66" s="6" t="s">
        <v>473</v>
      </c>
      <c r="J66" s="6" t="s">
        <v>67</v>
      </c>
      <c r="K66" s="6" t="s">
        <v>41</v>
      </c>
      <c r="L66" s="6" t="s">
        <v>42</v>
      </c>
      <c r="M66" s="6" t="s">
        <v>42</v>
      </c>
      <c r="N66" s="6" t="s">
        <v>591</v>
      </c>
      <c r="O66" s="6" t="s">
        <v>43</v>
      </c>
      <c r="P66" s="6" t="s">
        <v>468</v>
      </c>
      <c r="Q66" s="6">
        <v>0.31087542730000001</v>
      </c>
      <c r="R66" s="6">
        <v>1898</v>
      </c>
      <c r="S66" s="6">
        <v>0.32083122149999999</v>
      </c>
      <c r="T66" s="6">
        <v>1147</v>
      </c>
      <c r="U66" s="6" t="s">
        <v>469</v>
      </c>
      <c r="V66" s="6" t="s">
        <v>470</v>
      </c>
      <c r="W66" s="6">
        <v>1.1468229999999999</v>
      </c>
      <c r="X66" s="6" t="s">
        <v>73</v>
      </c>
      <c r="Y66" s="6" t="s">
        <v>475</v>
      </c>
      <c r="Z66" s="6" t="s">
        <v>61</v>
      </c>
      <c r="AA66" s="6" t="s">
        <v>61</v>
      </c>
      <c r="AB66" s="6">
        <v>3.3300000000000003E-2</v>
      </c>
      <c r="AC66" s="6"/>
      <c r="AD66" s="6">
        <v>3.3300000000000003E-2</v>
      </c>
      <c r="AE66" s="6">
        <v>1.983E-3</v>
      </c>
      <c r="AF66" s="6"/>
      <c r="AG66" s="6">
        <f>-0.054-0.1206</f>
        <v>-0.17460000000000001</v>
      </c>
      <c r="AH66" s="6"/>
      <c r="AI66" s="17">
        <v>4.4530888159999997E-2</v>
      </c>
      <c r="AJ66" s="6">
        <v>1.983E-3</v>
      </c>
      <c r="AK66" s="6">
        <v>3045</v>
      </c>
      <c r="AL66" s="9">
        <v>44620</v>
      </c>
      <c r="AM66" s="6"/>
      <c r="AN66" s="6"/>
      <c r="AO66" s="6"/>
      <c r="AP66" s="6"/>
      <c r="AQ66" s="6"/>
      <c r="AR66" s="6"/>
      <c r="AS66" s="6"/>
      <c r="AT66" s="6"/>
    </row>
    <row r="67" spans="1:46" ht="15.75" customHeight="1" thickBot="1">
      <c r="A67" s="6">
        <v>112</v>
      </c>
      <c r="B67" s="6">
        <v>47</v>
      </c>
      <c r="C67" s="6" t="s">
        <v>520</v>
      </c>
      <c r="D67" s="6" t="s">
        <v>521</v>
      </c>
      <c r="E67" s="6" t="s">
        <v>522</v>
      </c>
      <c r="F67" s="6" t="s">
        <v>81</v>
      </c>
      <c r="G67" s="6" t="s">
        <v>523</v>
      </c>
      <c r="H67" s="6" t="s">
        <v>81</v>
      </c>
      <c r="I67" s="6" t="s">
        <v>524</v>
      </c>
      <c r="J67" s="6" t="s">
        <v>67</v>
      </c>
      <c r="K67" s="6" t="s">
        <v>41</v>
      </c>
      <c r="L67" s="6" t="s">
        <v>42</v>
      </c>
      <c r="M67" s="6" t="s">
        <v>42</v>
      </c>
      <c r="N67" s="6" t="s">
        <v>590</v>
      </c>
      <c r="O67" s="6" t="s">
        <v>43</v>
      </c>
      <c r="P67" s="6" t="s">
        <v>525</v>
      </c>
      <c r="Q67" s="6">
        <v>0.2666666667</v>
      </c>
      <c r="R67" s="6">
        <v>210</v>
      </c>
      <c r="S67" s="6">
        <v>0.38235294120000002</v>
      </c>
      <c r="T67" s="6">
        <v>170</v>
      </c>
      <c r="U67" s="6" t="s">
        <v>526</v>
      </c>
      <c r="V67" s="6" t="s">
        <v>260</v>
      </c>
      <c r="W67" s="6"/>
      <c r="X67" s="6" t="s">
        <v>73</v>
      </c>
      <c r="Y67" s="6" t="s">
        <v>527</v>
      </c>
      <c r="Z67" s="6" t="s">
        <v>61</v>
      </c>
      <c r="AA67" s="6" t="s">
        <v>61</v>
      </c>
      <c r="AB67" s="6">
        <v>0.29330000000000001</v>
      </c>
      <c r="AC67" s="6"/>
      <c r="AD67" s="6">
        <v>0.29330000000000001</v>
      </c>
      <c r="AE67" s="6">
        <v>1.4973E-2</v>
      </c>
      <c r="AF67" s="6"/>
      <c r="AG67" s="6" t="s">
        <v>528</v>
      </c>
      <c r="AH67" s="6"/>
      <c r="AI67" s="17">
        <v>0.1223642105</v>
      </c>
      <c r="AJ67" s="6">
        <v>1.4973E-2</v>
      </c>
      <c r="AK67" s="6">
        <v>380</v>
      </c>
      <c r="AL67" s="9">
        <v>44620</v>
      </c>
      <c r="AM67" s="6"/>
      <c r="AN67" s="6"/>
      <c r="AO67" s="6"/>
      <c r="AP67" s="6"/>
      <c r="AQ67" s="6"/>
      <c r="AR67" s="6"/>
      <c r="AS67" s="6"/>
      <c r="AT67" s="6"/>
    </row>
    <row r="68" spans="1:46" ht="15.75" customHeight="1" thickBot="1">
      <c r="A68" s="6">
        <v>3</v>
      </c>
      <c r="B68" s="6">
        <v>2</v>
      </c>
      <c r="C68" s="6" t="s">
        <v>51</v>
      </c>
      <c r="D68" s="6" t="s">
        <v>52</v>
      </c>
      <c r="E68" s="6" t="s">
        <v>53</v>
      </c>
      <c r="F68" s="6">
        <v>1</v>
      </c>
      <c r="G68" s="6" t="s">
        <v>54</v>
      </c>
      <c r="H68" s="6">
        <v>1</v>
      </c>
      <c r="I68" s="6" t="s">
        <v>55</v>
      </c>
      <c r="J68" s="6" t="s">
        <v>67</v>
      </c>
      <c r="K68" s="6" t="s">
        <v>41</v>
      </c>
      <c r="L68" s="6" t="s">
        <v>56</v>
      </c>
      <c r="M68" s="6" t="s">
        <v>56</v>
      </c>
      <c r="N68" s="6" t="s">
        <v>592</v>
      </c>
      <c r="O68" s="6" t="s">
        <v>57</v>
      </c>
      <c r="P68" s="6" t="s">
        <v>58</v>
      </c>
      <c r="Q68" t="s">
        <v>81</v>
      </c>
      <c r="R68" t="s">
        <v>81</v>
      </c>
      <c r="S68" t="s">
        <v>81</v>
      </c>
      <c r="T68" t="s">
        <v>81</v>
      </c>
      <c r="U68" s="6" t="s">
        <v>59</v>
      </c>
      <c r="V68" s="6"/>
      <c r="W68" s="6"/>
      <c r="X68" s="6" t="s">
        <v>46</v>
      </c>
      <c r="Y68" s="6" t="s">
        <v>60</v>
      </c>
      <c r="Z68" s="6" t="s">
        <v>61</v>
      </c>
      <c r="AA68" s="6" t="s">
        <v>582</v>
      </c>
      <c r="AB68" s="6">
        <v>-0.13800000000000001</v>
      </c>
      <c r="AC68" s="6">
        <v>-0.13800000000000001</v>
      </c>
      <c r="AD68" s="6">
        <v>-0.13800000000000001</v>
      </c>
      <c r="AE68" s="6">
        <v>6.149E-3</v>
      </c>
      <c r="AF68" s="2">
        <v>6.149E-3</v>
      </c>
      <c r="AG68" s="6"/>
      <c r="AH68" s="6">
        <f>-0.2917 - 0.0157</f>
        <v>-0.30740000000000001</v>
      </c>
      <c r="AI68" s="17">
        <v>7.8415559679999997E-2</v>
      </c>
      <c r="AJ68" s="6">
        <v>6.149E-3</v>
      </c>
      <c r="AK68" s="2">
        <v>845</v>
      </c>
      <c r="AL68" s="9">
        <v>44404</v>
      </c>
      <c r="AM68" s="6" t="s">
        <v>49</v>
      </c>
      <c r="AN68" s="6"/>
      <c r="AO68" s="6"/>
      <c r="AP68" s="6"/>
      <c r="AQ68" s="6"/>
      <c r="AR68" s="6"/>
      <c r="AS68" s="6"/>
      <c r="AT68" s="6"/>
    </row>
    <row r="69" spans="1:46" ht="15.75" customHeight="1" thickBot="1">
      <c r="A69" s="6">
        <v>4</v>
      </c>
      <c r="B69" s="6">
        <v>3</v>
      </c>
      <c r="C69" s="6" t="s">
        <v>62</v>
      </c>
      <c r="D69" s="6" t="s">
        <v>63</v>
      </c>
      <c r="E69" s="6" t="s">
        <v>64</v>
      </c>
      <c r="F69" s="6" t="s">
        <v>81</v>
      </c>
      <c r="G69" s="6" t="s">
        <v>65</v>
      </c>
      <c r="H69" s="6" t="s">
        <v>81</v>
      </c>
      <c r="I69" s="6" t="s">
        <v>66</v>
      </c>
      <c r="J69" s="6" t="s">
        <v>67</v>
      </c>
      <c r="K69" s="6" t="s">
        <v>41</v>
      </c>
      <c r="L69" s="6" t="s">
        <v>56</v>
      </c>
      <c r="M69" s="6" t="s">
        <v>56</v>
      </c>
      <c r="N69" s="6" t="s">
        <v>592</v>
      </c>
      <c r="O69" s="6" t="s">
        <v>68</v>
      </c>
      <c r="P69" s="6" t="s">
        <v>69</v>
      </c>
      <c r="Q69" s="6">
        <v>0.54159999999999997</v>
      </c>
      <c r="R69" s="6">
        <v>493</v>
      </c>
      <c r="S69" s="6">
        <v>0.47989999999999999</v>
      </c>
      <c r="T69" s="6">
        <v>848</v>
      </c>
      <c r="U69" s="6" t="s">
        <v>70</v>
      </c>
      <c r="V69" s="6" t="s">
        <v>71</v>
      </c>
      <c r="W69" s="6" t="s">
        <v>72</v>
      </c>
      <c r="X69" s="6" t="s">
        <v>73</v>
      </c>
      <c r="Y69" s="6" t="s">
        <v>74</v>
      </c>
      <c r="Z69" s="6" t="s">
        <v>61</v>
      </c>
      <c r="AA69" s="6" t="s">
        <v>61</v>
      </c>
      <c r="AB69" s="6">
        <v>-0.1361</v>
      </c>
      <c r="AC69" s="6">
        <v>-0.1361</v>
      </c>
      <c r="AD69" s="6">
        <v>-0.1361</v>
      </c>
      <c r="AE69" s="6">
        <v>3.9199999999999999E-3</v>
      </c>
      <c r="AF69" s="2">
        <v>3.9199999999999999E-3</v>
      </c>
      <c r="AG69" s="6"/>
      <c r="AH69" s="6">
        <f>-0.2589 - -0.0134</f>
        <v>-0.24550000000000002</v>
      </c>
      <c r="AI69" s="17">
        <v>6.2609903369999997E-2</v>
      </c>
      <c r="AJ69" s="6">
        <v>3.9199999999999999E-3</v>
      </c>
      <c r="AK69" s="6">
        <v>1341</v>
      </c>
      <c r="AL69" s="9">
        <v>44404</v>
      </c>
      <c r="AM69" s="6" t="s">
        <v>49</v>
      </c>
      <c r="AN69" s="6"/>
      <c r="AO69" s="6"/>
      <c r="AP69" s="6"/>
      <c r="AQ69" s="6"/>
      <c r="AR69" s="6"/>
      <c r="AS69" s="6"/>
      <c r="AT69" s="6"/>
    </row>
    <row r="70" spans="1:46" ht="15.75" customHeight="1" thickBot="1">
      <c r="A70" s="6">
        <v>5</v>
      </c>
      <c r="B70" s="6">
        <v>4</v>
      </c>
      <c r="C70" s="6" t="s">
        <v>75</v>
      </c>
      <c r="D70" s="6" t="s">
        <v>76</v>
      </c>
      <c r="E70" s="6" t="s">
        <v>77</v>
      </c>
      <c r="F70" s="6">
        <v>6</v>
      </c>
      <c r="G70" s="6" t="s">
        <v>78</v>
      </c>
      <c r="H70" s="6">
        <v>3</v>
      </c>
      <c r="I70" s="6" t="s">
        <v>79</v>
      </c>
      <c r="J70" s="6" t="s">
        <v>67</v>
      </c>
      <c r="K70" s="6" t="s">
        <v>41</v>
      </c>
      <c r="L70" s="6" t="s">
        <v>56</v>
      </c>
      <c r="M70" s="6" t="s">
        <v>56</v>
      </c>
      <c r="N70" s="6" t="s">
        <v>590</v>
      </c>
      <c r="O70" s="6" t="s">
        <v>80</v>
      </c>
      <c r="P70" s="6" t="s">
        <v>58</v>
      </c>
      <c r="Q70" s="6">
        <v>0.316</v>
      </c>
      <c r="R70" s="6">
        <v>3711</v>
      </c>
      <c r="S70" s="6">
        <v>0.32300000000000001</v>
      </c>
      <c r="T70" s="2">
        <v>2248</v>
      </c>
      <c r="U70" s="10" t="s">
        <v>82</v>
      </c>
      <c r="V70" s="6" t="s">
        <v>83</v>
      </c>
      <c r="W70" s="6" t="s">
        <v>84</v>
      </c>
      <c r="X70" s="6" t="s">
        <v>46</v>
      </c>
      <c r="Y70" s="6" t="s">
        <v>85</v>
      </c>
      <c r="Z70" s="6" t="s">
        <v>61</v>
      </c>
      <c r="AA70" s="6" t="s">
        <v>61</v>
      </c>
      <c r="AB70" s="6">
        <v>1.7000000000000001E-2</v>
      </c>
      <c r="AC70" s="6">
        <v>1.7000000000000001E-2</v>
      </c>
      <c r="AD70" s="6">
        <v>1.7000000000000001E-2</v>
      </c>
      <c r="AE70" s="6">
        <v>9.9799999999999997E-4</v>
      </c>
      <c r="AF70" s="2">
        <v>9.9799999999999997E-4</v>
      </c>
      <c r="AG70" s="6"/>
      <c r="AH70" s="6">
        <f>-0.0449 - 0.0789</f>
        <v>-0.12379999999999999</v>
      </c>
      <c r="AI70" s="17">
        <v>3.1591137999999998E-2</v>
      </c>
      <c r="AJ70" s="6">
        <v>9.9799999999999997E-4</v>
      </c>
      <c r="AK70" s="6">
        <v>5959</v>
      </c>
      <c r="AL70" s="9">
        <v>44404</v>
      </c>
      <c r="AM70" s="6" t="s">
        <v>49</v>
      </c>
      <c r="AN70" s="6"/>
      <c r="AO70" s="6"/>
      <c r="AP70" s="6"/>
      <c r="AQ70" s="6"/>
      <c r="AR70" s="6"/>
      <c r="AS70" s="6"/>
      <c r="AT70" s="6"/>
    </row>
    <row r="71" spans="1:46" ht="15.75" customHeight="1" thickBot="1">
      <c r="A71" s="6">
        <v>6</v>
      </c>
      <c r="B71" s="6">
        <v>4</v>
      </c>
      <c r="C71" s="6" t="s">
        <v>75</v>
      </c>
      <c r="D71" s="6" t="s">
        <v>76</v>
      </c>
      <c r="E71" s="6" t="s">
        <v>77</v>
      </c>
      <c r="F71" s="6">
        <v>6</v>
      </c>
      <c r="G71" s="6" t="s">
        <v>78</v>
      </c>
      <c r="H71" s="6">
        <v>3</v>
      </c>
      <c r="I71" s="6" t="s">
        <v>79</v>
      </c>
      <c r="J71" s="6" t="s">
        <v>67</v>
      </c>
      <c r="K71" s="6" t="s">
        <v>41</v>
      </c>
      <c r="L71" s="6" t="s">
        <v>56</v>
      </c>
      <c r="M71" s="6" t="s">
        <v>56</v>
      </c>
      <c r="N71" s="6" t="s">
        <v>591</v>
      </c>
      <c r="O71" s="6" t="s">
        <v>80</v>
      </c>
      <c r="P71" s="6" t="s">
        <v>58</v>
      </c>
      <c r="Q71" s="6">
        <v>0.193</v>
      </c>
      <c r="R71" s="6">
        <v>3711</v>
      </c>
      <c r="S71" s="6">
        <v>0.20699999999999999</v>
      </c>
      <c r="T71" s="2">
        <v>2248</v>
      </c>
      <c r="U71" s="10" t="s">
        <v>82</v>
      </c>
      <c r="V71" s="6" t="s">
        <v>83</v>
      </c>
      <c r="W71" s="6" t="s">
        <v>86</v>
      </c>
      <c r="X71" s="6" t="s">
        <v>46</v>
      </c>
      <c r="Y71" s="6" t="s">
        <v>87</v>
      </c>
      <c r="Z71" s="6" t="s">
        <v>61</v>
      </c>
      <c r="AA71" s="6" t="s">
        <v>61</v>
      </c>
      <c r="AB71" s="6">
        <v>4.7E-2</v>
      </c>
      <c r="AC71" s="6">
        <v>4.7E-2</v>
      </c>
      <c r="AD71" s="6">
        <v>4.7E-2</v>
      </c>
      <c r="AE71" s="6">
        <v>1.3500000000000001E-3</v>
      </c>
      <c r="AF71" s="2">
        <v>1.3500000000000001E-3</v>
      </c>
      <c r="AG71" s="6"/>
      <c r="AH71" s="6">
        <f>-0.025 - 0.119</f>
        <v>-0.14399999999999999</v>
      </c>
      <c r="AI71" s="17">
        <v>3.674234614E-2</v>
      </c>
      <c r="AJ71" s="6">
        <v>1.3500000000000001E-3</v>
      </c>
      <c r="AK71" s="6">
        <v>5959</v>
      </c>
      <c r="AL71" s="9">
        <v>44404</v>
      </c>
      <c r="AM71" s="6" t="s">
        <v>49</v>
      </c>
      <c r="AN71" s="6"/>
      <c r="AO71" s="6"/>
      <c r="AP71" s="6"/>
      <c r="AQ71" s="6"/>
      <c r="AR71" s="6"/>
      <c r="AS71" s="6"/>
      <c r="AT71" s="6"/>
    </row>
    <row r="72" spans="1:46" ht="15.75" customHeight="1" thickBot="1">
      <c r="A72" s="6">
        <v>7</v>
      </c>
      <c r="B72" s="6">
        <v>5</v>
      </c>
      <c r="C72" s="6" t="s">
        <v>88</v>
      </c>
      <c r="D72" s="6" t="s">
        <v>89</v>
      </c>
      <c r="E72" s="6" t="s">
        <v>90</v>
      </c>
      <c r="F72" s="6">
        <v>2</v>
      </c>
      <c r="G72" s="6" t="s">
        <v>91</v>
      </c>
      <c r="H72" s="6">
        <v>2</v>
      </c>
      <c r="I72" s="6" t="s">
        <v>92</v>
      </c>
      <c r="J72" s="6" t="s">
        <v>67</v>
      </c>
      <c r="K72" s="6" t="s">
        <v>41</v>
      </c>
      <c r="L72" s="2" t="s">
        <v>56</v>
      </c>
      <c r="M72" s="2" t="s">
        <v>585</v>
      </c>
      <c r="N72" s="2" t="s">
        <v>590</v>
      </c>
      <c r="O72" s="6" t="s">
        <v>94</v>
      </c>
      <c r="P72" s="6" t="s">
        <v>95</v>
      </c>
      <c r="Q72" s="6"/>
      <c r="R72" s="6"/>
      <c r="S72" s="6"/>
      <c r="T72" s="6"/>
      <c r="U72" s="6" t="s">
        <v>96</v>
      </c>
      <c r="V72" s="6"/>
      <c r="W72" s="6"/>
      <c r="X72" s="6" t="s">
        <v>73</v>
      </c>
      <c r="Y72" s="6" t="s">
        <v>97</v>
      </c>
      <c r="Z72" s="6" t="s">
        <v>61</v>
      </c>
      <c r="AA72" s="6" t="s">
        <v>61</v>
      </c>
      <c r="AB72" s="6">
        <v>-0.16550000000000001</v>
      </c>
      <c r="AC72" s="6"/>
      <c r="AD72" s="6">
        <v>-0.16550000000000001</v>
      </c>
      <c r="AE72" s="6"/>
      <c r="AF72" s="2">
        <v>1.396E-2</v>
      </c>
      <c r="AG72" s="6"/>
      <c r="AH72" s="6">
        <f>-0.397 - 0.0661</f>
        <v>-0.46310000000000001</v>
      </c>
      <c r="AI72" s="17">
        <v>0.1181524439</v>
      </c>
      <c r="AJ72" s="2">
        <v>1.396E-2</v>
      </c>
      <c r="AK72" s="6">
        <v>280</v>
      </c>
      <c r="AL72" s="9">
        <v>44404</v>
      </c>
      <c r="AM72" s="6" t="s">
        <v>49</v>
      </c>
      <c r="AN72" s="6"/>
      <c r="AO72" s="6"/>
      <c r="AP72" s="6"/>
      <c r="AQ72" s="6"/>
      <c r="AR72" s="6"/>
      <c r="AS72" s="6"/>
      <c r="AT72" s="6"/>
    </row>
    <row r="73" spans="1:46" ht="15.75" customHeight="1" thickBot="1">
      <c r="A73" s="6">
        <v>8</v>
      </c>
      <c r="B73" s="2">
        <v>5</v>
      </c>
      <c r="C73" s="2" t="s">
        <v>88</v>
      </c>
      <c r="D73" s="2" t="s">
        <v>89</v>
      </c>
      <c r="E73" s="2" t="s">
        <v>90</v>
      </c>
      <c r="F73" s="2">
        <v>2</v>
      </c>
      <c r="G73" s="2" t="s">
        <v>91</v>
      </c>
      <c r="H73" s="2">
        <v>2</v>
      </c>
      <c r="I73" s="2" t="s">
        <v>92</v>
      </c>
      <c r="J73" s="6" t="s">
        <v>67</v>
      </c>
      <c r="K73" s="6" t="s">
        <v>41</v>
      </c>
      <c r="L73" s="2" t="s">
        <v>56</v>
      </c>
      <c r="M73" s="2" t="s">
        <v>585</v>
      </c>
      <c r="N73" s="2" t="s">
        <v>591</v>
      </c>
      <c r="O73" s="2" t="s">
        <v>94</v>
      </c>
      <c r="P73" s="2" t="s">
        <v>95</v>
      </c>
      <c r="Q73" s="2"/>
      <c r="R73" s="2"/>
      <c r="S73" s="2"/>
      <c r="T73" s="2"/>
      <c r="U73" s="2" t="s">
        <v>96</v>
      </c>
      <c r="V73" s="2"/>
      <c r="W73" s="2"/>
      <c r="X73" s="6" t="s">
        <v>73</v>
      </c>
      <c r="Y73" s="6" t="s">
        <v>98</v>
      </c>
      <c r="Z73" s="6" t="s">
        <v>61</v>
      </c>
      <c r="AA73" s="6" t="s">
        <v>61</v>
      </c>
      <c r="AB73" s="2">
        <v>-0.1966</v>
      </c>
      <c r="AC73" s="2"/>
      <c r="AD73" s="2">
        <v>-0.1966</v>
      </c>
      <c r="AE73" s="6"/>
      <c r="AF73" s="2">
        <v>1.6376000000000002E-2</v>
      </c>
      <c r="AG73" s="6"/>
      <c r="AH73" s="6">
        <f>-0.4475 - 0.0542</f>
        <v>-0.50170000000000003</v>
      </c>
      <c r="AI73" s="17">
        <v>0.12796874620000001</v>
      </c>
      <c r="AJ73" s="6">
        <v>1.6376000000000002E-2</v>
      </c>
      <c r="AK73" s="6">
        <v>280</v>
      </c>
      <c r="AL73" s="9">
        <v>44404</v>
      </c>
      <c r="AM73" s="2" t="s">
        <v>49</v>
      </c>
      <c r="AN73" s="6"/>
      <c r="AO73" s="6"/>
      <c r="AP73" s="6"/>
      <c r="AQ73" s="6"/>
      <c r="AR73" s="6"/>
      <c r="AS73" s="6"/>
      <c r="AT73" s="6"/>
    </row>
    <row r="74" spans="1:46" ht="15.75" customHeight="1" thickBot="1">
      <c r="A74" s="6">
        <v>9</v>
      </c>
      <c r="B74" s="2">
        <v>5</v>
      </c>
      <c r="C74" s="2" t="s">
        <v>88</v>
      </c>
      <c r="D74" s="2" t="s">
        <v>89</v>
      </c>
      <c r="E74" s="2" t="s">
        <v>90</v>
      </c>
      <c r="F74" s="2">
        <v>2</v>
      </c>
      <c r="G74" s="2" t="s">
        <v>91</v>
      </c>
      <c r="H74" s="2">
        <v>2</v>
      </c>
      <c r="I74" s="2" t="s">
        <v>92</v>
      </c>
      <c r="J74" s="6" t="s">
        <v>67</v>
      </c>
      <c r="K74" s="6" t="s">
        <v>41</v>
      </c>
      <c r="L74" s="2" t="s">
        <v>56</v>
      </c>
      <c r="M74" s="2" t="s">
        <v>585</v>
      </c>
      <c r="N74" s="2" t="s">
        <v>593</v>
      </c>
      <c r="O74" s="2" t="s">
        <v>94</v>
      </c>
      <c r="P74" s="2" t="s">
        <v>95</v>
      </c>
      <c r="Q74" s="2"/>
      <c r="R74" s="2"/>
      <c r="S74" s="2"/>
      <c r="T74" s="6"/>
      <c r="U74" s="2" t="s">
        <v>96</v>
      </c>
      <c r="V74" s="2"/>
      <c r="W74" s="2"/>
      <c r="X74" s="6" t="s">
        <v>73</v>
      </c>
      <c r="Y74" s="6" t="s">
        <v>99</v>
      </c>
      <c r="Z74" s="6" t="s">
        <v>61</v>
      </c>
      <c r="AA74" s="6" t="s">
        <v>61</v>
      </c>
      <c r="AB74" s="2">
        <v>-0.16550000000000001</v>
      </c>
      <c r="AC74" s="2"/>
      <c r="AD74" s="2">
        <v>-0.16550000000000001</v>
      </c>
      <c r="AE74" s="6"/>
      <c r="AF74" s="2">
        <v>1.1690000000000001E-2</v>
      </c>
      <c r="AG74" s="6"/>
      <c r="AH74" s="6">
        <f>-0.3774 - 0.0465</f>
        <v>-0.4239</v>
      </c>
      <c r="AI74" s="17">
        <v>0.10812030340000001</v>
      </c>
      <c r="AJ74" s="6">
        <v>1.1690000000000001E-2</v>
      </c>
      <c r="AK74" s="6">
        <v>280</v>
      </c>
      <c r="AL74" s="9">
        <v>44404</v>
      </c>
      <c r="AM74" s="2" t="s">
        <v>49</v>
      </c>
      <c r="AN74" s="6"/>
      <c r="AO74" s="6"/>
      <c r="AP74" s="6"/>
      <c r="AQ74" s="6"/>
      <c r="AR74" s="6"/>
      <c r="AS74" s="6"/>
      <c r="AT74" s="6"/>
    </row>
    <row r="75" spans="1:46" ht="15.75" customHeight="1" thickBot="1">
      <c r="A75" s="6">
        <v>10</v>
      </c>
      <c r="B75" s="6">
        <v>6</v>
      </c>
      <c r="C75" s="6" t="s">
        <v>100</v>
      </c>
      <c r="D75" s="6" t="s">
        <v>101</v>
      </c>
      <c r="E75" s="6" t="s">
        <v>102</v>
      </c>
      <c r="F75" s="6">
        <v>1</v>
      </c>
      <c r="G75" s="6" t="s">
        <v>103</v>
      </c>
      <c r="H75" s="6">
        <v>1</v>
      </c>
      <c r="I75" s="2" t="s">
        <v>204</v>
      </c>
      <c r="J75" s="6" t="s">
        <v>67</v>
      </c>
      <c r="K75" s="6" t="s">
        <v>41</v>
      </c>
      <c r="L75" s="6" t="s">
        <v>56</v>
      </c>
      <c r="M75" s="6" t="s">
        <v>104</v>
      </c>
      <c r="N75" s="6" t="s">
        <v>594</v>
      </c>
      <c r="O75" s="6" t="s">
        <v>43</v>
      </c>
      <c r="P75" s="6" t="s">
        <v>105</v>
      </c>
      <c r="Q75" s="6">
        <v>0.372</v>
      </c>
      <c r="R75" s="6">
        <v>18047</v>
      </c>
      <c r="S75" s="6">
        <v>0.38100000000000001</v>
      </c>
      <c r="T75" s="2">
        <v>24755</v>
      </c>
      <c r="U75" s="6" t="s">
        <v>106</v>
      </c>
      <c r="V75" s="6"/>
      <c r="W75" s="6"/>
      <c r="X75" s="6" t="s">
        <v>73</v>
      </c>
      <c r="Y75" s="6" t="s">
        <v>107</v>
      </c>
      <c r="Z75" s="6" t="s">
        <v>61</v>
      </c>
      <c r="AA75" s="2" t="s">
        <v>48</v>
      </c>
      <c r="AB75" s="6">
        <v>2.1100000000000001E-2</v>
      </c>
      <c r="AC75" s="6">
        <v>-1.95E-2</v>
      </c>
      <c r="AD75" s="6">
        <v>-1.95E-2</v>
      </c>
      <c r="AE75" s="6">
        <v>1.0900000000000001E-4</v>
      </c>
      <c r="AF75" s="2">
        <v>1.0900000000000001E-4</v>
      </c>
      <c r="AG75" s="6"/>
      <c r="AH75" s="6">
        <f>-0.0399 - 0.0009</f>
        <v>-4.0799999999999996E-2</v>
      </c>
      <c r="AI75" s="17">
        <v>1.044030651E-2</v>
      </c>
      <c r="AJ75" s="6">
        <v>1.0900000000000001E-4</v>
      </c>
      <c r="AK75" s="2">
        <v>67337</v>
      </c>
      <c r="AL75" s="9">
        <v>44404</v>
      </c>
      <c r="AM75" s="6" t="s">
        <v>49</v>
      </c>
      <c r="AN75" s="6"/>
      <c r="AO75" s="6"/>
      <c r="AP75" s="6"/>
      <c r="AQ75" s="6"/>
      <c r="AR75" s="6"/>
      <c r="AS75" s="6"/>
      <c r="AT75" s="6"/>
    </row>
    <row r="76" spans="1:46" ht="15.75" customHeight="1" thickBot="1">
      <c r="A76" s="6">
        <v>11</v>
      </c>
      <c r="B76" s="6">
        <v>6</v>
      </c>
      <c r="C76" s="6" t="s">
        <v>100</v>
      </c>
      <c r="D76" s="6" t="s">
        <v>101</v>
      </c>
      <c r="E76" s="6" t="s">
        <v>102</v>
      </c>
      <c r="F76" s="6">
        <v>1</v>
      </c>
      <c r="G76" s="6" t="s">
        <v>103</v>
      </c>
      <c r="H76" s="6">
        <v>1</v>
      </c>
      <c r="I76" s="2" t="s">
        <v>204</v>
      </c>
      <c r="J76" s="6" t="s">
        <v>67</v>
      </c>
      <c r="K76" s="6" t="s">
        <v>41</v>
      </c>
      <c r="L76" s="6" t="s">
        <v>56</v>
      </c>
      <c r="M76" s="6" t="s">
        <v>104</v>
      </c>
      <c r="N76" s="6" t="s">
        <v>595</v>
      </c>
      <c r="O76" s="6" t="s">
        <v>43</v>
      </c>
      <c r="P76" s="6" t="s">
        <v>105</v>
      </c>
      <c r="Q76" s="6">
        <v>0.218</v>
      </c>
      <c r="R76" s="6">
        <v>78</v>
      </c>
      <c r="S76" s="6">
        <v>0.215</v>
      </c>
      <c r="T76" s="2">
        <v>107</v>
      </c>
      <c r="U76" s="6" t="s">
        <v>106</v>
      </c>
      <c r="V76" s="6"/>
      <c r="W76" s="6"/>
      <c r="X76" s="6" t="s">
        <v>73</v>
      </c>
      <c r="Y76" s="6" t="s">
        <v>108</v>
      </c>
      <c r="Z76" s="6" t="s">
        <v>61</v>
      </c>
      <c r="AA76" s="2" t="s">
        <v>48</v>
      </c>
      <c r="AB76" s="6">
        <v>-9.7999999999999997E-3</v>
      </c>
      <c r="AC76" s="6">
        <v>-3.0499999999999999E-2</v>
      </c>
      <c r="AD76" s="6">
        <v>-3.0499999999999999E-2</v>
      </c>
      <c r="AE76" s="6">
        <v>3.6540000000000001E-3</v>
      </c>
      <c r="AF76" s="2">
        <v>3.6570000000000001E-3</v>
      </c>
      <c r="AG76" s="6"/>
      <c r="AH76" s="6">
        <f>-0.149 - 0.0881</f>
        <v>-0.23709999999999998</v>
      </c>
      <c r="AI76" s="17">
        <v>6.047313453E-2</v>
      </c>
      <c r="AJ76" s="6">
        <v>3.6570000000000001E-3</v>
      </c>
      <c r="AK76" s="2">
        <v>2831</v>
      </c>
      <c r="AL76" s="9">
        <v>44404</v>
      </c>
      <c r="AM76" s="6" t="s">
        <v>49</v>
      </c>
      <c r="AN76" s="6"/>
      <c r="AO76" s="6"/>
      <c r="AP76" s="6"/>
      <c r="AQ76" s="6"/>
      <c r="AR76" s="6"/>
      <c r="AS76" s="6"/>
      <c r="AT76" s="6"/>
    </row>
    <row r="77" spans="1:46" ht="15.75" customHeight="1" thickBot="1">
      <c r="A77" s="6">
        <v>12</v>
      </c>
      <c r="B77" s="6">
        <v>6</v>
      </c>
      <c r="C77" s="6" t="s">
        <v>100</v>
      </c>
      <c r="D77" s="6" t="s">
        <v>101</v>
      </c>
      <c r="E77" s="6" t="s">
        <v>102</v>
      </c>
      <c r="F77" s="6">
        <v>1</v>
      </c>
      <c r="G77" s="6" t="s">
        <v>103</v>
      </c>
      <c r="H77" s="6">
        <v>1</v>
      </c>
      <c r="I77" s="2" t="s">
        <v>204</v>
      </c>
      <c r="J77" s="6" t="s">
        <v>67</v>
      </c>
      <c r="K77" s="6" t="s">
        <v>41</v>
      </c>
      <c r="L77" s="6" t="s">
        <v>56</v>
      </c>
      <c r="M77" s="6" t="s">
        <v>104</v>
      </c>
      <c r="N77" s="6" t="s">
        <v>590</v>
      </c>
      <c r="O77" s="6" t="s">
        <v>43</v>
      </c>
      <c r="P77" s="6" t="s">
        <v>105</v>
      </c>
      <c r="Q77" s="6">
        <v>0.38800000000000001</v>
      </c>
      <c r="R77" s="6">
        <v>245</v>
      </c>
      <c r="S77" s="6">
        <v>0.42099999999999999</v>
      </c>
      <c r="T77" s="2">
        <v>309</v>
      </c>
      <c r="U77" s="6" t="s">
        <v>106</v>
      </c>
      <c r="V77" s="6"/>
      <c r="W77" s="6"/>
      <c r="X77" s="6" t="s">
        <v>73</v>
      </c>
      <c r="Y77" s="6" t="s">
        <v>109</v>
      </c>
      <c r="Z77" s="6" t="s">
        <v>61</v>
      </c>
      <c r="AA77" s="2" t="s">
        <v>48</v>
      </c>
      <c r="AB77" s="6">
        <v>7.5600000000000001E-2</v>
      </c>
      <c r="AC77" s="6">
        <v>4.3499999999999997E-2</v>
      </c>
      <c r="AD77" s="6">
        <v>4.3499999999999997E-2</v>
      </c>
      <c r="AE77" s="6">
        <v>4.8700000000000002E-4</v>
      </c>
      <c r="AF77" s="2">
        <v>4.8700000000000002E-4</v>
      </c>
      <c r="AG77" s="6"/>
      <c r="AH77" s="6" t="s">
        <v>110</v>
      </c>
      <c r="AI77" s="17">
        <v>2.2068076490000001E-2</v>
      </c>
      <c r="AJ77" s="6">
        <v>4.8700000000000002E-4</v>
      </c>
      <c r="AK77" s="2">
        <v>14792</v>
      </c>
      <c r="AL77" s="9">
        <v>44404</v>
      </c>
      <c r="AM77" s="6" t="s">
        <v>49</v>
      </c>
      <c r="AN77" s="6"/>
      <c r="AO77" s="6"/>
      <c r="AP77" s="6"/>
      <c r="AQ77" s="6"/>
      <c r="AR77" s="6"/>
      <c r="AS77" s="6"/>
      <c r="AT77" s="6"/>
    </row>
    <row r="78" spans="1:46" ht="15.75" customHeight="1" thickBot="1">
      <c r="A78" s="6">
        <v>13</v>
      </c>
      <c r="B78" s="6">
        <v>6</v>
      </c>
      <c r="C78" s="6" t="s">
        <v>100</v>
      </c>
      <c r="D78" s="6" t="s">
        <v>101</v>
      </c>
      <c r="E78" s="6" t="s">
        <v>102</v>
      </c>
      <c r="F78" s="6">
        <v>1</v>
      </c>
      <c r="G78" s="6" t="s">
        <v>103</v>
      </c>
      <c r="H78" s="6">
        <v>1</v>
      </c>
      <c r="I78" s="2" t="s">
        <v>204</v>
      </c>
      <c r="J78" s="6" t="s">
        <v>171</v>
      </c>
      <c r="K78" s="6" t="s">
        <v>41</v>
      </c>
      <c r="L78" s="6" t="s">
        <v>56</v>
      </c>
      <c r="M78" s="6" t="s">
        <v>104</v>
      </c>
      <c r="N78" s="6" t="s">
        <v>593</v>
      </c>
      <c r="O78" s="6" t="s">
        <v>43</v>
      </c>
      <c r="P78" s="6" t="s">
        <v>105</v>
      </c>
      <c r="Q78" s="6">
        <v>0.39800000000000002</v>
      </c>
      <c r="R78" s="6">
        <v>13033</v>
      </c>
      <c r="S78" s="6">
        <v>0.39700000000000002</v>
      </c>
      <c r="T78" s="2">
        <v>18445</v>
      </c>
      <c r="U78" s="6" t="s">
        <v>106</v>
      </c>
      <c r="V78" s="6"/>
      <c r="W78" s="6"/>
      <c r="X78" s="6" t="s">
        <v>73</v>
      </c>
      <c r="Y78" s="6" t="s">
        <v>111</v>
      </c>
      <c r="Z78" s="6" t="s">
        <v>61</v>
      </c>
      <c r="AA78" s="2" t="s">
        <v>48</v>
      </c>
      <c r="AB78" s="6">
        <v>-3.7199999999999997E-2</v>
      </c>
      <c r="AC78" s="6">
        <v>-1.2500000000000001E-2</v>
      </c>
      <c r="AD78" s="6">
        <v>-1.2500000000000001E-2</v>
      </c>
      <c r="AE78" s="6">
        <v>1.92E-4</v>
      </c>
      <c r="AF78" s="2">
        <v>1.92E-4</v>
      </c>
      <c r="AG78" s="6"/>
      <c r="AH78" s="6">
        <f>-0.0396 -0.0147</f>
        <v>-5.4300000000000001E-2</v>
      </c>
      <c r="AI78" s="17">
        <v>1.385640646E-2</v>
      </c>
      <c r="AJ78" s="6">
        <v>1.92E-4</v>
      </c>
      <c r="AK78" s="2">
        <v>35043</v>
      </c>
      <c r="AL78" s="9">
        <v>44404</v>
      </c>
      <c r="AM78" s="6" t="s">
        <v>49</v>
      </c>
      <c r="AN78" s="6"/>
      <c r="AO78" s="6"/>
      <c r="AP78" s="6"/>
      <c r="AQ78" s="6"/>
      <c r="AR78" s="6"/>
      <c r="AS78" s="6"/>
      <c r="AT78" s="6"/>
    </row>
    <row r="79" spans="1:46" ht="15.75" customHeight="1" thickBot="1">
      <c r="A79" s="6">
        <v>14</v>
      </c>
      <c r="B79" s="6">
        <v>6</v>
      </c>
      <c r="C79" s="6" t="s">
        <v>100</v>
      </c>
      <c r="D79" s="6" t="s">
        <v>101</v>
      </c>
      <c r="E79" s="6" t="s">
        <v>102</v>
      </c>
      <c r="F79" s="6">
        <v>1</v>
      </c>
      <c r="G79" s="6" t="s">
        <v>103</v>
      </c>
      <c r="H79" s="6">
        <v>1</v>
      </c>
      <c r="I79" s="2" t="s">
        <v>204</v>
      </c>
      <c r="J79" s="6" t="s">
        <v>171</v>
      </c>
      <c r="K79" s="6" t="s">
        <v>41</v>
      </c>
      <c r="L79" s="6" t="s">
        <v>56</v>
      </c>
      <c r="M79" s="6" t="s">
        <v>104</v>
      </c>
      <c r="N79" s="6" t="s">
        <v>591</v>
      </c>
      <c r="O79" s="6" t="s">
        <v>43</v>
      </c>
      <c r="P79" s="6" t="s">
        <v>105</v>
      </c>
      <c r="Q79" s="6">
        <v>0.26700000000000002</v>
      </c>
      <c r="R79" s="6">
        <v>2515</v>
      </c>
      <c r="S79" s="6">
        <v>0.254</v>
      </c>
      <c r="T79" s="2">
        <v>3156</v>
      </c>
      <c r="U79" s="6" t="s">
        <v>106</v>
      </c>
      <c r="V79" s="6"/>
      <c r="W79" s="6"/>
      <c r="X79" s="6" t="s">
        <v>73</v>
      </c>
      <c r="Y79" s="6" t="s">
        <v>112</v>
      </c>
      <c r="Z79" s="6" t="s">
        <v>61</v>
      </c>
      <c r="AA79" s="2" t="s">
        <v>48</v>
      </c>
      <c r="AB79" s="6">
        <v>-1.9900000000000001E-2</v>
      </c>
      <c r="AC79" s="6">
        <v>-5.2200000000000003E-2</v>
      </c>
      <c r="AD79" s="6">
        <v>-5.2200000000000003E-2</v>
      </c>
      <c r="AE79" s="6">
        <v>5.53E-4</v>
      </c>
      <c r="AF79" s="2">
        <v>5.53E-4</v>
      </c>
      <c r="AG79" s="6"/>
      <c r="AH79" s="6">
        <f>-0.0983 - -0.0062</f>
        <v>-9.2100000000000001E-2</v>
      </c>
      <c r="AI79" s="17">
        <v>2.3515952029999999E-2</v>
      </c>
      <c r="AJ79" s="6">
        <v>5.53E-4</v>
      </c>
      <c r="AK79" s="2">
        <v>15132</v>
      </c>
      <c r="AL79" s="9">
        <v>44404</v>
      </c>
      <c r="AM79" s="6" t="s">
        <v>49</v>
      </c>
      <c r="AN79" s="6"/>
      <c r="AO79" s="6"/>
      <c r="AP79" s="6"/>
      <c r="AQ79" s="6"/>
      <c r="AR79" s="6"/>
      <c r="AS79" s="6"/>
      <c r="AT79" s="6"/>
    </row>
    <row r="80" spans="1:46" ht="15.75" customHeight="1" thickBot="1">
      <c r="A80" s="6">
        <v>15</v>
      </c>
      <c r="B80" s="6">
        <v>6</v>
      </c>
      <c r="C80" s="6" t="s">
        <v>100</v>
      </c>
      <c r="D80" s="6" t="s">
        <v>101</v>
      </c>
      <c r="E80" s="6" t="s">
        <v>102</v>
      </c>
      <c r="F80" s="6">
        <v>1</v>
      </c>
      <c r="G80" s="6" t="s">
        <v>103</v>
      </c>
      <c r="H80" s="6">
        <v>1</v>
      </c>
      <c r="I80" s="2" t="s">
        <v>113</v>
      </c>
      <c r="J80" s="6" t="s">
        <v>171</v>
      </c>
      <c r="K80" s="6" t="s">
        <v>41</v>
      </c>
      <c r="L80" s="6" t="s">
        <v>56</v>
      </c>
      <c r="M80" s="6" t="s">
        <v>104</v>
      </c>
      <c r="N80" s="6" t="s">
        <v>594</v>
      </c>
      <c r="O80" s="6" t="s">
        <v>43</v>
      </c>
      <c r="P80" s="6" t="s">
        <v>105</v>
      </c>
      <c r="Q80" s="6">
        <v>0.21299999999999999</v>
      </c>
      <c r="R80" s="6">
        <v>32561</v>
      </c>
      <c r="S80" s="6">
        <v>0.20699999999999999</v>
      </c>
      <c r="T80" s="2">
        <v>34390</v>
      </c>
      <c r="U80" s="6" t="s">
        <v>106</v>
      </c>
      <c r="V80" s="6"/>
      <c r="W80" s="6"/>
      <c r="X80" s="6" t="s">
        <v>73</v>
      </c>
      <c r="Y80" s="6" t="s">
        <v>114</v>
      </c>
      <c r="Z80" s="6" t="s">
        <v>61</v>
      </c>
      <c r="AA80" s="2" t="s">
        <v>48</v>
      </c>
      <c r="AB80" s="6">
        <v>-2.3E-3</v>
      </c>
      <c r="AC80" s="6">
        <v>-1.18E-2</v>
      </c>
      <c r="AD80" s="6">
        <v>-1.18E-2</v>
      </c>
      <c r="AE80" s="6">
        <v>1.22E-4</v>
      </c>
      <c r="AF80" s="2">
        <v>1.22E-4</v>
      </c>
      <c r="AG80" s="6"/>
      <c r="AH80" s="6">
        <f>-0.0334 - 0.0099</f>
        <v>-4.3299999999999998E-2</v>
      </c>
      <c r="AI80" s="17">
        <v>1.104536102E-2</v>
      </c>
      <c r="AJ80" s="6">
        <v>1.22E-4</v>
      </c>
      <c r="AK80" s="2">
        <v>43116</v>
      </c>
      <c r="AL80" s="9">
        <v>44404</v>
      </c>
      <c r="AM80" s="6" t="s">
        <v>49</v>
      </c>
      <c r="AN80" s="6"/>
      <c r="AO80" s="6"/>
      <c r="AP80" s="6"/>
      <c r="AQ80" s="6"/>
      <c r="AR80" s="6"/>
      <c r="AS80" s="6"/>
      <c r="AT80" s="6"/>
    </row>
    <row r="81" spans="1:46" ht="15.75" customHeight="1" thickBot="1">
      <c r="A81" s="6">
        <v>16</v>
      </c>
      <c r="B81" s="6">
        <v>6</v>
      </c>
      <c r="C81" s="6" t="s">
        <v>100</v>
      </c>
      <c r="D81" s="6" t="s">
        <v>101</v>
      </c>
      <c r="E81" s="6" t="s">
        <v>102</v>
      </c>
      <c r="F81" s="6">
        <v>1</v>
      </c>
      <c r="G81" s="6" t="s">
        <v>103</v>
      </c>
      <c r="H81" s="6">
        <v>1</v>
      </c>
      <c r="I81" s="2" t="s">
        <v>113</v>
      </c>
      <c r="J81" s="6" t="s">
        <v>171</v>
      </c>
      <c r="K81" s="6" t="s">
        <v>41</v>
      </c>
      <c r="L81" s="6" t="s">
        <v>56</v>
      </c>
      <c r="M81" s="6" t="s">
        <v>104</v>
      </c>
      <c r="N81" s="6" t="s">
        <v>595</v>
      </c>
      <c r="O81" s="6" t="s">
        <v>43</v>
      </c>
      <c r="P81" s="6" t="s">
        <v>105</v>
      </c>
      <c r="Q81" s="6">
        <v>0.14000000000000001</v>
      </c>
      <c r="R81" s="6">
        <v>1352</v>
      </c>
      <c r="S81" s="6">
        <v>0.13400000000000001</v>
      </c>
      <c r="T81" s="2">
        <v>1474</v>
      </c>
      <c r="U81" s="6" t="s">
        <v>106</v>
      </c>
      <c r="V81" s="6"/>
      <c r="W81" s="6"/>
      <c r="X81" s="6" t="s">
        <v>73</v>
      </c>
      <c r="Y81" s="6" t="s">
        <v>115</v>
      </c>
      <c r="Z81" s="6" t="s">
        <v>61</v>
      </c>
      <c r="AA81" s="2" t="s">
        <v>48</v>
      </c>
      <c r="AB81" s="6">
        <v>-2.8000000000000001E-2</v>
      </c>
      <c r="AC81" s="6">
        <v>-7.3000000000000001E-3</v>
      </c>
      <c r="AD81" s="6">
        <v>-7.3000000000000001E-3</v>
      </c>
      <c r="AE81" s="6">
        <v>3.9579999999999997E-2</v>
      </c>
      <c r="AF81" s="2">
        <v>3.9574999999999999E-2</v>
      </c>
      <c r="AG81" s="6"/>
      <c r="AH81" s="6">
        <f>-0.3972 - 0.3826</f>
        <v>-0.77980000000000005</v>
      </c>
      <c r="AI81" s="17">
        <v>0.19893466260000001</v>
      </c>
      <c r="AJ81" s="6">
        <v>3.9574999999999999E-2</v>
      </c>
      <c r="AK81" s="2">
        <v>187</v>
      </c>
      <c r="AL81" s="9">
        <v>44404</v>
      </c>
      <c r="AM81" s="6" t="s">
        <v>49</v>
      </c>
      <c r="AN81" s="6"/>
      <c r="AO81" s="6"/>
      <c r="AP81" s="6"/>
      <c r="AQ81" s="6"/>
      <c r="AR81" s="6"/>
      <c r="AS81" s="6"/>
      <c r="AT81" s="6"/>
    </row>
    <row r="82" spans="1:46" ht="15.75" customHeight="1" thickBot="1">
      <c r="A82" s="6">
        <v>17</v>
      </c>
      <c r="B82" s="6">
        <v>6</v>
      </c>
      <c r="C82" s="6" t="s">
        <v>100</v>
      </c>
      <c r="D82" s="6" t="s">
        <v>101</v>
      </c>
      <c r="E82" s="6" t="s">
        <v>102</v>
      </c>
      <c r="F82" s="6">
        <v>1</v>
      </c>
      <c r="G82" s="6" t="s">
        <v>103</v>
      </c>
      <c r="H82" s="6">
        <v>1</v>
      </c>
      <c r="I82" s="2" t="s">
        <v>113</v>
      </c>
      <c r="J82" s="6" t="s">
        <v>171</v>
      </c>
      <c r="K82" s="6" t="s">
        <v>41</v>
      </c>
      <c r="L82" s="6" t="s">
        <v>56</v>
      </c>
      <c r="M82" s="6" t="s">
        <v>104</v>
      </c>
      <c r="N82" s="6" t="s">
        <v>590</v>
      </c>
      <c r="O82" s="6" t="s">
        <v>43</v>
      </c>
      <c r="P82" s="6" t="s">
        <v>105</v>
      </c>
      <c r="Q82" s="6">
        <v>0.21199999999999999</v>
      </c>
      <c r="R82" s="6">
        <v>7083</v>
      </c>
      <c r="S82" s="6">
        <v>0.21099999999999999</v>
      </c>
      <c r="T82" s="2">
        <v>7708</v>
      </c>
      <c r="U82" s="6" t="s">
        <v>106</v>
      </c>
      <c r="V82" s="6"/>
      <c r="W82" s="6"/>
      <c r="X82" s="6" t="s">
        <v>73</v>
      </c>
      <c r="Y82" s="6" t="s">
        <v>115</v>
      </c>
      <c r="Z82" s="6" t="s">
        <v>61</v>
      </c>
      <c r="AA82" s="2" t="s">
        <v>48</v>
      </c>
      <c r="AB82" s="6">
        <v>-3.3E-3</v>
      </c>
      <c r="AC82" s="6">
        <v>7.6200000000000004E-2</v>
      </c>
      <c r="AD82" s="6">
        <v>7.6200000000000004E-2</v>
      </c>
      <c r="AE82" s="6">
        <v>9.2299999999999999E-4</v>
      </c>
      <c r="AF82" s="2">
        <v>9.2299999999999999E-4</v>
      </c>
      <c r="AG82" s="6"/>
      <c r="AH82" s="6" t="s">
        <v>116</v>
      </c>
      <c r="AI82" s="17">
        <v>3.0380915059999999E-2</v>
      </c>
      <c r="AJ82" s="6">
        <v>9.2299999999999999E-4</v>
      </c>
      <c r="AK82" s="2">
        <v>5553</v>
      </c>
      <c r="AL82" s="9">
        <v>44404</v>
      </c>
      <c r="AM82" s="6" t="s">
        <v>49</v>
      </c>
      <c r="AN82" s="6"/>
      <c r="AO82" s="6"/>
      <c r="AP82" s="6"/>
      <c r="AQ82" s="6"/>
      <c r="AR82" s="6"/>
      <c r="AS82" s="6"/>
      <c r="AT82" s="6"/>
    </row>
    <row r="83" spans="1:46" ht="15.75" customHeight="1" thickBot="1">
      <c r="A83" s="6">
        <v>18</v>
      </c>
      <c r="B83" s="6">
        <v>6</v>
      </c>
      <c r="C83" s="6" t="s">
        <v>100</v>
      </c>
      <c r="D83" s="6" t="s">
        <v>101</v>
      </c>
      <c r="E83" s="6" t="s">
        <v>102</v>
      </c>
      <c r="F83" s="6">
        <v>1</v>
      </c>
      <c r="G83" s="6" t="s">
        <v>103</v>
      </c>
      <c r="H83" s="6">
        <v>1</v>
      </c>
      <c r="I83" s="2" t="s">
        <v>113</v>
      </c>
      <c r="J83" s="6" t="s">
        <v>171</v>
      </c>
      <c r="K83" s="6" t="s">
        <v>41</v>
      </c>
      <c r="L83" s="6" t="s">
        <v>56</v>
      </c>
      <c r="M83" s="6" t="s">
        <v>104</v>
      </c>
      <c r="N83" s="6" t="s">
        <v>593</v>
      </c>
      <c r="O83" s="6" t="s">
        <v>43</v>
      </c>
      <c r="P83" s="6" t="s">
        <v>105</v>
      </c>
      <c r="Q83" s="6">
        <v>0.22500000000000001</v>
      </c>
      <c r="R83" s="6">
        <v>16864</v>
      </c>
      <c r="S83" s="6">
        <v>0.223</v>
      </c>
      <c r="T83" s="2">
        <v>17301</v>
      </c>
      <c r="U83" s="6" t="s">
        <v>106</v>
      </c>
      <c r="V83" s="6"/>
      <c r="W83" s="6"/>
      <c r="X83" s="6" t="s">
        <v>73</v>
      </c>
      <c r="Y83" s="6" t="s">
        <v>117</v>
      </c>
      <c r="Z83" s="6" t="s">
        <v>61</v>
      </c>
      <c r="AA83" s="2" t="s">
        <v>48</v>
      </c>
      <c r="AB83" s="6">
        <v>-6.3E-3</v>
      </c>
      <c r="AC83" s="6">
        <v>-1.5E-3</v>
      </c>
      <c r="AD83" s="6">
        <v>-1.5E-3</v>
      </c>
      <c r="AE83" s="6">
        <v>1.65E-4</v>
      </c>
      <c r="AF83" s="2">
        <v>1.65E-4</v>
      </c>
      <c r="AG83" s="6"/>
      <c r="AH83" s="6">
        <f>-0.0267 - 0.0236</f>
        <v>-5.0299999999999997E-2</v>
      </c>
      <c r="AI83" s="17">
        <v>1.2845232579999999E-2</v>
      </c>
      <c r="AJ83" s="6">
        <v>1.65E-4</v>
      </c>
      <c r="AK83" s="2">
        <v>31701</v>
      </c>
      <c r="AL83" s="9">
        <v>44404</v>
      </c>
      <c r="AM83" s="6" t="s">
        <v>49</v>
      </c>
      <c r="AN83" s="6"/>
      <c r="AO83" s="6"/>
      <c r="AP83" s="6"/>
      <c r="AQ83" s="6"/>
      <c r="AR83" s="6"/>
      <c r="AS83" s="6"/>
      <c r="AT83" s="6"/>
    </row>
    <row r="84" spans="1:46" ht="15.75" customHeight="1" thickBot="1">
      <c r="A84" s="6">
        <v>19</v>
      </c>
      <c r="B84" s="6">
        <v>6</v>
      </c>
      <c r="C84" s="6" t="s">
        <v>100</v>
      </c>
      <c r="D84" s="6" t="s">
        <v>101</v>
      </c>
      <c r="E84" s="6" t="s">
        <v>102</v>
      </c>
      <c r="F84" s="6">
        <v>1</v>
      </c>
      <c r="G84" s="6" t="s">
        <v>103</v>
      </c>
      <c r="H84" s="6">
        <v>1</v>
      </c>
      <c r="I84" s="2" t="s">
        <v>113</v>
      </c>
      <c r="J84" s="6" t="s">
        <v>171</v>
      </c>
      <c r="K84" s="6" t="s">
        <v>41</v>
      </c>
      <c r="L84" s="6" t="s">
        <v>56</v>
      </c>
      <c r="M84" s="6" t="s">
        <v>104</v>
      </c>
      <c r="N84" s="6" t="s">
        <v>591</v>
      </c>
      <c r="O84" s="6" t="s">
        <v>43</v>
      </c>
      <c r="P84" s="6" t="s">
        <v>105</v>
      </c>
      <c r="Q84" s="6">
        <v>0.188</v>
      </c>
      <c r="R84" s="6">
        <v>7276</v>
      </c>
      <c r="S84" s="6">
        <v>0.17499999999999999</v>
      </c>
      <c r="T84" s="2">
        <v>7925</v>
      </c>
      <c r="U84" s="6" t="s">
        <v>106</v>
      </c>
      <c r="V84" s="6"/>
      <c r="W84" s="6"/>
      <c r="X84" s="6" t="s">
        <v>73</v>
      </c>
      <c r="Y84" s="6" t="s">
        <v>118</v>
      </c>
      <c r="Z84" s="6" t="s">
        <v>61</v>
      </c>
      <c r="AA84" s="2" t="s">
        <v>48</v>
      </c>
      <c r="AB84" s="6">
        <v>-4.8300000000000003E-2</v>
      </c>
      <c r="AC84" s="6">
        <v>-4.2900000000000001E-2</v>
      </c>
      <c r="AD84" s="6">
        <v>-4.2900000000000001E-2</v>
      </c>
      <c r="AE84" s="6">
        <v>1.1199999999999999E-3</v>
      </c>
      <c r="AF84" s="2">
        <v>1.121E-3</v>
      </c>
      <c r="AG84" s="6"/>
      <c r="AH84" s="6">
        <f>-0.1085 - 0.0228</f>
        <v>-0.1313</v>
      </c>
      <c r="AI84" s="17">
        <v>3.3466401059999998E-2</v>
      </c>
      <c r="AJ84" s="6">
        <v>1.1199999999999999E-3</v>
      </c>
      <c r="AK84" s="2">
        <v>5689</v>
      </c>
      <c r="AL84" s="9">
        <v>44404</v>
      </c>
      <c r="AM84" s="6" t="s">
        <v>49</v>
      </c>
      <c r="AN84" s="6"/>
      <c r="AO84" s="6"/>
      <c r="AP84" s="6"/>
      <c r="AQ84" s="6"/>
      <c r="AR84" s="6"/>
      <c r="AS84" s="6"/>
      <c r="AT84" s="6"/>
    </row>
    <row r="85" spans="1:46" ht="15.75" customHeight="1" thickBot="1">
      <c r="A85" s="6">
        <v>23</v>
      </c>
      <c r="B85" s="2">
        <v>10</v>
      </c>
      <c r="C85" s="2" t="s">
        <v>149</v>
      </c>
      <c r="D85" s="2" t="s">
        <v>150</v>
      </c>
      <c r="E85" s="2" t="s">
        <v>81</v>
      </c>
      <c r="F85" s="2" t="s">
        <v>81</v>
      </c>
      <c r="G85" s="2" t="s">
        <v>81</v>
      </c>
      <c r="H85" s="2" t="s">
        <v>81</v>
      </c>
      <c r="I85" s="2" t="s">
        <v>151</v>
      </c>
      <c r="J85" s="6" t="s">
        <v>171</v>
      </c>
      <c r="K85" s="6" t="s">
        <v>41</v>
      </c>
      <c r="L85" s="2" t="s">
        <v>56</v>
      </c>
      <c r="M85" s="2" t="s">
        <v>585</v>
      </c>
      <c r="N85" s="2" t="s">
        <v>579</v>
      </c>
      <c r="O85" s="2" t="s">
        <v>152</v>
      </c>
      <c r="P85" s="2" t="s">
        <v>153</v>
      </c>
      <c r="Q85" s="6" t="s">
        <v>81</v>
      </c>
      <c r="R85" s="6" t="s">
        <v>81</v>
      </c>
      <c r="S85" s="6" t="s">
        <v>81</v>
      </c>
      <c r="T85" s="6" t="s">
        <v>81</v>
      </c>
      <c r="U85" s="6" t="s">
        <v>96</v>
      </c>
      <c r="V85" s="2"/>
      <c r="W85" s="2"/>
      <c r="X85" s="6" t="s">
        <v>46</v>
      </c>
      <c r="Y85" s="6" t="s">
        <v>154</v>
      </c>
      <c r="Z85" s="6" t="s">
        <v>155</v>
      </c>
      <c r="AA85" s="2" t="s">
        <v>155</v>
      </c>
      <c r="AB85" s="2">
        <v>-0.3296</v>
      </c>
      <c r="AC85" s="2">
        <v>-0.3296</v>
      </c>
      <c r="AD85" s="2">
        <v>-0.3296</v>
      </c>
      <c r="AE85" s="2">
        <v>1.1999999999999999E-3</v>
      </c>
      <c r="AF85" s="2">
        <v>1.1999999999999999E-3</v>
      </c>
      <c r="AG85" s="2">
        <f>-0.2609 - -0.3982</f>
        <v>0.13729999999999998</v>
      </c>
      <c r="AH85" s="2">
        <f>-0.2609 - -0.3982</f>
        <v>0.13729999999999998</v>
      </c>
      <c r="AI85" s="17">
        <v>3.4641016150000002E-2</v>
      </c>
      <c r="AJ85" s="2">
        <v>1.1999999999999999E-3</v>
      </c>
      <c r="AK85" s="2">
        <v>3345</v>
      </c>
      <c r="AL85" s="9">
        <v>44404</v>
      </c>
      <c r="AM85" s="2" t="s">
        <v>156</v>
      </c>
      <c r="AN85" s="6"/>
      <c r="AO85" s="6"/>
      <c r="AP85" s="6"/>
      <c r="AQ85" s="6"/>
      <c r="AR85" s="6"/>
      <c r="AS85" s="6"/>
      <c r="AT85" s="6"/>
    </row>
    <row r="86" spans="1:46" ht="15.75" customHeight="1" thickBot="1">
      <c r="A86" s="6">
        <v>24</v>
      </c>
      <c r="B86" s="6">
        <v>11</v>
      </c>
      <c r="C86" s="6" t="s">
        <v>157</v>
      </c>
      <c r="D86" s="6" t="s">
        <v>158</v>
      </c>
      <c r="E86" s="6" t="s">
        <v>159</v>
      </c>
      <c r="F86" s="6">
        <v>14.5</v>
      </c>
      <c r="G86" s="6" t="s">
        <v>160</v>
      </c>
      <c r="H86" s="6">
        <v>6.5</v>
      </c>
      <c r="I86" s="6" t="s">
        <v>161</v>
      </c>
      <c r="J86" s="6" t="s">
        <v>171</v>
      </c>
      <c r="K86" s="6" t="s">
        <v>41</v>
      </c>
      <c r="L86" s="6" t="s">
        <v>56</v>
      </c>
      <c r="M86" s="6" t="s">
        <v>104</v>
      </c>
      <c r="N86" s="6" t="s">
        <v>590</v>
      </c>
      <c r="O86" s="6" t="s">
        <v>43</v>
      </c>
      <c r="P86" s="6" t="s">
        <v>162</v>
      </c>
      <c r="Q86" s="6">
        <v>0.36699999999999999</v>
      </c>
      <c r="R86" s="2">
        <v>13156.66</v>
      </c>
      <c r="S86" s="6">
        <v>0.37</v>
      </c>
      <c r="T86" s="2">
        <v>495.62599999999998</v>
      </c>
      <c r="U86" s="6" t="s">
        <v>163</v>
      </c>
      <c r="V86" s="6"/>
      <c r="W86" s="6"/>
      <c r="X86" s="6" t="s">
        <v>73</v>
      </c>
      <c r="Y86" s="6" t="s">
        <v>553</v>
      </c>
      <c r="Z86" s="6" t="s">
        <v>422</v>
      </c>
      <c r="AA86" s="6" t="s">
        <v>164</v>
      </c>
      <c r="AB86" s="2">
        <v>3.3E-3</v>
      </c>
      <c r="AC86" s="6">
        <v>3.3E-3</v>
      </c>
      <c r="AD86" s="6">
        <v>3.3E-3</v>
      </c>
      <c r="AE86" s="6">
        <v>2.0939999999999999E-3</v>
      </c>
      <c r="AF86" s="2">
        <v>2.0939999999999999E-3</v>
      </c>
      <c r="AG86" s="6">
        <f>-0.0864 - 0.093</f>
        <v>-0.1794</v>
      </c>
      <c r="AH86" s="6">
        <f>-0.0864 - 0.093</f>
        <v>-0.1794</v>
      </c>
      <c r="AI86" s="17">
        <v>4.5760244749999998E-2</v>
      </c>
      <c r="AJ86" s="6">
        <v>2.0939999999999999E-3</v>
      </c>
      <c r="AK86" s="2">
        <v>13652.286</v>
      </c>
      <c r="AL86" s="9">
        <v>44404</v>
      </c>
      <c r="AM86" s="6" t="s">
        <v>156</v>
      </c>
      <c r="AN86" s="6"/>
      <c r="AO86" s="6"/>
      <c r="AP86" s="6"/>
      <c r="AQ86" s="6"/>
      <c r="AR86" s="6"/>
      <c r="AS86" s="6"/>
      <c r="AT86" s="6"/>
    </row>
    <row r="87" spans="1:46" ht="15.75" customHeight="1" thickBot="1">
      <c r="A87" s="6">
        <v>25</v>
      </c>
      <c r="B87" s="6">
        <v>11</v>
      </c>
      <c r="C87" s="6" t="s">
        <v>157</v>
      </c>
      <c r="D87" s="6" t="s">
        <v>158</v>
      </c>
      <c r="E87" s="6" t="s">
        <v>159</v>
      </c>
      <c r="F87" s="6">
        <v>14.5</v>
      </c>
      <c r="G87" s="6" t="s">
        <v>160</v>
      </c>
      <c r="H87" s="6">
        <v>6.5</v>
      </c>
      <c r="I87" s="6" t="s">
        <v>161</v>
      </c>
      <c r="J87" s="6" t="s">
        <v>171</v>
      </c>
      <c r="K87" s="6" t="s">
        <v>41</v>
      </c>
      <c r="L87" s="6" t="s">
        <v>56</v>
      </c>
      <c r="M87" s="6" t="s">
        <v>104</v>
      </c>
      <c r="N87" s="6" t="s">
        <v>591</v>
      </c>
      <c r="O87" s="6" t="s">
        <v>43</v>
      </c>
      <c r="P87" s="6" t="s">
        <v>162</v>
      </c>
      <c r="Q87" s="6">
        <v>0.23499999999999999</v>
      </c>
      <c r="R87" s="2">
        <v>13156.66</v>
      </c>
      <c r="S87" s="6">
        <v>0.23300000000000001</v>
      </c>
      <c r="T87" s="2">
        <v>495.62599999999998</v>
      </c>
      <c r="U87" s="6" t="s">
        <v>163</v>
      </c>
      <c r="V87" s="6"/>
      <c r="W87" s="6"/>
      <c r="X87" s="6" t="s">
        <v>73</v>
      </c>
      <c r="Y87" s="6" t="s">
        <v>554</v>
      </c>
      <c r="Z87" s="6" t="s">
        <v>422</v>
      </c>
      <c r="AA87" s="6" t="s">
        <v>164</v>
      </c>
      <c r="AB87" s="2">
        <v>-2.5000000000000001E-3</v>
      </c>
      <c r="AC87" s="6">
        <v>-2.5000000000000001E-3</v>
      </c>
      <c r="AD87" s="6">
        <v>-2.5000000000000001E-3</v>
      </c>
      <c r="AE87" s="6">
        <v>2.0939999999999999E-3</v>
      </c>
      <c r="AF87" s="2">
        <v>2.0939999999999999E-3</v>
      </c>
      <c r="AG87" s="6">
        <f>-0.0922 - 0.0871</f>
        <v>-0.17930000000000001</v>
      </c>
      <c r="AH87" s="6">
        <f>-0.0922 - 0.0871</f>
        <v>-0.17930000000000001</v>
      </c>
      <c r="AI87" s="17">
        <v>4.5760244749999998E-2</v>
      </c>
      <c r="AJ87" s="6">
        <v>2.0939999999999999E-3</v>
      </c>
      <c r="AK87" s="2">
        <v>13652.286</v>
      </c>
      <c r="AL87" s="9">
        <v>44404</v>
      </c>
      <c r="AM87" s="6" t="s">
        <v>156</v>
      </c>
      <c r="AN87" s="6"/>
      <c r="AO87" s="6"/>
      <c r="AP87" s="6"/>
      <c r="AQ87" s="6"/>
      <c r="AR87" s="6"/>
      <c r="AS87" s="6"/>
      <c r="AT87" s="6"/>
    </row>
    <row r="88" spans="1:46" ht="17" thickBot="1">
      <c r="A88" s="6">
        <v>26</v>
      </c>
      <c r="B88" s="6">
        <v>11</v>
      </c>
      <c r="C88" s="6" t="s">
        <v>157</v>
      </c>
      <c r="D88" s="6" t="s">
        <v>158</v>
      </c>
      <c r="E88" s="6" t="s">
        <v>159</v>
      </c>
      <c r="F88" s="6">
        <v>14.5</v>
      </c>
      <c r="G88" s="6" t="s">
        <v>160</v>
      </c>
      <c r="H88" s="6">
        <v>6.5</v>
      </c>
      <c r="I88" s="6" t="s">
        <v>161</v>
      </c>
      <c r="J88" s="6" t="s">
        <v>171</v>
      </c>
      <c r="K88" s="6" t="s">
        <v>41</v>
      </c>
      <c r="L88" s="6" t="s">
        <v>56</v>
      </c>
      <c r="M88" s="6" t="s">
        <v>104</v>
      </c>
      <c r="N88" s="6" t="s">
        <v>594</v>
      </c>
      <c r="O88" s="6" t="s">
        <v>43</v>
      </c>
      <c r="P88" s="6" t="s">
        <v>162</v>
      </c>
      <c r="Q88" s="6">
        <v>0.34200000000000003</v>
      </c>
      <c r="R88" s="2">
        <v>13156.66</v>
      </c>
      <c r="S88" s="6">
        <v>0.34399999999999997</v>
      </c>
      <c r="T88" s="2">
        <v>495.62599999999998</v>
      </c>
      <c r="U88" s="6" t="s">
        <v>163</v>
      </c>
      <c r="V88" s="6"/>
      <c r="W88" s="6"/>
      <c r="X88" s="6" t="s">
        <v>73</v>
      </c>
      <c r="Y88" s="6" t="s">
        <v>555</v>
      </c>
      <c r="Z88" s="6" t="s">
        <v>422</v>
      </c>
      <c r="AA88" s="6" t="s">
        <v>164</v>
      </c>
      <c r="AB88" s="2">
        <v>5.8999999999999999E-3</v>
      </c>
      <c r="AC88" s="6">
        <v>5.8999999999999999E-3</v>
      </c>
      <c r="AD88" s="6">
        <v>5.8999999999999999E-3</v>
      </c>
      <c r="AE88" s="6">
        <v>2.0939999999999999E-3</v>
      </c>
      <c r="AF88" s="2">
        <v>2.0939999999999999E-3</v>
      </c>
      <c r="AG88" s="6">
        <f>-0.0838- 0.0956</f>
        <v>-0.1794</v>
      </c>
      <c r="AH88" s="6">
        <f>-0.0838- 0.0956</f>
        <v>-0.1794</v>
      </c>
      <c r="AI88" s="17">
        <v>4.5760244749999998E-2</v>
      </c>
      <c r="AJ88" s="6">
        <v>2.0939999999999999E-3</v>
      </c>
      <c r="AK88" s="2">
        <v>13652.286</v>
      </c>
      <c r="AL88" s="9">
        <v>44404</v>
      </c>
      <c r="AM88" s="6" t="s">
        <v>156</v>
      </c>
      <c r="AN88" s="6"/>
      <c r="AO88" s="6"/>
      <c r="AP88" s="6"/>
      <c r="AQ88" s="6"/>
      <c r="AR88" s="6"/>
      <c r="AS88" s="6"/>
      <c r="AT88" s="6"/>
    </row>
    <row r="89" spans="1:46" ht="17" thickBot="1">
      <c r="A89" s="6">
        <v>27</v>
      </c>
      <c r="B89" s="6">
        <v>11</v>
      </c>
      <c r="C89" s="6" t="s">
        <v>157</v>
      </c>
      <c r="D89" s="6" t="s">
        <v>158</v>
      </c>
      <c r="E89" s="6" t="s">
        <v>159</v>
      </c>
      <c r="F89" s="6">
        <v>14.5</v>
      </c>
      <c r="G89" s="6" t="s">
        <v>160</v>
      </c>
      <c r="H89" s="6">
        <v>6.5</v>
      </c>
      <c r="I89" s="6" t="s">
        <v>161</v>
      </c>
      <c r="J89" s="6" t="s">
        <v>171</v>
      </c>
      <c r="K89" s="6" t="s">
        <v>41</v>
      </c>
      <c r="L89" s="6" t="s">
        <v>56</v>
      </c>
      <c r="M89" s="6" t="s">
        <v>104</v>
      </c>
      <c r="N89" s="6" t="s">
        <v>595</v>
      </c>
      <c r="O89" s="6" t="s">
        <v>43</v>
      </c>
      <c r="P89" s="6" t="s">
        <v>162</v>
      </c>
      <c r="Q89" s="6">
        <v>0.20899999999999999</v>
      </c>
      <c r="R89" s="2">
        <v>13156.66</v>
      </c>
      <c r="S89" s="6">
        <v>0.16500000000000001</v>
      </c>
      <c r="T89" s="2">
        <v>495.62599999999998</v>
      </c>
      <c r="U89" s="6" t="s">
        <v>163</v>
      </c>
      <c r="V89" s="6"/>
      <c r="W89" s="6"/>
      <c r="X89" s="6" t="s">
        <v>73</v>
      </c>
      <c r="Y89" s="6" t="s">
        <v>556</v>
      </c>
      <c r="Z89" s="6" t="s">
        <v>422</v>
      </c>
      <c r="AA89" s="6" t="s">
        <v>164</v>
      </c>
      <c r="AB89" s="2">
        <v>-1.12E-2</v>
      </c>
      <c r="AC89" s="6">
        <v>-1.12E-2</v>
      </c>
      <c r="AD89" s="6">
        <v>-1.12E-2</v>
      </c>
      <c r="AE89" s="6">
        <v>2.0939999999999999E-3</v>
      </c>
      <c r="AF89" s="2">
        <v>2.0939999999999999E-3</v>
      </c>
      <c r="AG89" s="6">
        <f>-0.1008- 0.0785</f>
        <v>-0.17930000000000001</v>
      </c>
      <c r="AH89" s="6">
        <f>-0.1008- 0.0785</f>
        <v>-0.17930000000000001</v>
      </c>
      <c r="AI89" s="17">
        <v>4.5760244749999998E-2</v>
      </c>
      <c r="AJ89" s="6">
        <v>2.0939999999999999E-3</v>
      </c>
      <c r="AK89" s="2">
        <v>13652.286</v>
      </c>
      <c r="AL89" s="9">
        <v>44404</v>
      </c>
      <c r="AM89" s="6" t="s">
        <v>156</v>
      </c>
      <c r="AN89" s="6"/>
      <c r="AO89" s="6"/>
      <c r="AP89" s="6"/>
      <c r="AQ89" s="6"/>
      <c r="AR89" s="6"/>
      <c r="AS89" s="6"/>
      <c r="AT89" s="6"/>
    </row>
    <row r="90" spans="1:46" ht="17" thickBot="1">
      <c r="A90" s="6">
        <v>28</v>
      </c>
      <c r="B90" s="6">
        <v>11</v>
      </c>
      <c r="C90" s="6" t="s">
        <v>157</v>
      </c>
      <c r="D90" s="6" t="s">
        <v>158</v>
      </c>
      <c r="E90" s="6" t="s">
        <v>159</v>
      </c>
      <c r="F90" s="6">
        <v>14.5</v>
      </c>
      <c r="G90" s="6" t="s">
        <v>160</v>
      </c>
      <c r="H90" s="6">
        <v>6.5</v>
      </c>
      <c r="I90" s="6" t="s">
        <v>165</v>
      </c>
      <c r="J90" s="6" t="s">
        <v>171</v>
      </c>
      <c r="K90" s="6" t="s">
        <v>41</v>
      </c>
      <c r="L90" s="6" t="s">
        <v>56</v>
      </c>
      <c r="M90" s="6" t="s">
        <v>104</v>
      </c>
      <c r="N90" s="6" t="s">
        <v>590</v>
      </c>
      <c r="O90" s="6" t="s">
        <v>43</v>
      </c>
      <c r="P90" s="6" t="s">
        <v>162</v>
      </c>
      <c r="Q90" s="6">
        <v>0.33500000000000002</v>
      </c>
      <c r="R90" s="2">
        <v>2165.893</v>
      </c>
      <c r="S90" s="6">
        <v>0.3</v>
      </c>
      <c r="T90" s="2">
        <v>198.779</v>
      </c>
      <c r="U90" s="6" t="s">
        <v>163</v>
      </c>
      <c r="V90" s="6"/>
      <c r="W90" s="6"/>
      <c r="X90" s="6" t="s">
        <v>73</v>
      </c>
      <c r="Y90" s="6" t="s">
        <v>557</v>
      </c>
      <c r="Z90" s="6" t="s">
        <v>422</v>
      </c>
      <c r="AA90" s="6" t="s">
        <v>164</v>
      </c>
      <c r="AB90" s="2">
        <v>-1.43E-2</v>
      </c>
      <c r="AC90" s="6">
        <v>-1.43E-2</v>
      </c>
      <c r="AD90" s="6">
        <v>-1.43E-2</v>
      </c>
      <c r="AE90" s="6">
        <v>5.4920000000000004E-3</v>
      </c>
      <c r="AF90" s="2">
        <v>5.4920000000000004E-3</v>
      </c>
      <c r="AG90" s="6">
        <f>-0.1595-0.131</f>
        <v>-0.29049999999999998</v>
      </c>
      <c r="AH90" s="6">
        <f>-0.1595-0.131</f>
        <v>-0.29049999999999998</v>
      </c>
      <c r="AI90" s="17">
        <v>7.4108029249999999E-2</v>
      </c>
      <c r="AJ90" s="6">
        <v>5.4920000000000004E-3</v>
      </c>
      <c r="AK90" s="2">
        <v>2364.672</v>
      </c>
      <c r="AL90" s="9">
        <v>44404</v>
      </c>
      <c r="AM90" s="6" t="s">
        <v>156</v>
      </c>
      <c r="AN90" s="6"/>
      <c r="AO90" s="6"/>
      <c r="AP90" s="6"/>
      <c r="AQ90" s="6"/>
      <c r="AR90" s="6"/>
      <c r="AS90" s="3"/>
      <c r="AT90" s="6"/>
    </row>
    <row r="91" spans="1:46" ht="15.75" customHeight="1" thickBot="1">
      <c r="A91" s="6">
        <v>29</v>
      </c>
      <c r="B91" s="6">
        <v>11</v>
      </c>
      <c r="C91" s="6" t="s">
        <v>157</v>
      </c>
      <c r="D91" s="6" t="s">
        <v>158</v>
      </c>
      <c r="E91" s="6" t="s">
        <v>159</v>
      </c>
      <c r="F91" s="6">
        <v>14.5</v>
      </c>
      <c r="G91" s="6" t="s">
        <v>160</v>
      </c>
      <c r="H91" s="6">
        <v>6.5</v>
      </c>
      <c r="I91" s="6" t="s">
        <v>165</v>
      </c>
      <c r="J91" s="6" t="s">
        <v>171</v>
      </c>
      <c r="K91" s="6" t="s">
        <v>41</v>
      </c>
      <c r="L91" s="6" t="s">
        <v>56</v>
      </c>
      <c r="M91" s="6" t="s">
        <v>104</v>
      </c>
      <c r="N91" s="6" t="s">
        <v>591</v>
      </c>
      <c r="O91" s="6" t="s">
        <v>43</v>
      </c>
      <c r="P91" s="6" t="s">
        <v>162</v>
      </c>
      <c r="Q91" s="6">
        <v>0.309</v>
      </c>
      <c r="R91" s="2">
        <v>2165.893</v>
      </c>
      <c r="S91" s="6">
        <v>0.23</v>
      </c>
      <c r="T91" s="2">
        <v>198.779</v>
      </c>
      <c r="U91" s="6" t="s">
        <v>163</v>
      </c>
      <c r="V91" s="6"/>
      <c r="W91" s="6"/>
      <c r="X91" s="6" t="s">
        <v>73</v>
      </c>
      <c r="Y91" s="6" t="s">
        <v>558</v>
      </c>
      <c r="Z91" s="6" t="s">
        <v>422</v>
      </c>
      <c r="AA91" s="6" t="s">
        <v>164</v>
      </c>
      <c r="AB91" s="2">
        <v>-4.6699999999999998E-2</v>
      </c>
      <c r="AC91" s="6">
        <v>-4.6699999999999998E-2</v>
      </c>
      <c r="AD91" s="6">
        <v>-4.6699999999999998E-2</v>
      </c>
      <c r="AE91" s="6">
        <v>5.4929999999999996E-3</v>
      </c>
      <c r="AF91" s="2">
        <v>5.4929999999999996E-3</v>
      </c>
      <c r="AG91" s="6">
        <f>-0.1919-0.0986</f>
        <v>-0.29049999999999998</v>
      </c>
      <c r="AH91" s="6">
        <f>-0.1919-0.0986</f>
        <v>-0.29049999999999998</v>
      </c>
      <c r="AI91" s="17">
        <v>7.4114775849999995E-2</v>
      </c>
      <c r="AJ91" s="6">
        <v>5.4929999999999996E-3</v>
      </c>
      <c r="AK91" s="2">
        <v>2364.672</v>
      </c>
      <c r="AL91" s="9">
        <v>44404</v>
      </c>
      <c r="AM91" s="6" t="s">
        <v>156</v>
      </c>
      <c r="AN91" s="6"/>
      <c r="AO91" s="6"/>
      <c r="AP91" s="6"/>
      <c r="AQ91" s="6"/>
      <c r="AR91" s="6"/>
      <c r="AS91" s="6"/>
      <c r="AT91" s="6"/>
    </row>
    <row r="92" spans="1:46" ht="17" thickBot="1">
      <c r="A92" s="6">
        <v>30</v>
      </c>
      <c r="B92" s="6">
        <v>11</v>
      </c>
      <c r="C92" s="6" t="s">
        <v>157</v>
      </c>
      <c r="D92" s="6" t="s">
        <v>158</v>
      </c>
      <c r="E92" s="6" t="s">
        <v>159</v>
      </c>
      <c r="F92" s="6">
        <v>14.5</v>
      </c>
      <c r="G92" s="6" t="s">
        <v>160</v>
      </c>
      <c r="H92" s="6">
        <v>6.5</v>
      </c>
      <c r="I92" s="6" t="s">
        <v>165</v>
      </c>
      <c r="J92" s="6" t="s">
        <v>171</v>
      </c>
      <c r="K92" s="6" t="s">
        <v>41</v>
      </c>
      <c r="L92" s="6" t="s">
        <v>56</v>
      </c>
      <c r="M92" s="6" t="s">
        <v>104</v>
      </c>
      <c r="N92" s="6" t="s">
        <v>594</v>
      </c>
      <c r="O92" s="6" t="s">
        <v>43</v>
      </c>
      <c r="P92" s="6" t="s">
        <v>162</v>
      </c>
      <c r="Q92" s="6">
        <v>0.376</v>
      </c>
      <c r="R92" s="2">
        <v>2165.893</v>
      </c>
      <c r="S92" s="6">
        <v>0.34799999999999998</v>
      </c>
      <c r="T92" s="2">
        <v>198.779</v>
      </c>
      <c r="U92" s="6" t="s">
        <v>163</v>
      </c>
      <c r="V92" s="6"/>
      <c r="W92" s="6"/>
      <c r="X92" s="6" t="s">
        <v>73</v>
      </c>
      <c r="Y92" s="6" t="s">
        <v>559</v>
      </c>
      <c r="Z92" s="6" t="s">
        <v>422</v>
      </c>
      <c r="AA92" s="6" t="s">
        <v>164</v>
      </c>
      <c r="AB92" s="2">
        <v>-3.9300000000000002E-2</v>
      </c>
      <c r="AC92" s="6">
        <v>-3.9300000000000002E-2</v>
      </c>
      <c r="AD92" s="6">
        <v>-3.9300000000000002E-2</v>
      </c>
      <c r="AE92" s="6">
        <v>5.4929999999999996E-3</v>
      </c>
      <c r="AF92" s="2">
        <v>5.4929999999999996E-3</v>
      </c>
      <c r="AG92" s="6">
        <f>-0.0393- 0.106</f>
        <v>-0.14529999999999998</v>
      </c>
      <c r="AH92" s="6">
        <f>-0.0393-0.106</f>
        <v>-0.14529999999999998</v>
      </c>
      <c r="AI92" s="17">
        <v>7.4114775849999995E-2</v>
      </c>
      <c r="AJ92" s="6">
        <v>5.4929999999999996E-3</v>
      </c>
      <c r="AK92" s="2">
        <v>2364.672</v>
      </c>
      <c r="AL92" s="9">
        <v>44404</v>
      </c>
      <c r="AM92" s="6" t="s">
        <v>156</v>
      </c>
      <c r="AN92" s="6"/>
      <c r="AO92" s="6"/>
      <c r="AP92" s="6"/>
      <c r="AQ92" s="6"/>
      <c r="AR92" s="6"/>
      <c r="AS92" s="6"/>
      <c r="AT92" s="6"/>
    </row>
    <row r="93" spans="1:46" ht="17" thickBot="1">
      <c r="A93" s="6">
        <v>36</v>
      </c>
      <c r="B93" s="6">
        <v>13</v>
      </c>
      <c r="C93" s="6" t="s">
        <v>177</v>
      </c>
      <c r="D93" s="6" t="s">
        <v>178</v>
      </c>
      <c r="E93" s="6" t="s">
        <v>179</v>
      </c>
      <c r="F93" s="6">
        <v>5.5</v>
      </c>
      <c r="G93" s="6" t="s">
        <v>180</v>
      </c>
      <c r="H93" s="6">
        <v>5.5</v>
      </c>
      <c r="I93" s="6" t="s">
        <v>181</v>
      </c>
      <c r="J93" s="6" t="s">
        <v>171</v>
      </c>
      <c r="K93" s="6" t="s">
        <v>41</v>
      </c>
      <c r="L93" s="6" t="s">
        <v>56</v>
      </c>
      <c r="M93" s="6" t="s">
        <v>56</v>
      </c>
      <c r="N93" s="6" t="s">
        <v>590</v>
      </c>
      <c r="O93" s="6" t="s">
        <v>182</v>
      </c>
      <c r="P93" s="6" t="s">
        <v>183</v>
      </c>
      <c r="Q93" s="6">
        <v>0.39900000000000002</v>
      </c>
      <c r="R93" s="6">
        <v>2803</v>
      </c>
      <c r="S93" s="6">
        <v>0.41</v>
      </c>
      <c r="T93" s="2">
        <v>3239</v>
      </c>
      <c r="U93" s="6" t="s">
        <v>163</v>
      </c>
      <c r="V93" s="6"/>
      <c r="W93" s="6"/>
      <c r="X93" s="6" t="s">
        <v>46</v>
      </c>
      <c r="Y93" s="6" t="s">
        <v>184</v>
      </c>
      <c r="Z93" s="6" t="s">
        <v>48</v>
      </c>
      <c r="AA93" s="2" t="s">
        <v>185</v>
      </c>
      <c r="AB93" s="6">
        <v>2.52E-2</v>
      </c>
      <c r="AC93" s="6">
        <v>2.52E-2</v>
      </c>
      <c r="AD93" s="6">
        <v>2.52E-2</v>
      </c>
      <c r="AE93" s="6">
        <v>8.4000000000000003E-4</v>
      </c>
      <c r="AF93" s="6">
        <v>8.4000000000000003E-4</v>
      </c>
      <c r="AG93" s="6">
        <f>-0.0316-0.082</f>
        <v>-0.11360000000000001</v>
      </c>
      <c r="AH93" s="6">
        <f>-0.0316-0.082</f>
        <v>-0.11360000000000001</v>
      </c>
      <c r="AI93" s="17">
        <v>2.8982753489999999E-2</v>
      </c>
      <c r="AJ93" s="6">
        <v>8.4000000000000003E-4</v>
      </c>
      <c r="AK93" s="2">
        <v>6042</v>
      </c>
      <c r="AL93" s="9">
        <v>44404</v>
      </c>
      <c r="AM93" s="6" t="s">
        <v>156</v>
      </c>
      <c r="AN93" s="6"/>
      <c r="AO93" s="6"/>
      <c r="AP93" s="6"/>
      <c r="AQ93" s="6"/>
      <c r="AR93" s="6"/>
      <c r="AS93" s="6"/>
      <c r="AT93" s="6"/>
    </row>
    <row r="94" spans="1:46" ht="15.75" customHeight="1" thickBot="1">
      <c r="A94" s="6">
        <v>37</v>
      </c>
      <c r="B94" s="6">
        <v>13</v>
      </c>
      <c r="C94" s="6" t="s">
        <v>177</v>
      </c>
      <c r="D94" s="6" t="s">
        <v>178</v>
      </c>
      <c r="E94" s="6" t="s">
        <v>179</v>
      </c>
      <c r="F94" s="6">
        <v>5.5</v>
      </c>
      <c r="G94" s="6" t="s">
        <v>180</v>
      </c>
      <c r="H94" s="6">
        <v>5.5</v>
      </c>
      <c r="I94" s="6" t="s">
        <v>181</v>
      </c>
      <c r="J94" s="6" t="s">
        <v>171</v>
      </c>
      <c r="K94" s="6" t="s">
        <v>41</v>
      </c>
      <c r="L94" s="6" t="s">
        <v>56</v>
      </c>
      <c r="M94" s="6" t="s">
        <v>56</v>
      </c>
      <c r="N94" s="6" t="s">
        <v>592</v>
      </c>
      <c r="O94" s="6" t="s">
        <v>182</v>
      </c>
      <c r="P94" s="6" t="s">
        <v>183</v>
      </c>
      <c r="Q94" s="6">
        <v>0.38600000000000001</v>
      </c>
      <c r="R94" s="6">
        <v>2803</v>
      </c>
      <c r="S94" s="6">
        <v>0.40100000000000002</v>
      </c>
      <c r="T94" s="2">
        <v>3239</v>
      </c>
      <c r="U94" s="6" t="s">
        <v>163</v>
      </c>
      <c r="V94" s="6"/>
      <c r="W94" s="6"/>
      <c r="X94" s="6" t="s">
        <v>46</v>
      </c>
      <c r="Y94" s="6" t="s">
        <v>186</v>
      </c>
      <c r="Z94" s="6" t="s">
        <v>48</v>
      </c>
      <c r="AA94" s="2" t="s">
        <v>185</v>
      </c>
      <c r="AB94" s="6">
        <v>3.4700000000000002E-2</v>
      </c>
      <c r="AC94" s="6">
        <v>3.4700000000000002E-2</v>
      </c>
      <c r="AD94" s="6">
        <v>3.4700000000000002E-2</v>
      </c>
      <c r="AE94" s="2">
        <v>8.4800000000000001E-4</v>
      </c>
      <c r="AF94" s="2">
        <v>8.4800000000000001E-4</v>
      </c>
      <c r="AG94" s="2">
        <f>-0.0224-0.0917</f>
        <v>-0.11410000000000001</v>
      </c>
      <c r="AH94" s="2">
        <f>-0.0224-0.0917</f>
        <v>-0.11410000000000001</v>
      </c>
      <c r="AI94" s="17">
        <v>2.9120439559999999E-2</v>
      </c>
      <c r="AJ94" s="6">
        <v>8.4800000000000001E-4</v>
      </c>
      <c r="AK94" s="2">
        <v>6042</v>
      </c>
      <c r="AL94" s="9">
        <v>44404</v>
      </c>
      <c r="AM94" s="6" t="s">
        <v>156</v>
      </c>
      <c r="AN94" s="6"/>
      <c r="AO94" s="6"/>
      <c r="AP94" s="6"/>
      <c r="AQ94" s="6"/>
      <c r="AR94" s="6"/>
      <c r="AS94" s="6"/>
      <c r="AT94" s="6"/>
    </row>
    <row r="95" spans="1:46" ht="17" thickBot="1">
      <c r="A95" s="6">
        <v>38</v>
      </c>
      <c r="B95" s="6">
        <v>14</v>
      </c>
      <c r="C95" s="6" t="s">
        <v>187</v>
      </c>
      <c r="D95" s="6" t="s">
        <v>188</v>
      </c>
      <c r="E95" s="6" t="s">
        <v>189</v>
      </c>
      <c r="F95" s="6">
        <v>3</v>
      </c>
      <c r="G95" s="6" t="s">
        <v>190</v>
      </c>
      <c r="H95" s="6">
        <v>3</v>
      </c>
      <c r="I95" s="6" t="s">
        <v>576</v>
      </c>
      <c r="J95" s="6" t="s">
        <v>171</v>
      </c>
      <c r="K95" s="6" t="s">
        <v>41</v>
      </c>
      <c r="L95" s="6" t="s">
        <v>56</v>
      </c>
      <c r="M95" s="6" t="s">
        <v>104</v>
      </c>
      <c r="N95" s="6" t="s">
        <v>594</v>
      </c>
      <c r="O95" s="6" t="s">
        <v>43</v>
      </c>
      <c r="P95" s="6" t="s">
        <v>191</v>
      </c>
      <c r="Q95">
        <v>0.29649599999999998</v>
      </c>
      <c r="R95">
        <v>779.1</v>
      </c>
      <c r="S95">
        <v>0.26402799999999998</v>
      </c>
      <c r="T95">
        <v>1015.8</v>
      </c>
      <c r="U95" s="6" t="s">
        <v>192</v>
      </c>
      <c r="V95" s="6"/>
      <c r="W95" s="6">
        <v>-0.15</v>
      </c>
      <c r="X95" s="6" t="s">
        <v>46</v>
      </c>
      <c r="Y95" s="6" t="s">
        <v>81</v>
      </c>
      <c r="Z95" s="6" t="s">
        <v>81</v>
      </c>
      <c r="AA95" s="6" t="s">
        <v>81</v>
      </c>
      <c r="AB95" s="6" t="s">
        <v>81</v>
      </c>
      <c r="AC95" s="6" t="s">
        <v>81</v>
      </c>
      <c r="AD95" s="6">
        <v>-0.15</v>
      </c>
      <c r="AE95" s="6" t="s">
        <v>193</v>
      </c>
      <c r="AF95" s="6" t="s">
        <v>81</v>
      </c>
      <c r="AG95" s="6" t="s">
        <v>81</v>
      </c>
      <c r="AH95" s="6" t="s">
        <v>81</v>
      </c>
      <c r="AI95" s="21">
        <v>6.4000000000000001E-2</v>
      </c>
      <c r="AJ95" s="6">
        <v>4.0959999999999998E-3</v>
      </c>
      <c r="AK95" s="6" t="s">
        <v>194</v>
      </c>
      <c r="AL95" s="9">
        <v>44404</v>
      </c>
      <c r="AM95" s="6" t="s">
        <v>156</v>
      </c>
      <c r="AN95" s="6"/>
      <c r="AO95" s="6"/>
      <c r="AP95" s="6"/>
      <c r="AQ95" s="6"/>
      <c r="AR95" s="6"/>
      <c r="AS95" s="6"/>
      <c r="AT95" s="6"/>
    </row>
    <row r="96" spans="1:46" ht="15.75" customHeight="1" thickBot="1">
      <c r="A96" s="6">
        <v>39</v>
      </c>
      <c r="B96" s="6">
        <v>15</v>
      </c>
      <c r="C96" s="6" t="s">
        <v>195</v>
      </c>
      <c r="D96" s="6" t="s">
        <v>196</v>
      </c>
      <c r="E96" s="2" t="s">
        <v>564</v>
      </c>
      <c r="F96" s="2" t="s">
        <v>81</v>
      </c>
      <c r="G96" s="2" t="s">
        <v>197</v>
      </c>
      <c r="H96" s="2" t="s">
        <v>81</v>
      </c>
      <c r="I96" s="6" t="s">
        <v>165</v>
      </c>
      <c r="J96" s="6" t="s">
        <v>171</v>
      </c>
      <c r="K96" s="6" t="s">
        <v>41</v>
      </c>
      <c r="L96" s="6" t="s">
        <v>56</v>
      </c>
      <c r="M96" s="6" t="s">
        <v>104</v>
      </c>
      <c r="N96" s="6" t="s">
        <v>592</v>
      </c>
      <c r="O96" s="6" t="s">
        <v>43</v>
      </c>
      <c r="P96" s="6" t="s">
        <v>198</v>
      </c>
      <c r="Q96" t="s">
        <v>81</v>
      </c>
      <c r="R96" t="s">
        <v>81</v>
      </c>
      <c r="S96" t="s">
        <v>81</v>
      </c>
      <c r="T96" t="s">
        <v>81</v>
      </c>
      <c r="U96" s="6" t="s">
        <v>70</v>
      </c>
      <c r="V96" s="6" t="s">
        <v>199</v>
      </c>
      <c r="W96" s="2">
        <v>-0.14000000000000001</v>
      </c>
      <c r="X96" s="6" t="s">
        <v>46</v>
      </c>
      <c r="Y96" s="6" t="s">
        <v>81</v>
      </c>
      <c r="Z96" s="6" t="s">
        <v>81</v>
      </c>
      <c r="AA96" s="6" t="s">
        <v>81</v>
      </c>
      <c r="AB96" s="6" t="s">
        <v>81</v>
      </c>
      <c r="AC96" s="6" t="s">
        <v>81</v>
      </c>
      <c r="AD96" s="2">
        <v>-0.14000000000000001</v>
      </c>
      <c r="AE96" s="6" t="s">
        <v>200</v>
      </c>
      <c r="AF96" s="6"/>
      <c r="AG96" s="6" t="s">
        <v>201</v>
      </c>
      <c r="AH96" s="6" t="s">
        <v>201</v>
      </c>
      <c r="AI96" s="17">
        <v>3.0612244900000002E-3</v>
      </c>
      <c r="AJ96" s="2" t="s">
        <v>565</v>
      </c>
      <c r="AK96" s="6" t="s">
        <v>202</v>
      </c>
      <c r="AL96" s="9">
        <v>44404</v>
      </c>
      <c r="AM96" s="6" t="s">
        <v>156</v>
      </c>
      <c r="AN96" s="6"/>
      <c r="AO96" s="6"/>
      <c r="AP96" s="6"/>
      <c r="AQ96" s="6"/>
      <c r="AR96" s="6"/>
      <c r="AS96" s="6"/>
      <c r="AT96" s="6"/>
    </row>
    <row r="97" spans="1:46" ht="15.75" customHeight="1" thickBot="1">
      <c r="A97" s="6">
        <v>40</v>
      </c>
      <c r="B97" s="6">
        <v>15</v>
      </c>
      <c r="C97" s="6" t="s">
        <v>195</v>
      </c>
      <c r="D97" s="6" t="s">
        <v>196</v>
      </c>
      <c r="E97" s="2" t="s">
        <v>566</v>
      </c>
      <c r="F97" s="2" t="s">
        <v>81</v>
      </c>
      <c r="G97" s="2" t="s">
        <v>203</v>
      </c>
      <c r="H97" s="2" t="s">
        <v>81</v>
      </c>
      <c r="I97" s="6" t="s">
        <v>204</v>
      </c>
      <c r="J97" s="6" t="s">
        <v>589</v>
      </c>
      <c r="K97" s="6" t="s">
        <v>41</v>
      </c>
      <c r="L97" s="6" t="s">
        <v>56</v>
      </c>
      <c r="M97" s="6" t="s">
        <v>104</v>
      </c>
      <c r="N97" s="6" t="s">
        <v>592</v>
      </c>
      <c r="O97" s="6" t="s">
        <v>43</v>
      </c>
      <c r="P97" s="6" t="s">
        <v>198</v>
      </c>
      <c r="Q97" t="s">
        <v>81</v>
      </c>
      <c r="R97" t="s">
        <v>81</v>
      </c>
      <c r="S97" t="s">
        <v>81</v>
      </c>
      <c r="T97" t="s">
        <v>81</v>
      </c>
      <c r="U97" s="6" t="s">
        <v>70</v>
      </c>
      <c r="V97" s="6" t="s">
        <v>199</v>
      </c>
      <c r="W97" s="2">
        <v>-0.06</v>
      </c>
      <c r="X97" s="6" t="s">
        <v>46</v>
      </c>
      <c r="Y97" s="6" t="s">
        <v>81</v>
      </c>
      <c r="Z97" s="6" t="s">
        <v>81</v>
      </c>
      <c r="AA97" s="6" t="s">
        <v>81</v>
      </c>
      <c r="AB97" s="6" t="s">
        <v>81</v>
      </c>
      <c r="AC97" s="6" t="s">
        <v>81</v>
      </c>
      <c r="AD97" s="2">
        <v>-0.06</v>
      </c>
      <c r="AE97" s="6" t="s">
        <v>205</v>
      </c>
      <c r="AF97" s="6"/>
      <c r="AG97" s="6" t="s">
        <v>206</v>
      </c>
      <c r="AH97" s="6" t="s">
        <v>206</v>
      </c>
      <c r="AI97" s="17">
        <v>6.6326530610000003E-2</v>
      </c>
      <c r="AJ97" s="2">
        <v>4.3992086630000003E-3</v>
      </c>
      <c r="AK97" s="6" t="s">
        <v>207</v>
      </c>
      <c r="AL97" s="9">
        <v>44404</v>
      </c>
      <c r="AM97" s="6" t="s">
        <v>156</v>
      </c>
      <c r="AN97" s="6"/>
      <c r="AO97" s="6"/>
      <c r="AP97" s="6"/>
      <c r="AQ97" s="6"/>
      <c r="AR97" s="6"/>
      <c r="AS97" s="6"/>
      <c r="AT97" s="6"/>
    </row>
    <row r="98" spans="1:46" ht="15.75" customHeight="1" thickBot="1">
      <c r="A98" s="6">
        <v>52</v>
      </c>
      <c r="B98" s="6">
        <v>21</v>
      </c>
      <c r="C98" s="2" t="s">
        <v>263</v>
      </c>
      <c r="D98" s="6" t="s">
        <v>264</v>
      </c>
      <c r="E98" s="6"/>
      <c r="F98" s="6" t="s">
        <v>81</v>
      </c>
      <c r="G98" s="6" t="s">
        <v>265</v>
      </c>
      <c r="H98" s="6" t="s">
        <v>81</v>
      </c>
      <c r="I98" s="6" t="s">
        <v>266</v>
      </c>
      <c r="J98" s="6" t="s">
        <v>589</v>
      </c>
      <c r="K98" s="6" t="s">
        <v>41</v>
      </c>
      <c r="L98" s="6" t="s">
        <v>56</v>
      </c>
      <c r="M98" s="2" t="s">
        <v>585</v>
      </c>
      <c r="N98" s="6" t="s">
        <v>267</v>
      </c>
      <c r="O98" s="6" t="s">
        <v>268</v>
      </c>
      <c r="P98" s="6" t="s">
        <v>269</v>
      </c>
      <c r="Q98" s="6" t="s">
        <v>81</v>
      </c>
      <c r="R98" s="6" t="s">
        <v>81</v>
      </c>
      <c r="S98" s="6" t="s">
        <v>81</v>
      </c>
      <c r="T98" s="2">
        <v>170</v>
      </c>
      <c r="U98" s="6" t="s">
        <v>250</v>
      </c>
      <c r="V98" s="6" t="s">
        <v>260</v>
      </c>
      <c r="W98" s="6"/>
      <c r="X98" s="6" t="s">
        <v>46</v>
      </c>
      <c r="Y98" s="6" t="s">
        <v>270</v>
      </c>
      <c r="Z98" s="2" t="s">
        <v>61</v>
      </c>
      <c r="AA98" s="2" t="s">
        <v>271</v>
      </c>
      <c r="AB98" s="4">
        <v>-0.19020000000000001</v>
      </c>
      <c r="AC98" s="6">
        <v>-0.1754</v>
      </c>
      <c r="AD98" s="6">
        <v>-0.1754</v>
      </c>
      <c r="AE98" s="13">
        <v>3.7571E-2</v>
      </c>
      <c r="AF98" s="13">
        <v>3.6942000000000003E-2</v>
      </c>
      <c r="AG98" s="13">
        <f>-0.5701 - 0.1897</f>
        <v>-0.75980000000000003</v>
      </c>
      <c r="AH98" s="13">
        <f>-0.5521 - 0.2013</f>
        <v>-0.75340000000000007</v>
      </c>
      <c r="AI98" s="17">
        <v>0.19220301770000001</v>
      </c>
      <c r="AJ98" s="13">
        <v>3.6942000000000003E-2</v>
      </c>
      <c r="AK98" s="2">
        <v>170</v>
      </c>
      <c r="AL98" s="9">
        <v>44404</v>
      </c>
      <c r="AM98" s="6" t="s">
        <v>239</v>
      </c>
      <c r="AN98" s="6"/>
      <c r="AO98" s="6"/>
      <c r="AP98" s="6"/>
      <c r="AQ98" s="6"/>
      <c r="AR98" s="6"/>
      <c r="AS98" s="6"/>
      <c r="AT98" s="6"/>
    </row>
    <row r="99" spans="1:46" ht="15.75" customHeight="1" thickBot="1">
      <c r="A99" s="6">
        <v>56</v>
      </c>
      <c r="B99" s="6">
        <v>24</v>
      </c>
      <c r="C99" s="2" t="s">
        <v>287</v>
      </c>
      <c r="D99" s="4" t="s">
        <v>288</v>
      </c>
      <c r="E99" s="6" t="s">
        <v>289</v>
      </c>
      <c r="F99" s="6">
        <v>3</v>
      </c>
      <c r="G99" s="6" t="s">
        <v>290</v>
      </c>
      <c r="H99" s="6">
        <v>3</v>
      </c>
      <c r="I99" s="6" t="s">
        <v>291</v>
      </c>
      <c r="J99" s="6" t="s">
        <v>589</v>
      </c>
      <c r="K99" s="6" t="s">
        <v>41</v>
      </c>
      <c r="L99" s="6" t="s">
        <v>56</v>
      </c>
      <c r="M99" s="6" t="s">
        <v>56</v>
      </c>
      <c r="N99" s="6" t="s">
        <v>590</v>
      </c>
      <c r="O99" s="6" t="s">
        <v>43</v>
      </c>
      <c r="P99" s="6" t="s">
        <v>277</v>
      </c>
      <c r="Q99" s="6">
        <v>0.33300000000000002</v>
      </c>
      <c r="R99" s="6">
        <v>15</v>
      </c>
      <c r="S99" s="6">
        <v>0.35099999999999998</v>
      </c>
      <c r="T99" s="2">
        <v>74</v>
      </c>
      <c r="U99" s="6" t="s">
        <v>250</v>
      </c>
      <c r="V99" s="6" t="s">
        <v>260</v>
      </c>
      <c r="W99" s="6"/>
      <c r="X99" s="6" t="s">
        <v>73</v>
      </c>
      <c r="Y99" s="6" t="s">
        <v>292</v>
      </c>
      <c r="Z99" s="6" t="s">
        <v>61</v>
      </c>
      <c r="AA99" s="2" t="s">
        <v>293</v>
      </c>
      <c r="AB99" s="6">
        <v>4.41E-2</v>
      </c>
      <c r="AC99" s="6">
        <v>4.41E-2</v>
      </c>
      <c r="AD99" s="6">
        <v>4.41E-2</v>
      </c>
      <c r="AE99" s="6">
        <v>0.109213</v>
      </c>
      <c r="AF99" s="6">
        <v>0.109213</v>
      </c>
      <c r="AG99" s="6">
        <f>-0.6036 - 0.6918</f>
        <v>-1.2953999999999999</v>
      </c>
      <c r="AH99" s="6">
        <f>-0.6036 - 0.6918</f>
        <v>-1.2953999999999999</v>
      </c>
      <c r="AI99" s="17">
        <v>0.33047390209999999</v>
      </c>
      <c r="AJ99" s="6">
        <v>0.109213</v>
      </c>
      <c r="AK99" s="2">
        <v>89</v>
      </c>
      <c r="AL99" s="9">
        <v>44404</v>
      </c>
      <c r="AM99" s="6" t="s">
        <v>239</v>
      </c>
      <c r="AN99" s="6"/>
      <c r="AO99" s="6"/>
      <c r="AP99" s="6"/>
      <c r="AQ99" s="6"/>
      <c r="AR99" s="6"/>
      <c r="AS99" s="6"/>
      <c r="AT99" s="6"/>
    </row>
    <row r="100" spans="1:46" ht="15.75" customHeight="1" thickBot="1">
      <c r="A100" s="6">
        <v>57</v>
      </c>
      <c r="B100" s="6">
        <v>24</v>
      </c>
      <c r="C100" s="2" t="s">
        <v>287</v>
      </c>
      <c r="D100" s="4" t="s">
        <v>288</v>
      </c>
      <c r="E100" s="6" t="s">
        <v>289</v>
      </c>
      <c r="F100" s="6">
        <v>3</v>
      </c>
      <c r="G100" s="6" t="s">
        <v>290</v>
      </c>
      <c r="H100" s="6">
        <v>3</v>
      </c>
      <c r="I100" s="6" t="s">
        <v>291</v>
      </c>
      <c r="J100" s="6" t="s">
        <v>589</v>
      </c>
      <c r="K100" s="6" t="s">
        <v>41</v>
      </c>
      <c r="L100" s="6" t="s">
        <v>56</v>
      </c>
      <c r="M100" s="6" t="s">
        <v>56</v>
      </c>
      <c r="N100" s="6" t="s">
        <v>592</v>
      </c>
      <c r="O100" s="6" t="s">
        <v>43</v>
      </c>
      <c r="P100" s="6" t="s">
        <v>277</v>
      </c>
      <c r="Q100" s="6">
        <v>0.4</v>
      </c>
      <c r="R100" s="6">
        <v>15</v>
      </c>
      <c r="S100" s="6">
        <v>0.378</v>
      </c>
      <c r="T100" s="2">
        <v>74</v>
      </c>
      <c r="U100" s="6" t="s">
        <v>250</v>
      </c>
      <c r="V100" s="6" t="s">
        <v>260</v>
      </c>
      <c r="W100" s="6"/>
      <c r="X100" s="6" t="s">
        <v>73</v>
      </c>
      <c r="Y100" s="6" t="s">
        <v>294</v>
      </c>
      <c r="Z100" s="6" t="s">
        <v>61</v>
      </c>
      <c r="AA100" s="2" t="s">
        <v>295</v>
      </c>
      <c r="AB100" s="6">
        <v>-5.0200000000000002E-2</v>
      </c>
      <c r="AC100" s="6">
        <v>-5.0200000000000002E-2</v>
      </c>
      <c r="AD100" s="6">
        <v>-5.0200000000000002E-2</v>
      </c>
      <c r="AE100" s="6">
        <v>0.101898</v>
      </c>
      <c r="AF100" s="6">
        <v>0.101898</v>
      </c>
      <c r="AG100" s="6">
        <f>-0.6758 - 0.5755</f>
        <v>-1.2513000000000001</v>
      </c>
      <c r="AH100" s="6">
        <f>-0.6758 - 0.5755</f>
        <v>-1.2513000000000001</v>
      </c>
      <c r="AI100" s="17">
        <v>0.31921466129999998</v>
      </c>
      <c r="AJ100" s="6">
        <v>0.101898</v>
      </c>
      <c r="AK100" s="2">
        <v>89</v>
      </c>
      <c r="AL100" s="9">
        <v>44620</v>
      </c>
      <c r="AM100" s="6" t="s">
        <v>239</v>
      </c>
      <c r="AN100" s="6"/>
      <c r="AO100" s="6"/>
      <c r="AP100" s="6"/>
      <c r="AQ100" s="6"/>
      <c r="AR100" s="6"/>
      <c r="AS100" s="6"/>
      <c r="AT100" s="6"/>
    </row>
    <row r="101" spans="1:46" ht="15.75" customHeight="1" thickBot="1">
      <c r="A101" s="6">
        <v>84</v>
      </c>
      <c r="B101" s="6">
        <v>29</v>
      </c>
      <c r="C101" s="6" t="s">
        <v>370</v>
      </c>
      <c r="D101" s="6" t="s">
        <v>371</v>
      </c>
      <c r="E101" s="6" t="s">
        <v>372</v>
      </c>
      <c r="F101" s="6">
        <v>24</v>
      </c>
      <c r="G101" s="6" t="s">
        <v>373</v>
      </c>
      <c r="H101" s="6">
        <v>17</v>
      </c>
      <c r="I101" s="6" t="s">
        <v>374</v>
      </c>
      <c r="J101" s="6" t="s">
        <v>589</v>
      </c>
      <c r="K101" s="6" t="s">
        <v>41</v>
      </c>
      <c r="L101" s="6" t="s">
        <v>56</v>
      </c>
      <c r="M101" s="6" t="s">
        <v>56</v>
      </c>
      <c r="N101" s="6" t="s">
        <v>590</v>
      </c>
      <c r="O101" s="6" t="s">
        <v>375</v>
      </c>
      <c r="P101" s="6" t="s">
        <v>376</v>
      </c>
      <c r="Q101" s="6">
        <v>0.45959906090000002</v>
      </c>
      <c r="R101" s="6">
        <v>27685</v>
      </c>
      <c r="S101" s="6">
        <v>0.4370831677</v>
      </c>
      <c r="T101" s="6">
        <v>22641</v>
      </c>
      <c r="U101" s="6" t="s">
        <v>377</v>
      </c>
      <c r="V101" s="6" t="s">
        <v>260</v>
      </c>
      <c r="W101" s="6"/>
      <c r="X101" s="6" t="s">
        <v>73</v>
      </c>
      <c r="Y101" s="6" t="s">
        <v>378</v>
      </c>
      <c r="Z101" s="6" t="s">
        <v>61</v>
      </c>
      <c r="AA101" s="6" t="s">
        <v>61</v>
      </c>
      <c r="AB101" s="6">
        <v>-5.0200000000000002E-2</v>
      </c>
      <c r="AC101" s="6"/>
      <c r="AD101" s="6">
        <v>-5.0200000000000002E-2</v>
      </c>
      <c r="AE101" s="6">
        <v>9.8999999999999994E-5</v>
      </c>
      <c r="AF101" s="6"/>
      <c r="AG101" s="6">
        <f>-0.0697- -0.0307</f>
        <v>-3.8999999999999993E-2</v>
      </c>
      <c r="AH101" s="6"/>
      <c r="AI101" s="17">
        <v>9.9498743710000007E-3</v>
      </c>
      <c r="AJ101" s="6">
        <v>9.8999999999999994E-5</v>
      </c>
      <c r="AK101" s="6">
        <v>50326</v>
      </c>
      <c r="AL101" s="9">
        <v>44620</v>
      </c>
      <c r="AM101" s="6"/>
      <c r="AN101" s="6"/>
      <c r="AO101" s="6"/>
      <c r="AP101" s="6"/>
      <c r="AQ101" s="6"/>
      <c r="AR101" s="6"/>
      <c r="AS101" s="6"/>
      <c r="AT101" s="6"/>
    </row>
    <row r="102" spans="1:46" ht="15.75" customHeight="1" thickBot="1">
      <c r="A102" s="6">
        <v>85</v>
      </c>
      <c r="B102" s="6">
        <v>29</v>
      </c>
      <c r="C102" s="6" t="s">
        <v>370</v>
      </c>
      <c r="D102" s="6" t="s">
        <v>371</v>
      </c>
      <c r="E102" s="6" t="s">
        <v>372</v>
      </c>
      <c r="F102" s="6">
        <v>24</v>
      </c>
      <c r="G102" s="6" t="s">
        <v>373</v>
      </c>
      <c r="H102" s="6">
        <v>17</v>
      </c>
      <c r="I102" s="6" t="s">
        <v>374</v>
      </c>
      <c r="J102" s="6" t="s">
        <v>589</v>
      </c>
      <c r="K102" s="6" t="s">
        <v>41</v>
      </c>
      <c r="L102" s="6" t="s">
        <v>56</v>
      </c>
      <c r="M102" s="6" t="s">
        <v>56</v>
      </c>
      <c r="N102" s="6" t="s">
        <v>591</v>
      </c>
      <c r="O102" s="6" t="s">
        <v>375</v>
      </c>
      <c r="P102" s="6" t="s">
        <v>376</v>
      </c>
      <c r="Q102" s="6">
        <v>0.31399113239999998</v>
      </c>
      <c r="R102" s="6">
        <v>28418</v>
      </c>
      <c r="S102" s="6">
        <v>0.3067569316</v>
      </c>
      <c r="T102" s="6">
        <v>23191</v>
      </c>
      <c r="U102" s="6" t="s">
        <v>377</v>
      </c>
      <c r="V102" s="6" t="s">
        <v>260</v>
      </c>
      <c r="W102" s="6"/>
      <c r="X102" s="6" t="s">
        <v>73</v>
      </c>
      <c r="Y102" s="6" t="s">
        <v>379</v>
      </c>
      <c r="Z102" s="6" t="s">
        <v>61</v>
      </c>
      <c r="AA102" s="6" t="s">
        <v>61</v>
      </c>
      <c r="AB102" s="6">
        <v>-1.8599999999999998E-2</v>
      </c>
      <c r="AC102" s="6"/>
      <c r="AD102" s="6">
        <v>-1.8599999999999998E-2</v>
      </c>
      <c r="AE102" s="6">
        <v>1.11E-4</v>
      </c>
      <c r="AF102" s="6"/>
      <c r="AG102" s="6">
        <f>-0.0393-0.002</f>
        <v>-4.1300000000000003E-2</v>
      </c>
      <c r="AH102" s="6"/>
      <c r="AI102" s="17">
        <v>1.053565375E-2</v>
      </c>
      <c r="AJ102" s="6">
        <v>1.11E-4</v>
      </c>
      <c r="AK102" s="6">
        <v>51609</v>
      </c>
      <c r="AL102" s="9">
        <v>44620</v>
      </c>
      <c r="AM102" s="6"/>
      <c r="AN102" s="6"/>
      <c r="AO102" s="6"/>
      <c r="AP102" s="6"/>
      <c r="AQ102" s="6"/>
      <c r="AR102" s="6"/>
      <c r="AS102" s="6"/>
      <c r="AT102" s="6"/>
    </row>
    <row r="103" spans="1:46" ht="15.75" customHeight="1" thickBot="1">
      <c r="A103" s="6">
        <v>86</v>
      </c>
      <c r="B103" s="6">
        <v>29</v>
      </c>
      <c r="C103" s="6" t="s">
        <v>370</v>
      </c>
      <c r="D103" s="6" t="s">
        <v>371</v>
      </c>
      <c r="E103" s="6" t="s">
        <v>372</v>
      </c>
      <c r="F103" s="6">
        <v>24</v>
      </c>
      <c r="G103" s="6" t="s">
        <v>373</v>
      </c>
      <c r="H103" s="6">
        <v>17</v>
      </c>
      <c r="I103" s="6" t="s">
        <v>374</v>
      </c>
      <c r="J103" s="6" t="s">
        <v>589</v>
      </c>
      <c r="K103" s="6" t="s">
        <v>41</v>
      </c>
      <c r="L103" s="6" t="s">
        <v>56</v>
      </c>
      <c r="M103" s="6" t="s">
        <v>56</v>
      </c>
      <c r="N103" s="6" t="s">
        <v>592</v>
      </c>
      <c r="O103" s="6" t="s">
        <v>375</v>
      </c>
      <c r="P103" s="6" t="s">
        <v>376</v>
      </c>
      <c r="Q103" s="6">
        <v>0.3888043055</v>
      </c>
      <c r="R103" s="6">
        <v>28243</v>
      </c>
      <c r="S103" s="6">
        <v>0.36322714680000001</v>
      </c>
      <c r="T103" s="6">
        <v>23104</v>
      </c>
      <c r="U103" s="6" t="s">
        <v>377</v>
      </c>
      <c r="V103" s="6" t="s">
        <v>260</v>
      </c>
      <c r="W103" s="6"/>
      <c r="X103" s="6" t="s">
        <v>73</v>
      </c>
      <c r="Y103" s="6" t="s">
        <v>380</v>
      </c>
      <c r="Z103" s="6" t="s">
        <v>61</v>
      </c>
      <c r="AA103" s="6" t="s">
        <v>61</v>
      </c>
      <c r="AB103" s="6">
        <v>-6.0100000000000001E-2</v>
      </c>
      <c r="AC103" s="6"/>
      <c r="AD103" s="6">
        <v>-6.0100000000000001E-2</v>
      </c>
      <c r="AE103" s="6">
        <v>1.02E-4</v>
      </c>
      <c r="AF103" s="6"/>
      <c r="AG103" s="6">
        <f>-0.0799--0.0403</f>
        <v>-3.9599999999999996E-2</v>
      </c>
      <c r="AH103" s="6"/>
      <c r="AI103" s="17">
        <v>1.009950494E-2</v>
      </c>
      <c r="AJ103" s="6">
        <v>1.02E-4</v>
      </c>
      <c r="AK103" s="6">
        <v>51347</v>
      </c>
      <c r="AL103" s="9">
        <v>44620</v>
      </c>
      <c r="AM103" s="6"/>
      <c r="AN103" s="6"/>
      <c r="AO103" s="6"/>
      <c r="AP103" s="6"/>
      <c r="AQ103" s="6"/>
      <c r="AR103" s="6"/>
      <c r="AS103" s="6"/>
      <c r="AT103" s="6"/>
    </row>
    <row r="104" spans="1:46" ht="15.75" customHeight="1" thickBot="1">
      <c r="A104" s="6">
        <v>87</v>
      </c>
      <c r="B104" s="6">
        <v>30</v>
      </c>
      <c r="C104" s="6" t="s">
        <v>381</v>
      </c>
      <c r="D104" s="6" t="s">
        <v>382</v>
      </c>
      <c r="E104" s="6" t="s">
        <v>588</v>
      </c>
      <c r="F104" s="6">
        <v>24</v>
      </c>
      <c r="G104" s="6" t="s">
        <v>383</v>
      </c>
      <c r="H104" s="6">
        <v>12</v>
      </c>
      <c r="I104" s="6" t="s">
        <v>384</v>
      </c>
      <c r="J104" s="6" t="s">
        <v>589</v>
      </c>
      <c r="K104" s="6" t="s">
        <v>41</v>
      </c>
      <c r="L104" s="6" t="s">
        <v>56</v>
      </c>
      <c r="M104" s="6" t="s">
        <v>56</v>
      </c>
      <c r="N104" s="6" t="s">
        <v>592</v>
      </c>
      <c r="O104" s="6" t="s">
        <v>385</v>
      </c>
      <c r="P104" s="6" t="s">
        <v>386</v>
      </c>
      <c r="Q104" s="6">
        <v>0.35806289130000002</v>
      </c>
      <c r="R104" s="6">
        <v>2016.074828</v>
      </c>
      <c r="S104" s="6">
        <v>0.36436378120000001</v>
      </c>
      <c r="T104" s="6">
        <v>1295.1671650000001</v>
      </c>
      <c r="U104" s="6" t="s">
        <v>387</v>
      </c>
      <c r="V104" s="6" t="s">
        <v>260</v>
      </c>
      <c r="W104" s="6"/>
      <c r="X104" s="6" t="s">
        <v>73</v>
      </c>
      <c r="Y104" s="6" t="s">
        <v>388</v>
      </c>
      <c r="Z104" s="6" t="s">
        <v>61</v>
      </c>
      <c r="AA104" s="6" t="s">
        <v>61</v>
      </c>
      <c r="AB104" s="6">
        <v>1.52E-2</v>
      </c>
      <c r="AC104" s="6"/>
      <c r="AD104" s="6">
        <v>1.52E-2</v>
      </c>
      <c r="AE104" s="6">
        <v>1.6689999999999999E-3</v>
      </c>
      <c r="AF104" s="6"/>
      <c r="AG104" s="6">
        <f>-0.0649- 0.0952</f>
        <v>-0.16010000000000002</v>
      </c>
      <c r="AH104" s="6"/>
      <c r="AI104" s="17">
        <v>4.0853396430000001E-2</v>
      </c>
      <c r="AJ104" s="6">
        <v>1.6689999999999999E-3</v>
      </c>
      <c r="AK104" s="6">
        <v>3340</v>
      </c>
      <c r="AL104" s="9">
        <v>44620</v>
      </c>
      <c r="AM104" s="6"/>
      <c r="AN104" s="6"/>
      <c r="AO104" s="6"/>
      <c r="AP104" s="6"/>
      <c r="AQ104" s="6"/>
      <c r="AR104" s="6"/>
      <c r="AS104" s="6"/>
      <c r="AT104" s="6"/>
    </row>
    <row r="105" spans="1:46" ht="17" thickBot="1">
      <c r="A105" s="6">
        <v>91</v>
      </c>
      <c r="B105" s="6">
        <v>34</v>
      </c>
      <c r="C105" s="6" t="s">
        <v>414</v>
      </c>
      <c r="D105" s="6" t="s">
        <v>415</v>
      </c>
      <c r="E105" s="6" t="s">
        <v>416</v>
      </c>
      <c r="F105" s="6">
        <v>26</v>
      </c>
      <c r="G105" s="6" t="s">
        <v>417</v>
      </c>
      <c r="H105" s="6">
        <v>4</v>
      </c>
      <c r="I105" s="6" t="s">
        <v>418</v>
      </c>
      <c r="J105" s="6" t="s">
        <v>589</v>
      </c>
      <c r="K105" s="6" t="s">
        <v>41</v>
      </c>
      <c r="L105" s="6" t="s">
        <v>56</v>
      </c>
      <c r="M105" s="6" t="s">
        <v>56</v>
      </c>
      <c r="N105" s="6" t="s">
        <v>592</v>
      </c>
      <c r="O105" s="6" t="s">
        <v>419</v>
      </c>
      <c r="P105" s="6" t="s">
        <v>420</v>
      </c>
      <c r="Q105" s="6" t="s">
        <v>81</v>
      </c>
      <c r="R105" s="6" t="s">
        <v>81</v>
      </c>
      <c r="S105" s="6" t="s">
        <v>81</v>
      </c>
      <c r="T105" s="6" t="s">
        <v>81</v>
      </c>
      <c r="U105" s="6" t="s">
        <v>70</v>
      </c>
      <c r="V105" s="6" t="s">
        <v>421</v>
      </c>
      <c r="W105" s="6"/>
      <c r="X105" s="6" t="s">
        <v>46</v>
      </c>
      <c r="Y105" s="6" t="s">
        <v>571</v>
      </c>
      <c r="Z105" s="6" t="s">
        <v>422</v>
      </c>
      <c r="AA105" s="6" t="s">
        <v>422</v>
      </c>
      <c r="AB105" s="6">
        <v>-5.4800000000000001E-2</v>
      </c>
      <c r="AC105" s="6"/>
      <c r="AD105" s="6">
        <v>-5.4800000000000001E-2</v>
      </c>
      <c r="AE105" s="6">
        <v>8.6899999999999998E-4</v>
      </c>
      <c r="AF105" s="6"/>
      <c r="AG105" s="6">
        <f>-0.1125-0.003</f>
        <v>-0.11550000000000001</v>
      </c>
      <c r="AH105" s="6"/>
      <c r="AI105" s="17">
        <v>2.9478805949999999E-2</v>
      </c>
      <c r="AJ105" s="6">
        <v>8.6899999999999998E-4</v>
      </c>
      <c r="AK105" s="6">
        <v>5366</v>
      </c>
      <c r="AL105" s="9">
        <v>44620</v>
      </c>
      <c r="AM105" s="6"/>
      <c r="AN105" s="6"/>
      <c r="AO105" s="6"/>
      <c r="AP105" s="6"/>
      <c r="AQ105" s="6"/>
      <c r="AR105" s="6"/>
      <c r="AS105" s="6"/>
      <c r="AT105" s="6"/>
    </row>
    <row r="106" spans="1:46" ht="17" thickBot="1">
      <c r="A106" s="6">
        <v>94</v>
      </c>
      <c r="B106" s="6">
        <v>37</v>
      </c>
      <c r="C106" s="6" t="s">
        <v>435</v>
      </c>
      <c r="D106" s="6" t="s">
        <v>436</v>
      </c>
      <c r="E106" s="6" t="s">
        <v>437</v>
      </c>
      <c r="F106" s="6">
        <v>2</v>
      </c>
      <c r="G106" s="6" t="s">
        <v>438</v>
      </c>
      <c r="H106" s="6">
        <v>2</v>
      </c>
      <c r="I106" s="6" t="s">
        <v>439</v>
      </c>
      <c r="J106" s="6" t="s">
        <v>589</v>
      </c>
      <c r="K106" s="6" t="s">
        <v>41</v>
      </c>
      <c r="L106" s="6" t="s">
        <v>56</v>
      </c>
      <c r="M106" s="6" t="s">
        <v>56</v>
      </c>
      <c r="N106" s="6" t="s">
        <v>590</v>
      </c>
      <c r="O106" s="6" t="s">
        <v>43</v>
      </c>
      <c r="P106" s="6" t="s">
        <v>440</v>
      </c>
      <c r="Q106" s="6">
        <v>0.58928571429999999</v>
      </c>
      <c r="R106" s="6">
        <v>56</v>
      </c>
      <c r="S106" s="6">
        <v>0.61855670100000004</v>
      </c>
      <c r="T106" s="6">
        <v>97</v>
      </c>
      <c r="U106" s="6" t="s">
        <v>441</v>
      </c>
      <c r="V106" s="6" t="s">
        <v>260</v>
      </c>
      <c r="W106" s="6"/>
      <c r="X106" s="6" t="s">
        <v>73</v>
      </c>
      <c r="Y106" s="6" t="s">
        <v>442</v>
      </c>
      <c r="Z106" s="6" t="s">
        <v>61</v>
      </c>
      <c r="AA106" s="6" t="s">
        <v>61</v>
      </c>
      <c r="AB106" s="6">
        <v>6.7500000000000004E-2</v>
      </c>
      <c r="AC106" s="6"/>
      <c r="AD106" s="6">
        <v>6.7500000000000004E-2</v>
      </c>
      <c r="AE106" s="6">
        <v>3.5707999999999997E-2</v>
      </c>
      <c r="AF106" s="6"/>
      <c r="AG106" s="6">
        <f>-0.3029-0.4379</f>
        <v>-0.74080000000000001</v>
      </c>
      <c r="AH106" s="6"/>
      <c r="AI106" s="17">
        <v>0.18896560530000001</v>
      </c>
      <c r="AJ106" s="6">
        <v>3.5707999999999997E-2</v>
      </c>
      <c r="AK106" s="6">
        <v>130</v>
      </c>
      <c r="AL106" s="9">
        <v>44620</v>
      </c>
      <c r="AM106" s="6"/>
      <c r="AN106" s="6"/>
      <c r="AO106" s="6"/>
      <c r="AP106" s="6"/>
      <c r="AQ106" s="6"/>
      <c r="AR106" s="6"/>
      <c r="AS106" s="6"/>
      <c r="AT106" s="6"/>
    </row>
    <row r="107" spans="1:46" ht="15.75" customHeight="1" thickBot="1">
      <c r="A107" s="6">
        <v>96</v>
      </c>
      <c r="B107" s="6">
        <v>39</v>
      </c>
      <c r="C107" s="6" t="s">
        <v>448</v>
      </c>
      <c r="D107" s="6" t="s">
        <v>449</v>
      </c>
      <c r="E107" s="6" t="s">
        <v>450</v>
      </c>
      <c r="F107" s="6">
        <v>16</v>
      </c>
      <c r="G107" s="6" t="s">
        <v>451</v>
      </c>
      <c r="H107" s="6">
        <v>4</v>
      </c>
      <c r="I107" s="6" t="s">
        <v>452</v>
      </c>
      <c r="J107" s="6" t="s">
        <v>589</v>
      </c>
      <c r="K107" s="6" t="s">
        <v>41</v>
      </c>
      <c r="L107" s="6" t="s">
        <v>56</v>
      </c>
      <c r="M107" s="6" t="s">
        <v>453</v>
      </c>
      <c r="N107" s="6" t="s">
        <v>594</v>
      </c>
      <c r="O107" s="6" t="s">
        <v>43</v>
      </c>
      <c r="P107" s="6" t="s">
        <v>454</v>
      </c>
      <c r="Q107" s="6">
        <v>0.208030303</v>
      </c>
      <c r="R107" s="6">
        <v>2310</v>
      </c>
      <c r="S107" s="6">
        <v>0.20704054829999999</v>
      </c>
      <c r="T107" s="6">
        <v>3502</v>
      </c>
      <c r="U107" s="6" t="s">
        <v>455</v>
      </c>
      <c r="V107" s="6" t="s">
        <v>260</v>
      </c>
      <c r="W107" s="6"/>
      <c r="X107" s="6" t="s">
        <v>73</v>
      </c>
      <c r="Y107" s="6" t="s">
        <v>456</v>
      </c>
      <c r="Z107" s="6" t="s">
        <v>61</v>
      </c>
      <c r="AA107" s="6" t="s">
        <v>61</v>
      </c>
      <c r="AB107" s="6">
        <v>-4.0000000000000001E-3</v>
      </c>
      <c r="AC107" s="6"/>
      <c r="AD107" s="6">
        <v>-4.0000000000000001E-3</v>
      </c>
      <c r="AE107" s="6">
        <v>1.3270000000000001E-3</v>
      </c>
      <c r="AF107" s="6"/>
      <c r="AG107" s="6">
        <f>-0.0754-0.0674</f>
        <v>-0.14279999999999998</v>
      </c>
      <c r="AH107" s="6"/>
      <c r="AI107" s="17">
        <v>3.6428011199999999E-2</v>
      </c>
      <c r="AJ107" s="6">
        <v>1.3270000000000001E-3</v>
      </c>
      <c r="AK107" s="6">
        <v>5812</v>
      </c>
      <c r="AL107" s="9">
        <v>44620</v>
      </c>
      <c r="AM107" s="6"/>
      <c r="AN107" s="6"/>
      <c r="AO107" s="6"/>
      <c r="AP107" s="6"/>
      <c r="AQ107" s="6"/>
      <c r="AR107" s="6"/>
      <c r="AS107" s="6"/>
      <c r="AT107" s="6"/>
    </row>
    <row r="108" spans="1:46" ht="15.75" customHeight="1" thickBot="1">
      <c r="A108" s="6">
        <v>97</v>
      </c>
      <c r="B108" s="6">
        <v>40</v>
      </c>
      <c r="C108" s="6" t="s">
        <v>457</v>
      </c>
      <c r="D108" s="6" t="s">
        <v>458</v>
      </c>
      <c r="E108" s="6" t="s">
        <v>459</v>
      </c>
      <c r="F108" s="6">
        <v>24</v>
      </c>
      <c r="G108" s="6" t="s">
        <v>460</v>
      </c>
      <c r="H108" s="6">
        <v>12</v>
      </c>
      <c r="I108" s="6" t="s">
        <v>461</v>
      </c>
      <c r="J108" s="6" t="s">
        <v>589</v>
      </c>
      <c r="K108" s="6" t="s">
        <v>41</v>
      </c>
      <c r="L108" s="6" t="s">
        <v>56</v>
      </c>
      <c r="M108" s="6" t="s">
        <v>56</v>
      </c>
      <c r="N108" s="6" t="s">
        <v>592</v>
      </c>
      <c r="O108" s="6" t="s">
        <v>43</v>
      </c>
      <c r="P108" s="6" t="s">
        <v>462</v>
      </c>
      <c r="Q108" s="6">
        <v>0.228066187</v>
      </c>
      <c r="R108" s="6">
        <v>31621.906269999999</v>
      </c>
      <c r="S108" s="6">
        <v>0.2228464419</v>
      </c>
      <c r="T108" s="6">
        <v>17314.37599</v>
      </c>
      <c r="U108" s="6" t="s">
        <v>463</v>
      </c>
      <c r="V108" s="6" t="s">
        <v>260</v>
      </c>
      <c r="W108" s="6"/>
      <c r="X108" s="6" t="s">
        <v>73</v>
      </c>
      <c r="Y108" s="6" t="s">
        <v>464</v>
      </c>
      <c r="Z108" s="6" t="s">
        <v>61</v>
      </c>
      <c r="AA108" s="6" t="s">
        <v>61</v>
      </c>
      <c r="AB108" s="6">
        <v>-1.66E-2</v>
      </c>
      <c r="AC108" s="6"/>
      <c r="AD108" s="6">
        <v>-1.66E-2</v>
      </c>
      <c r="AE108" s="6">
        <v>1.56E-4</v>
      </c>
      <c r="AF108" s="6"/>
      <c r="AG108" s="6">
        <f>-0.0411-0.0079</f>
        <v>-4.9000000000000002E-2</v>
      </c>
      <c r="AH108" s="6"/>
      <c r="AI108" s="17">
        <v>1.2489996E-2</v>
      </c>
      <c r="AJ108" s="6">
        <v>1.56E-4</v>
      </c>
      <c r="AK108" s="6">
        <v>48936</v>
      </c>
      <c r="AL108" s="9">
        <v>44620</v>
      </c>
      <c r="AM108" s="6"/>
      <c r="AN108" s="6"/>
      <c r="AO108" s="6"/>
      <c r="AP108" s="6"/>
      <c r="AQ108" s="6"/>
      <c r="AR108" s="6"/>
      <c r="AS108" s="6"/>
      <c r="AT108" s="6"/>
    </row>
    <row r="109" spans="1:46" ht="15.75" customHeight="1" thickBot="1">
      <c r="A109" s="6">
        <v>102</v>
      </c>
      <c r="B109" s="6">
        <v>42</v>
      </c>
      <c r="C109" s="6" t="s">
        <v>476</v>
      </c>
      <c r="D109" s="6" t="s">
        <v>477</v>
      </c>
      <c r="E109" s="6" t="s">
        <v>478</v>
      </c>
      <c r="F109" s="6">
        <v>36</v>
      </c>
      <c r="G109" s="6">
        <v>2020</v>
      </c>
      <c r="H109" s="6">
        <v>12</v>
      </c>
      <c r="I109" s="6" t="s">
        <v>479</v>
      </c>
      <c r="J109" s="6" t="s">
        <v>589</v>
      </c>
      <c r="K109" s="6" t="s">
        <v>41</v>
      </c>
      <c r="L109" s="6" t="s">
        <v>56</v>
      </c>
      <c r="M109" s="6" t="s">
        <v>56</v>
      </c>
      <c r="N109" s="6" t="s">
        <v>590</v>
      </c>
      <c r="O109" s="6" t="s">
        <v>480</v>
      </c>
      <c r="P109" s="6" t="s">
        <v>95</v>
      </c>
      <c r="Q109" s="6">
        <v>0.45348837209999998</v>
      </c>
      <c r="R109" s="6">
        <v>172</v>
      </c>
      <c r="S109" s="6">
        <v>0.44588744590000001</v>
      </c>
      <c r="T109" s="6">
        <v>231</v>
      </c>
      <c r="U109" s="6" t="s">
        <v>481</v>
      </c>
      <c r="V109" s="6" t="s">
        <v>260</v>
      </c>
      <c r="W109" s="6"/>
      <c r="X109" s="6" t="s">
        <v>73</v>
      </c>
      <c r="Y109" s="6" t="s">
        <v>482</v>
      </c>
      <c r="Z109" s="6" t="s">
        <v>61</v>
      </c>
      <c r="AA109" s="6" t="s">
        <v>61</v>
      </c>
      <c r="AB109" s="6">
        <v>-1.6899999999999998E-2</v>
      </c>
      <c r="AC109" s="6"/>
      <c r="AD109" s="6">
        <v>-1.6899999999999998E-2</v>
      </c>
      <c r="AE109" s="6">
        <v>1.2456E-2</v>
      </c>
      <c r="AF109" s="6"/>
      <c r="AG109" s="6">
        <f>-0.2357-0.2018</f>
        <v>-0.4375</v>
      </c>
      <c r="AH109" s="6"/>
      <c r="AI109" s="17">
        <v>0.1116064514</v>
      </c>
      <c r="AJ109" s="6">
        <v>1.2456E-2</v>
      </c>
      <c r="AK109" s="6">
        <v>403</v>
      </c>
      <c r="AL109" s="9">
        <v>44620</v>
      </c>
      <c r="AM109" s="6"/>
      <c r="AN109" s="6"/>
      <c r="AO109" s="6"/>
      <c r="AP109" s="6"/>
      <c r="AQ109" s="6"/>
      <c r="AR109" s="6"/>
      <c r="AS109" s="6"/>
      <c r="AT109" s="6"/>
    </row>
    <row r="110" spans="1:46" ht="15.75" customHeight="1" thickBot="1">
      <c r="A110" s="6">
        <v>103</v>
      </c>
      <c r="B110" s="6">
        <v>42</v>
      </c>
      <c r="C110" s="6" t="s">
        <v>476</v>
      </c>
      <c r="D110" s="6" t="s">
        <v>477</v>
      </c>
      <c r="E110" s="6" t="s">
        <v>478</v>
      </c>
      <c r="F110" s="6">
        <v>36</v>
      </c>
      <c r="G110" s="6">
        <v>2020</v>
      </c>
      <c r="H110" s="6">
        <v>12</v>
      </c>
      <c r="I110" s="6" t="s">
        <v>479</v>
      </c>
      <c r="J110" s="6" t="s">
        <v>589</v>
      </c>
      <c r="K110" s="6" t="s">
        <v>41</v>
      </c>
      <c r="L110" s="6" t="s">
        <v>56</v>
      </c>
      <c r="M110" s="6" t="s">
        <v>56</v>
      </c>
      <c r="N110" s="6" t="s">
        <v>591</v>
      </c>
      <c r="O110" s="6" t="s">
        <v>480</v>
      </c>
      <c r="P110" s="6" t="s">
        <v>95</v>
      </c>
      <c r="Q110" s="6">
        <v>0.4302325581</v>
      </c>
      <c r="R110" s="6">
        <v>172</v>
      </c>
      <c r="S110" s="6">
        <v>0.33766233769999998</v>
      </c>
      <c r="T110" s="6">
        <v>231</v>
      </c>
      <c r="U110" s="6" t="s">
        <v>481</v>
      </c>
      <c r="V110" s="6" t="s">
        <v>260</v>
      </c>
      <c r="W110" s="6"/>
      <c r="X110" s="6" t="s">
        <v>73</v>
      </c>
      <c r="Y110" s="6" t="s">
        <v>483</v>
      </c>
      <c r="Z110" s="6" t="s">
        <v>61</v>
      </c>
      <c r="AA110" s="6" t="s">
        <v>61</v>
      </c>
      <c r="AB110" s="6">
        <v>-0.21659999999999999</v>
      </c>
      <c r="AC110" s="6"/>
      <c r="AD110" s="6">
        <v>-0.21659999999999999</v>
      </c>
      <c r="AE110" s="6">
        <v>1.3093E-2</v>
      </c>
      <c r="AF110" s="6"/>
      <c r="AG110" s="6">
        <f>-0.4408-0.0077</f>
        <v>-0.44850000000000001</v>
      </c>
      <c r="AH110" s="6"/>
      <c r="AI110" s="17">
        <v>0.11442464770000001</v>
      </c>
      <c r="AJ110" s="6">
        <v>1.3093E-2</v>
      </c>
      <c r="AK110" s="6">
        <v>403</v>
      </c>
      <c r="AL110" s="9">
        <v>44620</v>
      </c>
      <c r="AM110" s="6"/>
      <c r="AN110" s="6"/>
      <c r="AO110" s="6"/>
      <c r="AP110" s="6"/>
      <c r="AQ110" s="6"/>
      <c r="AR110" s="6"/>
      <c r="AS110" s="6"/>
      <c r="AT110" s="6"/>
    </row>
    <row r="111" spans="1:46" ht="15.75" customHeight="1" thickBot="1">
      <c r="A111" s="6">
        <v>104</v>
      </c>
      <c r="B111" s="6">
        <v>42</v>
      </c>
      <c r="C111" s="6" t="s">
        <v>476</v>
      </c>
      <c r="D111" s="6" t="s">
        <v>477</v>
      </c>
      <c r="E111" s="6" t="s">
        <v>478</v>
      </c>
      <c r="F111" s="6">
        <v>36</v>
      </c>
      <c r="G111" s="6">
        <v>2020</v>
      </c>
      <c r="H111" s="6">
        <v>12</v>
      </c>
      <c r="I111" s="6" t="s">
        <v>479</v>
      </c>
      <c r="J111" s="6" t="s">
        <v>589</v>
      </c>
      <c r="K111" s="6" t="s">
        <v>41</v>
      </c>
      <c r="L111" s="6" t="s">
        <v>56</v>
      </c>
      <c r="M111" s="6" t="s">
        <v>56</v>
      </c>
      <c r="N111" s="6" t="s">
        <v>592</v>
      </c>
      <c r="O111" s="6" t="s">
        <v>480</v>
      </c>
      <c r="P111" s="6" t="s">
        <v>95</v>
      </c>
      <c r="Q111" s="6">
        <v>0.39534883720000003</v>
      </c>
      <c r="R111" s="6">
        <v>172</v>
      </c>
      <c r="S111" s="6">
        <v>0.40692640689999998</v>
      </c>
      <c r="T111" s="6">
        <v>231</v>
      </c>
      <c r="U111" s="6" t="s">
        <v>481</v>
      </c>
      <c r="V111" s="6" t="s">
        <v>260</v>
      </c>
      <c r="W111" s="6"/>
      <c r="X111" s="6" t="s">
        <v>73</v>
      </c>
      <c r="Y111" s="6" t="s">
        <v>484</v>
      </c>
      <c r="Z111" s="6" t="s">
        <v>61</v>
      </c>
      <c r="AA111" s="6" t="s">
        <v>61</v>
      </c>
      <c r="AB111" s="6">
        <v>2.6599999999999999E-2</v>
      </c>
      <c r="AC111" s="6"/>
      <c r="AD111" s="6">
        <v>2.6599999999999999E-2</v>
      </c>
      <c r="AE111" s="6">
        <v>1.2845000000000001E-2</v>
      </c>
      <c r="AF111" s="6"/>
      <c r="AG111" s="6">
        <f>-0.1956-0.2487</f>
        <v>-0.44430000000000003</v>
      </c>
      <c r="AH111" s="6"/>
      <c r="AI111" s="17">
        <v>0.11333578430000001</v>
      </c>
      <c r="AJ111" s="6">
        <v>1.2845000000000001E-2</v>
      </c>
      <c r="AK111" s="6">
        <v>403</v>
      </c>
      <c r="AL111" s="9">
        <v>44620</v>
      </c>
      <c r="AM111" s="6"/>
      <c r="AN111" s="6"/>
      <c r="AO111" s="6"/>
      <c r="AP111" s="6"/>
      <c r="AQ111" s="6"/>
      <c r="AR111" s="6"/>
      <c r="AS111" s="6"/>
      <c r="AT111" s="6"/>
    </row>
    <row r="112" spans="1:46" ht="15.75" customHeight="1" thickBot="1">
      <c r="A112" s="6">
        <v>107</v>
      </c>
      <c r="B112" s="6">
        <v>45</v>
      </c>
      <c r="C112" s="6" t="s">
        <v>502</v>
      </c>
      <c r="D112" s="6" t="s">
        <v>503</v>
      </c>
      <c r="E112" s="6" t="s">
        <v>504</v>
      </c>
      <c r="F112" s="6">
        <v>8</v>
      </c>
      <c r="G112" s="6" t="s">
        <v>505</v>
      </c>
      <c r="H112" s="6">
        <v>4</v>
      </c>
      <c r="I112" s="6" t="s">
        <v>506</v>
      </c>
      <c r="J112" s="6" t="s">
        <v>589</v>
      </c>
      <c r="K112" s="6" t="s">
        <v>41</v>
      </c>
      <c r="L112" s="6" t="s">
        <v>56</v>
      </c>
      <c r="M112" s="6" t="s">
        <v>56</v>
      </c>
      <c r="N112" s="6" t="s">
        <v>594</v>
      </c>
      <c r="O112" s="6" t="s">
        <v>43</v>
      </c>
      <c r="P112" s="6" t="s">
        <v>95</v>
      </c>
      <c r="Q112" s="6" t="s">
        <v>81</v>
      </c>
      <c r="R112" s="6" t="s">
        <v>81</v>
      </c>
      <c r="S112" s="6" t="s">
        <v>81</v>
      </c>
      <c r="T112" s="6" t="s">
        <v>81</v>
      </c>
      <c r="U112" s="6" t="s">
        <v>507</v>
      </c>
      <c r="V112" s="6" t="s">
        <v>508</v>
      </c>
      <c r="W112" s="6">
        <v>-0.16400000000000001</v>
      </c>
      <c r="X112" s="6" t="s">
        <v>46</v>
      </c>
      <c r="Y112" s="6" t="s">
        <v>81</v>
      </c>
      <c r="Z112" s="6" t="s">
        <v>81</v>
      </c>
      <c r="AA112" s="6" t="s">
        <v>81</v>
      </c>
      <c r="AB112" s="6" t="s">
        <v>81</v>
      </c>
      <c r="AC112" s="6"/>
      <c r="AD112" s="6">
        <v>-0.08</v>
      </c>
      <c r="AE112" s="6" t="s">
        <v>81</v>
      </c>
      <c r="AF112" s="6"/>
      <c r="AG112" s="6" t="s">
        <v>81</v>
      </c>
      <c r="AH112" s="6"/>
      <c r="AI112" s="17">
        <v>8.0000000000000002E-3</v>
      </c>
      <c r="AJ112" s="6">
        <v>6.3999999999999997E-5</v>
      </c>
      <c r="AK112" s="6">
        <v>847892</v>
      </c>
      <c r="AL112" s="9">
        <v>44620</v>
      </c>
      <c r="AM112" s="6"/>
      <c r="AN112" s="6"/>
      <c r="AO112" s="6"/>
      <c r="AP112" s="6"/>
      <c r="AQ112" s="6"/>
      <c r="AR112" s="6"/>
      <c r="AS112" s="6"/>
      <c r="AT112" s="6"/>
    </row>
    <row r="113" spans="1:46" ht="17" thickBot="1">
      <c r="A113" s="6">
        <v>108</v>
      </c>
      <c r="B113" s="6">
        <v>45</v>
      </c>
      <c r="C113" s="6" t="s">
        <v>502</v>
      </c>
      <c r="D113" s="6" t="s">
        <v>503</v>
      </c>
      <c r="E113" s="6" t="s">
        <v>504</v>
      </c>
      <c r="F113" s="6">
        <v>8</v>
      </c>
      <c r="G113" s="6" t="s">
        <v>505</v>
      </c>
      <c r="H113" s="6">
        <v>4</v>
      </c>
      <c r="I113" s="6" t="s">
        <v>509</v>
      </c>
      <c r="J113" s="6" t="s">
        <v>589</v>
      </c>
      <c r="K113" s="6" t="s">
        <v>41</v>
      </c>
      <c r="L113" s="6" t="s">
        <v>56</v>
      </c>
      <c r="M113" s="6" t="s">
        <v>56</v>
      </c>
      <c r="N113" s="6" t="s">
        <v>594</v>
      </c>
      <c r="O113" s="6" t="s">
        <v>43</v>
      </c>
      <c r="P113" s="6" t="s">
        <v>95</v>
      </c>
      <c r="Q113" s="6" t="s">
        <v>81</v>
      </c>
      <c r="R113" s="6" t="s">
        <v>81</v>
      </c>
      <c r="S113" s="6" t="s">
        <v>81</v>
      </c>
      <c r="T113" s="6" t="s">
        <v>81</v>
      </c>
      <c r="U113" s="6" t="s">
        <v>507</v>
      </c>
      <c r="V113" s="6" t="s">
        <v>508</v>
      </c>
      <c r="W113" s="6">
        <v>-7.8E-2</v>
      </c>
      <c r="X113" s="6" t="s">
        <v>46</v>
      </c>
      <c r="Y113" s="6" t="s">
        <v>81</v>
      </c>
      <c r="Z113" s="6" t="s">
        <v>81</v>
      </c>
      <c r="AA113" s="6" t="s">
        <v>81</v>
      </c>
      <c r="AB113" s="6" t="s">
        <v>81</v>
      </c>
      <c r="AC113" s="6"/>
      <c r="AD113" s="6">
        <v>-2.9999999999999997E-4</v>
      </c>
      <c r="AE113" s="6" t="s">
        <v>81</v>
      </c>
      <c r="AF113" s="6"/>
      <c r="AG113" s="6" t="s">
        <v>81</v>
      </c>
      <c r="AH113" s="6"/>
      <c r="AI113" s="17">
        <v>8.0000000000000002E-3</v>
      </c>
      <c r="AJ113" s="6">
        <v>6.3999999999999997E-5</v>
      </c>
      <c r="AK113" s="6">
        <v>571051</v>
      </c>
      <c r="AL113" s="9">
        <v>44620</v>
      </c>
      <c r="AM113" s="6"/>
      <c r="AN113" s="6"/>
      <c r="AO113" s="6"/>
      <c r="AP113" s="6"/>
      <c r="AQ113" s="6"/>
      <c r="AR113" s="6"/>
      <c r="AS113" s="6"/>
      <c r="AT113" s="6"/>
    </row>
    <row r="114" spans="1:46" ht="17" thickBot="1">
      <c r="A114" s="6">
        <v>109</v>
      </c>
      <c r="B114" s="6">
        <v>45</v>
      </c>
      <c r="C114" s="6" t="s">
        <v>502</v>
      </c>
      <c r="D114" s="6" t="s">
        <v>503</v>
      </c>
      <c r="E114" s="6" t="s">
        <v>504</v>
      </c>
      <c r="F114" s="6">
        <v>8</v>
      </c>
      <c r="G114" s="6" t="s">
        <v>505</v>
      </c>
      <c r="H114" s="6">
        <v>4</v>
      </c>
      <c r="I114" s="6" t="s">
        <v>510</v>
      </c>
      <c r="J114" s="6" t="s">
        <v>589</v>
      </c>
      <c r="K114" s="6" t="s">
        <v>41</v>
      </c>
      <c r="L114" s="6" t="s">
        <v>56</v>
      </c>
      <c r="M114" s="6" t="s">
        <v>56</v>
      </c>
      <c r="N114" s="6" t="s">
        <v>594</v>
      </c>
      <c r="O114" s="6" t="s">
        <v>43</v>
      </c>
      <c r="P114" s="6" t="s">
        <v>95</v>
      </c>
      <c r="Q114" s="6" t="s">
        <v>81</v>
      </c>
      <c r="R114" s="6" t="s">
        <v>81</v>
      </c>
      <c r="S114" s="6" t="s">
        <v>81</v>
      </c>
      <c r="T114" s="6" t="s">
        <v>81</v>
      </c>
      <c r="U114" s="6" t="s">
        <v>507</v>
      </c>
      <c r="V114" s="6" t="s">
        <v>508</v>
      </c>
      <c r="W114" s="6">
        <v>-9.7000000000000003E-2</v>
      </c>
      <c r="X114" s="6" t="s">
        <v>46</v>
      </c>
      <c r="Y114" s="6" t="s">
        <v>81</v>
      </c>
      <c r="Z114" s="6" t="s">
        <v>81</v>
      </c>
      <c r="AA114" s="6" t="s">
        <v>81</v>
      </c>
      <c r="AB114" s="6" t="s">
        <v>81</v>
      </c>
      <c r="AC114" s="6"/>
      <c r="AD114" s="6">
        <v>-1.6E-2</v>
      </c>
      <c r="AE114" s="6" t="s">
        <v>81</v>
      </c>
      <c r="AF114" s="6"/>
      <c r="AG114" s="6" t="s">
        <v>81</v>
      </c>
      <c r="AH114" s="6"/>
      <c r="AI114" s="17">
        <v>8.0000000000000002E-3</v>
      </c>
      <c r="AJ114" s="6">
        <v>6.3999999999999997E-5</v>
      </c>
      <c r="AK114" s="6">
        <v>1026221</v>
      </c>
      <c r="AL114" s="9">
        <v>44620</v>
      </c>
      <c r="AM114" s="6"/>
      <c r="AN114" s="6"/>
      <c r="AO114" s="6"/>
      <c r="AP114" s="6"/>
      <c r="AQ114" s="6"/>
      <c r="AR114" s="6"/>
      <c r="AS114" s="3"/>
      <c r="AT114" s="6"/>
    </row>
    <row r="115" spans="1:46" ht="17" thickBot="1">
      <c r="A115" s="6">
        <v>110</v>
      </c>
      <c r="B115" s="6">
        <v>45</v>
      </c>
      <c r="C115" s="6" t="s">
        <v>502</v>
      </c>
      <c r="D115" s="6" t="s">
        <v>503</v>
      </c>
      <c r="E115" s="6" t="s">
        <v>504</v>
      </c>
      <c r="F115" s="6">
        <v>8</v>
      </c>
      <c r="G115" s="6" t="s">
        <v>505</v>
      </c>
      <c r="H115" s="6">
        <v>4</v>
      </c>
      <c r="I115" s="6" t="s">
        <v>578</v>
      </c>
      <c r="J115" s="6" t="s">
        <v>589</v>
      </c>
      <c r="K115" s="6" t="s">
        <v>41</v>
      </c>
      <c r="L115" s="6" t="s">
        <v>56</v>
      </c>
      <c r="M115" s="6" t="s">
        <v>56</v>
      </c>
      <c r="N115" s="6" t="s">
        <v>594</v>
      </c>
      <c r="O115" s="6" t="s">
        <v>43</v>
      </c>
      <c r="P115" s="6" t="s">
        <v>95</v>
      </c>
      <c r="Q115" s="6" t="s">
        <v>81</v>
      </c>
      <c r="R115" s="6" t="s">
        <v>81</v>
      </c>
      <c r="S115" s="6" t="s">
        <v>81</v>
      </c>
      <c r="T115" s="6" t="s">
        <v>81</v>
      </c>
      <c r="U115" s="6" t="s">
        <v>507</v>
      </c>
      <c r="V115" s="6" t="s">
        <v>508</v>
      </c>
      <c r="W115" s="6">
        <v>-7.6999999999999999E-2</v>
      </c>
      <c r="X115" s="6" t="s">
        <v>46</v>
      </c>
      <c r="Y115" s="6" t="s">
        <v>81</v>
      </c>
      <c r="Z115" s="6" t="s">
        <v>81</v>
      </c>
      <c r="AA115" s="6" t="s">
        <v>81</v>
      </c>
      <c r="AB115" s="6" t="s">
        <v>81</v>
      </c>
      <c r="AC115" s="6"/>
      <c r="AD115" s="6">
        <v>-2.8000000000000001E-2</v>
      </c>
      <c r="AE115" s="6" t="s">
        <v>81</v>
      </c>
      <c r="AF115" s="6"/>
      <c r="AG115" s="6" t="s">
        <v>81</v>
      </c>
      <c r="AH115" s="6"/>
      <c r="AI115" s="17">
        <v>1.2E-2</v>
      </c>
      <c r="AJ115" s="6">
        <v>1.44E-4</v>
      </c>
      <c r="AK115" s="6">
        <v>195157</v>
      </c>
      <c r="AL115" s="9">
        <v>44620</v>
      </c>
      <c r="AM115" s="6"/>
      <c r="AN115" s="6"/>
      <c r="AO115" s="6"/>
      <c r="AP115" s="6"/>
      <c r="AQ115" s="6"/>
      <c r="AR115" s="6"/>
      <c r="AS115" s="6"/>
      <c r="AT115" s="6"/>
    </row>
    <row r="116" spans="1:46" ht="15.75" customHeight="1" thickBot="1">
      <c r="A116" s="6">
        <v>111</v>
      </c>
      <c r="B116" s="6">
        <v>46</v>
      </c>
      <c r="C116" s="6" t="s">
        <v>511</v>
      </c>
      <c r="D116" s="6" t="s">
        <v>512</v>
      </c>
      <c r="E116" s="6" t="s">
        <v>513</v>
      </c>
      <c r="F116" s="6">
        <v>9</v>
      </c>
      <c r="G116" s="6" t="s">
        <v>514</v>
      </c>
      <c r="H116" s="6">
        <v>3</v>
      </c>
      <c r="I116" s="6" t="s">
        <v>515</v>
      </c>
      <c r="J116" s="6" t="s">
        <v>589</v>
      </c>
      <c r="K116" s="6" t="s">
        <v>41</v>
      </c>
      <c r="L116" s="6" t="s">
        <v>56</v>
      </c>
      <c r="M116" s="6" t="s">
        <v>56</v>
      </c>
      <c r="N116" s="6" t="s">
        <v>590</v>
      </c>
      <c r="O116" s="6" t="s">
        <v>480</v>
      </c>
      <c r="P116" s="6" t="s">
        <v>95</v>
      </c>
      <c r="Q116" s="6">
        <v>0.58095238100000002</v>
      </c>
      <c r="R116" s="6">
        <v>525</v>
      </c>
      <c r="S116" s="6">
        <v>0.61714285710000005</v>
      </c>
      <c r="T116" s="6">
        <v>175</v>
      </c>
      <c r="U116" s="6" t="s">
        <v>516</v>
      </c>
      <c r="V116" s="6" t="s">
        <v>517</v>
      </c>
      <c r="W116" s="6" t="s">
        <v>518</v>
      </c>
      <c r="X116" s="6" t="s">
        <v>46</v>
      </c>
      <c r="Y116" s="6" t="s">
        <v>519</v>
      </c>
      <c r="Z116" s="6" t="s">
        <v>61</v>
      </c>
      <c r="AA116" s="6" t="s">
        <v>61</v>
      </c>
      <c r="AB116" s="6">
        <v>8.3099999999999993E-2</v>
      </c>
      <c r="AC116" s="6"/>
      <c r="AD116" s="6">
        <v>8.3099999999999993E-2</v>
      </c>
      <c r="AE116" s="6">
        <v>9.7300000000000008E-3</v>
      </c>
      <c r="AF116" s="6"/>
      <c r="AG116" s="6">
        <f>-0.1102- 0.2764</f>
        <v>-0.3866</v>
      </c>
      <c r="AH116" s="6"/>
      <c r="AI116" s="17">
        <v>9.8640762369999996E-2</v>
      </c>
      <c r="AJ116" s="6">
        <v>9.7300000000000008E-3</v>
      </c>
      <c r="AK116" s="6">
        <v>700</v>
      </c>
      <c r="AL116" s="9">
        <v>44620</v>
      </c>
      <c r="AM116" s="6"/>
      <c r="AN116" s="6"/>
      <c r="AO116" s="6"/>
      <c r="AP116" s="6"/>
      <c r="AQ116" s="6"/>
      <c r="AR116" s="6"/>
      <c r="AS116" s="6"/>
      <c r="AT116" s="6"/>
    </row>
    <row r="117" spans="1:46" ht="15.75" customHeight="1" thickBo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18"/>
      <c r="AJ117" s="6"/>
      <c r="AK117" s="6"/>
      <c r="AL117" s="6"/>
      <c r="AM117" s="6"/>
      <c r="AN117" s="6"/>
      <c r="AO117" s="6"/>
      <c r="AP117" s="6"/>
      <c r="AQ117" s="6"/>
      <c r="AR117" s="6"/>
      <c r="AS117" s="6"/>
      <c r="AT117" s="6"/>
    </row>
    <row r="118" spans="1:46" ht="15.75" customHeight="1" thickBo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18"/>
      <c r="AJ118" s="6"/>
      <c r="AK118" s="6"/>
      <c r="AL118" s="6"/>
      <c r="AM118" s="6"/>
      <c r="AN118" s="6"/>
      <c r="AO118" s="6"/>
      <c r="AP118" s="6"/>
      <c r="AQ118" s="6"/>
      <c r="AR118" s="6"/>
      <c r="AS118" s="6"/>
      <c r="AT118" s="6"/>
    </row>
    <row r="119" spans="1:46" ht="15.75" customHeight="1" thickBo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18"/>
      <c r="AJ119" s="6"/>
      <c r="AK119" s="6"/>
      <c r="AL119" s="6"/>
      <c r="AM119" s="6"/>
      <c r="AN119" s="6"/>
      <c r="AO119" s="6"/>
      <c r="AP119" s="6"/>
      <c r="AQ119" s="6"/>
      <c r="AR119" s="6"/>
      <c r="AS119" s="6"/>
      <c r="AT119" s="6"/>
    </row>
    <row r="120" spans="1:46" ht="15.75" customHeight="1" thickBo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18"/>
      <c r="AJ120" s="6"/>
      <c r="AK120" s="6"/>
      <c r="AL120" s="6"/>
      <c r="AM120" s="6"/>
      <c r="AN120" s="6"/>
      <c r="AO120" s="6"/>
      <c r="AP120" s="6"/>
      <c r="AQ120" s="6"/>
      <c r="AR120" s="6"/>
      <c r="AS120" s="6"/>
      <c r="AT120" s="6"/>
    </row>
    <row r="121" spans="1:46" ht="15.75" customHeight="1" thickBo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18"/>
      <c r="AJ121" s="6"/>
      <c r="AK121" s="6"/>
      <c r="AL121" s="6"/>
      <c r="AM121" s="6"/>
      <c r="AN121" s="6"/>
      <c r="AO121" s="6"/>
      <c r="AP121" s="6"/>
      <c r="AQ121" s="6"/>
      <c r="AR121" s="6"/>
      <c r="AS121" s="6"/>
      <c r="AT121" s="6"/>
    </row>
    <row r="122" spans="1:46" ht="15.75" customHeight="1" thickBo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18"/>
      <c r="AJ122" s="6"/>
      <c r="AK122" s="6"/>
      <c r="AL122" s="6"/>
      <c r="AM122" s="6"/>
      <c r="AN122" s="6"/>
      <c r="AO122" s="6"/>
      <c r="AP122" s="6"/>
      <c r="AQ122" s="6"/>
      <c r="AR122" s="6"/>
      <c r="AS122" s="6"/>
      <c r="AT122" s="6"/>
    </row>
    <row r="123" spans="1:46" ht="15.75" customHeight="1" thickBo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18"/>
      <c r="AJ123" s="6"/>
      <c r="AK123" s="6"/>
      <c r="AL123" s="6"/>
      <c r="AM123" s="6"/>
      <c r="AN123" s="6"/>
      <c r="AO123" s="6"/>
      <c r="AP123" s="6"/>
      <c r="AQ123" s="6"/>
      <c r="AR123" s="6"/>
      <c r="AS123" s="6"/>
      <c r="AT123" s="6"/>
    </row>
    <row r="124" spans="1:46" ht="15.75" customHeight="1" thickBo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18"/>
      <c r="AJ124" s="6"/>
      <c r="AK124" s="6"/>
      <c r="AL124" s="6"/>
      <c r="AM124" s="6"/>
      <c r="AN124" s="6"/>
      <c r="AO124" s="6"/>
      <c r="AP124" s="6"/>
      <c r="AQ124" s="6"/>
      <c r="AR124" s="6"/>
      <c r="AS124" s="6"/>
      <c r="AT124" s="6"/>
    </row>
    <row r="125" spans="1:46" ht="15.75" customHeight="1" thickBo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18"/>
      <c r="AJ125" s="6"/>
      <c r="AK125" s="6"/>
      <c r="AL125" s="6"/>
      <c r="AM125" s="6"/>
      <c r="AN125" s="6"/>
      <c r="AO125" s="6"/>
      <c r="AP125" s="6"/>
      <c r="AQ125" s="6"/>
      <c r="AR125" s="6"/>
      <c r="AS125" s="6"/>
      <c r="AT125" s="6"/>
    </row>
    <row r="126" spans="1:46" ht="15.75" customHeight="1" thickBo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18"/>
      <c r="AJ126" s="6"/>
      <c r="AK126" s="6"/>
      <c r="AL126" s="6"/>
      <c r="AM126" s="6"/>
      <c r="AN126" s="6"/>
      <c r="AO126" s="6"/>
      <c r="AP126" s="6"/>
      <c r="AQ126" s="6"/>
      <c r="AR126" s="6"/>
      <c r="AS126" s="6"/>
      <c r="AT126" s="6"/>
    </row>
    <row r="127" spans="1:46" ht="15.75" customHeight="1" thickBo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18"/>
      <c r="AJ127" s="6"/>
      <c r="AK127" s="6"/>
      <c r="AL127" s="6"/>
      <c r="AM127" s="6"/>
      <c r="AN127" s="6"/>
      <c r="AO127" s="6"/>
      <c r="AP127" s="6"/>
      <c r="AQ127" s="6"/>
      <c r="AR127" s="6"/>
      <c r="AS127" s="6"/>
      <c r="AT127" s="6"/>
    </row>
    <row r="128" spans="1:46" ht="15.75" customHeight="1" thickBo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18"/>
      <c r="AJ128" s="6"/>
      <c r="AK128" s="6"/>
      <c r="AL128" s="6"/>
      <c r="AM128" s="6"/>
      <c r="AN128" s="6"/>
      <c r="AO128" s="6"/>
      <c r="AP128" s="6"/>
      <c r="AQ128" s="6"/>
      <c r="AR128" s="6"/>
      <c r="AS128" s="6"/>
      <c r="AT128" s="6"/>
    </row>
    <row r="129" spans="1:46" ht="15.75" customHeight="1" thickBo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18"/>
      <c r="AJ129" s="6"/>
      <c r="AK129" s="6"/>
      <c r="AL129" s="6"/>
      <c r="AM129" s="6"/>
      <c r="AN129" s="6"/>
      <c r="AO129" s="6"/>
      <c r="AP129" s="6"/>
      <c r="AQ129" s="6"/>
      <c r="AR129" s="6"/>
      <c r="AS129" s="6"/>
      <c r="AT129" s="6"/>
    </row>
    <row r="130" spans="1:46" ht="15.75" customHeight="1" thickBo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18"/>
      <c r="AJ130" s="6"/>
      <c r="AK130" s="6"/>
      <c r="AL130" s="6"/>
      <c r="AM130" s="6"/>
      <c r="AN130" s="6"/>
      <c r="AO130" s="6"/>
      <c r="AP130" s="6"/>
      <c r="AQ130" s="6"/>
      <c r="AR130" s="6"/>
      <c r="AS130" s="6"/>
      <c r="AT130" s="6"/>
    </row>
    <row r="131" spans="1:46" ht="15.75" customHeight="1" thickBo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18"/>
      <c r="AJ131" s="6"/>
      <c r="AK131" s="6"/>
      <c r="AL131" s="6"/>
      <c r="AM131" s="6"/>
      <c r="AN131" s="6"/>
      <c r="AO131" s="6"/>
      <c r="AP131" s="6"/>
      <c r="AQ131" s="6"/>
      <c r="AR131" s="6"/>
      <c r="AS131" s="6"/>
      <c r="AT131" s="6"/>
    </row>
    <row r="132" spans="1:46" ht="15.75" customHeight="1" thickBo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18"/>
      <c r="AJ132" s="6"/>
      <c r="AK132" s="6"/>
      <c r="AL132" s="6"/>
      <c r="AM132" s="6"/>
      <c r="AN132" s="6"/>
      <c r="AO132" s="6"/>
      <c r="AP132" s="6"/>
      <c r="AQ132" s="6"/>
      <c r="AR132" s="6"/>
      <c r="AS132" s="6"/>
      <c r="AT132" s="6"/>
    </row>
    <row r="133" spans="1:46" ht="15.75" customHeight="1" thickBo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18"/>
      <c r="AJ133" s="6"/>
      <c r="AK133" s="6"/>
      <c r="AL133" s="6"/>
      <c r="AM133" s="6"/>
      <c r="AN133" s="6"/>
      <c r="AO133" s="6"/>
      <c r="AP133" s="6"/>
      <c r="AQ133" s="6"/>
      <c r="AR133" s="6"/>
      <c r="AS133" s="6"/>
      <c r="AT133" s="6"/>
    </row>
    <row r="134" spans="1:46" ht="15.75" customHeight="1" thickBo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18"/>
      <c r="AJ134" s="6"/>
      <c r="AK134" s="6"/>
      <c r="AL134" s="6"/>
      <c r="AM134" s="6"/>
      <c r="AN134" s="6"/>
      <c r="AO134" s="6"/>
      <c r="AP134" s="6"/>
      <c r="AQ134" s="6"/>
      <c r="AR134" s="6"/>
      <c r="AS134" s="6"/>
      <c r="AT134" s="6"/>
    </row>
    <row r="135" spans="1:46" ht="15.75" customHeight="1" thickBo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18"/>
      <c r="AJ135" s="6"/>
      <c r="AK135" s="6"/>
      <c r="AL135" s="6"/>
      <c r="AM135" s="6"/>
      <c r="AN135" s="6"/>
      <c r="AO135" s="6"/>
      <c r="AP135" s="6"/>
      <c r="AQ135" s="6"/>
      <c r="AR135" s="6"/>
      <c r="AS135" s="6"/>
      <c r="AT135" s="6"/>
    </row>
    <row r="136" spans="1:46" ht="15.75" customHeight="1" thickBo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18"/>
      <c r="AJ136" s="6"/>
      <c r="AK136" s="6"/>
      <c r="AL136" s="6"/>
      <c r="AM136" s="6"/>
      <c r="AN136" s="6"/>
      <c r="AO136" s="6"/>
      <c r="AP136" s="6"/>
      <c r="AQ136" s="6"/>
      <c r="AR136" s="6"/>
      <c r="AS136" s="6"/>
      <c r="AT136" s="6"/>
    </row>
    <row r="137" spans="1:46" ht="15.75" customHeight="1" thickBo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18"/>
      <c r="AJ137" s="6"/>
      <c r="AK137" s="6"/>
      <c r="AL137" s="6"/>
      <c r="AM137" s="6"/>
      <c r="AN137" s="6"/>
      <c r="AO137" s="6"/>
      <c r="AP137" s="6"/>
      <c r="AQ137" s="6"/>
      <c r="AR137" s="6"/>
      <c r="AS137" s="6"/>
      <c r="AT137" s="6"/>
    </row>
    <row r="138" spans="1:46" ht="15.75" customHeight="1" thickBo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18"/>
      <c r="AJ138" s="6"/>
      <c r="AK138" s="6"/>
      <c r="AL138" s="6"/>
      <c r="AM138" s="6"/>
      <c r="AN138" s="6"/>
      <c r="AO138" s="6"/>
      <c r="AP138" s="6"/>
      <c r="AQ138" s="6"/>
      <c r="AR138" s="6"/>
      <c r="AS138" s="6"/>
      <c r="AT138" s="6"/>
    </row>
    <row r="139" spans="1:46" ht="15.75" customHeight="1" thickBo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18"/>
      <c r="AJ139" s="6"/>
      <c r="AK139" s="6"/>
      <c r="AL139" s="6"/>
      <c r="AM139" s="6"/>
      <c r="AN139" s="6"/>
      <c r="AO139" s="6"/>
      <c r="AP139" s="6"/>
      <c r="AQ139" s="6"/>
      <c r="AR139" s="6"/>
      <c r="AS139" s="6"/>
      <c r="AT139" s="6"/>
    </row>
    <row r="140" spans="1:46" ht="15.75" customHeight="1" thickBo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18"/>
      <c r="AJ140" s="6"/>
      <c r="AK140" s="6"/>
      <c r="AL140" s="6"/>
      <c r="AM140" s="6"/>
      <c r="AN140" s="6"/>
      <c r="AO140" s="6"/>
      <c r="AP140" s="6"/>
      <c r="AQ140" s="6"/>
      <c r="AR140" s="6"/>
      <c r="AS140" s="6"/>
      <c r="AT140" s="6"/>
    </row>
    <row r="141" spans="1:46" ht="15.75" customHeight="1" thickBo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18"/>
      <c r="AJ141" s="6"/>
      <c r="AK141" s="6"/>
      <c r="AL141" s="6"/>
      <c r="AM141" s="6"/>
      <c r="AN141" s="6"/>
      <c r="AO141" s="6"/>
      <c r="AP141" s="6"/>
      <c r="AQ141" s="6"/>
      <c r="AR141" s="6"/>
      <c r="AS141" s="6"/>
      <c r="AT141" s="6"/>
    </row>
    <row r="142" spans="1:46" ht="15.75" customHeight="1" thickBo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18"/>
      <c r="AJ142" s="6"/>
      <c r="AK142" s="6"/>
      <c r="AL142" s="6"/>
      <c r="AM142" s="6"/>
      <c r="AN142" s="6"/>
      <c r="AO142" s="6"/>
      <c r="AP142" s="6"/>
      <c r="AQ142" s="6"/>
      <c r="AR142" s="6"/>
      <c r="AS142" s="6"/>
      <c r="AT142" s="6"/>
    </row>
    <row r="143" spans="1:46" ht="15.75" customHeight="1" thickBo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18"/>
      <c r="AJ143" s="6"/>
      <c r="AK143" s="6"/>
      <c r="AL143" s="6"/>
      <c r="AM143" s="6"/>
      <c r="AN143" s="6"/>
      <c r="AO143" s="6"/>
      <c r="AP143" s="6"/>
      <c r="AQ143" s="6"/>
      <c r="AR143" s="6"/>
      <c r="AS143" s="6"/>
      <c r="AT143" s="6"/>
    </row>
    <row r="144" spans="1:46" ht="15.75" customHeight="1" thickBo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18"/>
      <c r="AJ144" s="6"/>
      <c r="AK144" s="6"/>
      <c r="AL144" s="6"/>
      <c r="AM144" s="6"/>
      <c r="AN144" s="6"/>
      <c r="AO144" s="6"/>
      <c r="AP144" s="6"/>
      <c r="AQ144" s="6"/>
      <c r="AR144" s="6"/>
      <c r="AS144" s="6"/>
      <c r="AT144" s="6"/>
    </row>
    <row r="145" spans="1:46" ht="15.75" customHeight="1" thickBo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18"/>
      <c r="AJ145" s="6"/>
      <c r="AK145" s="6"/>
      <c r="AL145" s="6"/>
      <c r="AM145" s="6"/>
      <c r="AN145" s="6"/>
      <c r="AO145" s="6"/>
      <c r="AP145" s="6"/>
      <c r="AQ145" s="6"/>
      <c r="AR145" s="6"/>
      <c r="AS145" s="6"/>
      <c r="AT145" s="6"/>
    </row>
    <row r="146" spans="1:46" ht="15.75" customHeight="1" thickBo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18"/>
      <c r="AJ146" s="6"/>
      <c r="AK146" s="6"/>
      <c r="AL146" s="6"/>
      <c r="AM146" s="6"/>
      <c r="AN146" s="6"/>
      <c r="AO146" s="6"/>
      <c r="AP146" s="6"/>
      <c r="AQ146" s="6"/>
      <c r="AR146" s="6"/>
      <c r="AS146" s="6"/>
      <c r="AT146" s="6"/>
    </row>
    <row r="147" spans="1:46" ht="15.75" customHeight="1" thickBo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18"/>
      <c r="AJ147" s="6"/>
      <c r="AK147" s="6"/>
      <c r="AL147" s="6"/>
      <c r="AM147" s="6"/>
      <c r="AN147" s="6"/>
      <c r="AO147" s="6"/>
      <c r="AP147" s="6"/>
      <c r="AQ147" s="6"/>
      <c r="AR147" s="6"/>
      <c r="AS147" s="6"/>
      <c r="AT147" s="6"/>
    </row>
    <row r="148" spans="1:46" ht="15.75" customHeight="1" thickBo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18"/>
      <c r="AJ148" s="6"/>
      <c r="AK148" s="6"/>
      <c r="AL148" s="6"/>
      <c r="AM148" s="6"/>
      <c r="AN148" s="6"/>
      <c r="AO148" s="6"/>
      <c r="AP148" s="6"/>
      <c r="AQ148" s="6"/>
      <c r="AR148" s="6"/>
      <c r="AS148" s="6"/>
      <c r="AT148" s="6"/>
    </row>
    <row r="149" spans="1:46" ht="15.75" customHeight="1" thickBo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18"/>
      <c r="AJ149" s="6"/>
      <c r="AK149" s="6"/>
      <c r="AL149" s="6"/>
      <c r="AM149" s="6"/>
      <c r="AN149" s="6"/>
      <c r="AO149" s="6"/>
      <c r="AP149" s="6"/>
      <c r="AQ149" s="6"/>
      <c r="AR149" s="6"/>
      <c r="AS149" s="6"/>
      <c r="AT149" s="6"/>
    </row>
    <row r="150" spans="1:46" ht="15.75" customHeight="1" thickBo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18"/>
      <c r="AJ150" s="6"/>
      <c r="AK150" s="6"/>
      <c r="AL150" s="6"/>
      <c r="AM150" s="6"/>
      <c r="AN150" s="6"/>
      <c r="AO150" s="6"/>
      <c r="AP150" s="6"/>
      <c r="AQ150" s="6"/>
      <c r="AR150" s="6"/>
      <c r="AS150" s="6"/>
      <c r="AT150" s="6"/>
    </row>
    <row r="151" spans="1:46" ht="15.75" customHeight="1" thickBo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18"/>
      <c r="AJ151" s="6"/>
      <c r="AK151" s="6"/>
      <c r="AL151" s="6"/>
      <c r="AM151" s="6"/>
      <c r="AN151" s="6"/>
      <c r="AO151" s="6"/>
      <c r="AP151" s="6"/>
      <c r="AQ151" s="6"/>
      <c r="AR151" s="6"/>
      <c r="AS151" s="6"/>
      <c r="AT151" s="6"/>
    </row>
    <row r="152" spans="1:46" ht="15.75" customHeight="1" thickBo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18"/>
      <c r="AJ152" s="6"/>
      <c r="AK152" s="6"/>
      <c r="AL152" s="6"/>
      <c r="AM152" s="6"/>
      <c r="AN152" s="6"/>
      <c r="AO152" s="6"/>
      <c r="AP152" s="6"/>
      <c r="AQ152" s="6"/>
      <c r="AR152" s="6"/>
      <c r="AS152" s="6"/>
      <c r="AT152" s="6"/>
    </row>
    <row r="153" spans="1:46" ht="15.75" customHeight="1" thickBo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18"/>
      <c r="AJ153" s="6"/>
      <c r="AK153" s="6"/>
      <c r="AL153" s="6"/>
      <c r="AM153" s="6"/>
      <c r="AN153" s="6"/>
      <c r="AO153" s="6"/>
      <c r="AP153" s="6"/>
      <c r="AQ153" s="6"/>
      <c r="AR153" s="6"/>
      <c r="AS153" s="6"/>
      <c r="AT153" s="6"/>
    </row>
    <row r="154" spans="1:46" ht="15.75" customHeight="1" thickBo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18"/>
      <c r="AJ154" s="6"/>
      <c r="AK154" s="6"/>
      <c r="AL154" s="6"/>
      <c r="AM154" s="6"/>
      <c r="AN154" s="6"/>
      <c r="AO154" s="6"/>
      <c r="AP154" s="6"/>
      <c r="AQ154" s="6"/>
      <c r="AR154" s="6"/>
      <c r="AS154" s="6"/>
      <c r="AT154" s="6"/>
    </row>
    <row r="155" spans="1:46" ht="15.75" customHeight="1" thickBo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18"/>
      <c r="AJ155" s="6"/>
      <c r="AK155" s="6"/>
      <c r="AL155" s="6"/>
      <c r="AM155" s="6"/>
      <c r="AN155" s="6"/>
      <c r="AO155" s="6"/>
      <c r="AP155" s="6"/>
      <c r="AQ155" s="6"/>
      <c r="AR155" s="6"/>
      <c r="AS155" s="6"/>
      <c r="AT155" s="6"/>
    </row>
    <row r="156" spans="1:46" ht="15.75" customHeight="1" thickBo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18"/>
      <c r="AJ156" s="6"/>
      <c r="AK156" s="6"/>
      <c r="AL156" s="6"/>
      <c r="AM156" s="6"/>
      <c r="AN156" s="6"/>
      <c r="AO156" s="6"/>
      <c r="AP156" s="6"/>
      <c r="AQ156" s="6"/>
      <c r="AR156" s="6"/>
      <c r="AS156" s="6"/>
      <c r="AT156" s="6"/>
    </row>
    <row r="157" spans="1:46" ht="15.75" customHeight="1" thickBo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18"/>
      <c r="AJ157" s="6"/>
      <c r="AK157" s="6"/>
      <c r="AL157" s="6"/>
      <c r="AM157" s="6"/>
      <c r="AN157" s="6"/>
      <c r="AO157" s="6"/>
      <c r="AP157" s="6"/>
      <c r="AQ157" s="6"/>
      <c r="AR157" s="6"/>
      <c r="AS157" s="6"/>
      <c r="AT157" s="6"/>
    </row>
    <row r="158" spans="1:46" ht="15.75" customHeight="1" thickBo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18"/>
      <c r="AJ158" s="6"/>
      <c r="AK158" s="6"/>
      <c r="AL158" s="6"/>
      <c r="AM158" s="6"/>
      <c r="AN158" s="6"/>
      <c r="AO158" s="6"/>
      <c r="AP158" s="6"/>
      <c r="AQ158" s="6"/>
      <c r="AR158" s="6"/>
      <c r="AS158" s="6"/>
      <c r="AT158" s="6"/>
    </row>
    <row r="159" spans="1:46" ht="15.75" customHeight="1" thickBo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18"/>
      <c r="AJ159" s="6"/>
      <c r="AK159" s="6"/>
      <c r="AL159" s="6"/>
      <c r="AM159" s="6"/>
      <c r="AN159" s="6"/>
      <c r="AO159" s="6"/>
      <c r="AP159" s="6"/>
      <c r="AQ159" s="6"/>
      <c r="AR159" s="6"/>
      <c r="AS159" s="6"/>
      <c r="AT159" s="6"/>
    </row>
    <row r="160" spans="1:46" ht="15.75" customHeight="1" thickBo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18"/>
      <c r="AJ160" s="6"/>
      <c r="AK160" s="6"/>
      <c r="AL160" s="6"/>
      <c r="AM160" s="6"/>
      <c r="AN160" s="6"/>
      <c r="AO160" s="6"/>
      <c r="AP160" s="6"/>
      <c r="AQ160" s="6"/>
      <c r="AR160" s="6"/>
      <c r="AS160" s="6"/>
      <c r="AT160" s="6"/>
    </row>
    <row r="161" spans="1:46" ht="15.75" customHeight="1" thickBo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18"/>
      <c r="AJ161" s="6"/>
      <c r="AK161" s="6"/>
      <c r="AL161" s="6"/>
      <c r="AM161" s="6"/>
      <c r="AN161" s="6"/>
      <c r="AO161" s="6"/>
      <c r="AP161" s="6"/>
      <c r="AQ161" s="6"/>
      <c r="AR161" s="6"/>
      <c r="AS161" s="6"/>
      <c r="AT161" s="6"/>
    </row>
    <row r="162" spans="1:46" ht="15.75" customHeight="1" thickBo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18"/>
      <c r="AJ162" s="6"/>
      <c r="AK162" s="6"/>
      <c r="AL162" s="6"/>
      <c r="AM162" s="6"/>
      <c r="AN162" s="6"/>
      <c r="AO162" s="6"/>
      <c r="AP162" s="6"/>
      <c r="AQ162" s="6"/>
      <c r="AR162" s="6"/>
      <c r="AS162" s="6"/>
      <c r="AT162" s="6"/>
    </row>
    <row r="163" spans="1:46" ht="15.75" customHeight="1" thickBo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18"/>
      <c r="AJ163" s="6"/>
      <c r="AK163" s="6"/>
      <c r="AL163" s="6"/>
      <c r="AM163" s="6"/>
      <c r="AN163" s="6"/>
      <c r="AO163" s="6"/>
      <c r="AP163" s="6"/>
      <c r="AQ163" s="6"/>
      <c r="AR163" s="6"/>
      <c r="AS163" s="6"/>
      <c r="AT163" s="6"/>
    </row>
    <row r="164" spans="1:46" ht="15.75" customHeight="1" thickBo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18"/>
      <c r="AJ164" s="6"/>
      <c r="AK164" s="6"/>
      <c r="AL164" s="6"/>
      <c r="AM164" s="6"/>
      <c r="AN164" s="6"/>
      <c r="AO164" s="6"/>
      <c r="AP164" s="6"/>
      <c r="AQ164" s="6"/>
      <c r="AR164" s="6"/>
      <c r="AS164" s="6"/>
      <c r="AT164" s="6"/>
    </row>
    <row r="165" spans="1:46" ht="15.75" customHeight="1" thickBo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18"/>
      <c r="AJ165" s="6"/>
      <c r="AK165" s="6"/>
      <c r="AL165" s="6"/>
      <c r="AM165" s="6"/>
      <c r="AN165" s="6"/>
      <c r="AO165" s="6"/>
      <c r="AP165" s="6"/>
      <c r="AQ165" s="6"/>
      <c r="AR165" s="6"/>
      <c r="AS165" s="6"/>
      <c r="AT165" s="6"/>
    </row>
    <row r="166" spans="1:46" ht="15.75" customHeight="1" thickBo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18"/>
      <c r="AJ166" s="6"/>
      <c r="AK166" s="6"/>
      <c r="AL166" s="6"/>
      <c r="AM166" s="6"/>
      <c r="AN166" s="6"/>
      <c r="AO166" s="6"/>
      <c r="AP166" s="6"/>
      <c r="AQ166" s="6"/>
      <c r="AR166" s="6"/>
      <c r="AS166" s="6"/>
      <c r="AT166" s="6"/>
    </row>
    <row r="167" spans="1:46" ht="15.75" customHeight="1" thickBo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18"/>
      <c r="AJ167" s="6"/>
      <c r="AK167" s="6"/>
      <c r="AL167" s="6"/>
      <c r="AM167" s="6"/>
      <c r="AN167" s="6"/>
      <c r="AO167" s="6"/>
      <c r="AP167" s="6"/>
      <c r="AQ167" s="6"/>
      <c r="AR167" s="6"/>
      <c r="AS167" s="6"/>
      <c r="AT167" s="6"/>
    </row>
    <row r="168" spans="1:46" ht="15.75" customHeight="1" thickBo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18"/>
      <c r="AJ168" s="6"/>
      <c r="AK168" s="6"/>
      <c r="AL168" s="6"/>
      <c r="AM168" s="6"/>
      <c r="AN168" s="6"/>
      <c r="AO168" s="6"/>
      <c r="AP168" s="6"/>
      <c r="AQ168" s="6"/>
      <c r="AR168" s="6"/>
      <c r="AS168" s="6"/>
      <c r="AT168" s="6"/>
    </row>
    <row r="169" spans="1:46" ht="15.75" customHeight="1" thickBo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18"/>
      <c r="AJ169" s="6"/>
      <c r="AK169" s="6"/>
      <c r="AL169" s="6"/>
      <c r="AM169" s="6"/>
      <c r="AN169" s="6"/>
      <c r="AO169" s="6"/>
      <c r="AP169" s="6"/>
      <c r="AQ169" s="6"/>
      <c r="AR169" s="6"/>
      <c r="AS169" s="6"/>
      <c r="AT169" s="6"/>
    </row>
    <row r="170" spans="1:46" ht="15.75" customHeight="1" thickBo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18"/>
      <c r="AJ170" s="6"/>
      <c r="AK170" s="6"/>
      <c r="AL170" s="6"/>
      <c r="AM170" s="6"/>
      <c r="AN170" s="6"/>
      <c r="AO170" s="6"/>
      <c r="AP170" s="6"/>
      <c r="AQ170" s="6"/>
      <c r="AR170" s="6"/>
      <c r="AS170" s="6"/>
      <c r="AT170" s="6"/>
    </row>
    <row r="171" spans="1:46" ht="15.75" customHeight="1" thickBo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18"/>
      <c r="AJ171" s="6"/>
      <c r="AK171" s="6"/>
      <c r="AL171" s="6"/>
      <c r="AM171" s="6"/>
      <c r="AN171" s="6"/>
      <c r="AO171" s="6"/>
      <c r="AP171" s="6"/>
      <c r="AQ171" s="6"/>
      <c r="AR171" s="6"/>
      <c r="AS171" s="6"/>
      <c r="AT171" s="6"/>
    </row>
    <row r="172" spans="1:46" ht="15.75" customHeight="1" thickBo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18"/>
      <c r="AJ172" s="6"/>
      <c r="AK172" s="6"/>
      <c r="AL172" s="6"/>
      <c r="AM172" s="6"/>
      <c r="AN172" s="6"/>
      <c r="AO172" s="6"/>
      <c r="AP172" s="6"/>
      <c r="AQ172" s="6"/>
      <c r="AR172" s="6"/>
      <c r="AS172" s="6"/>
      <c r="AT172" s="6"/>
    </row>
    <row r="173" spans="1:46" ht="15.75" customHeight="1" thickBo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18"/>
      <c r="AJ173" s="6"/>
      <c r="AK173" s="6"/>
      <c r="AL173" s="6"/>
      <c r="AM173" s="6"/>
      <c r="AN173" s="6"/>
      <c r="AO173" s="6"/>
      <c r="AP173" s="6"/>
      <c r="AQ173" s="6"/>
      <c r="AR173" s="6"/>
      <c r="AS173" s="6"/>
      <c r="AT173" s="6"/>
    </row>
    <row r="174" spans="1:46" ht="15.75" customHeight="1" thickBo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18"/>
      <c r="AJ174" s="6"/>
      <c r="AK174" s="6"/>
      <c r="AL174" s="6"/>
      <c r="AM174" s="6"/>
      <c r="AN174" s="6"/>
      <c r="AO174" s="6"/>
      <c r="AP174" s="6"/>
      <c r="AQ174" s="6"/>
      <c r="AR174" s="6"/>
      <c r="AS174" s="6"/>
      <c r="AT174" s="6"/>
    </row>
    <row r="175" spans="1:46" ht="15.75" customHeight="1" thickBo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18"/>
      <c r="AJ175" s="6"/>
      <c r="AK175" s="6"/>
      <c r="AL175" s="6"/>
      <c r="AM175" s="6"/>
      <c r="AN175" s="6"/>
      <c r="AO175" s="6"/>
      <c r="AP175" s="6"/>
      <c r="AQ175" s="6"/>
      <c r="AR175" s="6"/>
      <c r="AS175" s="6"/>
      <c r="AT175" s="6"/>
    </row>
    <row r="176" spans="1:46" ht="15.75" customHeight="1" thickBo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18"/>
      <c r="AJ176" s="6"/>
      <c r="AK176" s="6"/>
      <c r="AL176" s="6"/>
      <c r="AM176" s="6"/>
      <c r="AN176" s="6"/>
      <c r="AO176" s="6"/>
      <c r="AP176" s="6"/>
      <c r="AQ176" s="6"/>
      <c r="AR176" s="6"/>
      <c r="AS176" s="6"/>
      <c r="AT176" s="6"/>
    </row>
    <row r="177" spans="1:46" ht="15.75" customHeight="1" thickBo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18"/>
      <c r="AJ177" s="6"/>
      <c r="AK177" s="6"/>
      <c r="AL177" s="6"/>
      <c r="AM177" s="6"/>
      <c r="AN177" s="6"/>
      <c r="AO177" s="6"/>
      <c r="AP177" s="6"/>
      <c r="AQ177" s="6"/>
      <c r="AR177" s="6"/>
      <c r="AS177" s="6"/>
      <c r="AT177" s="6"/>
    </row>
    <row r="178" spans="1:46" ht="15.75" customHeight="1" thickBo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18"/>
      <c r="AJ178" s="6"/>
      <c r="AK178" s="6"/>
      <c r="AL178" s="6"/>
      <c r="AM178" s="6"/>
      <c r="AN178" s="6"/>
      <c r="AO178" s="6"/>
      <c r="AP178" s="6"/>
      <c r="AQ178" s="6"/>
      <c r="AR178" s="6"/>
      <c r="AS178" s="6"/>
      <c r="AT178" s="6"/>
    </row>
    <row r="179" spans="1:46" ht="15.75" customHeight="1" thickBo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18"/>
      <c r="AJ179" s="6"/>
      <c r="AK179" s="6"/>
      <c r="AL179" s="6"/>
      <c r="AM179" s="6"/>
      <c r="AN179" s="6"/>
      <c r="AO179" s="6"/>
      <c r="AP179" s="6"/>
      <c r="AQ179" s="6"/>
      <c r="AR179" s="6"/>
      <c r="AS179" s="6"/>
      <c r="AT179" s="6"/>
    </row>
    <row r="180" spans="1:46" ht="15.75" customHeight="1" thickBo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18"/>
      <c r="AJ180" s="6"/>
      <c r="AK180" s="6"/>
      <c r="AL180" s="6"/>
      <c r="AM180" s="6"/>
      <c r="AN180" s="6"/>
      <c r="AO180" s="6"/>
      <c r="AP180" s="6"/>
      <c r="AQ180" s="6"/>
      <c r="AR180" s="6"/>
      <c r="AS180" s="6"/>
      <c r="AT180" s="6"/>
    </row>
    <row r="181" spans="1:46" ht="15.75" customHeight="1" thickBo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18"/>
      <c r="AJ181" s="6"/>
      <c r="AK181" s="6"/>
      <c r="AL181" s="6"/>
      <c r="AM181" s="6"/>
      <c r="AN181" s="6"/>
      <c r="AO181" s="6"/>
      <c r="AP181" s="6"/>
      <c r="AQ181" s="6"/>
      <c r="AR181" s="6"/>
      <c r="AS181" s="6"/>
      <c r="AT181" s="6"/>
    </row>
    <row r="182" spans="1:46" ht="15.75" customHeight="1" thickBo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18"/>
      <c r="AJ182" s="6"/>
      <c r="AK182" s="6"/>
      <c r="AL182" s="6"/>
      <c r="AM182" s="6"/>
      <c r="AN182" s="6"/>
      <c r="AO182" s="6"/>
      <c r="AP182" s="6"/>
      <c r="AQ182" s="6"/>
      <c r="AR182" s="6"/>
      <c r="AS182" s="6"/>
      <c r="AT182" s="6"/>
    </row>
    <row r="183" spans="1:46" ht="15.75" customHeight="1" thickBo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18"/>
      <c r="AJ183" s="6"/>
      <c r="AK183" s="6"/>
      <c r="AL183" s="6"/>
      <c r="AM183" s="6"/>
      <c r="AN183" s="6"/>
      <c r="AO183" s="6"/>
      <c r="AP183" s="6"/>
      <c r="AQ183" s="6"/>
      <c r="AR183" s="6"/>
      <c r="AS183" s="6"/>
      <c r="AT183" s="6"/>
    </row>
    <row r="184" spans="1:46" ht="15.75" customHeight="1" thickBo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18"/>
      <c r="AJ184" s="6"/>
      <c r="AK184" s="6"/>
      <c r="AL184" s="6"/>
      <c r="AM184" s="6"/>
      <c r="AN184" s="6"/>
      <c r="AO184" s="6"/>
      <c r="AP184" s="6"/>
      <c r="AQ184" s="6"/>
      <c r="AR184" s="6"/>
      <c r="AS184" s="6"/>
      <c r="AT184" s="6"/>
    </row>
    <row r="185" spans="1:46" ht="15.75" customHeight="1" thickBo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18"/>
      <c r="AJ185" s="6"/>
      <c r="AK185" s="6"/>
      <c r="AL185" s="6"/>
      <c r="AM185" s="6"/>
      <c r="AN185" s="6"/>
      <c r="AO185" s="6"/>
      <c r="AP185" s="6"/>
      <c r="AQ185" s="6"/>
      <c r="AR185" s="6"/>
      <c r="AS185" s="6"/>
      <c r="AT185" s="6"/>
    </row>
    <row r="186" spans="1:46" ht="15.75" customHeight="1" thickBo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18"/>
      <c r="AJ186" s="6"/>
      <c r="AK186" s="6"/>
      <c r="AL186" s="6"/>
      <c r="AM186" s="6"/>
      <c r="AN186" s="6"/>
      <c r="AO186" s="6"/>
      <c r="AP186" s="6"/>
      <c r="AQ186" s="6"/>
      <c r="AR186" s="6"/>
      <c r="AS186" s="6"/>
      <c r="AT186" s="6"/>
    </row>
    <row r="187" spans="1:46" ht="15.75" customHeight="1" thickBo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18"/>
      <c r="AJ187" s="6"/>
      <c r="AK187" s="6"/>
      <c r="AL187" s="6"/>
      <c r="AM187" s="6"/>
      <c r="AN187" s="6"/>
      <c r="AO187" s="6"/>
      <c r="AP187" s="6"/>
      <c r="AQ187" s="6"/>
      <c r="AR187" s="6"/>
      <c r="AS187" s="6"/>
      <c r="AT187" s="6"/>
    </row>
    <row r="188" spans="1:46" ht="15.75" customHeight="1" thickBo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18"/>
      <c r="AJ188" s="6"/>
      <c r="AK188" s="6"/>
      <c r="AL188" s="6"/>
      <c r="AM188" s="6"/>
      <c r="AN188" s="6"/>
      <c r="AO188" s="6"/>
      <c r="AP188" s="6"/>
      <c r="AQ188" s="6"/>
      <c r="AR188" s="6"/>
      <c r="AS188" s="6"/>
      <c r="AT188" s="6"/>
    </row>
    <row r="189" spans="1:46" ht="15.75" customHeight="1" thickBo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18"/>
      <c r="AJ189" s="6"/>
      <c r="AK189" s="6"/>
      <c r="AL189" s="6"/>
      <c r="AM189" s="6"/>
      <c r="AN189" s="6"/>
      <c r="AO189" s="6"/>
      <c r="AP189" s="6"/>
      <c r="AQ189" s="6"/>
      <c r="AR189" s="6"/>
      <c r="AS189" s="6"/>
      <c r="AT189" s="6"/>
    </row>
    <row r="190" spans="1:46" ht="15.75" customHeight="1" thickBo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18"/>
      <c r="AJ190" s="6"/>
      <c r="AK190" s="6"/>
      <c r="AL190" s="6"/>
      <c r="AM190" s="6"/>
      <c r="AN190" s="6"/>
      <c r="AO190" s="6"/>
      <c r="AP190" s="6"/>
      <c r="AQ190" s="6"/>
      <c r="AR190" s="6"/>
      <c r="AS190" s="6"/>
      <c r="AT190" s="6"/>
    </row>
    <row r="191" spans="1:46" ht="15.75" customHeight="1" thickBo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18"/>
      <c r="AJ191" s="6"/>
      <c r="AK191" s="6"/>
      <c r="AL191" s="6"/>
      <c r="AM191" s="6"/>
      <c r="AN191" s="6"/>
      <c r="AO191" s="6"/>
      <c r="AP191" s="6"/>
      <c r="AQ191" s="6"/>
      <c r="AR191" s="6"/>
      <c r="AS191" s="6"/>
      <c r="AT191" s="6"/>
    </row>
    <row r="192" spans="1:46" ht="15.75" customHeight="1" thickBo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18"/>
      <c r="AJ192" s="6"/>
      <c r="AK192" s="6"/>
      <c r="AL192" s="6"/>
      <c r="AM192" s="6"/>
      <c r="AN192" s="6"/>
      <c r="AO192" s="6"/>
      <c r="AP192" s="6"/>
      <c r="AQ192" s="6"/>
      <c r="AR192" s="6"/>
      <c r="AS192" s="6"/>
      <c r="AT192" s="6"/>
    </row>
    <row r="193" spans="1:46" ht="15.75" customHeight="1" thickBo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18"/>
      <c r="AJ193" s="6"/>
      <c r="AK193" s="6"/>
      <c r="AL193" s="6"/>
      <c r="AM193" s="6"/>
      <c r="AN193" s="6"/>
      <c r="AO193" s="6"/>
      <c r="AP193" s="6"/>
      <c r="AQ193" s="6"/>
      <c r="AR193" s="6"/>
      <c r="AS193" s="6"/>
      <c r="AT193" s="6"/>
    </row>
    <row r="194" spans="1:46" ht="15.75" customHeight="1" thickBo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18"/>
      <c r="AJ194" s="6"/>
      <c r="AK194" s="6"/>
      <c r="AL194" s="6"/>
      <c r="AM194" s="6"/>
      <c r="AN194" s="6"/>
      <c r="AO194" s="6"/>
      <c r="AP194" s="6"/>
      <c r="AQ194" s="6"/>
      <c r="AR194" s="6"/>
      <c r="AS194" s="6"/>
      <c r="AT194" s="6"/>
    </row>
    <row r="195" spans="1:46" ht="15.75" customHeight="1" thickBo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18"/>
      <c r="AJ195" s="6"/>
      <c r="AK195" s="6"/>
      <c r="AL195" s="6"/>
      <c r="AM195" s="6"/>
      <c r="AN195" s="6"/>
      <c r="AO195" s="6"/>
      <c r="AP195" s="6"/>
      <c r="AQ195" s="6"/>
      <c r="AR195" s="6"/>
      <c r="AS195" s="6"/>
      <c r="AT195" s="6"/>
    </row>
    <row r="196" spans="1:46" ht="15.75" customHeight="1" thickBo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18"/>
      <c r="AJ196" s="6"/>
      <c r="AK196" s="6"/>
      <c r="AL196" s="6"/>
      <c r="AM196" s="6"/>
      <c r="AN196" s="6"/>
      <c r="AO196" s="6"/>
      <c r="AP196" s="6"/>
      <c r="AQ196" s="6"/>
      <c r="AR196" s="6"/>
      <c r="AS196" s="6"/>
      <c r="AT196" s="6"/>
    </row>
    <row r="197" spans="1:46" ht="15.75" customHeight="1" thickBo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18"/>
      <c r="AJ197" s="6"/>
      <c r="AK197" s="6"/>
      <c r="AL197" s="6"/>
      <c r="AM197" s="6"/>
      <c r="AN197" s="6"/>
      <c r="AO197" s="6"/>
      <c r="AP197" s="6"/>
      <c r="AQ197" s="6"/>
      <c r="AR197" s="6"/>
      <c r="AS197" s="6"/>
      <c r="AT197" s="6"/>
    </row>
    <row r="198" spans="1:46" ht="15.75" customHeight="1" thickBo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18"/>
      <c r="AJ198" s="6"/>
      <c r="AK198" s="6"/>
      <c r="AL198" s="6"/>
      <c r="AM198" s="6"/>
      <c r="AN198" s="6"/>
      <c r="AO198" s="6"/>
      <c r="AP198" s="6"/>
      <c r="AQ198" s="6"/>
      <c r="AR198" s="6"/>
      <c r="AS198" s="6"/>
      <c r="AT198" s="6"/>
    </row>
    <row r="199" spans="1:46" ht="15.75" customHeight="1" thickBo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18"/>
      <c r="AJ199" s="6"/>
      <c r="AK199" s="6"/>
      <c r="AL199" s="6"/>
      <c r="AM199" s="6"/>
      <c r="AN199" s="6"/>
      <c r="AO199" s="6"/>
      <c r="AP199" s="6"/>
      <c r="AQ199" s="6"/>
      <c r="AR199" s="6"/>
      <c r="AS199" s="6"/>
      <c r="AT199" s="6"/>
    </row>
    <row r="200" spans="1:46" ht="15.75" customHeight="1" thickBo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18"/>
      <c r="AJ200" s="6"/>
      <c r="AK200" s="6"/>
      <c r="AL200" s="6"/>
      <c r="AM200" s="6"/>
      <c r="AN200" s="6"/>
      <c r="AO200" s="6"/>
      <c r="AP200" s="6"/>
      <c r="AQ200" s="6"/>
      <c r="AR200" s="6"/>
      <c r="AS200" s="6"/>
      <c r="AT200" s="6"/>
    </row>
    <row r="201" spans="1:46" ht="15.75" customHeight="1" thickBo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18"/>
      <c r="AJ201" s="6"/>
      <c r="AK201" s="6"/>
      <c r="AL201" s="6"/>
      <c r="AM201" s="6"/>
      <c r="AN201" s="6"/>
      <c r="AO201" s="6"/>
      <c r="AP201" s="6"/>
      <c r="AQ201" s="6"/>
      <c r="AR201" s="6"/>
      <c r="AS201" s="6"/>
      <c r="AT201" s="6"/>
    </row>
    <row r="202" spans="1:46" ht="15.75" customHeight="1" thickBo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18"/>
      <c r="AJ202" s="6"/>
      <c r="AK202" s="6"/>
      <c r="AL202" s="6"/>
      <c r="AM202" s="6"/>
      <c r="AN202" s="6"/>
      <c r="AO202" s="6"/>
      <c r="AP202" s="6"/>
      <c r="AQ202" s="6"/>
      <c r="AR202" s="6"/>
      <c r="AS202" s="6"/>
      <c r="AT202" s="6"/>
    </row>
    <row r="203" spans="1:46" ht="15.75" customHeight="1" thickBo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18"/>
      <c r="AJ203" s="6"/>
      <c r="AK203" s="6"/>
      <c r="AL203" s="6"/>
      <c r="AM203" s="6"/>
      <c r="AN203" s="6"/>
      <c r="AO203" s="6"/>
      <c r="AP203" s="6"/>
      <c r="AQ203" s="6"/>
      <c r="AR203" s="6"/>
      <c r="AS203" s="6"/>
      <c r="AT203" s="6"/>
    </row>
    <row r="204" spans="1:46" ht="15.75" customHeight="1" thickBo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18"/>
      <c r="AJ204" s="6"/>
      <c r="AK204" s="6"/>
      <c r="AL204" s="6"/>
      <c r="AM204" s="6"/>
      <c r="AN204" s="6"/>
      <c r="AO204" s="6"/>
      <c r="AP204" s="6"/>
      <c r="AQ204" s="6"/>
      <c r="AR204" s="6"/>
      <c r="AS204" s="6"/>
      <c r="AT204" s="6"/>
    </row>
    <row r="205" spans="1:46" ht="15.75" customHeight="1" thickBo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18"/>
      <c r="AJ205" s="6"/>
      <c r="AK205" s="6"/>
      <c r="AL205" s="6"/>
      <c r="AM205" s="6"/>
      <c r="AN205" s="6"/>
      <c r="AO205" s="6"/>
      <c r="AP205" s="6"/>
      <c r="AQ205" s="6"/>
      <c r="AR205" s="6"/>
      <c r="AS205" s="6"/>
      <c r="AT205" s="6"/>
    </row>
    <row r="206" spans="1:46" ht="15.75" customHeight="1" thickBo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18"/>
      <c r="AJ206" s="6"/>
      <c r="AK206" s="6"/>
      <c r="AL206" s="6"/>
      <c r="AM206" s="6"/>
      <c r="AN206" s="6"/>
      <c r="AO206" s="6"/>
      <c r="AP206" s="6"/>
      <c r="AQ206" s="6"/>
      <c r="AR206" s="6"/>
      <c r="AS206" s="6"/>
      <c r="AT206" s="6"/>
    </row>
    <row r="207" spans="1:46" ht="15.75" customHeight="1" thickBo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18"/>
      <c r="AJ207" s="6"/>
      <c r="AK207" s="6"/>
      <c r="AL207" s="6"/>
      <c r="AM207" s="6"/>
      <c r="AN207" s="6"/>
      <c r="AO207" s="6"/>
      <c r="AP207" s="6"/>
      <c r="AQ207" s="6"/>
      <c r="AR207" s="6"/>
      <c r="AS207" s="6"/>
      <c r="AT207" s="6"/>
    </row>
    <row r="208" spans="1:46" ht="15.75" customHeight="1" thickBo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18"/>
      <c r="AJ208" s="6"/>
      <c r="AK208" s="6"/>
      <c r="AL208" s="6"/>
      <c r="AM208" s="6"/>
      <c r="AN208" s="6"/>
      <c r="AO208" s="6"/>
      <c r="AP208" s="6"/>
      <c r="AQ208" s="6"/>
      <c r="AR208" s="6"/>
      <c r="AS208" s="6"/>
      <c r="AT208" s="6"/>
    </row>
    <row r="209" spans="1:46" ht="15.75" customHeight="1" thickBo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18"/>
      <c r="AJ209" s="6"/>
      <c r="AK209" s="6"/>
      <c r="AL209" s="6"/>
      <c r="AM209" s="6"/>
      <c r="AN209" s="6"/>
      <c r="AO209" s="6"/>
      <c r="AP209" s="6"/>
      <c r="AQ209" s="6"/>
      <c r="AR209" s="6"/>
      <c r="AS209" s="6"/>
      <c r="AT209" s="6"/>
    </row>
    <row r="210" spans="1:46" ht="15.75" customHeight="1" thickBo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18"/>
      <c r="AJ210" s="6"/>
      <c r="AK210" s="6"/>
      <c r="AL210" s="6"/>
      <c r="AM210" s="6"/>
      <c r="AN210" s="6"/>
      <c r="AO210" s="6"/>
      <c r="AP210" s="6"/>
      <c r="AQ210" s="6"/>
      <c r="AR210" s="6"/>
      <c r="AS210" s="6"/>
      <c r="AT210" s="6"/>
    </row>
    <row r="211" spans="1:46" ht="15.75" customHeight="1" thickBo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18"/>
      <c r="AJ211" s="6"/>
      <c r="AK211" s="6"/>
      <c r="AL211" s="6"/>
      <c r="AM211" s="6"/>
      <c r="AN211" s="6"/>
      <c r="AO211" s="6"/>
      <c r="AP211" s="6"/>
      <c r="AQ211" s="6"/>
      <c r="AR211" s="6"/>
      <c r="AS211" s="6"/>
      <c r="AT211" s="6"/>
    </row>
    <row r="212" spans="1:46" ht="15.75" customHeight="1" thickBo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18"/>
      <c r="AJ212" s="6"/>
      <c r="AK212" s="6"/>
      <c r="AL212" s="6"/>
      <c r="AM212" s="6"/>
      <c r="AN212" s="6"/>
      <c r="AO212" s="6"/>
      <c r="AP212" s="6"/>
      <c r="AQ212" s="6"/>
      <c r="AR212" s="6"/>
      <c r="AS212" s="6"/>
      <c r="AT212" s="6"/>
    </row>
    <row r="213" spans="1:46" ht="15.75" customHeight="1" thickBo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18"/>
      <c r="AJ213" s="6"/>
      <c r="AK213" s="6"/>
      <c r="AL213" s="6"/>
      <c r="AM213" s="6"/>
      <c r="AN213" s="6"/>
      <c r="AO213" s="6"/>
      <c r="AP213" s="6"/>
      <c r="AQ213" s="6"/>
      <c r="AR213" s="6"/>
      <c r="AS213" s="6"/>
      <c r="AT213" s="6"/>
    </row>
    <row r="214" spans="1:46" ht="15.75" customHeight="1" thickBo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18"/>
      <c r="AJ214" s="6"/>
      <c r="AK214" s="6"/>
      <c r="AL214" s="6"/>
      <c r="AM214" s="6"/>
      <c r="AN214" s="6"/>
      <c r="AO214" s="6"/>
      <c r="AP214" s="6"/>
      <c r="AQ214" s="6"/>
      <c r="AR214" s="6"/>
      <c r="AS214" s="6"/>
      <c r="AT214" s="6"/>
    </row>
    <row r="215" spans="1:46" ht="15.75" customHeight="1" thickBo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18"/>
      <c r="AJ215" s="6"/>
      <c r="AK215" s="6"/>
      <c r="AL215" s="6"/>
      <c r="AM215" s="6"/>
      <c r="AN215" s="6"/>
      <c r="AO215" s="6"/>
      <c r="AP215" s="6"/>
      <c r="AQ215" s="6"/>
      <c r="AR215" s="6"/>
      <c r="AS215" s="6"/>
      <c r="AT215" s="6"/>
    </row>
    <row r="216" spans="1:46" ht="15.75" customHeight="1" thickBo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18"/>
      <c r="AJ216" s="6"/>
      <c r="AK216" s="6"/>
      <c r="AL216" s="6"/>
      <c r="AM216" s="6"/>
      <c r="AN216" s="6"/>
      <c r="AO216" s="6"/>
      <c r="AP216" s="6"/>
      <c r="AQ216" s="6"/>
      <c r="AR216" s="6"/>
      <c r="AS216" s="6"/>
      <c r="AT216" s="6"/>
    </row>
    <row r="217" spans="1:46" ht="15.75" customHeight="1" thickBo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18"/>
      <c r="AJ217" s="6"/>
      <c r="AK217" s="6"/>
      <c r="AL217" s="6"/>
      <c r="AM217" s="6"/>
      <c r="AN217" s="6"/>
      <c r="AO217" s="6"/>
      <c r="AP217" s="6"/>
      <c r="AQ217" s="6"/>
      <c r="AR217" s="6"/>
      <c r="AS217" s="6"/>
      <c r="AT217" s="6"/>
    </row>
    <row r="218" spans="1:46" ht="15.75" customHeight="1" thickBo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18"/>
      <c r="AJ218" s="6"/>
      <c r="AK218" s="6"/>
      <c r="AL218" s="6"/>
      <c r="AM218" s="6"/>
      <c r="AN218" s="6"/>
      <c r="AO218" s="6"/>
      <c r="AP218" s="6"/>
      <c r="AQ218" s="6"/>
      <c r="AR218" s="6"/>
      <c r="AS218" s="6"/>
      <c r="AT218" s="6"/>
    </row>
    <row r="219" spans="1:46" ht="15.75" customHeight="1" thickBo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18"/>
      <c r="AJ219" s="6"/>
      <c r="AK219" s="6"/>
      <c r="AL219" s="6"/>
      <c r="AM219" s="6"/>
      <c r="AN219" s="6"/>
      <c r="AO219" s="6"/>
      <c r="AP219" s="6"/>
      <c r="AQ219" s="6"/>
      <c r="AR219" s="6"/>
      <c r="AS219" s="6"/>
      <c r="AT219" s="6"/>
    </row>
    <row r="220" spans="1:46" ht="15.75" customHeight="1" thickBo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18"/>
      <c r="AJ220" s="6"/>
      <c r="AK220" s="6"/>
      <c r="AL220" s="6"/>
      <c r="AM220" s="6"/>
      <c r="AN220" s="6"/>
      <c r="AO220" s="6"/>
      <c r="AP220" s="6"/>
      <c r="AQ220" s="6"/>
      <c r="AR220" s="6"/>
      <c r="AS220" s="6"/>
      <c r="AT220" s="6"/>
    </row>
    <row r="221" spans="1:46" ht="15.75" customHeight="1" thickBo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18"/>
      <c r="AJ221" s="6"/>
      <c r="AK221" s="6"/>
      <c r="AL221" s="6"/>
      <c r="AM221" s="6"/>
      <c r="AN221" s="6"/>
      <c r="AO221" s="6"/>
      <c r="AP221" s="6"/>
      <c r="AQ221" s="6"/>
      <c r="AR221" s="6"/>
      <c r="AS221" s="6"/>
      <c r="AT221" s="6"/>
    </row>
    <row r="222" spans="1:46" ht="15.75" customHeight="1" thickBo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18"/>
      <c r="AJ222" s="6"/>
      <c r="AK222" s="6"/>
      <c r="AL222" s="6"/>
      <c r="AM222" s="6"/>
      <c r="AN222" s="6"/>
      <c r="AO222" s="6"/>
      <c r="AP222" s="6"/>
      <c r="AQ222" s="6"/>
      <c r="AR222" s="6"/>
      <c r="AS222" s="6"/>
      <c r="AT222" s="6"/>
    </row>
    <row r="223" spans="1:46" ht="15.75" customHeight="1" thickBo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18"/>
      <c r="AJ223" s="6"/>
      <c r="AK223" s="6"/>
      <c r="AL223" s="6"/>
      <c r="AM223" s="6"/>
      <c r="AN223" s="6"/>
      <c r="AO223" s="6"/>
      <c r="AP223" s="6"/>
      <c r="AQ223" s="6"/>
      <c r="AR223" s="6"/>
      <c r="AS223" s="6"/>
      <c r="AT223" s="6"/>
    </row>
    <row r="224" spans="1:46" ht="15.75" customHeight="1" thickBo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18"/>
      <c r="AJ224" s="6"/>
      <c r="AK224" s="6"/>
      <c r="AL224" s="6"/>
      <c r="AM224" s="6"/>
      <c r="AN224" s="6"/>
      <c r="AO224" s="6"/>
      <c r="AP224" s="6"/>
      <c r="AQ224" s="6"/>
      <c r="AR224" s="6"/>
      <c r="AS224" s="6"/>
      <c r="AT224" s="6"/>
    </row>
    <row r="225" spans="1:46" ht="15.75" customHeight="1" thickBo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18"/>
      <c r="AJ225" s="6"/>
      <c r="AK225" s="6"/>
      <c r="AL225" s="6"/>
      <c r="AM225" s="6"/>
      <c r="AN225" s="6"/>
      <c r="AO225" s="6"/>
      <c r="AP225" s="6"/>
      <c r="AQ225" s="6"/>
      <c r="AR225" s="6"/>
      <c r="AS225" s="6"/>
      <c r="AT225" s="6"/>
    </row>
    <row r="226" spans="1:46" ht="15.75" customHeight="1" thickBo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18"/>
      <c r="AJ226" s="6"/>
      <c r="AK226" s="6"/>
      <c r="AL226" s="6"/>
      <c r="AM226" s="6"/>
      <c r="AN226" s="6"/>
      <c r="AO226" s="6"/>
      <c r="AP226" s="6"/>
      <c r="AQ226" s="6"/>
      <c r="AR226" s="6"/>
      <c r="AS226" s="6"/>
      <c r="AT226" s="6"/>
    </row>
    <row r="227" spans="1:46" ht="15.75" customHeight="1" thickBo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18"/>
      <c r="AJ227" s="6"/>
      <c r="AK227" s="6"/>
      <c r="AL227" s="6"/>
      <c r="AM227" s="6"/>
      <c r="AN227" s="6"/>
      <c r="AO227" s="6"/>
      <c r="AP227" s="6"/>
      <c r="AQ227" s="6"/>
      <c r="AR227" s="6"/>
      <c r="AS227" s="6"/>
      <c r="AT227" s="6"/>
    </row>
    <row r="228" spans="1:46" ht="15.75" customHeight="1" thickBo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18"/>
      <c r="AJ228" s="6"/>
      <c r="AK228" s="6"/>
      <c r="AL228" s="6"/>
      <c r="AM228" s="6"/>
      <c r="AN228" s="6"/>
      <c r="AO228" s="6"/>
      <c r="AP228" s="6"/>
      <c r="AQ228" s="6"/>
      <c r="AR228" s="6"/>
      <c r="AS228" s="6"/>
      <c r="AT228" s="6"/>
    </row>
    <row r="229" spans="1:46" ht="15.75" customHeight="1" thickBo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18"/>
      <c r="AJ229" s="6"/>
      <c r="AK229" s="6"/>
      <c r="AL229" s="6"/>
      <c r="AM229" s="6"/>
      <c r="AN229" s="6"/>
      <c r="AO229" s="6"/>
      <c r="AP229" s="6"/>
      <c r="AQ229" s="6"/>
      <c r="AR229" s="6"/>
      <c r="AS229" s="6"/>
      <c r="AT229" s="6"/>
    </row>
    <row r="230" spans="1:46" ht="15.75" customHeight="1" thickBo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18"/>
      <c r="AJ230" s="6"/>
      <c r="AK230" s="6"/>
      <c r="AL230" s="6"/>
      <c r="AM230" s="6"/>
      <c r="AN230" s="6"/>
      <c r="AO230" s="6"/>
      <c r="AP230" s="6"/>
      <c r="AQ230" s="6"/>
      <c r="AR230" s="6"/>
      <c r="AS230" s="6"/>
      <c r="AT230" s="6"/>
    </row>
    <row r="231" spans="1:46" ht="15.75" customHeight="1" thickBo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18"/>
      <c r="AJ231" s="6"/>
      <c r="AK231" s="6"/>
      <c r="AL231" s="6"/>
      <c r="AM231" s="6"/>
      <c r="AN231" s="6"/>
      <c r="AO231" s="6"/>
      <c r="AP231" s="6"/>
      <c r="AQ231" s="6"/>
      <c r="AR231" s="6"/>
      <c r="AS231" s="6"/>
      <c r="AT231" s="6"/>
    </row>
    <row r="232" spans="1:46" ht="15.75" customHeight="1" thickBo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18"/>
      <c r="AJ232" s="6"/>
      <c r="AK232" s="6"/>
      <c r="AL232" s="6"/>
      <c r="AM232" s="6"/>
      <c r="AN232" s="6"/>
      <c r="AO232" s="6"/>
      <c r="AP232" s="6"/>
      <c r="AQ232" s="6"/>
      <c r="AR232" s="6"/>
      <c r="AS232" s="6"/>
      <c r="AT232" s="6"/>
    </row>
    <row r="233" spans="1:46" ht="15.75" customHeight="1" thickBo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18"/>
      <c r="AJ233" s="6"/>
      <c r="AK233" s="6"/>
      <c r="AL233" s="6"/>
      <c r="AM233" s="6"/>
      <c r="AN233" s="6"/>
      <c r="AO233" s="6"/>
      <c r="AP233" s="6"/>
      <c r="AQ233" s="6"/>
      <c r="AR233" s="6"/>
      <c r="AS233" s="6"/>
      <c r="AT233" s="6"/>
    </row>
    <row r="234" spans="1:46" ht="15.75" customHeight="1" thickBo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18"/>
      <c r="AJ234" s="6"/>
      <c r="AK234" s="6"/>
      <c r="AL234" s="6"/>
      <c r="AM234" s="6"/>
      <c r="AN234" s="6"/>
      <c r="AO234" s="6"/>
      <c r="AP234" s="6"/>
      <c r="AQ234" s="6"/>
      <c r="AR234" s="6"/>
      <c r="AS234" s="6"/>
      <c r="AT234" s="6"/>
    </row>
    <row r="235" spans="1:46" ht="15.75" customHeight="1" thickBo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18"/>
      <c r="AJ235" s="6"/>
      <c r="AK235" s="6"/>
      <c r="AL235" s="6"/>
      <c r="AM235" s="6"/>
      <c r="AN235" s="6"/>
      <c r="AO235" s="6"/>
      <c r="AP235" s="6"/>
      <c r="AQ235" s="6"/>
      <c r="AR235" s="6"/>
      <c r="AS235" s="6"/>
      <c r="AT235" s="6"/>
    </row>
    <row r="236" spans="1:46" ht="15.75" customHeight="1" thickBo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18"/>
      <c r="AJ236" s="6"/>
      <c r="AK236" s="6"/>
      <c r="AL236" s="6"/>
      <c r="AM236" s="6"/>
      <c r="AN236" s="6"/>
      <c r="AO236" s="6"/>
      <c r="AP236" s="6"/>
      <c r="AQ236" s="6"/>
      <c r="AR236" s="6"/>
      <c r="AS236" s="6"/>
      <c r="AT236" s="6"/>
    </row>
    <row r="237" spans="1:46" ht="15.75" customHeight="1" thickBo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18"/>
      <c r="AJ237" s="6"/>
      <c r="AK237" s="6"/>
      <c r="AL237" s="6"/>
      <c r="AM237" s="6"/>
      <c r="AN237" s="6"/>
      <c r="AO237" s="6"/>
      <c r="AP237" s="6"/>
      <c r="AQ237" s="6"/>
      <c r="AR237" s="6"/>
      <c r="AS237" s="6"/>
      <c r="AT237" s="6"/>
    </row>
    <row r="238" spans="1:46" ht="15.75" customHeight="1" thickBo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18"/>
      <c r="AJ238" s="6"/>
      <c r="AK238" s="6"/>
      <c r="AL238" s="6"/>
      <c r="AM238" s="6"/>
      <c r="AN238" s="6"/>
      <c r="AO238" s="6"/>
      <c r="AP238" s="6"/>
      <c r="AQ238" s="6"/>
      <c r="AR238" s="6"/>
      <c r="AS238" s="6"/>
      <c r="AT238" s="6"/>
    </row>
    <row r="239" spans="1:46" ht="15.75" customHeight="1" thickBo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18"/>
      <c r="AJ239" s="6"/>
      <c r="AK239" s="6"/>
      <c r="AL239" s="6"/>
      <c r="AM239" s="6"/>
      <c r="AN239" s="6"/>
      <c r="AO239" s="6"/>
      <c r="AP239" s="6"/>
      <c r="AQ239" s="6"/>
      <c r="AR239" s="6"/>
      <c r="AS239" s="6"/>
      <c r="AT239" s="6"/>
    </row>
    <row r="240" spans="1:46" ht="15.75" customHeight="1" thickBo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18"/>
      <c r="AJ240" s="6"/>
      <c r="AK240" s="6"/>
      <c r="AL240" s="6"/>
      <c r="AM240" s="6"/>
      <c r="AN240" s="6"/>
      <c r="AO240" s="6"/>
      <c r="AP240" s="6"/>
      <c r="AQ240" s="6"/>
      <c r="AR240" s="6"/>
      <c r="AS240" s="6"/>
      <c r="AT240" s="6"/>
    </row>
    <row r="241" spans="1:46" ht="15.75" customHeight="1" thickBo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18"/>
      <c r="AJ241" s="6"/>
      <c r="AK241" s="6"/>
      <c r="AL241" s="6"/>
      <c r="AM241" s="6"/>
      <c r="AN241" s="6"/>
      <c r="AO241" s="6"/>
      <c r="AP241" s="6"/>
      <c r="AQ241" s="6"/>
      <c r="AR241" s="6"/>
      <c r="AS241" s="6"/>
      <c r="AT241" s="6"/>
    </row>
    <row r="242" spans="1:46" ht="15.75" customHeight="1" thickBo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18"/>
      <c r="AJ242" s="6"/>
      <c r="AK242" s="6"/>
      <c r="AL242" s="6"/>
      <c r="AM242" s="6"/>
      <c r="AN242" s="6"/>
      <c r="AO242" s="6"/>
      <c r="AP242" s="6"/>
      <c r="AQ242" s="6"/>
      <c r="AR242" s="6"/>
      <c r="AS242" s="6"/>
      <c r="AT242" s="6"/>
    </row>
    <row r="243" spans="1:46" ht="15.75" customHeight="1" thickBo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18"/>
      <c r="AJ243" s="6"/>
      <c r="AK243" s="6"/>
      <c r="AL243" s="6"/>
      <c r="AM243" s="6"/>
      <c r="AN243" s="6"/>
      <c r="AO243" s="6"/>
      <c r="AP243" s="6"/>
      <c r="AQ243" s="6"/>
      <c r="AR243" s="6"/>
      <c r="AS243" s="6"/>
      <c r="AT243" s="6"/>
    </row>
    <row r="244" spans="1:46" ht="15.75" customHeight="1" thickBo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18"/>
      <c r="AJ244" s="6"/>
      <c r="AK244" s="6"/>
      <c r="AL244" s="6"/>
      <c r="AM244" s="6"/>
      <c r="AN244" s="6"/>
      <c r="AO244" s="6"/>
      <c r="AP244" s="6"/>
      <c r="AQ244" s="6"/>
      <c r="AR244" s="6"/>
      <c r="AS244" s="6"/>
      <c r="AT244" s="6"/>
    </row>
    <row r="245" spans="1:46" ht="15.75" customHeight="1" thickBo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18"/>
      <c r="AJ245" s="6"/>
      <c r="AK245" s="6"/>
      <c r="AL245" s="6"/>
      <c r="AM245" s="6"/>
      <c r="AN245" s="6"/>
      <c r="AO245" s="6"/>
      <c r="AP245" s="6"/>
      <c r="AQ245" s="6"/>
      <c r="AR245" s="6"/>
      <c r="AS245" s="6"/>
      <c r="AT245" s="6"/>
    </row>
    <row r="246" spans="1:46" ht="15.75" customHeight="1" thickBo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18"/>
      <c r="AJ246" s="6"/>
      <c r="AK246" s="6"/>
      <c r="AL246" s="6"/>
      <c r="AM246" s="6"/>
      <c r="AN246" s="6"/>
      <c r="AO246" s="6"/>
      <c r="AP246" s="6"/>
      <c r="AQ246" s="6"/>
      <c r="AR246" s="6"/>
      <c r="AS246" s="6"/>
      <c r="AT246" s="6"/>
    </row>
    <row r="247" spans="1:46" ht="15.75" customHeight="1" thickBo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18"/>
      <c r="AJ247" s="6"/>
      <c r="AK247" s="6"/>
      <c r="AL247" s="6"/>
      <c r="AM247" s="6"/>
      <c r="AN247" s="6"/>
      <c r="AO247" s="6"/>
      <c r="AP247" s="6"/>
      <c r="AQ247" s="6"/>
      <c r="AR247" s="6"/>
      <c r="AS247" s="6"/>
      <c r="AT247" s="6"/>
    </row>
    <row r="248" spans="1:46" ht="15.75" customHeight="1" thickBo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18"/>
      <c r="AJ248" s="6"/>
      <c r="AK248" s="6"/>
      <c r="AL248" s="6"/>
      <c r="AM248" s="6"/>
      <c r="AN248" s="6"/>
      <c r="AO248" s="6"/>
      <c r="AP248" s="6"/>
      <c r="AQ248" s="6"/>
      <c r="AR248" s="6"/>
      <c r="AS248" s="6"/>
      <c r="AT248" s="6"/>
    </row>
    <row r="249" spans="1:46" ht="15.75" customHeight="1" thickBo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18"/>
      <c r="AJ249" s="6"/>
      <c r="AK249" s="6"/>
      <c r="AL249" s="6"/>
      <c r="AM249" s="6"/>
      <c r="AN249" s="6"/>
      <c r="AO249" s="6"/>
      <c r="AP249" s="6"/>
      <c r="AQ249" s="6"/>
      <c r="AR249" s="6"/>
      <c r="AS249" s="6"/>
      <c r="AT249" s="6"/>
    </row>
    <row r="250" spans="1:46" ht="15.75" customHeight="1" thickBo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18"/>
      <c r="AJ250" s="6"/>
      <c r="AK250" s="6"/>
      <c r="AL250" s="6"/>
      <c r="AM250" s="6"/>
      <c r="AN250" s="6"/>
      <c r="AO250" s="6"/>
      <c r="AP250" s="6"/>
      <c r="AQ250" s="6"/>
      <c r="AR250" s="6"/>
      <c r="AS250" s="6"/>
      <c r="AT250" s="6"/>
    </row>
    <row r="251" spans="1:46" ht="15.75" customHeight="1" thickBo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18"/>
      <c r="AJ251" s="6"/>
      <c r="AK251" s="6"/>
      <c r="AL251" s="6"/>
      <c r="AM251" s="6"/>
      <c r="AN251" s="6"/>
      <c r="AO251" s="6"/>
      <c r="AP251" s="6"/>
      <c r="AQ251" s="6"/>
      <c r="AR251" s="6"/>
      <c r="AS251" s="6"/>
      <c r="AT251" s="6"/>
    </row>
    <row r="252" spans="1:46" ht="15.75" customHeight="1" thickBo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18"/>
      <c r="AJ252" s="6"/>
      <c r="AK252" s="6"/>
      <c r="AL252" s="6"/>
      <c r="AM252" s="6"/>
      <c r="AN252" s="6"/>
      <c r="AO252" s="6"/>
      <c r="AP252" s="6"/>
      <c r="AQ252" s="6"/>
      <c r="AR252" s="6"/>
      <c r="AS252" s="6"/>
      <c r="AT252" s="6"/>
    </row>
    <row r="253" spans="1:46" ht="15.75" customHeight="1" thickBo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18"/>
      <c r="AJ253" s="6"/>
      <c r="AK253" s="6"/>
      <c r="AL253" s="6"/>
      <c r="AM253" s="6"/>
      <c r="AN253" s="6"/>
      <c r="AO253" s="6"/>
      <c r="AP253" s="6"/>
      <c r="AQ253" s="6"/>
      <c r="AR253" s="6"/>
      <c r="AS253" s="6"/>
      <c r="AT253" s="6"/>
    </row>
    <row r="254" spans="1:46" ht="15.75" customHeight="1" thickBo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18"/>
      <c r="AJ254" s="6"/>
      <c r="AK254" s="6"/>
      <c r="AL254" s="6"/>
      <c r="AM254" s="6"/>
      <c r="AN254" s="6"/>
      <c r="AO254" s="6"/>
      <c r="AP254" s="6"/>
      <c r="AQ254" s="6"/>
      <c r="AR254" s="6"/>
      <c r="AS254" s="6"/>
      <c r="AT254" s="6"/>
    </row>
    <row r="255" spans="1:46" ht="15.75" customHeight="1" thickBo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18"/>
      <c r="AJ255" s="6"/>
      <c r="AK255" s="6"/>
      <c r="AL255" s="6"/>
      <c r="AM255" s="6"/>
      <c r="AN255" s="6"/>
      <c r="AO255" s="6"/>
      <c r="AP255" s="6"/>
      <c r="AQ255" s="6"/>
      <c r="AR255" s="6"/>
      <c r="AS255" s="6"/>
      <c r="AT255" s="6"/>
    </row>
    <row r="256" spans="1:46" ht="15.75" customHeight="1" thickBo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18"/>
      <c r="AJ256" s="6"/>
      <c r="AK256" s="6"/>
      <c r="AL256" s="6"/>
      <c r="AM256" s="6"/>
      <c r="AN256" s="6"/>
      <c r="AO256" s="6"/>
      <c r="AP256" s="6"/>
      <c r="AQ256" s="6"/>
      <c r="AR256" s="6"/>
      <c r="AS256" s="6"/>
      <c r="AT256" s="6"/>
    </row>
    <row r="257" spans="1:46" ht="15.75" customHeight="1" thickBo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18"/>
      <c r="AJ257" s="6"/>
      <c r="AK257" s="6"/>
      <c r="AL257" s="6"/>
      <c r="AM257" s="6"/>
      <c r="AN257" s="6"/>
      <c r="AO257" s="6"/>
      <c r="AP257" s="6"/>
      <c r="AQ257" s="6"/>
      <c r="AR257" s="6"/>
      <c r="AS257" s="6"/>
      <c r="AT257" s="6"/>
    </row>
    <row r="258" spans="1:46" ht="15.75" customHeight="1" thickBo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18"/>
      <c r="AJ258" s="6"/>
      <c r="AK258" s="6"/>
      <c r="AL258" s="6"/>
      <c r="AM258" s="6"/>
      <c r="AN258" s="6"/>
      <c r="AO258" s="6"/>
      <c r="AP258" s="6"/>
      <c r="AQ258" s="6"/>
      <c r="AR258" s="6"/>
      <c r="AS258" s="6"/>
      <c r="AT258" s="6"/>
    </row>
    <row r="259" spans="1:46" ht="15.75" customHeight="1" thickBo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18"/>
      <c r="AJ259" s="6"/>
      <c r="AK259" s="6"/>
      <c r="AL259" s="6"/>
      <c r="AM259" s="6"/>
      <c r="AN259" s="6"/>
      <c r="AO259" s="6"/>
      <c r="AP259" s="6"/>
      <c r="AQ259" s="6"/>
      <c r="AR259" s="6"/>
      <c r="AS259" s="6"/>
      <c r="AT259" s="6"/>
    </row>
    <row r="260" spans="1:46" ht="15.75" customHeight="1" thickBo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18"/>
      <c r="AJ260" s="6"/>
      <c r="AK260" s="6"/>
      <c r="AL260" s="6"/>
      <c r="AM260" s="6"/>
      <c r="AN260" s="6"/>
      <c r="AO260" s="6"/>
      <c r="AP260" s="6"/>
      <c r="AQ260" s="6"/>
      <c r="AR260" s="6"/>
      <c r="AS260" s="6"/>
      <c r="AT260" s="6"/>
    </row>
    <row r="261" spans="1:46" ht="15.75" customHeight="1" thickBo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18"/>
      <c r="AJ261" s="6"/>
      <c r="AK261" s="6"/>
      <c r="AL261" s="6"/>
      <c r="AM261" s="6"/>
      <c r="AN261" s="6"/>
      <c r="AO261" s="6"/>
      <c r="AP261" s="6"/>
      <c r="AQ261" s="6"/>
      <c r="AR261" s="6"/>
      <c r="AS261" s="6"/>
      <c r="AT261" s="6"/>
    </row>
    <row r="262" spans="1:46" ht="15.75" customHeight="1" thickBo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18"/>
      <c r="AJ262" s="6"/>
      <c r="AK262" s="6"/>
      <c r="AL262" s="6"/>
      <c r="AM262" s="6"/>
      <c r="AN262" s="6"/>
      <c r="AO262" s="6"/>
      <c r="AP262" s="6"/>
      <c r="AQ262" s="6"/>
      <c r="AR262" s="6"/>
      <c r="AS262" s="6"/>
      <c r="AT262" s="6"/>
    </row>
    <row r="263" spans="1:46" ht="15.75" customHeight="1" thickBo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18"/>
      <c r="AJ263" s="6"/>
      <c r="AK263" s="6"/>
      <c r="AL263" s="6"/>
      <c r="AM263" s="6"/>
      <c r="AN263" s="6"/>
      <c r="AO263" s="6"/>
      <c r="AP263" s="6"/>
      <c r="AQ263" s="6"/>
      <c r="AR263" s="6"/>
      <c r="AS263" s="6"/>
      <c r="AT263" s="6"/>
    </row>
    <row r="264" spans="1:46" ht="15.75" customHeight="1" thickBo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18"/>
      <c r="AJ264" s="6"/>
      <c r="AK264" s="6"/>
      <c r="AL264" s="6"/>
      <c r="AM264" s="6"/>
      <c r="AN264" s="6"/>
      <c r="AO264" s="6"/>
      <c r="AP264" s="6"/>
      <c r="AQ264" s="6"/>
      <c r="AR264" s="6"/>
      <c r="AS264" s="6"/>
      <c r="AT264" s="6"/>
    </row>
    <row r="265" spans="1:46" ht="15.75" customHeight="1" thickBo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18"/>
      <c r="AJ265" s="6"/>
      <c r="AK265" s="6"/>
      <c r="AL265" s="6"/>
      <c r="AM265" s="6"/>
      <c r="AN265" s="6"/>
      <c r="AO265" s="6"/>
      <c r="AP265" s="6"/>
      <c r="AQ265" s="6"/>
      <c r="AR265" s="6"/>
      <c r="AS265" s="6"/>
      <c r="AT265" s="6"/>
    </row>
    <row r="266" spans="1:46" ht="15.75" customHeight="1" thickBo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18"/>
      <c r="AJ266" s="6"/>
      <c r="AK266" s="6"/>
      <c r="AL266" s="6"/>
      <c r="AM266" s="6"/>
      <c r="AN266" s="6"/>
      <c r="AO266" s="6"/>
      <c r="AP266" s="6"/>
      <c r="AQ266" s="6"/>
      <c r="AR266" s="6"/>
      <c r="AS266" s="6"/>
      <c r="AT266" s="6"/>
    </row>
    <row r="267" spans="1:46" ht="15.75" customHeight="1" thickBo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18"/>
      <c r="AJ267" s="6"/>
      <c r="AK267" s="6"/>
      <c r="AL267" s="6"/>
      <c r="AM267" s="6"/>
      <c r="AN267" s="6"/>
      <c r="AO267" s="6"/>
      <c r="AP267" s="6"/>
      <c r="AQ267" s="6"/>
      <c r="AR267" s="6"/>
      <c r="AS267" s="6"/>
      <c r="AT267" s="6"/>
    </row>
    <row r="268" spans="1:46" ht="15.75" customHeight="1" thickBo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18"/>
      <c r="AJ268" s="6"/>
      <c r="AK268" s="6"/>
      <c r="AL268" s="6"/>
      <c r="AM268" s="6"/>
      <c r="AN268" s="6"/>
      <c r="AO268" s="6"/>
      <c r="AP268" s="6"/>
      <c r="AQ268" s="6"/>
      <c r="AR268" s="6"/>
      <c r="AS268" s="6"/>
      <c r="AT268" s="6"/>
    </row>
    <row r="269" spans="1:46" ht="15.75" customHeight="1" thickBo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18"/>
      <c r="AJ269" s="6"/>
      <c r="AK269" s="6"/>
      <c r="AL269" s="6"/>
      <c r="AM269" s="6"/>
      <c r="AN269" s="6"/>
      <c r="AO269" s="6"/>
      <c r="AP269" s="6"/>
      <c r="AQ269" s="6"/>
      <c r="AR269" s="6"/>
      <c r="AS269" s="6"/>
      <c r="AT269" s="6"/>
    </row>
    <row r="270" spans="1:46" ht="15.75" customHeight="1" thickBo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18"/>
      <c r="AJ270" s="6"/>
      <c r="AK270" s="6"/>
      <c r="AL270" s="6"/>
      <c r="AM270" s="6"/>
      <c r="AN270" s="6"/>
      <c r="AO270" s="6"/>
      <c r="AP270" s="6"/>
      <c r="AQ270" s="6"/>
      <c r="AR270" s="6"/>
      <c r="AS270" s="6"/>
      <c r="AT270" s="6"/>
    </row>
    <row r="271" spans="1:46" ht="15.75" customHeight="1" thickBo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18"/>
      <c r="AJ271" s="6"/>
      <c r="AK271" s="6"/>
      <c r="AL271" s="6"/>
      <c r="AM271" s="6"/>
      <c r="AN271" s="6"/>
      <c r="AO271" s="6"/>
      <c r="AP271" s="6"/>
      <c r="AQ271" s="6"/>
      <c r="AR271" s="6"/>
      <c r="AS271" s="6"/>
      <c r="AT271" s="6"/>
    </row>
    <row r="272" spans="1:46" ht="15.75" customHeight="1" thickBo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18"/>
      <c r="AJ272" s="6"/>
      <c r="AK272" s="6"/>
      <c r="AL272" s="6"/>
      <c r="AM272" s="6"/>
      <c r="AN272" s="6"/>
      <c r="AO272" s="6"/>
      <c r="AP272" s="6"/>
      <c r="AQ272" s="6"/>
      <c r="AR272" s="6"/>
      <c r="AS272" s="6"/>
      <c r="AT272" s="6"/>
    </row>
    <row r="273" spans="1:46" ht="15.75" customHeight="1" thickBo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18"/>
      <c r="AJ273" s="6"/>
      <c r="AK273" s="6"/>
      <c r="AL273" s="6"/>
      <c r="AM273" s="6"/>
      <c r="AN273" s="6"/>
      <c r="AO273" s="6"/>
      <c r="AP273" s="6"/>
      <c r="AQ273" s="6"/>
      <c r="AR273" s="6"/>
      <c r="AS273" s="6"/>
      <c r="AT273" s="6"/>
    </row>
    <row r="274" spans="1:46" ht="15.75" customHeight="1" thickBo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18"/>
      <c r="AJ274" s="6"/>
      <c r="AK274" s="6"/>
      <c r="AL274" s="6"/>
      <c r="AM274" s="6"/>
      <c r="AN274" s="6"/>
      <c r="AO274" s="6"/>
      <c r="AP274" s="6"/>
      <c r="AQ274" s="6"/>
      <c r="AR274" s="6"/>
      <c r="AS274" s="6"/>
      <c r="AT274" s="6"/>
    </row>
    <row r="275" spans="1:46" ht="15.75" customHeight="1" thickBo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18"/>
      <c r="AJ275" s="6"/>
      <c r="AK275" s="6"/>
      <c r="AL275" s="6"/>
      <c r="AM275" s="6"/>
      <c r="AN275" s="6"/>
      <c r="AO275" s="6"/>
      <c r="AP275" s="6"/>
      <c r="AQ275" s="6"/>
      <c r="AR275" s="6"/>
      <c r="AS275" s="6"/>
      <c r="AT275" s="6"/>
    </row>
    <row r="276" spans="1:46" ht="15.75" customHeight="1" thickBo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18"/>
      <c r="AJ276" s="6"/>
      <c r="AK276" s="6"/>
      <c r="AL276" s="6"/>
      <c r="AM276" s="6"/>
      <c r="AN276" s="6"/>
      <c r="AO276" s="6"/>
      <c r="AP276" s="6"/>
      <c r="AQ276" s="6"/>
      <c r="AR276" s="6"/>
      <c r="AS276" s="6"/>
      <c r="AT276" s="6"/>
    </row>
    <row r="277" spans="1:46" ht="15.75" customHeight="1" thickBo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18"/>
      <c r="AJ277" s="6"/>
      <c r="AK277" s="6"/>
      <c r="AL277" s="6"/>
      <c r="AM277" s="6"/>
      <c r="AN277" s="6"/>
      <c r="AO277" s="6"/>
      <c r="AP277" s="6"/>
      <c r="AQ277" s="6"/>
      <c r="AR277" s="6"/>
      <c r="AS277" s="6"/>
      <c r="AT277" s="6"/>
    </row>
    <row r="278" spans="1:46" ht="15.75" customHeight="1" thickBo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18"/>
      <c r="AJ278" s="6"/>
      <c r="AK278" s="6"/>
      <c r="AL278" s="6"/>
      <c r="AM278" s="6"/>
      <c r="AN278" s="6"/>
      <c r="AO278" s="6"/>
      <c r="AP278" s="6"/>
      <c r="AQ278" s="6"/>
      <c r="AR278" s="6"/>
      <c r="AS278" s="6"/>
      <c r="AT278" s="6"/>
    </row>
    <row r="279" spans="1:46" ht="15.75" customHeight="1" thickBo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18"/>
      <c r="AJ279" s="6"/>
      <c r="AK279" s="6"/>
      <c r="AL279" s="6"/>
      <c r="AM279" s="6"/>
      <c r="AN279" s="6"/>
      <c r="AO279" s="6"/>
      <c r="AP279" s="6"/>
      <c r="AQ279" s="6"/>
      <c r="AR279" s="6"/>
      <c r="AS279" s="6"/>
      <c r="AT279" s="6"/>
    </row>
    <row r="280" spans="1:46" ht="15.75" customHeight="1" thickBo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18"/>
      <c r="AJ280" s="6"/>
      <c r="AK280" s="6"/>
      <c r="AL280" s="6"/>
      <c r="AM280" s="6"/>
      <c r="AN280" s="6"/>
      <c r="AO280" s="6"/>
      <c r="AP280" s="6"/>
      <c r="AQ280" s="6"/>
      <c r="AR280" s="6"/>
      <c r="AS280" s="6"/>
      <c r="AT280" s="6"/>
    </row>
    <row r="281" spans="1:46" ht="15.75" customHeight="1" thickBo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18"/>
      <c r="AJ281" s="6"/>
      <c r="AK281" s="6"/>
      <c r="AL281" s="6"/>
      <c r="AM281" s="6"/>
      <c r="AN281" s="6"/>
      <c r="AO281" s="6"/>
      <c r="AP281" s="6"/>
      <c r="AQ281" s="6"/>
      <c r="AR281" s="6"/>
      <c r="AS281" s="6"/>
      <c r="AT281" s="6"/>
    </row>
    <row r="282" spans="1:46" ht="15.75" customHeight="1" thickBo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18"/>
      <c r="AJ282" s="6"/>
      <c r="AK282" s="6"/>
      <c r="AL282" s="6"/>
      <c r="AM282" s="6"/>
      <c r="AN282" s="6"/>
      <c r="AO282" s="6"/>
      <c r="AP282" s="6"/>
      <c r="AQ282" s="6"/>
      <c r="AR282" s="6"/>
      <c r="AS282" s="6"/>
      <c r="AT282" s="6"/>
    </row>
    <row r="283" spans="1:46" ht="15.75" customHeight="1" thickBo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18"/>
      <c r="AJ283" s="6"/>
      <c r="AK283" s="6"/>
      <c r="AL283" s="6"/>
      <c r="AM283" s="6"/>
      <c r="AN283" s="6"/>
      <c r="AO283" s="6"/>
      <c r="AP283" s="6"/>
      <c r="AQ283" s="6"/>
      <c r="AR283" s="6"/>
      <c r="AS283" s="6"/>
      <c r="AT283" s="6"/>
    </row>
    <row r="284" spans="1:46" ht="15.75" customHeight="1" thickBo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18"/>
      <c r="AJ284" s="6"/>
      <c r="AK284" s="6"/>
      <c r="AL284" s="6"/>
      <c r="AM284" s="6"/>
      <c r="AN284" s="6"/>
      <c r="AO284" s="6"/>
      <c r="AP284" s="6"/>
      <c r="AQ284" s="6"/>
      <c r="AR284" s="6"/>
      <c r="AS284" s="6"/>
      <c r="AT284" s="6"/>
    </row>
    <row r="285" spans="1:46" ht="15.75" customHeight="1" thickBo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18"/>
      <c r="AJ285" s="6"/>
      <c r="AK285" s="6"/>
      <c r="AL285" s="6"/>
      <c r="AM285" s="6"/>
      <c r="AN285" s="6"/>
      <c r="AO285" s="6"/>
      <c r="AP285" s="6"/>
      <c r="AQ285" s="6"/>
      <c r="AR285" s="6"/>
      <c r="AS285" s="6"/>
      <c r="AT285" s="6"/>
    </row>
    <row r="286" spans="1:46" ht="15.75" customHeight="1" thickBo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18"/>
      <c r="AJ286" s="6"/>
      <c r="AK286" s="6"/>
      <c r="AL286" s="6"/>
      <c r="AM286" s="6"/>
      <c r="AN286" s="6"/>
      <c r="AO286" s="6"/>
      <c r="AP286" s="6"/>
      <c r="AQ286" s="6"/>
      <c r="AR286" s="6"/>
      <c r="AS286" s="6"/>
      <c r="AT286" s="6"/>
    </row>
    <row r="287" spans="1:46" ht="15.75" customHeight="1" thickBo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18"/>
      <c r="AJ287" s="6"/>
      <c r="AK287" s="6"/>
      <c r="AL287" s="6"/>
      <c r="AM287" s="6"/>
      <c r="AN287" s="6"/>
      <c r="AO287" s="6"/>
      <c r="AP287" s="6"/>
      <c r="AQ287" s="6"/>
      <c r="AR287" s="6"/>
      <c r="AS287" s="6"/>
      <c r="AT287" s="6"/>
    </row>
    <row r="288" spans="1:46" ht="15.75" customHeight="1" thickBo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18"/>
      <c r="AJ288" s="6"/>
      <c r="AK288" s="6"/>
      <c r="AL288" s="6"/>
      <c r="AM288" s="6"/>
      <c r="AN288" s="6"/>
      <c r="AO288" s="6"/>
      <c r="AP288" s="6"/>
      <c r="AQ288" s="6"/>
      <c r="AR288" s="6"/>
      <c r="AS288" s="6"/>
      <c r="AT288" s="6"/>
    </row>
    <row r="289" spans="1:46" ht="15.75" customHeight="1" thickBo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18"/>
      <c r="AJ289" s="6"/>
      <c r="AK289" s="6"/>
      <c r="AL289" s="6"/>
      <c r="AM289" s="6"/>
      <c r="AN289" s="6"/>
      <c r="AO289" s="6"/>
      <c r="AP289" s="6"/>
      <c r="AQ289" s="6"/>
      <c r="AR289" s="6"/>
      <c r="AS289" s="6"/>
      <c r="AT289" s="6"/>
    </row>
    <row r="290" spans="1:46" ht="15.75" customHeight="1" thickBo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18"/>
      <c r="AJ290" s="6"/>
      <c r="AK290" s="6"/>
      <c r="AL290" s="6"/>
      <c r="AM290" s="6"/>
      <c r="AN290" s="6"/>
      <c r="AO290" s="6"/>
      <c r="AP290" s="6"/>
      <c r="AQ290" s="6"/>
      <c r="AR290" s="6"/>
      <c r="AS290" s="6"/>
      <c r="AT290" s="6"/>
    </row>
    <row r="291" spans="1:46" ht="15.75" customHeight="1" thickBo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18"/>
      <c r="AJ291" s="6"/>
      <c r="AK291" s="6"/>
      <c r="AL291" s="6"/>
      <c r="AM291" s="6"/>
      <c r="AN291" s="6"/>
      <c r="AO291" s="6"/>
      <c r="AP291" s="6"/>
      <c r="AQ291" s="6"/>
      <c r="AR291" s="6"/>
      <c r="AS291" s="6"/>
      <c r="AT291" s="6"/>
    </row>
    <row r="292" spans="1:46" ht="15.75" customHeight="1" thickBo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18"/>
      <c r="AJ292" s="6"/>
      <c r="AK292" s="6"/>
      <c r="AL292" s="6"/>
      <c r="AM292" s="6"/>
      <c r="AN292" s="6"/>
      <c r="AO292" s="6"/>
      <c r="AP292" s="6"/>
      <c r="AQ292" s="6"/>
      <c r="AR292" s="6"/>
      <c r="AS292" s="6"/>
      <c r="AT292" s="6"/>
    </row>
    <row r="293" spans="1:46" ht="15.75" customHeight="1" thickBo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18"/>
      <c r="AJ293" s="6"/>
      <c r="AK293" s="6"/>
      <c r="AL293" s="6"/>
      <c r="AM293" s="6"/>
      <c r="AN293" s="6"/>
      <c r="AO293" s="6"/>
      <c r="AP293" s="6"/>
      <c r="AQ293" s="6"/>
      <c r="AR293" s="6"/>
      <c r="AS293" s="6"/>
      <c r="AT293" s="6"/>
    </row>
    <row r="294" spans="1:46" ht="15.75" customHeight="1" thickBo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18"/>
      <c r="AJ294" s="6"/>
      <c r="AK294" s="6"/>
      <c r="AL294" s="6"/>
      <c r="AM294" s="6"/>
      <c r="AN294" s="6"/>
      <c r="AO294" s="6"/>
      <c r="AP294" s="6"/>
      <c r="AQ294" s="6"/>
      <c r="AR294" s="6"/>
      <c r="AS294" s="6"/>
      <c r="AT294" s="6"/>
    </row>
    <row r="295" spans="1:46" ht="15.75" customHeight="1" thickBo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18"/>
      <c r="AJ295" s="6"/>
      <c r="AK295" s="6"/>
      <c r="AL295" s="6"/>
      <c r="AM295" s="6"/>
      <c r="AN295" s="6"/>
      <c r="AO295" s="6"/>
      <c r="AP295" s="6"/>
      <c r="AQ295" s="6"/>
      <c r="AR295" s="6"/>
      <c r="AS295" s="6"/>
      <c r="AT295" s="6"/>
    </row>
    <row r="296" spans="1:46" ht="15.75" customHeight="1" thickBo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18"/>
      <c r="AJ296" s="6"/>
      <c r="AK296" s="6"/>
      <c r="AL296" s="6"/>
      <c r="AM296" s="6"/>
      <c r="AN296" s="6"/>
      <c r="AO296" s="6"/>
      <c r="AP296" s="6"/>
      <c r="AQ296" s="6"/>
      <c r="AR296" s="6"/>
      <c r="AS296" s="6"/>
      <c r="AT296" s="6"/>
    </row>
    <row r="297" spans="1:46" ht="15.75" customHeight="1" thickBo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18"/>
      <c r="AJ297" s="6"/>
      <c r="AK297" s="6"/>
      <c r="AL297" s="6"/>
      <c r="AM297" s="6"/>
      <c r="AN297" s="6"/>
      <c r="AO297" s="6"/>
      <c r="AP297" s="6"/>
      <c r="AQ297" s="6"/>
      <c r="AR297" s="6"/>
      <c r="AS297" s="6"/>
      <c r="AT297" s="6"/>
    </row>
    <row r="298" spans="1:46" ht="15.75" customHeight="1" thickBo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18"/>
      <c r="AJ298" s="6"/>
      <c r="AK298" s="6"/>
      <c r="AL298" s="6"/>
      <c r="AM298" s="6"/>
      <c r="AN298" s="6"/>
      <c r="AO298" s="6"/>
      <c r="AP298" s="6"/>
      <c r="AQ298" s="6"/>
      <c r="AR298" s="6"/>
      <c r="AS298" s="6"/>
      <c r="AT298" s="6"/>
    </row>
    <row r="299" spans="1:46" ht="15.75" customHeight="1" thickBo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18"/>
      <c r="AJ299" s="6"/>
      <c r="AK299" s="6"/>
      <c r="AL299" s="6"/>
      <c r="AM299" s="6"/>
      <c r="AN299" s="6"/>
      <c r="AO299" s="6"/>
      <c r="AP299" s="6"/>
      <c r="AQ299" s="6"/>
      <c r="AR299" s="6"/>
      <c r="AS299" s="6"/>
      <c r="AT299" s="6"/>
    </row>
    <row r="300" spans="1:46" ht="15.75" customHeight="1" thickBo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18"/>
      <c r="AJ300" s="6"/>
      <c r="AK300" s="6"/>
      <c r="AL300" s="6"/>
      <c r="AM300" s="6"/>
      <c r="AN300" s="6"/>
      <c r="AO300" s="6"/>
      <c r="AP300" s="6"/>
      <c r="AQ300" s="6"/>
      <c r="AR300" s="6"/>
      <c r="AS300" s="6"/>
      <c r="AT300" s="6"/>
    </row>
    <row r="301" spans="1:46" ht="15.75" customHeight="1" thickBo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18"/>
      <c r="AJ301" s="6"/>
      <c r="AK301" s="6"/>
      <c r="AL301" s="6"/>
      <c r="AM301" s="6"/>
      <c r="AN301" s="6"/>
      <c r="AO301" s="6"/>
      <c r="AP301" s="6"/>
      <c r="AQ301" s="6"/>
      <c r="AR301" s="6"/>
      <c r="AS301" s="6"/>
      <c r="AT301" s="6"/>
    </row>
    <row r="302" spans="1:46" ht="15.75" customHeight="1" thickBo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18"/>
      <c r="AJ302" s="6"/>
      <c r="AK302" s="6"/>
      <c r="AL302" s="6"/>
      <c r="AM302" s="6"/>
      <c r="AN302" s="6"/>
      <c r="AO302" s="6"/>
      <c r="AP302" s="6"/>
      <c r="AQ302" s="6"/>
      <c r="AR302" s="6"/>
      <c r="AS302" s="6"/>
      <c r="AT302" s="6"/>
    </row>
    <row r="303" spans="1:46" ht="15.75" customHeight="1" thickBo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18"/>
      <c r="AJ303" s="6"/>
      <c r="AK303" s="6"/>
      <c r="AL303" s="6"/>
      <c r="AM303" s="6"/>
      <c r="AN303" s="6"/>
      <c r="AO303" s="6"/>
      <c r="AP303" s="6"/>
      <c r="AQ303" s="6"/>
      <c r="AR303" s="6"/>
      <c r="AS303" s="6"/>
      <c r="AT303" s="6"/>
    </row>
    <row r="304" spans="1:46" ht="15.75" customHeight="1" thickBo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18"/>
      <c r="AJ304" s="6"/>
      <c r="AK304" s="6"/>
      <c r="AL304" s="6"/>
      <c r="AM304" s="6"/>
      <c r="AN304" s="6"/>
      <c r="AO304" s="6"/>
      <c r="AP304" s="6"/>
      <c r="AQ304" s="6"/>
      <c r="AR304" s="6"/>
      <c r="AS304" s="6"/>
      <c r="AT304" s="6"/>
    </row>
    <row r="305" spans="1:46" ht="15.75" customHeight="1" thickBo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18"/>
      <c r="AJ305" s="6"/>
      <c r="AK305" s="6"/>
      <c r="AL305" s="6"/>
      <c r="AM305" s="6"/>
      <c r="AN305" s="6"/>
      <c r="AO305" s="6"/>
      <c r="AP305" s="6"/>
      <c r="AQ305" s="6"/>
      <c r="AR305" s="6"/>
      <c r="AS305" s="6"/>
      <c r="AT305" s="6"/>
    </row>
    <row r="306" spans="1:46" ht="15.75" customHeight="1" thickBo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18"/>
      <c r="AJ306" s="6"/>
      <c r="AK306" s="6"/>
      <c r="AL306" s="6"/>
      <c r="AM306" s="6"/>
      <c r="AN306" s="6"/>
      <c r="AO306" s="6"/>
      <c r="AP306" s="6"/>
      <c r="AQ306" s="6"/>
      <c r="AR306" s="6"/>
      <c r="AS306" s="6"/>
      <c r="AT306" s="6"/>
    </row>
    <row r="307" spans="1:46" ht="15.75" customHeight="1" thickBo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18"/>
      <c r="AJ307" s="6"/>
      <c r="AK307" s="6"/>
      <c r="AL307" s="6"/>
      <c r="AM307" s="6"/>
      <c r="AN307" s="6"/>
      <c r="AO307" s="6"/>
      <c r="AP307" s="6"/>
      <c r="AQ307" s="6"/>
      <c r="AR307" s="6"/>
      <c r="AS307" s="6"/>
      <c r="AT307" s="6"/>
    </row>
    <row r="308" spans="1:46" ht="15.75" customHeight="1" thickBo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18"/>
      <c r="AJ308" s="6"/>
      <c r="AK308" s="6"/>
      <c r="AL308" s="6"/>
      <c r="AM308" s="6"/>
      <c r="AN308" s="6"/>
      <c r="AO308" s="6"/>
      <c r="AP308" s="6"/>
      <c r="AQ308" s="6"/>
      <c r="AR308" s="6"/>
      <c r="AS308" s="6"/>
      <c r="AT308" s="6"/>
    </row>
    <row r="309" spans="1:46" ht="15.75" customHeight="1" thickBo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18"/>
      <c r="AJ309" s="6"/>
      <c r="AK309" s="6"/>
      <c r="AL309" s="6"/>
      <c r="AM309" s="6"/>
      <c r="AN309" s="6"/>
      <c r="AO309" s="6"/>
      <c r="AP309" s="6"/>
      <c r="AQ309" s="6"/>
      <c r="AR309" s="6"/>
      <c r="AS309" s="6"/>
      <c r="AT309" s="6"/>
    </row>
    <row r="310" spans="1:46" ht="15.75" customHeight="1" thickBo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18"/>
      <c r="AJ310" s="6"/>
      <c r="AK310" s="6"/>
      <c r="AL310" s="6"/>
      <c r="AM310" s="6"/>
      <c r="AN310" s="6"/>
      <c r="AO310" s="6"/>
      <c r="AP310" s="6"/>
      <c r="AQ310" s="6"/>
      <c r="AR310" s="6"/>
      <c r="AS310" s="6"/>
      <c r="AT310" s="6"/>
    </row>
    <row r="311" spans="1:46" ht="15.75" customHeight="1" thickBo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18"/>
      <c r="AJ311" s="6"/>
      <c r="AK311" s="6"/>
      <c r="AL311" s="6"/>
      <c r="AM311" s="6"/>
      <c r="AN311" s="6"/>
      <c r="AO311" s="6"/>
      <c r="AP311" s="6"/>
      <c r="AQ311" s="6"/>
      <c r="AR311" s="6"/>
      <c r="AS311" s="6"/>
      <c r="AT311" s="6"/>
    </row>
    <row r="312" spans="1:46" ht="15.75" customHeight="1" thickBo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18"/>
      <c r="AJ312" s="6"/>
      <c r="AK312" s="6"/>
      <c r="AL312" s="6"/>
      <c r="AM312" s="6"/>
      <c r="AN312" s="6"/>
      <c r="AO312" s="6"/>
      <c r="AP312" s="6"/>
      <c r="AQ312" s="6"/>
      <c r="AR312" s="6"/>
      <c r="AS312" s="6"/>
      <c r="AT312" s="6"/>
    </row>
    <row r="313" spans="1:46" ht="15.75" customHeight="1" thickBo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18"/>
      <c r="AJ313" s="6"/>
      <c r="AK313" s="6"/>
      <c r="AL313" s="6"/>
      <c r="AM313" s="6"/>
      <c r="AN313" s="6"/>
      <c r="AO313" s="6"/>
      <c r="AP313" s="6"/>
      <c r="AQ313" s="6"/>
      <c r="AR313" s="6"/>
      <c r="AS313" s="6"/>
      <c r="AT313" s="6"/>
    </row>
    <row r="314" spans="1:46" ht="15.75" customHeight="1" thickBo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18"/>
      <c r="AJ314" s="6"/>
      <c r="AK314" s="6"/>
      <c r="AL314" s="6"/>
      <c r="AM314" s="6"/>
      <c r="AN314" s="6"/>
      <c r="AO314" s="6"/>
      <c r="AP314" s="6"/>
      <c r="AQ314" s="6"/>
      <c r="AR314" s="6"/>
      <c r="AS314" s="6"/>
      <c r="AT314" s="6"/>
    </row>
    <row r="315" spans="1:46" ht="15.75" customHeight="1" thickBo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18"/>
      <c r="AJ315" s="6"/>
      <c r="AK315" s="6"/>
      <c r="AL315" s="6"/>
      <c r="AM315" s="6"/>
      <c r="AN315" s="6"/>
      <c r="AO315" s="6"/>
      <c r="AP315" s="6"/>
      <c r="AQ315" s="6"/>
      <c r="AR315" s="6"/>
      <c r="AS315" s="6"/>
      <c r="AT315" s="6"/>
    </row>
    <row r="316" spans="1:46" ht="15.75" customHeight="1" thickBo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18"/>
      <c r="AJ316" s="6"/>
      <c r="AK316" s="6"/>
      <c r="AL316" s="6"/>
      <c r="AM316" s="6"/>
      <c r="AN316" s="6"/>
      <c r="AO316" s="6"/>
      <c r="AP316" s="6"/>
      <c r="AQ316" s="6"/>
      <c r="AR316" s="6"/>
      <c r="AS316" s="6"/>
      <c r="AT316" s="6"/>
    </row>
    <row r="317" spans="1:46" ht="15.75" customHeight="1" thickBo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18"/>
      <c r="AJ317" s="6"/>
      <c r="AK317" s="6"/>
      <c r="AL317" s="6"/>
      <c r="AM317" s="6"/>
      <c r="AN317" s="6"/>
      <c r="AO317" s="6"/>
      <c r="AP317" s="6"/>
      <c r="AQ317" s="6"/>
      <c r="AR317" s="6"/>
      <c r="AS317" s="6"/>
      <c r="AT317" s="6"/>
    </row>
    <row r="318" spans="1:46" ht="15.75" customHeight="1" thickBo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18"/>
      <c r="AJ318" s="6"/>
      <c r="AK318" s="6"/>
      <c r="AL318" s="6"/>
      <c r="AM318" s="6"/>
      <c r="AN318" s="6"/>
      <c r="AO318" s="6"/>
      <c r="AP318" s="6"/>
      <c r="AQ318" s="6"/>
      <c r="AR318" s="6"/>
      <c r="AS318" s="6"/>
      <c r="AT318" s="6"/>
    </row>
    <row r="319" spans="1:46" ht="15.75" customHeight="1" thickBo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18"/>
      <c r="AJ319" s="6"/>
      <c r="AK319" s="6"/>
      <c r="AL319" s="6"/>
      <c r="AM319" s="6"/>
      <c r="AN319" s="6"/>
      <c r="AO319" s="6"/>
      <c r="AP319" s="6"/>
      <c r="AQ319" s="6"/>
      <c r="AR319" s="6"/>
      <c r="AS319" s="6"/>
      <c r="AT319" s="6"/>
    </row>
    <row r="320" spans="1:46" ht="15.75" customHeight="1" thickBo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18"/>
      <c r="AJ320" s="6"/>
      <c r="AK320" s="6"/>
      <c r="AL320" s="6"/>
      <c r="AM320" s="6"/>
      <c r="AN320" s="6"/>
      <c r="AO320" s="6"/>
      <c r="AP320" s="6"/>
      <c r="AQ320" s="6"/>
      <c r="AR320" s="6"/>
      <c r="AS320" s="6"/>
      <c r="AT320" s="6"/>
    </row>
    <row r="321" spans="1:46" ht="15.75" customHeight="1" thickBo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18"/>
      <c r="AJ321" s="6"/>
      <c r="AK321" s="6"/>
      <c r="AL321" s="6"/>
      <c r="AM321" s="6"/>
      <c r="AN321" s="6"/>
      <c r="AO321" s="6"/>
      <c r="AP321" s="6"/>
      <c r="AQ321" s="6"/>
      <c r="AR321" s="6"/>
      <c r="AS321" s="6"/>
      <c r="AT321" s="6"/>
    </row>
    <row r="322" spans="1:46" ht="15.75" customHeight="1" thickBo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18"/>
      <c r="AJ322" s="6"/>
      <c r="AK322" s="6"/>
      <c r="AL322" s="6"/>
      <c r="AM322" s="6"/>
      <c r="AN322" s="6"/>
      <c r="AO322" s="6"/>
      <c r="AP322" s="6"/>
      <c r="AQ322" s="6"/>
      <c r="AR322" s="6"/>
      <c r="AS322" s="6"/>
      <c r="AT322" s="6"/>
    </row>
    <row r="323" spans="1:46" ht="15.75" customHeight="1" thickBo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18"/>
      <c r="AJ323" s="6"/>
      <c r="AK323" s="6"/>
      <c r="AL323" s="6"/>
      <c r="AM323" s="6"/>
      <c r="AN323" s="6"/>
      <c r="AO323" s="6"/>
      <c r="AP323" s="6"/>
      <c r="AQ323" s="6"/>
      <c r="AR323" s="6"/>
      <c r="AS323" s="6"/>
      <c r="AT323" s="6"/>
    </row>
    <row r="324" spans="1:46" ht="15.75" customHeight="1" thickBo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18"/>
      <c r="AJ324" s="6"/>
      <c r="AK324" s="6"/>
      <c r="AL324" s="6"/>
      <c r="AM324" s="6"/>
      <c r="AN324" s="6"/>
      <c r="AO324" s="6"/>
      <c r="AP324" s="6"/>
      <c r="AQ324" s="6"/>
      <c r="AR324" s="6"/>
      <c r="AS324" s="6"/>
      <c r="AT324" s="6"/>
    </row>
    <row r="325" spans="1:46" ht="15.75" customHeight="1" thickBo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18"/>
      <c r="AJ325" s="6"/>
      <c r="AK325" s="6"/>
      <c r="AL325" s="6"/>
      <c r="AM325" s="6"/>
      <c r="AN325" s="6"/>
      <c r="AO325" s="6"/>
      <c r="AP325" s="6"/>
      <c r="AQ325" s="6"/>
      <c r="AR325" s="6"/>
      <c r="AS325" s="6"/>
      <c r="AT325" s="6"/>
    </row>
    <row r="326" spans="1:46" ht="15.75" customHeight="1" thickBo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18"/>
      <c r="AJ326" s="6"/>
      <c r="AK326" s="6"/>
      <c r="AL326" s="6"/>
      <c r="AM326" s="6"/>
      <c r="AN326" s="6"/>
      <c r="AO326" s="6"/>
      <c r="AP326" s="6"/>
      <c r="AQ326" s="6"/>
      <c r="AR326" s="6"/>
      <c r="AS326" s="6"/>
      <c r="AT326" s="6"/>
    </row>
    <row r="327" spans="1:46" ht="15.75" customHeight="1" thickBo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18"/>
      <c r="AJ327" s="6"/>
      <c r="AK327" s="6"/>
      <c r="AL327" s="6"/>
      <c r="AM327" s="6"/>
      <c r="AN327" s="6"/>
      <c r="AO327" s="6"/>
      <c r="AP327" s="6"/>
      <c r="AQ327" s="6"/>
      <c r="AR327" s="6"/>
      <c r="AS327" s="6"/>
      <c r="AT327" s="6"/>
    </row>
    <row r="328" spans="1:46" ht="15.75" customHeight="1" thickBo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18"/>
      <c r="AJ328" s="6"/>
      <c r="AK328" s="6"/>
      <c r="AL328" s="6"/>
      <c r="AM328" s="6"/>
      <c r="AN328" s="6"/>
      <c r="AO328" s="6"/>
      <c r="AP328" s="6"/>
      <c r="AQ328" s="6"/>
      <c r="AR328" s="6"/>
      <c r="AS328" s="6"/>
      <c r="AT328" s="6"/>
    </row>
    <row r="329" spans="1:46" ht="15.75" customHeight="1" thickBo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18"/>
      <c r="AJ329" s="6"/>
      <c r="AK329" s="6"/>
      <c r="AL329" s="6"/>
      <c r="AM329" s="6"/>
      <c r="AN329" s="6"/>
      <c r="AO329" s="6"/>
      <c r="AP329" s="6"/>
      <c r="AQ329" s="6"/>
      <c r="AR329" s="6"/>
      <c r="AS329" s="6"/>
      <c r="AT329" s="6"/>
    </row>
    <row r="330" spans="1:46" ht="15.75" customHeight="1" thickBo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18"/>
      <c r="AJ330" s="6"/>
      <c r="AK330" s="6"/>
      <c r="AL330" s="6"/>
      <c r="AM330" s="6"/>
      <c r="AN330" s="6"/>
      <c r="AO330" s="6"/>
      <c r="AP330" s="6"/>
      <c r="AQ330" s="6"/>
      <c r="AR330" s="6"/>
      <c r="AS330" s="6"/>
      <c r="AT330" s="6"/>
    </row>
    <row r="331" spans="1:46" ht="15.75" customHeight="1" thickBo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18"/>
      <c r="AJ331" s="6"/>
      <c r="AK331" s="6"/>
      <c r="AL331" s="6"/>
      <c r="AM331" s="6"/>
      <c r="AN331" s="6"/>
      <c r="AO331" s="6"/>
      <c r="AP331" s="6"/>
      <c r="AQ331" s="6"/>
      <c r="AR331" s="6"/>
      <c r="AS331" s="6"/>
      <c r="AT331" s="6"/>
    </row>
    <row r="332" spans="1:46" ht="15.75" customHeight="1" thickBo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18"/>
      <c r="AJ332" s="6"/>
      <c r="AK332" s="6"/>
      <c r="AL332" s="6"/>
      <c r="AM332" s="6"/>
      <c r="AN332" s="6"/>
      <c r="AO332" s="6"/>
      <c r="AP332" s="6"/>
      <c r="AQ332" s="6"/>
      <c r="AR332" s="6"/>
      <c r="AS332" s="6"/>
      <c r="AT332" s="6"/>
    </row>
    <row r="333" spans="1:46" ht="15.75" customHeight="1" thickBo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18"/>
      <c r="AJ333" s="6"/>
      <c r="AK333" s="6"/>
      <c r="AL333" s="6"/>
      <c r="AM333" s="6"/>
      <c r="AN333" s="6"/>
      <c r="AO333" s="6"/>
      <c r="AP333" s="6"/>
      <c r="AQ333" s="6"/>
      <c r="AR333" s="6"/>
      <c r="AS333" s="6"/>
      <c r="AT333" s="6"/>
    </row>
    <row r="334" spans="1:46" ht="15.75" customHeight="1" thickBo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18"/>
      <c r="AJ334" s="6"/>
      <c r="AK334" s="6"/>
      <c r="AL334" s="6"/>
      <c r="AM334" s="6"/>
      <c r="AN334" s="6"/>
      <c r="AO334" s="6"/>
      <c r="AP334" s="6"/>
      <c r="AQ334" s="6"/>
      <c r="AR334" s="6"/>
      <c r="AS334" s="6"/>
      <c r="AT334" s="6"/>
    </row>
    <row r="335" spans="1:46" ht="15.75" customHeight="1" thickBo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18"/>
      <c r="AJ335" s="6"/>
      <c r="AK335" s="6"/>
      <c r="AL335" s="6"/>
      <c r="AM335" s="6"/>
      <c r="AN335" s="6"/>
      <c r="AO335" s="6"/>
      <c r="AP335" s="6"/>
      <c r="AQ335" s="6"/>
      <c r="AR335" s="6"/>
      <c r="AS335" s="6"/>
      <c r="AT335" s="6"/>
    </row>
    <row r="336" spans="1:46" ht="15.75" customHeight="1" thickBo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18"/>
      <c r="AJ336" s="6"/>
      <c r="AK336" s="6"/>
      <c r="AL336" s="6"/>
      <c r="AM336" s="6"/>
      <c r="AN336" s="6"/>
      <c r="AO336" s="6"/>
      <c r="AP336" s="6"/>
      <c r="AQ336" s="6"/>
      <c r="AR336" s="6"/>
      <c r="AS336" s="6"/>
      <c r="AT336" s="6"/>
    </row>
    <row r="337" spans="1:46" ht="15.75" customHeight="1" thickBo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18"/>
      <c r="AJ337" s="6"/>
      <c r="AK337" s="6"/>
      <c r="AL337" s="6"/>
      <c r="AM337" s="6"/>
      <c r="AN337" s="6"/>
      <c r="AO337" s="6"/>
      <c r="AP337" s="6"/>
      <c r="AQ337" s="6"/>
      <c r="AR337" s="6"/>
      <c r="AS337" s="6"/>
      <c r="AT337" s="6"/>
    </row>
    <row r="338" spans="1:46" ht="15.75" customHeight="1" thickBo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18"/>
      <c r="AJ338" s="6"/>
      <c r="AK338" s="6"/>
      <c r="AL338" s="6"/>
      <c r="AM338" s="6"/>
      <c r="AN338" s="6"/>
      <c r="AO338" s="6"/>
      <c r="AP338" s="6"/>
      <c r="AQ338" s="6"/>
      <c r="AR338" s="6"/>
      <c r="AS338" s="6"/>
      <c r="AT338" s="6"/>
    </row>
    <row r="339" spans="1:46" ht="15.75" customHeight="1" thickBo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18"/>
      <c r="AJ339" s="6"/>
      <c r="AK339" s="6"/>
      <c r="AL339" s="6"/>
      <c r="AM339" s="6"/>
      <c r="AN339" s="6"/>
      <c r="AO339" s="6"/>
      <c r="AP339" s="6"/>
      <c r="AQ339" s="6"/>
      <c r="AR339" s="6"/>
      <c r="AS339" s="6"/>
      <c r="AT339" s="6"/>
    </row>
    <row r="340" spans="1:46" ht="15.75" customHeight="1" thickBo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18"/>
      <c r="AJ340" s="6"/>
      <c r="AK340" s="6"/>
      <c r="AL340" s="6"/>
      <c r="AM340" s="6"/>
      <c r="AN340" s="6"/>
      <c r="AO340" s="6"/>
      <c r="AP340" s="6"/>
      <c r="AQ340" s="6"/>
      <c r="AR340" s="6"/>
      <c r="AS340" s="6"/>
      <c r="AT340" s="6"/>
    </row>
    <row r="341" spans="1:46" ht="15.75" customHeight="1" thickBo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18"/>
      <c r="AJ341" s="6"/>
      <c r="AK341" s="6"/>
      <c r="AL341" s="6"/>
      <c r="AM341" s="6"/>
      <c r="AN341" s="6"/>
      <c r="AO341" s="6"/>
      <c r="AP341" s="6"/>
      <c r="AQ341" s="6"/>
      <c r="AR341" s="6"/>
      <c r="AS341" s="6"/>
      <c r="AT341" s="6"/>
    </row>
    <row r="342" spans="1:46" ht="15.75" customHeight="1" thickBo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18"/>
      <c r="AJ342" s="6"/>
      <c r="AK342" s="6"/>
      <c r="AL342" s="6"/>
      <c r="AM342" s="6"/>
      <c r="AN342" s="6"/>
      <c r="AO342" s="6"/>
      <c r="AP342" s="6"/>
      <c r="AQ342" s="6"/>
      <c r="AR342" s="6"/>
      <c r="AS342" s="6"/>
      <c r="AT342" s="6"/>
    </row>
    <row r="343" spans="1:46" ht="15.75" customHeight="1" thickBo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18"/>
      <c r="AJ343" s="6"/>
      <c r="AK343" s="6"/>
      <c r="AL343" s="6"/>
      <c r="AM343" s="6"/>
      <c r="AN343" s="6"/>
      <c r="AO343" s="6"/>
      <c r="AP343" s="6"/>
      <c r="AQ343" s="6"/>
      <c r="AR343" s="6"/>
      <c r="AS343" s="6"/>
      <c r="AT343" s="6"/>
    </row>
    <row r="344" spans="1:46" ht="15.75" customHeight="1" thickBo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18"/>
      <c r="AJ344" s="6"/>
      <c r="AK344" s="6"/>
      <c r="AL344" s="6"/>
      <c r="AM344" s="6"/>
      <c r="AN344" s="6"/>
      <c r="AO344" s="6"/>
      <c r="AP344" s="6"/>
      <c r="AQ344" s="6"/>
      <c r="AR344" s="6"/>
      <c r="AS344" s="6"/>
      <c r="AT344" s="6"/>
    </row>
    <row r="345" spans="1:46" ht="15.75" customHeight="1" thickBo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18"/>
      <c r="AJ345" s="6"/>
      <c r="AK345" s="6"/>
      <c r="AL345" s="6"/>
      <c r="AM345" s="6"/>
      <c r="AN345" s="6"/>
      <c r="AO345" s="6"/>
      <c r="AP345" s="6"/>
      <c r="AQ345" s="6"/>
      <c r="AR345" s="6"/>
      <c r="AS345" s="6"/>
      <c r="AT345" s="6"/>
    </row>
    <row r="346" spans="1:46" ht="15.75" customHeight="1" thickBo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18"/>
      <c r="AJ346" s="6"/>
      <c r="AK346" s="6"/>
      <c r="AL346" s="6"/>
      <c r="AM346" s="6"/>
      <c r="AN346" s="6"/>
      <c r="AO346" s="6"/>
      <c r="AP346" s="6"/>
      <c r="AQ346" s="6"/>
      <c r="AR346" s="6"/>
      <c r="AS346" s="6"/>
      <c r="AT346" s="6"/>
    </row>
    <row r="347" spans="1:46" ht="15.75" customHeight="1" thickBo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18"/>
      <c r="AJ347" s="6"/>
      <c r="AK347" s="6"/>
      <c r="AL347" s="6"/>
      <c r="AM347" s="6"/>
      <c r="AN347" s="6"/>
      <c r="AO347" s="6"/>
      <c r="AP347" s="6"/>
      <c r="AQ347" s="6"/>
      <c r="AR347" s="6"/>
      <c r="AS347" s="6"/>
      <c r="AT347" s="6"/>
    </row>
    <row r="348" spans="1:46" ht="15.75" customHeight="1" thickBo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18"/>
      <c r="AJ348" s="6"/>
      <c r="AK348" s="6"/>
      <c r="AL348" s="6"/>
      <c r="AM348" s="6"/>
      <c r="AN348" s="6"/>
      <c r="AO348" s="6"/>
      <c r="AP348" s="6"/>
      <c r="AQ348" s="6"/>
      <c r="AR348" s="6"/>
      <c r="AS348" s="6"/>
      <c r="AT348" s="6"/>
    </row>
    <row r="349" spans="1:46" ht="15.75" customHeight="1" thickBo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18"/>
      <c r="AJ349" s="6"/>
      <c r="AK349" s="6"/>
      <c r="AL349" s="6"/>
      <c r="AM349" s="6"/>
      <c r="AN349" s="6"/>
      <c r="AO349" s="6"/>
      <c r="AP349" s="6"/>
      <c r="AQ349" s="6"/>
      <c r="AR349" s="6"/>
      <c r="AS349" s="6"/>
      <c r="AT349" s="6"/>
    </row>
    <row r="350" spans="1:46" ht="15.75" customHeight="1" thickBo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18"/>
      <c r="AJ350" s="6"/>
      <c r="AK350" s="6"/>
      <c r="AL350" s="6"/>
      <c r="AM350" s="6"/>
      <c r="AN350" s="6"/>
      <c r="AO350" s="6"/>
      <c r="AP350" s="6"/>
      <c r="AQ350" s="6"/>
      <c r="AR350" s="6"/>
      <c r="AS350" s="6"/>
      <c r="AT350" s="6"/>
    </row>
    <row r="351" spans="1:46" ht="15.75" customHeight="1" thickBo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18"/>
      <c r="AJ351" s="6"/>
      <c r="AK351" s="6"/>
      <c r="AL351" s="6"/>
      <c r="AM351" s="6"/>
      <c r="AN351" s="6"/>
      <c r="AO351" s="6"/>
      <c r="AP351" s="6"/>
      <c r="AQ351" s="6"/>
      <c r="AR351" s="6"/>
      <c r="AS351" s="6"/>
      <c r="AT351" s="6"/>
    </row>
    <row r="352" spans="1:46" ht="15.75" customHeight="1" thickBo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18"/>
      <c r="AJ352" s="6"/>
      <c r="AK352" s="6"/>
      <c r="AL352" s="6"/>
      <c r="AM352" s="6"/>
      <c r="AN352" s="6"/>
      <c r="AO352" s="6"/>
      <c r="AP352" s="6"/>
      <c r="AQ352" s="6"/>
      <c r="AR352" s="6"/>
      <c r="AS352" s="6"/>
      <c r="AT352" s="6"/>
    </row>
    <row r="353" spans="1:46" ht="15.75" customHeight="1" thickBo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18"/>
      <c r="AJ353" s="6"/>
      <c r="AK353" s="6"/>
      <c r="AL353" s="6"/>
      <c r="AM353" s="6"/>
      <c r="AN353" s="6"/>
      <c r="AO353" s="6"/>
      <c r="AP353" s="6"/>
      <c r="AQ353" s="6"/>
      <c r="AR353" s="6"/>
      <c r="AS353" s="6"/>
      <c r="AT353" s="6"/>
    </row>
    <row r="354" spans="1:46" ht="15.75" customHeight="1" thickBo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18"/>
      <c r="AJ354" s="6"/>
      <c r="AK354" s="6"/>
      <c r="AL354" s="6"/>
      <c r="AM354" s="6"/>
      <c r="AN354" s="6"/>
      <c r="AO354" s="6"/>
      <c r="AP354" s="6"/>
      <c r="AQ354" s="6"/>
      <c r="AR354" s="6"/>
      <c r="AS354" s="6"/>
      <c r="AT354" s="6"/>
    </row>
    <row r="355" spans="1:46" ht="15.75" customHeight="1" thickBo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18"/>
      <c r="AJ355" s="6"/>
      <c r="AK355" s="6"/>
      <c r="AL355" s="6"/>
      <c r="AM355" s="6"/>
      <c r="AN355" s="6"/>
      <c r="AO355" s="6"/>
      <c r="AP355" s="6"/>
      <c r="AQ355" s="6"/>
      <c r="AR355" s="6"/>
      <c r="AS355" s="6"/>
      <c r="AT355" s="6"/>
    </row>
    <row r="356" spans="1:46" ht="15.75" customHeight="1" thickBo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18"/>
      <c r="AJ356" s="6"/>
      <c r="AK356" s="6"/>
      <c r="AL356" s="6"/>
      <c r="AM356" s="6"/>
      <c r="AN356" s="6"/>
      <c r="AO356" s="6"/>
      <c r="AP356" s="6"/>
      <c r="AQ356" s="6"/>
      <c r="AR356" s="6"/>
      <c r="AS356" s="6"/>
      <c r="AT356" s="6"/>
    </row>
    <row r="357" spans="1:46" ht="15.75" customHeight="1" thickBo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18"/>
      <c r="AJ357" s="6"/>
      <c r="AK357" s="6"/>
      <c r="AL357" s="6"/>
      <c r="AM357" s="6"/>
      <c r="AN357" s="6"/>
      <c r="AO357" s="6"/>
      <c r="AP357" s="6"/>
      <c r="AQ357" s="6"/>
      <c r="AR357" s="6"/>
      <c r="AS357" s="6"/>
      <c r="AT357" s="6"/>
    </row>
    <row r="358" spans="1:46" ht="15.75" customHeight="1" thickBo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18"/>
      <c r="AJ358" s="6"/>
      <c r="AK358" s="6"/>
      <c r="AL358" s="6"/>
      <c r="AM358" s="6"/>
      <c r="AN358" s="6"/>
      <c r="AO358" s="6"/>
      <c r="AP358" s="6"/>
      <c r="AQ358" s="6"/>
      <c r="AR358" s="6"/>
      <c r="AS358" s="6"/>
      <c r="AT358" s="6"/>
    </row>
    <row r="359" spans="1:46" ht="15.75" customHeight="1" thickBo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18"/>
      <c r="AJ359" s="6"/>
      <c r="AK359" s="6"/>
      <c r="AL359" s="6"/>
      <c r="AM359" s="6"/>
      <c r="AN359" s="6"/>
      <c r="AO359" s="6"/>
      <c r="AP359" s="6"/>
      <c r="AQ359" s="6"/>
      <c r="AR359" s="6"/>
      <c r="AS359" s="6"/>
      <c r="AT359" s="6"/>
    </row>
    <row r="360" spans="1:46" ht="15.75" customHeight="1" thickBo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18"/>
      <c r="AJ360" s="6"/>
      <c r="AK360" s="6"/>
      <c r="AL360" s="6"/>
      <c r="AM360" s="6"/>
      <c r="AN360" s="6"/>
      <c r="AO360" s="6"/>
      <c r="AP360" s="6"/>
      <c r="AQ360" s="6"/>
      <c r="AR360" s="6"/>
      <c r="AS360" s="6"/>
      <c r="AT360" s="6"/>
    </row>
    <row r="361" spans="1:46" ht="15.75" customHeight="1" thickBo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18"/>
      <c r="AJ361" s="6"/>
      <c r="AK361" s="6"/>
      <c r="AL361" s="6"/>
      <c r="AM361" s="6"/>
      <c r="AN361" s="6"/>
      <c r="AO361" s="6"/>
      <c r="AP361" s="6"/>
      <c r="AQ361" s="6"/>
      <c r="AR361" s="6"/>
      <c r="AS361" s="6"/>
      <c r="AT361" s="6"/>
    </row>
    <row r="362" spans="1:46" ht="15.75" customHeight="1" thickBo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18"/>
      <c r="AJ362" s="6"/>
      <c r="AK362" s="6"/>
      <c r="AL362" s="6"/>
      <c r="AM362" s="6"/>
      <c r="AN362" s="6"/>
      <c r="AO362" s="6"/>
      <c r="AP362" s="6"/>
      <c r="AQ362" s="6"/>
      <c r="AR362" s="6"/>
      <c r="AS362" s="6"/>
      <c r="AT362" s="6"/>
    </row>
    <row r="363" spans="1:46" ht="15.75" customHeight="1" thickBo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18"/>
      <c r="AJ363" s="6"/>
      <c r="AK363" s="6"/>
      <c r="AL363" s="6"/>
      <c r="AM363" s="6"/>
      <c r="AN363" s="6"/>
      <c r="AO363" s="6"/>
      <c r="AP363" s="6"/>
      <c r="AQ363" s="6"/>
      <c r="AR363" s="6"/>
      <c r="AS363" s="6"/>
      <c r="AT363" s="6"/>
    </row>
    <row r="364" spans="1:46" ht="15.75" customHeight="1" thickBo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18"/>
      <c r="AJ364" s="6"/>
      <c r="AK364" s="6"/>
      <c r="AL364" s="6"/>
      <c r="AM364" s="6"/>
      <c r="AN364" s="6"/>
      <c r="AO364" s="6"/>
      <c r="AP364" s="6"/>
      <c r="AQ364" s="6"/>
      <c r="AR364" s="6"/>
      <c r="AS364" s="6"/>
      <c r="AT364" s="6"/>
    </row>
    <row r="365" spans="1:46" ht="15.75" customHeight="1" thickBo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18"/>
      <c r="AJ365" s="6"/>
      <c r="AK365" s="6"/>
      <c r="AL365" s="6"/>
      <c r="AM365" s="6"/>
      <c r="AN365" s="6"/>
      <c r="AO365" s="6"/>
      <c r="AP365" s="6"/>
      <c r="AQ365" s="6"/>
      <c r="AR365" s="6"/>
      <c r="AS365" s="6"/>
      <c r="AT365" s="6"/>
    </row>
    <row r="366" spans="1:46" ht="15.75" customHeight="1" thickBo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18"/>
      <c r="AJ366" s="6"/>
      <c r="AK366" s="6"/>
      <c r="AL366" s="6"/>
      <c r="AM366" s="6"/>
      <c r="AN366" s="6"/>
      <c r="AO366" s="6"/>
      <c r="AP366" s="6"/>
      <c r="AQ366" s="6"/>
      <c r="AR366" s="6"/>
      <c r="AS366" s="6"/>
      <c r="AT366" s="6"/>
    </row>
    <row r="367" spans="1:46" ht="15.75" customHeight="1" thickBo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18"/>
      <c r="AJ367" s="6"/>
      <c r="AK367" s="6"/>
      <c r="AL367" s="6"/>
      <c r="AM367" s="6"/>
      <c r="AN367" s="6"/>
      <c r="AO367" s="6"/>
      <c r="AP367" s="6"/>
      <c r="AQ367" s="6"/>
      <c r="AR367" s="6"/>
      <c r="AS367" s="6"/>
      <c r="AT367" s="6"/>
    </row>
    <row r="368" spans="1:46" ht="15.75" customHeight="1" thickBo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18"/>
      <c r="AJ368" s="6"/>
      <c r="AK368" s="6"/>
      <c r="AL368" s="6"/>
      <c r="AM368" s="6"/>
      <c r="AN368" s="6"/>
      <c r="AO368" s="6"/>
      <c r="AP368" s="6"/>
      <c r="AQ368" s="6"/>
      <c r="AR368" s="6"/>
      <c r="AS368" s="6"/>
      <c r="AT368" s="6"/>
    </row>
    <row r="369" spans="1:46" ht="15.75" customHeight="1" thickBo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18"/>
      <c r="AJ369" s="6"/>
      <c r="AK369" s="6"/>
      <c r="AL369" s="6"/>
      <c r="AM369" s="6"/>
      <c r="AN369" s="6"/>
      <c r="AO369" s="6"/>
      <c r="AP369" s="6"/>
      <c r="AQ369" s="6"/>
      <c r="AR369" s="6"/>
      <c r="AS369" s="6"/>
      <c r="AT369" s="6"/>
    </row>
    <row r="370" spans="1:46" ht="15.75" customHeight="1" thickBo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18"/>
      <c r="AJ370" s="6"/>
      <c r="AK370" s="6"/>
      <c r="AL370" s="6"/>
      <c r="AM370" s="6"/>
      <c r="AN370" s="6"/>
      <c r="AO370" s="6"/>
      <c r="AP370" s="6"/>
      <c r="AQ370" s="6"/>
      <c r="AR370" s="6"/>
      <c r="AS370" s="6"/>
      <c r="AT370" s="6"/>
    </row>
    <row r="371" spans="1:46" ht="15.75" customHeight="1" thickBo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18"/>
      <c r="AJ371" s="6"/>
      <c r="AK371" s="6"/>
      <c r="AL371" s="6"/>
      <c r="AM371" s="6"/>
      <c r="AN371" s="6"/>
      <c r="AO371" s="6"/>
      <c r="AP371" s="6"/>
      <c r="AQ371" s="6"/>
      <c r="AR371" s="6"/>
      <c r="AS371" s="6"/>
      <c r="AT371" s="6"/>
    </row>
    <row r="372" spans="1:46" ht="15.75" customHeight="1" thickBo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18"/>
      <c r="AJ372" s="6"/>
      <c r="AK372" s="6"/>
      <c r="AL372" s="6"/>
      <c r="AM372" s="6"/>
      <c r="AN372" s="6"/>
      <c r="AO372" s="6"/>
      <c r="AP372" s="6"/>
      <c r="AQ372" s="6"/>
      <c r="AR372" s="6"/>
      <c r="AS372" s="6"/>
      <c r="AT372" s="6"/>
    </row>
    <row r="373" spans="1:46" ht="15.75" customHeight="1" thickBo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18"/>
      <c r="AJ373" s="6"/>
      <c r="AK373" s="6"/>
      <c r="AL373" s="6"/>
      <c r="AM373" s="6"/>
      <c r="AN373" s="6"/>
      <c r="AO373" s="6"/>
      <c r="AP373" s="6"/>
      <c r="AQ373" s="6"/>
      <c r="AR373" s="6"/>
      <c r="AS373" s="6"/>
      <c r="AT373" s="6"/>
    </row>
    <row r="374" spans="1:46" ht="15.75" customHeight="1" thickBo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18"/>
      <c r="AJ374" s="6"/>
      <c r="AK374" s="6"/>
      <c r="AL374" s="6"/>
      <c r="AM374" s="6"/>
      <c r="AN374" s="6"/>
      <c r="AO374" s="6"/>
      <c r="AP374" s="6"/>
      <c r="AQ374" s="6"/>
      <c r="AR374" s="6"/>
      <c r="AS374" s="6"/>
      <c r="AT374" s="6"/>
    </row>
    <row r="375" spans="1:46" ht="15.75" customHeight="1" thickBo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18"/>
      <c r="AJ375" s="6"/>
      <c r="AK375" s="6"/>
      <c r="AL375" s="6"/>
      <c r="AM375" s="6"/>
      <c r="AN375" s="6"/>
      <c r="AO375" s="6"/>
      <c r="AP375" s="6"/>
      <c r="AQ375" s="6"/>
      <c r="AR375" s="6"/>
      <c r="AS375" s="6"/>
      <c r="AT375" s="6"/>
    </row>
    <row r="376" spans="1:46" ht="15.75" customHeight="1" thickBo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18"/>
      <c r="AJ376" s="6"/>
      <c r="AK376" s="6"/>
      <c r="AL376" s="6"/>
      <c r="AM376" s="6"/>
      <c r="AN376" s="6"/>
      <c r="AO376" s="6"/>
      <c r="AP376" s="6"/>
      <c r="AQ376" s="6"/>
      <c r="AR376" s="6"/>
      <c r="AS376" s="6"/>
      <c r="AT376" s="6"/>
    </row>
    <row r="377" spans="1:46" ht="15.75" customHeight="1" thickBo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18"/>
      <c r="AJ377" s="6"/>
      <c r="AK377" s="6"/>
      <c r="AL377" s="6"/>
      <c r="AM377" s="6"/>
      <c r="AN377" s="6"/>
      <c r="AO377" s="6"/>
      <c r="AP377" s="6"/>
      <c r="AQ377" s="6"/>
      <c r="AR377" s="6"/>
      <c r="AS377" s="6"/>
      <c r="AT377" s="6"/>
    </row>
    <row r="378" spans="1:46" ht="15.75" customHeight="1" thickBo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18"/>
      <c r="AJ378" s="6"/>
      <c r="AK378" s="6"/>
      <c r="AL378" s="6"/>
      <c r="AM378" s="6"/>
      <c r="AN378" s="6"/>
      <c r="AO378" s="6"/>
      <c r="AP378" s="6"/>
      <c r="AQ378" s="6"/>
      <c r="AR378" s="6"/>
      <c r="AS378" s="6"/>
      <c r="AT378" s="6"/>
    </row>
    <row r="379" spans="1:46" ht="15.75" customHeight="1" thickBo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18"/>
      <c r="AJ379" s="6"/>
      <c r="AK379" s="6"/>
      <c r="AL379" s="6"/>
      <c r="AM379" s="6"/>
      <c r="AN379" s="6"/>
      <c r="AO379" s="6"/>
      <c r="AP379" s="6"/>
      <c r="AQ379" s="6"/>
      <c r="AR379" s="6"/>
      <c r="AS379" s="6"/>
      <c r="AT379" s="6"/>
    </row>
    <row r="380" spans="1:46" ht="15.75" customHeight="1" thickBo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18"/>
      <c r="AJ380" s="6"/>
      <c r="AK380" s="6"/>
      <c r="AL380" s="6"/>
      <c r="AM380" s="6"/>
      <c r="AN380" s="6"/>
      <c r="AO380" s="6"/>
      <c r="AP380" s="6"/>
      <c r="AQ380" s="6"/>
      <c r="AR380" s="6"/>
      <c r="AS380" s="6"/>
      <c r="AT380" s="6"/>
    </row>
    <row r="381" spans="1:46" ht="15.75" customHeight="1" thickBo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18"/>
      <c r="AJ381" s="6"/>
      <c r="AK381" s="6"/>
      <c r="AL381" s="6"/>
      <c r="AM381" s="6"/>
      <c r="AN381" s="6"/>
      <c r="AO381" s="6"/>
      <c r="AP381" s="6"/>
      <c r="AQ381" s="6"/>
      <c r="AR381" s="6"/>
      <c r="AS381" s="6"/>
      <c r="AT381" s="6"/>
    </row>
    <row r="382" spans="1:46" ht="15.75" customHeight="1" thickBo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18"/>
      <c r="AJ382" s="6"/>
      <c r="AK382" s="6"/>
      <c r="AL382" s="6"/>
      <c r="AM382" s="6"/>
      <c r="AN382" s="6"/>
      <c r="AO382" s="6"/>
      <c r="AP382" s="6"/>
      <c r="AQ382" s="6"/>
      <c r="AR382" s="6"/>
      <c r="AS382" s="6"/>
      <c r="AT382" s="6"/>
    </row>
    <row r="383" spans="1:46" ht="15.75" customHeight="1" thickBo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18"/>
      <c r="AJ383" s="6"/>
      <c r="AK383" s="6"/>
      <c r="AL383" s="6"/>
      <c r="AM383" s="6"/>
      <c r="AN383" s="6"/>
      <c r="AO383" s="6"/>
      <c r="AP383" s="6"/>
      <c r="AQ383" s="6"/>
      <c r="AR383" s="6"/>
      <c r="AS383" s="6"/>
      <c r="AT383" s="6"/>
    </row>
    <row r="384" spans="1:46" ht="15.75" customHeight="1" thickBo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18"/>
      <c r="AJ384" s="6"/>
      <c r="AK384" s="6"/>
      <c r="AL384" s="6"/>
      <c r="AM384" s="6"/>
      <c r="AN384" s="6"/>
      <c r="AO384" s="6"/>
      <c r="AP384" s="6"/>
      <c r="AQ384" s="6"/>
      <c r="AR384" s="6"/>
      <c r="AS384" s="6"/>
      <c r="AT384" s="6"/>
    </row>
    <row r="385" spans="1:46" ht="15.75" customHeight="1" thickBo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18"/>
      <c r="AJ385" s="6"/>
      <c r="AK385" s="6"/>
      <c r="AL385" s="6"/>
      <c r="AM385" s="6"/>
      <c r="AN385" s="6"/>
      <c r="AO385" s="6"/>
      <c r="AP385" s="6"/>
      <c r="AQ385" s="6"/>
      <c r="AR385" s="6"/>
      <c r="AS385" s="6"/>
      <c r="AT385" s="6"/>
    </row>
    <row r="386" spans="1:46" ht="15.75" customHeight="1" thickBo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18"/>
      <c r="AJ386" s="6"/>
      <c r="AK386" s="6"/>
      <c r="AL386" s="6"/>
      <c r="AM386" s="6"/>
      <c r="AN386" s="6"/>
      <c r="AO386" s="6"/>
      <c r="AP386" s="6"/>
      <c r="AQ386" s="6"/>
      <c r="AR386" s="6"/>
      <c r="AS386" s="6"/>
      <c r="AT386" s="6"/>
    </row>
    <row r="387" spans="1:46" ht="15.75" customHeight="1" thickBo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18"/>
      <c r="AJ387" s="6"/>
      <c r="AK387" s="6"/>
      <c r="AL387" s="6"/>
      <c r="AM387" s="6"/>
      <c r="AN387" s="6"/>
      <c r="AO387" s="6"/>
      <c r="AP387" s="6"/>
      <c r="AQ387" s="6"/>
      <c r="AR387" s="6"/>
      <c r="AS387" s="6"/>
      <c r="AT387" s="6"/>
    </row>
    <row r="388" spans="1:46" ht="15.75" customHeight="1" thickBo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18"/>
      <c r="AJ388" s="6"/>
      <c r="AK388" s="6"/>
      <c r="AL388" s="6"/>
      <c r="AM388" s="6"/>
      <c r="AN388" s="6"/>
      <c r="AO388" s="6"/>
      <c r="AP388" s="6"/>
      <c r="AQ388" s="6"/>
      <c r="AR388" s="6"/>
      <c r="AS388" s="6"/>
      <c r="AT388" s="6"/>
    </row>
    <row r="389" spans="1:46" ht="15.75" customHeight="1" thickBo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18"/>
      <c r="AJ389" s="6"/>
      <c r="AK389" s="6"/>
      <c r="AL389" s="6"/>
      <c r="AM389" s="6"/>
      <c r="AN389" s="6"/>
      <c r="AO389" s="6"/>
      <c r="AP389" s="6"/>
      <c r="AQ389" s="6"/>
      <c r="AR389" s="6"/>
      <c r="AS389" s="6"/>
      <c r="AT389" s="6"/>
    </row>
    <row r="390" spans="1:46" ht="15.75" customHeight="1" thickBo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18"/>
      <c r="AJ390" s="6"/>
      <c r="AK390" s="6"/>
      <c r="AL390" s="6"/>
      <c r="AM390" s="6"/>
      <c r="AN390" s="6"/>
      <c r="AO390" s="6"/>
      <c r="AP390" s="6"/>
      <c r="AQ390" s="6"/>
      <c r="AR390" s="6"/>
      <c r="AS390" s="6"/>
      <c r="AT390" s="6"/>
    </row>
    <row r="391" spans="1:46" ht="15.75" customHeight="1" thickBo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18"/>
      <c r="AJ391" s="6"/>
      <c r="AK391" s="6"/>
      <c r="AL391" s="6"/>
      <c r="AM391" s="6"/>
      <c r="AN391" s="6"/>
      <c r="AO391" s="6"/>
      <c r="AP391" s="6"/>
      <c r="AQ391" s="6"/>
      <c r="AR391" s="6"/>
      <c r="AS391" s="6"/>
      <c r="AT391" s="6"/>
    </row>
    <row r="392" spans="1:46" ht="15.75" customHeight="1" thickBo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18"/>
      <c r="AJ392" s="6"/>
      <c r="AK392" s="6"/>
      <c r="AL392" s="6"/>
      <c r="AM392" s="6"/>
      <c r="AN392" s="6"/>
      <c r="AO392" s="6"/>
      <c r="AP392" s="6"/>
      <c r="AQ392" s="6"/>
      <c r="AR392" s="6"/>
      <c r="AS392" s="6"/>
      <c r="AT392" s="6"/>
    </row>
    <row r="393" spans="1:46" ht="15.75" customHeight="1" thickBo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18"/>
      <c r="AJ393" s="6"/>
      <c r="AK393" s="6"/>
      <c r="AL393" s="6"/>
      <c r="AM393" s="6"/>
      <c r="AN393" s="6"/>
      <c r="AO393" s="6"/>
      <c r="AP393" s="6"/>
      <c r="AQ393" s="6"/>
      <c r="AR393" s="6"/>
      <c r="AS393" s="6"/>
      <c r="AT393" s="6"/>
    </row>
    <row r="394" spans="1:46" ht="15.75" customHeight="1" thickBo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18"/>
      <c r="AJ394" s="6"/>
      <c r="AK394" s="6"/>
      <c r="AL394" s="6"/>
      <c r="AM394" s="6"/>
      <c r="AN394" s="6"/>
      <c r="AO394" s="6"/>
      <c r="AP394" s="6"/>
      <c r="AQ394" s="6"/>
      <c r="AR394" s="6"/>
      <c r="AS394" s="6"/>
      <c r="AT394" s="6"/>
    </row>
    <row r="395" spans="1:46" ht="15.75" customHeight="1" thickBo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18"/>
      <c r="AJ395" s="6"/>
      <c r="AK395" s="6"/>
      <c r="AL395" s="6"/>
      <c r="AM395" s="6"/>
      <c r="AN395" s="6"/>
      <c r="AO395" s="6"/>
      <c r="AP395" s="6"/>
      <c r="AQ395" s="6"/>
      <c r="AR395" s="6"/>
      <c r="AS395" s="6"/>
      <c r="AT395" s="6"/>
    </row>
    <row r="396" spans="1:46" ht="15.75" customHeight="1" thickBo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18"/>
      <c r="AJ396" s="6"/>
      <c r="AK396" s="6"/>
      <c r="AL396" s="6"/>
      <c r="AM396" s="6"/>
      <c r="AN396" s="6"/>
      <c r="AO396" s="6"/>
      <c r="AP396" s="6"/>
      <c r="AQ396" s="6"/>
      <c r="AR396" s="6"/>
      <c r="AS396" s="6"/>
      <c r="AT396" s="6"/>
    </row>
    <row r="397" spans="1:46" ht="15.75" customHeight="1" thickBo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18"/>
      <c r="AJ397" s="6"/>
      <c r="AK397" s="6"/>
      <c r="AL397" s="6"/>
      <c r="AM397" s="6"/>
      <c r="AN397" s="6"/>
      <c r="AO397" s="6"/>
      <c r="AP397" s="6"/>
      <c r="AQ397" s="6"/>
      <c r="AR397" s="6"/>
      <c r="AS397" s="6"/>
      <c r="AT397" s="6"/>
    </row>
    <row r="398" spans="1:46" ht="15.75" customHeight="1" thickBo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18"/>
      <c r="AJ398" s="6"/>
      <c r="AK398" s="6"/>
      <c r="AL398" s="6"/>
      <c r="AM398" s="6"/>
      <c r="AN398" s="6"/>
      <c r="AO398" s="6"/>
      <c r="AP398" s="6"/>
      <c r="AQ398" s="6"/>
      <c r="AR398" s="6"/>
      <c r="AS398" s="6"/>
      <c r="AT398" s="6"/>
    </row>
    <row r="399" spans="1:46" ht="15.75" customHeight="1" thickBo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18"/>
      <c r="AJ399" s="6"/>
      <c r="AK399" s="6"/>
      <c r="AL399" s="6"/>
      <c r="AM399" s="6"/>
      <c r="AN399" s="6"/>
      <c r="AO399" s="6"/>
      <c r="AP399" s="6"/>
      <c r="AQ399" s="6"/>
      <c r="AR399" s="6"/>
      <c r="AS399" s="6"/>
      <c r="AT399" s="6"/>
    </row>
    <row r="400" spans="1:46" ht="15.75" customHeight="1" thickBo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18"/>
      <c r="AJ400" s="6"/>
      <c r="AK400" s="6"/>
      <c r="AL400" s="6"/>
      <c r="AM400" s="6"/>
      <c r="AN400" s="6"/>
      <c r="AO400" s="6"/>
      <c r="AP400" s="6"/>
      <c r="AQ400" s="6"/>
      <c r="AR400" s="6"/>
      <c r="AS400" s="6"/>
      <c r="AT400" s="6"/>
    </row>
    <row r="401" spans="1:46" ht="15.75" customHeight="1" thickBo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18"/>
      <c r="AJ401" s="6"/>
      <c r="AK401" s="6"/>
      <c r="AL401" s="6"/>
      <c r="AM401" s="6"/>
      <c r="AN401" s="6"/>
      <c r="AO401" s="6"/>
      <c r="AP401" s="6"/>
      <c r="AQ401" s="6"/>
      <c r="AR401" s="6"/>
      <c r="AS401" s="6"/>
      <c r="AT401" s="6"/>
    </row>
    <row r="402" spans="1:46" ht="15.75" customHeight="1" thickBo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18"/>
      <c r="AJ402" s="6"/>
      <c r="AK402" s="6"/>
      <c r="AL402" s="6"/>
      <c r="AM402" s="6"/>
      <c r="AN402" s="6"/>
      <c r="AO402" s="6"/>
      <c r="AP402" s="6"/>
      <c r="AQ402" s="6"/>
      <c r="AR402" s="6"/>
      <c r="AS402" s="6"/>
      <c r="AT402" s="6"/>
    </row>
    <row r="403" spans="1:46" ht="15.75" customHeight="1" thickBo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18"/>
      <c r="AJ403" s="6"/>
      <c r="AK403" s="6"/>
      <c r="AL403" s="6"/>
      <c r="AM403" s="6"/>
      <c r="AN403" s="6"/>
      <c r="AO403" s="6"/>
      <c r="AP403" s="6"/>
      <c r="AQ403" s="6"/>
      <c r="AR403" s="6"/>
      <c r="AS403" s="6"/>
      <c r="AT403" s="6"/>
    </row>
    <row r="404" spans="1:46" ht="15.75" customHeight="1" thickBo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18"/>
      <c r="AJ404" s="6"/>
      <c r="AK404" s="6"/>
      <c r="AL404" s="6"/>
      <c r="AM404" s="6"/>
      <c r="AN404" s="6"/>
      <c r="AO404" s="6"/>
      <c r="AP404" s="6"/>
      <c r="AQ404" s="6"/>
      <c r="AR404" s="6"/>
      <c r="AS404" s="6"/>
      <c r="AT404" s="6"/>
    </row>
    <row r="405" spans="1:46" ht="15.75" customHeight="1" thickBo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18"/>
      <c r="AJ405" s="6"/>
      <c r="AK405" s="6"/>
      <c r="AL405" s="6"/>
      <c r="AM405" s="6"/>
      <c r="AN405" s="6"/>
      <c r="AO405" s="6"/>
      <c r="AP405" s="6"/>
      <c r="AQ405" s="6"/>
      <c r="AR405" s="6"/>
      <c r="AS405" s="6"/>
      <c r="AT405" s="6"/>
    </row>
    <row r="406" spans="1:46" ht="15.75" customHeight="1" thickBo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18"/>
      <c r="AJ406" s="6"/>
      <c r="AK406" s="6"/>
      <c r="AL406" s="6"/>
      <c r="AM406" s="6"/>
      <c r="AN406" s="6"/>
      <c r="AO406" s="6"/>
      <c r="AP406" s="6"/>
      <c r="AQ406" s="6"/>
      <c r="AR406" s="6"/>
      <c r="AS406" s="6"/>
      <c r="AT406" s="6"/>
    </row>
    <row r="407" spans="1:46" ht="15.75" customHeight="1" thickBo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18"/>
      <c r="AJ407" s="6"/>
      <c r="AK407" s="6"/>
      <c r="AL407" s="6"/>
      <c r="AM407" s="6"/>
      <c r="AN407" s="6"/>
      <c r="AO407" s="6"/>
      <c r="AP407" s="6"/>
      <c r="AQ407" s="6"/>
      <c r="AR407" s="6"/>
      <c r="AS407" s="6"/>
      <c r="AT407" s="6"/>
    </row>
    <row r="408" spans="1:46" ht="15.75" customHeight="1" thickBo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18"/>
      <c r="AJ408" s="6"/>
      <c r="AK408" s="6"/>
      <c r="AL408" s="6"/>
      <c r="AM408" s="6"/>
      <c r="AN408" s="6"/>
      <c r="AO408" s="6"/>
      <c r="AP408" s="6"/>
      <c r="AQ408" s="6"/>
      <c r="AR408" s="6"/>
      <c r="AS408" s="6"/>
      <c r="AT408" s="6"/>
    </row>
    <row r="409" spans="1:46" ht="15.75" customHeight="1" thickBo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18"/>
      <c r="AJ409" s="6"/>
      <c r="AK409" s="6"/>
      <c r="AL409" s="6"/>
      <c r="AM409" s="6"/>
      <c r="AN409" s="6"/>
      <c r="AO409" s="6"/>
      <c r="AP409" s="6"/>
      <c r="AQ409" s="6"/>
      <c r="AR409" s="6"/>
      <c r="AS409" s="6"/>
      <c r="AT409" s="6"/>
    </row>
    <row r="410" spans="1:46" ht="15.75" customHeight="1" thickBo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18"/>
      <c r="AJ410" s="6"/>
      <c r="AK410" s="6"/>
      <c r="AL410" s="6"/>
      <c r="AM410" s="6"/>
      <c r="AN410" s="6"/>
      <c r="AO410" s="6"/>
      <c r="AP410" s="6"/>
      <c r="AQ410" s="6"/>
      <c r="AR410" s="6"/>
      <c r="AS410" s="6"/>
      <c r="AT410" s="6"/>
    </row>
    <row r="411" spans="1:46" ht="15.75" customHeight="1" thickBo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18"/>
      <c r="AJ411" s="6"/>
      <c r="AK411" s="6"/>
      <c r="AL411" s="6"/>
      <c r="AM411" s="6"/>
      <c r="AN411" s="6"/>
      <c r="AO411" s="6"/>
      <c r="AP411" s="6"/>
      <c r="AQ411" s="6"/>
      <c r="AR411" s="6"/>
      <c r="AS411" s="6"/>
      <c r="AT411" s="6"/>
    </row>
    <row r="412" spans="1:46" ht="15.75" customHeight="1" thickBo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18"/>
      <c r="AJ412" s="6"/>
      <c r="AK412" s="6"/>
      <c r="AL412" s="6"/>
      <c r="AM412" s="6"/>
      <c r="AN412" s="6"/>
      <c r="AO412" s="6"/>
      <c r="AP412" s="6"/>
      <c r="AQ412" s="6"/>
      <c r="AR412" s="6"/>
      <c r="AS412" s="6"/>
      <c r="AT412" s="6"/>
    </row>
    <row r="413" spans="1:46" ht="15.75" customHeight="1" thickBo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18"/>
      <c r="AJ413" s="6"/>
      <c r="AK413" s="6"/>
      <c r="AL413" s="6"/>
      <c r="AM413" s="6"/>
      <c r="AN413" s="6"/>
      <c r="AO413" s="6"/>
      <c r="AP413" s="6"/>
      <c r="AQ413" s="6"/>
      <c r="AR413" s="6"/>
      <c r="AS413" s="6"/>
      <c r="AT413" s="6"/>
    </row>
    <row r="414" spans="1:46" ht="15.75" customHeight="1" thickBo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18"/>
      <c r="AJ414" s="6"/>
      <c r="AK414" s="6"/>
      <c r="AL414" s="6"/>
      <c r="AM414" s="6"/>
      <c r="AN414" s="6"/>
      <c r="AO414" s="6"/>
      <c r="AP414" s="6"/>
      <c r="AQ414" s="6"/>
      <c r="AR414" s="6"/>
      <c r="AS414" s="6"/>
      <c r="AT414" s="6"/>
    </row>
    <row r="415" spans="1:46" ht="15.75" customHeight="1" thickBo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18"/>
      <c r="AJ415" s="6"/>
      <c r="AK415" s="6"/>
      <c r="AL415" s="6"/>
      <c r="AM415" s="6"/>
      <c r="AN415" s="6"/>
      <c r="AO415" s="6"/>
      <c r="AP415" s="6"/>
      <c r="AQ415" s="6"/>
      <c r="AR415" s="6"/>
      <c r="AS415" s="6"/>
      <c r="AT415" s="6"/>
    </row>
    <row r="416" spans="1:46" ht="15.75" customHeight="1" thickBo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18"/>
      <c r="AJ416" s="6"/>
      <c r="AK416" s="6"/>
      <c r="AL416" s="6"/>
      <c r="AM416" s="6"/>
      <c r="AN416" s="6"/>
      <c r="AO416" s="6"/>
      <c r="AP416" s="6"/>
      <c r="AQ416" s="6"/>
      <c r="AR416" s="6"/>
      <c r="AS416" s="6"/>
      <c r="AT416" s="6"/>
    </row>
    <row r="417" spans="1:46" ht="15.75" customHeight="1" thickBo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18"/>
      <c r="AJ417" s="6"/>
      <c r="AK417" s="6"/>
      <c r="AL417" s="6"/>
      <c r="AM417" s="6"/>
      <c r="AN417" s="6"/>
      <c r="AO417" s="6"/>
      <c r="AP417" s="6"/>
      <c r="AQ417" s="6"/>
      <c r="AR417" s="6"/>
      <c r="AS417" s="6"/>
      <c r="AT417" s="6"/>
    </row>
    <row r="418" spans="1:46" ht="15.75" customHeight="1" thickBo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18"/>
      <c r="AJ418" s="6"/>
      <c r="AK418" s="6"/>
      <c r="AL418" s="6"/>
      <c r="AM418" s="6"/>
      <c r="AN418" s="6"/>
      <c r="AO418" s="6"/>
      <c r="AP418" s="6"/>
      <c r="AQ418" s="6"/>
      <c r="AR418" s="6"/>
      <c r="AS418" s="6"/>
      <c r="AT418" s="6"/>
    </row>
    <row r="419" spans="1:46" ht="15.75" customHeight="1" thickBo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18"/>
      <c r="AJ419" s="6"/>
      <c r="AK419" s="6"/>
      <c r="AL419" s="6"/>
      <c r="AM419" s="6"/>
      <c r="AN419" s="6"/>
      <c r="AO419" s="6"/>
      <c r="AP419" s="6"/>
      <c r="AQ419" s="6"/>
      <c r="AR419" s="6"/>
      <c r="AS419" s="6"/>
      <c r="AT419" s="6"/>
    </row>
    <row r="420" spans="1:46" ht="15.75" customHeight="1" thickBo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18"/>
      <c r="AJ420" s="6"/>
      <c r="AK420" s="6"/>
      <c r="AL420" s="6"/>
      <c r="AM420" s="6"/>
      <c r="AN420" s="6"/>
      <c r="AO420" s="6"/>
      <c r="AP420" s="6"/>
      <c r="AQ420" s="6"/>
      <c r="AR420" s="6"/>
      <c r="AS420" s="6"/>
      <c r="AT420" s="6"/>
    </row>
    <row r="421" spans="1:46" ht="15.75" customHeight="1" thickBo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18"/>
      <c r="AJ421" s="6"/>
      <c r="AK421" s="6"/>
      <c r="AL421" s="6"/>
      <c r="AM421" s="6"/>
      <c r="AN421" s="6"/>
      <c r="AO421" s="6"/>
      <c r="AP421" s="6"/>
      <c r="AQ421" s="6"/>
      <c r="AR421" s="6"/>
      <c r="AS421" s="6"/>
      <c r="AT421" s="6"/>
    </row>
    <row r="422" spans="1:46" ht="15.75" customHeight="1" thickBo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18"/>
      <c r="AJ422" s="6"/>
      <c r="AK422" s="6"/>
      <c r="AL422" s="6"/>
      <c r="AM422" s="6"/>
      <c r="AN422" s="6"/>
      <c r="AO422" s="6"/>
      <c r="AP422" s="6"/>
      <c r="AQ422" s="6"/>
      <c r="AR422" s="6"/>
      <c r="AS422" s="6"/>
      <c r="AT422" s="6"/>
    </row>
    <row r="423" spans="1:46" ht="15.75" customHeight="1" thickBo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18"/>
      <c r="AJ423" s="6"/>
      <c r="AK423" s="6"/>
      <c r="AL423" s="6"/>
      <c r="AM423" s="6"/>
      <c r="AN423" s="6"/>
      <c r="AO423" s="6"/>
      <c r="AP423" s="6"/>
      <c r="AQ423" s="6"/>
      <c r="AR423" s="6"/>
      <c r="AS423" s="6"/>
      <c r="AT423" s="6"/>
    </row>
    <row r="424" spans="1:46" ht="15.75" customHeight="1" thickBo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18"/>
      <c r="AJ424" s="6"/>
      <c r="AK424" s="6"/>
      <c r="AL424" s="6"/>
      <c r="AM424" s="6"/>
      <c r="AN424" s="6"/>
      <c r="AO424" s="6"/>
      <c r="AP424" s="6"/>
      <c r="AQ424" s="6"/>
      <c r="AR424" s="6"/>
      <c r="AS424" s="6"/>
      <c r="AT424" s="6"/>
    </row>
    <row r="425" spans="1:46" ht="15.75" customHeight="1" thickBo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18"/>
      <c r="AJ425" s="6"/>
      <c r="AK425" s="6"/>
      <c r="AL425" s="6"/>
      <c r="AM425" s="6"/>
      <c r="AN425" s="6"/>
      <c r="AO425" s="6"/>
      <c r="AP425" s="6"/>
      <c r="AQ425" s="6"/>
      <c r="AR425" s="6"/>
      <c r="AS425" s="6"/>
      <c r="AT425" s="6"/>
    </row>
    <row r="426" spans="1:46" ht="15.75" customHeight="1" thickBo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18"/>
      <c r="AJ426" s="6"/>
      <c r="AK426" s="6"/>
      <c r="AL426" s="6"/>
      <c r="AM426" s="6"/>
      <c r="AN426" s="6"/>
      <c r="AO426" s="6"/>
      <c r="AP426" s="6"/>
      <c r="AQ426" s="6"/>
      <c r="AR426" s="6"/>
      <c r="AS426" s="6"/>
      <c r="AT426" s="6"/>
    </row>
    <row r="427" spans="1:46" ht="15.75" customHeight="1" thickBo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18"/>
      <c r="AJ427" s="6"/>
      <c r="AK427" s="6"/>
      <c r="AL427" s="6"/>
      <c r="AM427" s="6"/>
      <c r="AN427" s="6"/>
      <c r="AO427" s="6"/>
      <c r="AP427" s="6"/>
      <c r="AQ427" s="6"/>
      <c r="AR427" s="6"/>
      <c r="AS427" s="6"/>
      <c r="AT427" s="6"/>
    </row>
    <row r="428" spans="1:46" ht="15.75" customHeight="1" thickBo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18"/>
      <c r="AJ428" s="6"/>
      <c r="AK428" s="6"/>
      <c r="AL428" s="6"/>
      <c r="AM428" s="6"/>
      <c r="AN428" s="6"/>
      <c r="AO428" s="6"/>
      <c r="AP428" s="6"/>
      <c r="AQ428" s="6"/>
      <c r="AR428" s="6"/>
      <c r="AS428" s="6"/>
      <c r="AT428" s="6"/>
    </row>
    <row r="429" spans="1:46" ht="15.75" customHeight="1" thickBo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18"/>
      <c r="AJ429" s="6"/>
      <c r="AK429" s="6"/>
      <c r="AL429" s="6"/>
      <c r="AM429" s="6"/>
      <c r="AN429" s="6"/>
      <c r="AO429" s="6"/>
      <c r="AP429" s="6"/>
      <c r="AQ429" s="6"/>
      <c r="AR429" s="6"/>
      <c r="AS429" s="6"/>
      <c r="AT429" s="6"/>
    </row>
    <row r="430" spans="1:46" ht="15.75" customHeight="1" thickBo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18"/>
      <c r="AJ430" s="6"/>
      <c r="AK430" s="6"/>
      <c r="AL430" s="6"/>
      <c r="AM430" s="6"/>
      <c r="AN430" s="6"/>
      <c r="AO430" s="6"/>
      <c r="AP430" s="6"/>
      <c r="AQ430" s="6"/>
      <c r="AR430" s="6"/>
      <c r="AS430" s="6"/>
      <c r="AT430" s="6"/>
    </row>
    <row r="431" spans="1:46" ht="15.75" customHeight="1" thickBo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18"/>
      <c r="AJ431" s="6"/>
      <c r="AK431" s="6"/>
      <c r="AL431" s="6"/>
      <c r="AM431" s="6"/>
      <c r="AN431" s="6"/>
      <c r="AO431" s="6"/>
      <c r="AP431" s="6"/>
      <c r="AQ431" s="6"/>
      <c r="AR431" s="6"/>
      <c r="AS431" s="6"/>
      <c r="AT431" s="6"/>
    </row>
    <row r="432" spans="1:46" ht="15.75" customHeight="1" thickBo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18"/>
      <c r="AJ432" s="6"/>
      <c r="AK432" s="6"/>
      <c r="AL432" s="6"/>
      <c r="AM432" s="6"/>
      <c r="AN432" s="6"/>
      <c r="AO432" s="6"/>
      <c r="AP432" s="6"/>
      <c r="AQ432" s="6"/>
      <c r="AR432" s="6"/>
      <c r="AS432" s="6"/>
      <c r="AT432" s="6"/>
    </row>
    <row r="433" spans="1:46" ht="15.75" customHeight="1" thickBo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18"/>
      <c r="AJ433" s="6"/>
      <c r="AK433" s="6"/>
      <c r="AL433" s="6"/>
      <c r="AM433" s="6"/>
      <c r="AN433" s="6"/>
      <c r="AO433" s="6"/>
      <c r="AP433" s="6"/>
      <c r="AQ433" s="6"/>
      <c r="AR433" s="6"/>
      <c r="AS433" s="6"/>
      <c r="AT433" s="6"/>
    </row>
    <row r="434" spans="1:46" ht="15.75" customHeight="1" thickBo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18"/>
      <c r="AJ434" s="6"/>
      <c r="AK434" s="6"/>
      <c r="AL434" s="6"/>
      <c r="AM434" s="6"/>
      <c r="AN434" s="6"/>
      <c r="AO434" s="6"/>
      <c r="AP434" s="6"/>
      <c r="AQ434" s="6"/>
      <c r="AR434" s="6"/>
      <c r="AS434" s="6"/>
      <c r="AT434" s="6"/>
    </row>
    <row r="435" spans="1:46" ht="15.75" customHeight="1" thickBo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18"/>
      <c r="AJ435" s="6"/>
      <c r="AK435" s="6"/>
      <c r="AL435" s="6"/>
      <c r="AM435" s="6"/>
      <c r="AN435" s="6"/>
      <c r="AO435" s="6"/>
      <c r="AP435" s="6"/>
      <c r="AQ435" s="6"/>
      <c r="AR435" s="6"/>
      <c r="AS435" s="6"/>
      <c r="AT435" s="6"/>
    </row>
    <row r="436" spans="1:46" ht="15.75" customHeight="1" thickBo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18"/>
      <c r="AJ436" s="6"/>
      <c r="AK436" s="6"/>
      <c r="AL436" s="6"/>
      <c r="AM436" s="6"/>
      <c r="AN436" s="6"/>
      <c r="AO436" s="6"/>
      <c r="AP436" s="6"/>
      <c r="AQ436" s="6"/>
      <c r="AR436" s="6"/>
      <c r="AS436" s="6"/>
      <c r="AT436" s="6"/>
    </row>
    <row r="437" spans="1:46" ht="15.75" customHeight="1" thickBo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18"/>
      <c r="AJ437" s="6"/>
      <c r="AK437" s="6"/>
      <c r="AL437" s="6"/>
      <c r="AM437" s="6"/>
      <c r="AN437" s="6"/>
      <c r="AO437" s="6"/>
      <c r="AP437" s="6"/>
      <c r="AQ437" s="6"/>
      <c r="AR437" s="6"/>
      <c r="AS437" s="6"/>
      <c r="AT437" s="6"/>
    </row>
    <row r="438" spans="1:46" ht="15.75" customHeight="1" thickBo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18"/>
      <c r="AJ438" s="6"/>
      <c r="AK438" s="6"/>
      <c r="AL438" s="6"/>
      <c r="AM438" s="6"/>
      <c r="AN438" s="6"/>
      <c r="AO438" s="6"/>
      <c r="AP438" s="6"/>
      <c r="AQ438" s="6"/>
      <c r="AR438" s="6"/>
      <c r="AS438" s="6"/>
      <c r="AT438" s="6"/>
    </row>
    <row r="439" spans="1:46" ht="15.75" customHeight="1" thickBo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18"/>
      <c r="AJ439" s="6"/>
      <c r="AK439" s="6"/>
      <c r="AL439" s="6"/>
      <c r="AM439" s="6"/>
      <c r="AN439" s="6"/>
      <c r="AO439" s="6"/>
      <c r="AP439" s="6"/>
      <c r="AQ439" s="6"/>
      <c r="AR439" s="6"/>
      <c r="AS439" s="6"/>
      <c r="AT439" s="6"/>
    </row>
    <row r="440" spans="1:46" ht="15.75" customHeight="1" thickBo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18"/>
      <c r="AJ440" s="6"/>
      <c r="AK440" s="6"/>
      <c r="AL440" s="6"/>
      <c r="AM440" s="6"/>
      <c r="AN440" s="6"/>
      <c r="AO440" s="6"/>
      <c r="AP440" s="6"/>
      <c r="AQ440" s="6"/>
      <c r="AR440" s="6"/>
      <c r="AS440" s="6"/>
      <c r="AT440" s="6"/>
    </row>
    <row r="441" spans="1:46" ht="15.75" customHeight="1" thickBo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18"/>
      <c r="AJ441" s="6"/>
      <c r="AK441" s="6"/>
      <c r="AL441" s="6"/>
      <c r="AM441" s="6"/>
      <c r="AN441" s="6"/>
      <c r="AO441" s="6"/>
      <c r="AP441" s="6"/>
      <c r="AQ441" s="6"/>
      <c r="AR441" s="6"/>
      <c r="AS441" s="6"/>
      <c r="AT441" s="6"/>
    </row>
    <row r="442" spans="1:46" ht="15.75" customHeight="1" thickBo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18"/>
      <c r="AJ442" s="6"/>
      <c r="AK442" s="6"/>
      <c r="AL442" s="6"/>
      <c r="AM442" s="6"/>
      <c r="AN442" s="6"/>
      <c r="AO442" s="6"/>
      <c r="AP442" s="6"/>
      <c r="AQ442" s="6"/>
      <c r="AR442" s="6"/>
      <c r="AS442" s="6"/>
      <c r="AT442" s="6"/>
    </row>
    <row r="443" spans="1:46" ht="15.75" customHeight="1" thickBo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18"/>
      <c r="AJ443" s="6"/>
      <c r="AK443" s="6"/>
      <c r="AL443" s="6"/>
      <c r="AM443" s="6"/>
      <c r="AN443" s="6"/>
      <c r="AO443" s="6"/>
      <c r="AP443" s="6"/>
      <c r="AQ443" s="6"/>
      <c r="AR443" s="6"/>
      <c r="AS443" s="6"/>
      <c r="AT443" s="6"/>
    </row>
    <row r="444" spans="1:46" ht="15.75" customHeight="1" thickBo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18"/>
      <c r="AJ444" s="6"/>
      <c r="AK444" s="6"/>
      <c r="AL444" s="6"/>
      <c r="AM444" s="6"/>
      <c r="AN444" s="6"/>
      <c r="AO444" s="6"/>
      <c r="AP444" s="6"/>
      <c r="AQ444" s="6"/>
      <c r="AR444" s="6"/>
      <c r="AS444" s="6"/>
      <c r="AT444" s="6"/>
    </row>
    <row r="445" spans="1:46" ht="15.75" customHeight="1" thickBo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18"/>
      <c r="AJ445" s="6"/>
      <c r="AK445" s="6"/>
      <c r="AL445" s="6"/>
      <c r="AM445" s="6"/>
      <c r="AN445" s="6"/>
      <c r="AO445" s="6"/>
      <c r="AP445" s="6"/>
      <c r="AQ445" s="6"/>
      <c r="AR445" s="6"/>
      <c r="AS445" s="6"/>
      <c r="AT445" s="6"/>
    </row>
    <row r="446" spans="1:46" ht="15.75" customHeight="1" thickBo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18"/>
      <c r="AJ446" s="6"/>
      <c r="AK446" s="6"/>
      <c r="AL446" s="6"/>
      <c r="AM446" s="6"/>
      <c r="AN446" s="6"/>
      <c r="AO446" s="6"/>
      <c r="AP446" s="6"/>
      <c r="AQ446" s="6"/>
      <c r="AR446" s="6"/>
      <c r="AS446" s="6"/>
      <c r="AT446" s="6"/>
    </row>
    <row r="447" spans="1:46" ht="15.75" customHeight="1" thickBo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18"/>
      <c r="AJ447" s="6"/>
      <c r="AK447" s="6"/>
      <c r="AL447" s="6"/>
      <c r="AM447" s="6"/>
      <c r="AN447" s="6"/>
      <c r="AO447" s="6"/>
      <c r="AP447" s="6"/>
      <c r="AQ447" s="6"/>
      <c r="AR447" s="6"/>
      <c r="AS447" s="6"/>
      <c r="AT447" s="6"/>
    </row>
    <row r="448" spans="1:46" ht="15.75" customHeight="1" thickBo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18"/>
      <c r="AJ448" s="6"/>
      <c r="AK448" s="6"/>
      <c r="AL448" s="6"/>
      <c r="AM448" s="6"/>
      <c r="AN448" s="6"/>
      <c r="AO448" s="6"/>
      <c r="AP448" s="6"/>
      <c r="AQ448" s="6"/>
      <c r="AR448" s="6"/>
      <c r="AS448" s="6"/>
      <c r="AT448" s="6"/>
    </row>
    <row r="449" spans="1:46" ht="15.75" customHeight="1" thickBo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18"/>
      <c r="AJ449" s="6"/>
      <c r="AK449" s="6"/>
      <c r="AL449" s="6"/>
      <c r="AM449" s="6"/>
      <c r="AN449" s="6"/>
      <c r="AO449" s="6"/>
      <c r="AP449" s="6"/>
      <c r="AQ449" s="6"/>
      <c r="AR449" s="6"/>
      <c r="AS449" s="6"/>
      <c r="AT449" s="6"/>
    </row>
    <row r="450" spans="1:46" ht="15.75" customHeight="1" thickBo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18"/>
      <c r="AJ450" s="6"/>
      <c r="AK450" s="6"/>
      <c r="AL450" s="6"/>
      <c r="AM450" s="6"/>
      <c r="AN450" s="6"/>
      <c r="AO450" s="6"/>
      <c r="AP450" s="6"/>
      <c r="AQ450" s="6"/>
      <c r="AR450" s="6"/>
      <c r="AS450" s="6"/>
      <c r="AT450" s="6"/>
    </row>
    <row r="451" spans="1:46" ht="15.75" customHeight="1" thickBo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18"/>
      <c r="AJ451" s="6"/>
      <c r="AK451" s="6"/>
      <c r="AL451" s="6"/>
      <c r="AM451" s="6"/>
      <c r="AN451" s="6"/>
      <c r="AO451" s="6"/>
      <c r="AP451" s="6"/>
      <c r="AQ451" s="6"/>
      <c r="AR451" s="6"/>
      <c r="AS451" s="6"/>
      <c r="AT451" s="6"/>
    </row>
    <row r="452" spans="1:46" ht="15.75" customHeight="1" thickBo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18"/>
      <c r="AJ452" s="6"/>
      <c r="AK452" s="6"/>
      <c r="AL452" s="6"/>
      <c r="AM452" s="6"/>
      <c r="AN452" s="6"/>
      <c r="AO452" s="6"/>
      <c r="AP452" s="6"/>
      <c r="AQ452" s="6"/>
      <c r="AR452" s="6"/>
      <c r="AS452" s="6"/>
      <c r="AT452" s="6"/>
    </row>
    <row r="453" spans="1:46" ht="15.75" customHeight="1" thickBo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18"/>
      <c r="AJ453" s="6"/>
      <c r="AK453" s="6"/>
      <c r="AL453" s="6"/>
      <c r="AM453" s="6"/>
      <c r="AN453" s="6"/>
      <c r="AO453" s="6"/>
      <c r="AP453" s="6"/>
      <c r="AQ453" s="6"/>
      <c r="AR453" s="6"/>
      <c r="AS453" s="6"/>
      <c r="AT453" s="6"/>
    </row>
    <row r="454" spans="1:46" ht="15.75" customHeight="1" thickBo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18"/>
      <c r="AJ454" s="6"/>
      <c r="AK454" s="6"/>
      <c r="AL454" s="6"/>
      <c r="AM454" s="6"/>
      <c r="AN454" s="6"/>
      <c r="AO454" s="6"/>
      <c r="AP454" s="6"/>
      <c r="AQ454" s="6"/>
      <c r="AR454" s="6"/>
      <c r="AS454" s="6"/>
      <c r="AT454" s="6"/>
    </row>
    <row r="455" spans="1:46" ht="15.75" customHeight="1" thickBo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18"/>
      <c r="AJ455" s="6"/>
      <c r="AK455" s="6"/>
      <c r="AL455" s="6"/>
      <c r="AM455" s="6"/>
      <c r="AN455" s="6"/>
      <c r="AO455" s="6"/>
      <c r="AP455" s="6"/>
      <c r="AQ455" s="6"/>
      <c r="AR455" s="6"/>
      <c r="AS455" s="6"/>
      <c r="AT455" s="6"/>
    </row>
    <row r="456" spans="1:46" ht="15.75" customHeight="1" thickBo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18"/>
      <c r="AJ456" s="6"/>
      <c r="AK456" s="6"/>
      <c r="AL456" s="6"/>
      <c r="AM456" s="6"/>
      <c r="AN456" s="6"/>
      <c r="AO456" s="6"/>
      <c r="AP456" s="6"/>
      <c r="AQ456" s="6"/>
      <c r="AR456" s="6"/>
      <c r="AS456" s="6"/>
      <c r="AT456" s="6"/>
    </row>
    <row r="457" spans="1:46" ht="15.75" customHeight="1" thickBo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18"/>
      <c r="AJ457" s="6"/>
      <c r="AK457" s="6"/>
      <c r="AL457" s="6"/>
      <c r="AM457" s="6"/>
      <c r="AN457" s="6"/>
      <c r="AO457" s="6"/>
      <c r="AP457" s="6"/>
      <c r="AQ457" s="6"/>
      <c r="AR457" s="6"/>
      <c r="AS457" s="6"/>
      <c r="AT457" s="6"/>
    </row>
    <row r="458" spans="1:46" ht="15.75" customHeight="1" thickBo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18"/>
      <c r="AJ458" s="6"/>
      <c r="AK458" s="6"/>
      <c r="AL458" s="6"/>
      <c r="AM458" s="6"/>
      <c r="AN458" s="6"/>
      <c r="AO458" s="6"/>
      <c r="AP458" s="6"/>
      <c r="AQ458" s="6"/>
      <c r="AR458" s="6"/>
      <c r="AS458" s="6"/>
      <c r="AT458" s="6"/>
    </row>
    <row r="459" spans="1:46" ht="15.75" customHeight="1" thickBo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18"/>
      <c r="AJ459" s="6"/>
      <c r="AK459" s="6"/>
      <c r="AL459" s="6"/>
      <c r="AM459" s="6"/>
      <c r="AN459" s="6"/>
      <c r="AO459" s="6"/>
      <c r="AP459" s="6"/>
      <c r="AQ459" s="6"/>
      <c r="AR459" s="6"/>
      <c r="AS459" s="6"/>
      <c r="AT459" s="6"/>
    </row>
    <row r="460" spans="1:46" ht="15.75" customHeight="1" thickBo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18"/>
      <c r="AJ460" s="6"/>
      <c r="AK460" s="6"/>
      <c r="AL460" s="6"/>
      <c r="AM460" s="6"/>
      <c r="AN460" s="6"/>
      <c r="AO460" s="6"/>
      <c r="AP460" s="6"/>
      <c r="AQ460" s="6"/>
      <c r="AR460" s="6"/>
      <c r="AS460" s="6"/>
      <c r="AT460" s="6"/>
    </row>
    <row r="461" spans="1:46" ht="15.75" customHeight="1" thickBo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18"/>
      <c r="AJ461" s="6"/>
      <c r="AK461" s="6"/>
      <c r="AL461" s="6"/>
      <c r="AM461" s="6"/>
      <c r="AN461" s="6"/>
      <c r="AO461" s="6"/>
      <c r="AP461" s="6"/>
      <c r="AQ461" s="6"/>
      <c r="AR461" s="6"/>
      <c r="AS461" s="6"/>
      <c r="AT461" s="6"/>
    </row>
    <row r="462" spans="1:46" ht="15.75" customHeight="1" thickBo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18"/>
      <c r="AJ462" s="6"/>
      <c r="AK462" s="6"/>
      <c r="AL462" s="6"/>
      <c r="AM462" s="6"/>
      <c r="AN462" s="6"/>
      <c r="AO462" s="6"/>
      <c r="AP462" s="6"/>
      <c r="AQ462" s="6"/>
      <c r="AR462" s="6"/>
      <c r="AS462" s="6"/>
      <c r="AT462" s="6"/>
    </row>
    <row r="463" spans="1:46" ht="15.75" customHeight="1" thickBo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18"/>
      <c r="AJ463" s="6"/>
      <c r="AK463" s="6"/>
      <c r="AL463" s="6"/>
      <c r="AM463" s="6"/>
      <c r="AN463" s="6"/>
      <c r="AO463" s="6"/>
      <c r="AP463" s="6"/>
      <c r="AQ463" s="6"/>
      <c r="AR463" s="6"/>
      <c r="AS463" s="6"/>
      <c r="AT463" s="6"/>
    </row>
    <row r="464" spans="1:46" ht="15.75" customHeight="1" thickBo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18"/>
      <c r="AJ464" s="6"/>
      <c r="AK464" s="6"/>
      <c r="AL464" s="6"/>
      <c r="AM464" s="6"/>
      <c r="AN464" s="6"/>
      <c r="AO464" s="6"/>
      <c r="AP464" s="6"/>
      <c r="AQ464" s="6"/>
      <c r="AR464" s="6"/>
      <c r="AS464" s="6"/>
      <c r="AT464" s="6"/>
    </row>
    <row r="465" spans="1:46" ht="15.75" customHeight="1" thickBo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18"/>
      <c r="AJ465" s="6"/>
      <c r="AK465" s="6"/>
      <c r="AL465" s="6"/>
      <c r="AM465" s="6"/>
      <c r="AN465" s="6"/>
      <c r="AO465" s="6"/>
      <c r="AP465" s="6"/>
      <c r="AQ465" s="6"/>
      <c r="AR465" s="6"/>
      <c r="AS465" s="6"/>
      <c r="AT465" s="6"/>
    </row>
    <row r="466" spans="1:46" ht="15.75" customHeight="1" thickBo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18"/>
      <c r="AJ466" s="6"/>
      <c r="AK466" s="6"/>
      <c r="AL466" s="6"/>
      <c r="AM466" s="6"/>
      <c r="AN466" s="6"/>
      <c r="AO466" s="6"/>
      <c r="AP466" s="6"/>
      <c r="AQ466" s="6"/>
      <c r="AR466" s="6"/>
      <c r="AS466" s="6"/>
      <c r="AT466" s="6"/>
    </row>
    <row r="467" spans="1:46" ht="15.75" customHeight="1" thickBo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18"/>
      <c r="AJ467" s="6"/>
      <c r="AK467" s="6"/>
      <c r="AL467" s="6"/>
      <c r="AM467" s="6"/>
      <c r="AN467" s="6"/>
      <c r="AO467" s="6"/>
      <c r="AP467" s="6"/>
      <c r="AQ467" s="6"/>
      <c r="AR467" s="6"/>
      <c r="AS467" s="6"/>
      <c r="AT467" s="6"/>
    </row>
    <row r="468" spans="1:46" ht="15.75" customHeight="1" thickBo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18"/>
      <c r="AJ468" s="6"/>
      <c r="AK468" s="6"/>
      <c r="AL468" s="6"/>
      <c r="AM468" s="6"/>
      <c r="AN468" s="6"/>
      <c r="AO468" s="6"/>
      <c r="AP468" s="6"/>
      <c r="AQ468" s="6"/>
      <c r="AR468" s="6"/>
      <c r="AS468" s="6"/>
      <c r="AT468" s="6"/>
    </row>
    <row r="469" spans="1:46" ht="15.75" customHeight="1" thickBo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18"/>
      <c r="AJ469" s="6"/>
      <c r="AK469" s="6"/>
      <c r="AL469" s="6"/>
      <c r="AM469" s="6"/>
      <c r="AN469" s="6"/>
      <c r="AO469" s="6"/>
      <c r="AP469" s="6"/>
      <c r="AQ469" s="6"/>
      <c r="AR469" s="6"/>
      <c r="AS469" s="6"/>
      <c r="AT469" s="6"/>
    </row>
    <row r="470" spans="1:46" ht="15.75" customHeight="1" thickBo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18"/>
      <c r="AJ470" s="6"/>
      <c r="AK470" s="6"/>
      <c r="AL470" s="6"/>
      <c r="AM470" s="6"/>
      <c r="AN470" s="6"/>
      <c r="AO470" s="6"/>
      <c r="AP470" s="6"/>
      <c r="AQ470" s="6"/>
      <c r="AR470" s="6"/>
      <c r="AS470" s="6"/>
      <c r="AT470" s="6"/>
    </row>
    <row r="471" spans="1:46" ht="15.75" customHeight="1" thickBo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18"/>
      <c r="AJ471" s="6"/>
      <c r="AK471" s="6"/>
      <c r="AL471" s="6"/>
      <c r="AM471" s="6"/>
      <c r="AN471" s="6"/>
      <c r="AO471" s="6"/>
      <c r="AP471" s="6"/>
      <c r="AQ471" s="6"/>
      <c r="AR471" s="6"/>
      <c r="AS471" s="6"/>
      <c r="AT471" s="6"/>
    </row>
    <row r="472" spans="1:46" ht="15.75" customHeight="1" thickBo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18"/>
      <c r="AJ472" s="6"/>
      <c r="AK472" s="6"/>
      <c r="AL472" s="6"/>
      <c r="AM472" s="6"/>
      <c r="AN472" s="6"/>
      <c r="AO472" s="6"/>
      <c r="AP472" s="6"/>
      <c r="AQ472" s="6"/>
      <c r="AR472" s="6"/>
      <c r="AS472" s="6"/>
      <c r="AT472" s="6"/>
    </row>
    <row r="473" spans="1:46" ht="15.75" customHeight="1" thickBo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18"/>
      <c r="AJ473" s="6"/>
      <c r="AK473" s="6"/>
      <c r="AL473" s="6"/>
      <c r="AM473" s="6"/>
      <c r="AN473" s="6"/>
      <c r="AO473" s="6"/>
      <c r="AP473" s="6"/>
      <c r="AQ473" s="6"/>
      <c r="AR473" s="6"/>
      <c r="AS473" s="6"/>
      <c r="AT473" s="6"/>
    </row>
    <row r="474" spans="1:46" ht="15.75" customHeight="1" thickBo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18"/>
      <c r="AJ474" s="6"/>
      <c r="AK474" s="6"/>
      <c r="AL474" s="6"/>
      <c r="AM474" s="6"/>
      <c r="AN474" s="6"/>
      <c r="AO474" s="6"/>
      <c r="AP474" s="6"/>
      <c r="AQ474" s="6"/>
      <c r="AR474" s="6"/>
      <c r="AS474" s="6"/>
      <c r="AT474" s="6"/>
    </row>
    <row r="475" spans="1:46" ht="15.75" customHeight="1" thickBo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18"/>
      <c r="AJ475" s="6"/>
      <c r="AK475" s="6"/>
      <c r="AL475" s="6"/>
      <c r="AM475" s="6"/>
      <c r="AN475" s="6"/>
      <c r="AO475" s="6"/>
      <c r="AP475" s="6"/>
      <c r="AQ475" s="6"/>
      <c r="AR475" s="6"/>
      <c r="AS475" s="6"/>
      <c r="AT475" s="6"/>
    </row>
    <row r="476" spans="1:46" ht="15.75" customHeight="1" thickBo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18"/>
      <c r="AJ476" s="6"/>
      <c r="AK476" s="6"/>
      <c r="AL476" s="6"/>
      <c r="AM476" s="6"/>
      <c r="AN476" s="6"/>
      <c r="AO476" s="6"/>
      <c r="AP476" s="6"/>
      <c r="AQ476" s="6"/>
      <c r="AR476" s="6"/>
      <c r="AS476" s="6"/>
      <c r="AT476" s="6"/>
    </row>
    <row r="477" spans="1:46" ht="15.75" customHeight="1" thickBo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18"/>
      <c r="AJ477" s="6"/>
      <c r="AK477" s="6"/>
      <c r="AL477" s="6"/>
      <c r="AM477" s="6"/>
      <c r="AN477" s="6"/>
      <c r="AO477" s="6"/>
      <c r="AP477" s="6"/>
      <c r="AQ477" s="6"/>
      <c r="AR477" s="6"/>
      <c r="AS477" s="6"/>
      <c r="AT477" s="6"/>
    </row>
    <row r="478" spans="1:46" ht="15.75" customHeight="1" thickBo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18"/>
      <c r="AJ478" s="6"/>
      <c r="AK478" s="6"/>
      <c r="AL478" s="6"/>
      <c r="AM478" s="6"/>
      <c r="AN478" s="6"/>
      <c r="AO478" s="6"/>
      <c r="AP478" s="6"/>
      <c r="AQ478" s="6"/>
      <c r="AR478" s="6"/>
      <c r="AS478" s="6"/>
      <c r="AT478" s="6"/>
    </row>
    <row r="479" spans="1:46" ht="15.75" customHeight="1" thickBo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18"/>
      <c r="AJ479" s="6"/>
      <c r="AK479" s="6"/>
      <c r="AL479" s="6"/>
      <c r="AM479" s="6"/>
      <c r="AN479" s="6"/>
      <c r="AO479" s="6"/>
      <c r="AP479" s="6"/>
      <c r="AQ479" s="6"/>
      <c r="AR479" s="6"/>
      <c r="AS479" s="6"/>
      <c r="AT479" s="6"/>
    </row>
    <row r="480" spans="1:46" ht="15.75" customHeight="1" thickBo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18"/>
      <c r="AJ480" s="6"/>
      <c r="AK480" s="6"/>
      <c r="AL480" s="6"/>
      <c r="AM480" s="6"/>
      <c r="AN480" s="6"/>
      <c r="AO480" s="6"/>
      <c r="AP480" s="6"/>
      <c r="AQ480" s="6"/>
      <c r="AR480" s="6"/>
      <c r="AS480" s="6"/>
      <c r="AT480" s="6"/>
    </row>
    <row r="481" spans="1:46" ht="15.75" customHeight="1" thickBo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18"/>
      <c r="AJ481" s="6"/>
      <c r="AK481" s="6"/>
      <c r="AL481" s="6"/>
      <c r="AM481" s="6"/>
      <c r="AN481" s="6"/>
      <c r="AO481" s="6"/>
      <c r="AP481" s="6"/>
      <c r="AQ481" s="6"/>
      <c r="AR481" s="6"/>
      <c r="AS481" s="6"/>
      <c r="AT481" s="6"/>
    </row>
    <row r="482" spans="1:46" ht="15.75" customHeight="1" thickBo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18"/>
      <c r="AJ482" s="6"/>
      <c r="AK482" s="6"/>
      <c r="AL482" s="6"/>
      <c r="AM482" s="6"/>
      <c r="AN482" s="6"/>
      <c r="AO482" s="6"/>
      <c r="AP482" s="6"/>
      <c r="AQ482" s="6"/>
      <c r="AR482" s="6"/>
      <c r="AS482" s="6"/>
      <c r="AT482" s="6"/>
    </row>
    <row r="483" spans="1:46" ht="15.75" customHeight="1" thickBo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18"/>
      <c r="AJ483" s="6"/>
      <c r="AK483" s="6"/>
      <c r="AL483" s="6"/>
      <c r="AM483" s="6"/>
      <c r="AN483" s="6"/>
      <c r="AO483" s="6"/>
      <c r="AP483" s="6"/>
      <c r="AQ483" s="6"/>
      <c r="AR483" s="6"/>
      <c r="AS483" s="6"/>
      <c r="AT483" s="6"/>
    </row>
    <row r="484" spans="1:46" ht="15.75" customHeight="1" thickBo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18"/>
      <c r="AJ484" s="6"/>
      <c r="AK484" s="6"/>
      <c r="AL484" s="6"/>
      <c r="AM484" s="6"/>
      <c r="AN484" s="6"/>
      <c r="AO484" s="6"/>
      <c r="AP484" s="6"/>
      <c r="AQ484" s="6"/>
      <c r="AR484" s="6"/>
      <c r="AS484" s="6"/>
      <c r="AT484" s="6"/>
    </row>
    <row r="485" spans="1:46" ht="15.75" customHeight="1" thickBo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18"/>
      <c r="AJ485" s="6"/>
      <c r="AK485" s="6"/>
      <c r="AL485" s="6"/>
      <c r="AM485" s="6"/>
      <c r="AN485" s="6"/>
      <c r="AO485" s="6"/>
      <c r="AP485" s="6"/>
      <c r="AQ485" s="6"/>
      <c r="AR485" s="6"/>
      <c r="AS485" s="6"/>
      <c r="AT485" s="6"/>
    </row>
    <row r="486" spans="1:46" ht="15.75" customHeight="1" thickBo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18"/>
      <c r="AJ486" s="6"/>
      <c r="AK486" s="6"/>
      <c r="AL486" s="6"/>
      <c r="AM486" s="6"/>
      <c r="AN486" s="6"/>
      <c r="AO486" s="6"/>
      <c r="AP486" s="6"/>
      <c r="AQ486" s="6"/>
      <c r="AR486" s="6"/>
      <c r="AS486" s="6"/>
      <c r="AT486" s="6"/>
    </row>
    <row r="487" spans="1:46" ht="15.75" customHeight="1" thickBo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18"/>
      <c r="AJ487" s="6"/>
      <c r="AK487" s="6"/>
      <c r="AL487" s="6"/>
      <c r="AM487" s="6"/>
      <c r="AN487" s="6"/>
      <c r="AO487" s="6"/>
      <c r="AP487" s="6"/>
      <c r="AQ487" s="6"/>
      <c r="AR487" s="6"/>
      <c r="AS487" s="6"/>
      <c r="AT487" s="6"/>
    </row>
    <row r="488" spans="1:46" ht="15.75" customHeight="1" thickBo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18"/>
      <c r="AJ488" s="6"/>
      <c r="AK488" s="6"/>
      <c r="AL488" s="6"/>
      <c r="AM488" s="6"/>
      <c r="AN488" s="6"/>
      <c r="AO488" s="6"/>
      <c r="AP488" s="6"/>
      <c r="AQ488" s="6"/>
      <c r="AR488" s="6"/>
      <c r="AS488" s="6"/>
      <c r="AT488" s="6"/>
    </row>
    <row r="489" spans="1:46" ht="15.75" customHeight="1" thickBo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18"/>
      <c r="AJ489" s="6"/>
      <c r="AK489" s="6"/>
      <c r="AL489" s="6"/>
      <c r="AM489" s="6"/>
      <c r="AN489" s="6"/>
      <c r="AO489" s="6"/>
      <c r="AP489" s="6"/>
      <c r="AQ489" s="6"/>
      <c r="AR489" s="6"/>
      <c r="AS489" s="6"/>
      <c r="AT489" s="6"/>
    </row>
    <row r="490" spans="1:46" ht="15.75" customHeight="1" thickBo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18"/>
      <c r="AJ490" s="6"/>
      <c r="AK490" s="6"/>
      <c r="AL490" s="6"/>
      <c r="AM490" s="6"/>
      <c r="AN490" s="6"/>
      <c r="AO490" s="6"/>
      <c r="AP490" s="6"/>
      <c r="AQ490" s="6"/>
      <c r="AR490" s="6"/>
      <c r="AS490" s="6"/>
      <c r="AT490" s="6"/>
    </row>
    <row r="491" spans="1:46" ht="15.75" customHeight="1" thickBo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18"/>
      <c r="AJ491" s="6"/>
      <c r="AK491" s="6"/>
      <c r="AL491" s="6"/>
      <c r="AM491" s="6"/>
      <c r="AN491" s="6"/>
      <c r="AO491" s="6"/>
      <c r="AP491" s="6"/>
      <c r="AQ491" s="6"/>
      <c r="AR491" s="6"/>
      <c r="AS491" s="6"/>
      <c r="AT491" s="6"/>
    </row>
    <row r="492" spans="1:46" ht="15.75" customHeight="1" thickBo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18"/>
      <c r="AJ492" s="6"/>
      <c r="AK492" s="6"/>
      <c r="AL492" s="6"/>
      <c r="AM492" s="6"/>
      <c r="AN492" s="6"/>
      <c r="AO492" s="6"/>
      <c r="AP492" s="6"/>
      <c r="AQ492" s="6"/>
      <c r="AR492" s="6"/>
      <c r="AS492" s="6"/>
      <c r="AT492" s="6"/>
    </row>
    <row r="493" spans="1:46" ht="15.75" customHeight="1" thickBo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18"/>
      <c r="AJ493" s="6"/>
      <c r="AK493" s="6"/>
      <c r="AL493" s="6"/>
      <c r="AM493" s="6"/>
      <c r="AN493" s="6"/>
      <c r="AO493" s="6"/>
      <c r="AP493" s="6"/>
      <c r="AQ493" s="6"/>
      <c r="AR493" s="6"/>
      <c r="AS493" s="6"/>
      <c r="AT493" s="6"/>
    </row>
    <row r="494" spans="1:46" ht="15.75" customHeight="1" thickBo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18"/>
      <c r="AJ494" s="6"/>
      <c r="AK494" s="6"/>
      <c r="AL494" s="6"/>
      <c r="AM494" s="6"/>
      <c r="AN494" s="6"/>
      <c r="AO494" s="6"/>
      <c r="AP494" s="6"/>
      <c r="AQ494" s="6"/>
      <c r="AR494" s="6"/>
      <c r="AS494" s="6"/>
      <c r="AT494" s="6"/>
    </row>
    <row r="495" spans="1:46" ht="15.75" customHeight="1" thickBo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18"/>
      <c r="AJ495" s="6"/>
      <c r="AK495" s="6"/>
      <c r="AL495" s="6"/>
      <c r="AM495" s="6"/>
      <c r="AN495" s="6"/>
      <c r="AO495" s="6"/>
      <c r="AP495" s="6"/>
      <c r="AQ495" s="6"/>
      <c r="AR495" s="6"/>
      <c r="AS495" s="6"/>
      <c r="AT495" s="6"/>
    </row>
    <row r="496" spans="1:46" ht="15.75" customHeight="1" thickBo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18"/>
      <c r="AJ496" s="6"/>
      <c r="AK496" s="6"/>
      <c r="AL496" s="6"/>
      <c r="AM496" s="6"/>
      <c r="AN496" s="6"/>
      <c r="AO496" s="6"/>
      <c r="AP496" s="6"/>
      <c r="AQ496" s="6"/>
      <c r="AR496" s="6"/>
      <c r="AS496" s="6"/>
      <c r="AT496" s="6"/>
    </row>
    <row r="497" spans="1:46" ht="15.75" customHeight="1" thickBo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18"/>
      <c r="AJ497" s="6"/>
      <c r="AK497" s="6"/>
      <c r="AL497" s="6"/>
      <c r="AM497" s="6"/>
      <c r="AN497" s="6"/>
      <c r="AO497" s="6"/>
      <c r="AP497" s="6"/>
      <c r="AQ497" s="6"/>
      <c r="AR497" s="6"/>
      <c r="AS497" s="6"/>
      <c r="AT497" s="6"/>
    </row>
    <row r="498" spans="1:46" ht="15.75" customHeight="1" thickBo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18"/>
      <c r="AJ498" s="6"/>
      <c r="AK498" s="6"/>
      <c r="AL498" s="6"/>
      <c r="AM498" s="6"/>
      <c r="AN498" s="6"/>
      <c r="AO498" s="6"/>
      <c r="AP498" s="6"/>
      <c r="AQ498" s="6"/>
      <c r="AR498" s="6"/>
      <c r="AS498" s="6"/>
      <c r="AT498" s="6"/>
    </row>
    <row r="499" spans="1:46" ht="15.75" customHeight="1" thickBo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18"/>
      <c r="AJ499" s="6"/>
      <c r="AK499" s="6"/>
      <c r="AL499" s="6"/>
      <c r="AM499" s="6"/>
      <c r="AN499" s="6"/>
      <c r="AO499" s="6"/>
      <c r="AP499" s="6"/>
      <c r="AQ499" s="6"/>
      <c r="AR499" s="6"/>
      <c r="AS499" s="6"/>
      <c r="AT499" s="6"/>
    </row>
    <row r="500" spans="1:46" ht="15.75" customHeight="1" thickBo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18"/>
      <c r="AJ500" s="6"/>
      <c r="AK500" s="6"/>
      <c r="AL500" s="6"/>
      <c r="AM500" s="6"/>
      <c r="AN500" s="6"/>
      <c r="AO500" s="6"/>
      <c r="AP500" s="6"/>
      <c r="AQ500" s="6"/>
      <c r="AR500" s="6"/>
      <c r="AS500" s="6"/>
      <c r="AT500" s="6"/>
    </row>
    <row r="501" spans="1:46" ht="15.75" customHeight="1" thickBo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18"/>
      <c r="AJ501" s="6"/>
      <c r="AK501" s="6"/>
      <c r="AL501" s="6"/>
      <c r="AM501" s="6"/>
      <c r="AN501" s="6"/>
      <c r="AO501" s="6"/>
      <c r="AP501" s="6"/>
      <c r="AQ501" s="6"/>
      <c r="AR501" s="6"/>
      <c r="AS501" s="6"/>
      <c r="AT501" s="6"/>
    </row>
    <row r="502" spans="1:46" ht="15.75" customHeight="1" thickBo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18"/>
      <c r="AJ502" s="6"/>
      <c r="AK502" s="6"/>
      <c r="AL502" s="6"/>
      <c r="AM502" s="6"/>
      <c r="AN502" s="6"/>
      <c r="AO502" s="6"/>
      <c r="AP502" s="6"/>
      <c r="AQ502" s="6"/>
      <c r="AR502" s="6"/>
      <c r="AS502" s="6"/>
      <c r="AT502" s="6"/>
    </row>
    <row r="503" spans="1:46" ht="15.75" customHeight="1" thickBo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18"/>
      <c r="AJ503" s="6"/>
      <c r="AK503" s="6"/>
      <c r="AL503" s="6"/>
      <c r="AM503" s="6"/>
      <c r="AN503" s="6"/>
      <c r="AO503" s="6"/>
      <c r="AP503" s="6"/>
      <c r="AQ503" s="6"/>
      <c r="AR503" s="6"/>
      <c r="AS503" s="6"/>
      <c r="AT503" s="6"/>
    </row>
    <row r="504" spans="1:46" ht="15.75" customHeight="1" thickBo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18"/>
      <c r="AJ504" s="6"/>
      <c r="AK504" s="6"/>
      <c r="AL504" s="6"/>
      <c r="AM504" s="6"/>
      <c r="AN504" s="6"/>
      <c r="AO504" s="6"/>
      <c r="AP504" s="6"/>
      <c r="AQ504" s="6"/>
      <c r="AR504" s="6"/>
      <c r="AS504" s="6"/>
      <c r="AT504" s="6"/>
    </row>
    <row r="505" spans="1:46" ht="15.75" customHeight="1" thickBo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18"/>
      <c r="AJ505" s="6"/>
      <c r="AK505" s="6"/>
      <c r="AL505" s="6"/>
      <c r="AM505" s="6"/>
      <c r="AN505" s="6"/>
      <c r="AO505" s="6"/>
      <c r="AP505" s="6"/>
      <c r="AQ505" s="6"/>
      <c r="AR505" s="6"/>
      <c r="AS505" s="6"/>
      <c r="AT505" s="6"/>
    </row>
    <row r="506" spans="1:46" ht="15.75" customHeight="1" thickBo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18"/>
      <c r="AJ506" s="6"/>
      <c r="AK506" s="6"/>
      <c r="AL506" s="6"/>
      <c r="AM506" s="6"/>
      <c r="AN506" s="6"/>
      <c r="AO506" s="6"/>
      <c r="AP506" s="6"/>
      <c r="AQ506" s="6"/>
      <c r="AR506" s="6"/>
      <c r="AS506" s="6"/>
      <c r="AT506" s="6"/>
    </row>
    <row r="507" spans="1:46" ht="15.75" customHeight="1" thickBo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18"/>
      <c r="AJ507" s="6"/>
      <c r="AK507" s="6"/>
      <c r="AL507" s="6"/>
      <c r="AM507" s="6"/>
      <c r="AN507" s="6"/>
      <c r="AO507" s="6"/>
      <c r="AP507" s="6"/>
      <c r="AQ507" s="6"/>
      <c r="AR507" s="6"/>
      <c r="AS507" s="6"/>
      <c r="AT507" s="6"/>
    </row>
    <row r="508" spans="1:46" ht="15.75" customHeight="1" thickBo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18"/>
      <c r="AJ508" s="6"/>
      <c r="AK508" s="6"/>
      <c r="AL508" s="6"/>
      <c r="AM508" s="6"/>
      <c r="AN508" s="6"/>
      <c r="AO508" s="6"/>
      <c r="AP508" s="6"/>
      <c r="AQ508" s="6"/>
      <c r="AR508" s="6"/>
      <c r="AS508" s="6"/>
      <c r="AT508" s="6"/>
    </row>
    <row r="509" spans="1:46" ht="15.75" customHeight="1" thickBo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18"/>
      <c r="AJ509" s="6"/>
      <c r="AK509" s="6"/>
      <c r="AL509" s="6"/>
      <c r="AM509" s="6"/>
      <c r="AN509" s="6"/>
      <c r="AO509" s="6"/>
      <c r="AP509" s="6"/>
      <c r="AQ509" s="6"/>
      <c r="AR509" s="6"/>
      <c r="AS509" s="6"/>
      <c r="AT509" s="6"/>
    </row>
    <row r="510" spans="1:46" ht="15.75" customHeight="1" thickBo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18"/>
      <c r="AJ510" s="6"/>
      <c r="AK510" s="6"/>
      <c r="AL510" s="6"/>
      <c r="AM510" s="6"/>
      <c r="AN510" s="6"/>
      <c r="AO510" s="6"/>
      <c r="AP510" s="6"/>
      <c r="AQ510" s="6"/>
      <c r="AR510" s="6"/>
      <c r="AS510" s="6"/>
      <c r="AT510" s="6"/>
    </row>
    <row r="511" spans="1:46" ht="15.75" customHeight="1" thickBo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18"/>
      <c r="AJ511" s="6"/>
      <c r="AK511" s="6"/>
      <c r="AL511" s="6"/>
      <c r="AM511" s="6"/>
      <c r="AN511" s="6"/>
      <c r="AO511" s="6"/>
      <c r="AP511" s="6"/>
      <c r="AQ511" s="6"/>
      <c r="AR511" s="6"/>
      <c r="AS511" s="6"/>
      <c r="AT511" s="6"/>
    </row>
    <row r="512" spans="1:46" ht="15.75" customHeight="1" thickBo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18"/>
      <c r="AJ512" s="6"/>
      <c r="AK512" s="6"/>
      <c r="AL512" s="6"/>
      <c r="AM512" s="6"/>
      <c r="AN512" s="6"/>
      <c r="AO512" s="6"/>
      <c r="AP512" s="6"/>
      <c r="AQ512" s="6"/>
      <c r="AR512" s="6"/>
      <c r="AS512" s="6"/>
      <c r="AT512" s="6"/>
    </row>
    <row r="513" spans="1:46" ht="15.75" customHeight="1" thickBo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18"/>
      <c r="AJ513" s="6"/>
      <c r="AK513" s="6"/>
      <c r="AL513" s="6"/>
      <c r="AM513" s="6"/>
      <c r="AN513" s="6"/>
      <c r="AO513" s="6"/>
      <c r="AP513" s="6"/>
      <c r="AQ513" s="6"/>
      <c r="AR513" s="6"/>
      <c r="AS513" s="6"/>
      <c r="AT513" s="6"/>
    </row>
    <row r="514" spans="1:46" ht="15.75" customHeight="1" thickBo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18"/>
      <c r="AJ514" s="6"/>
      <c r="AK514" s="6"/>
      <c r="AL514" s="6"/>
      <c r="AM514" s="6"/>
      <c r="AN514" s="6"/>
      <c r="AO514" s="6"/>
      <c r="AP514" s="6"/>
      <c r="AQ514" s="6"/>
      <c r="AR514" s="6"/>
      <c r="AS514" s="6"/>
      <c r="AT514" s="6"/>
    </row>
    <row r="515" spans="1:46" ht="15.75" customHeight="1" thickBo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18"/>
      <c r="AJ515" s="6"/>
      <c r="AK515" s="6"/>
      <c r="AL515" s="6"/>
      <c r="AM515" s="6"/>
      <c r="AN515" s="6"/>
      <c r="AO515" s="6"/>
      <c r="AP515" s="6"/>
      <c r="AQ515" s="6"/>
      <c r="AR515" s="6"/>
      <c r="AS515" s="6"/>
      <c r="AT515" s="6"/>
    </row>
    <row r="516" spans="1:46" ht="15.75" customHeight="1" thickBo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18"/>
      <c r="AJ516" s="6"/>
      <c r="AK516" s="6"/>
      <c r="AL516" s="6"/>
      <c r="AM516" s="6"/>
      <c r="AN516" s="6"/>
      <c r="AO516" s="6"/>
      <c r="AP516" s="6"/>
      <c r="AQ516" s="6"/>
      <c r="AR516" s="6"/>
      <c r="AS516" s="6"/>
      <c r="AT516" s="6"/>
    </row>
    <row r="517" spans="1:46" ht="15.75" customHeight="1" thickBo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18"/>
      <c r="AJ517" s="6"/>
      <c r="AK517" s="6"/>
      <c r="AL517" s="6"/>
      <c r="AM517" s="6"/>
      <c r="AN517" s="6"/>
      <c r="AO517" s="6"/>
      <c r="AP517" s="6"/>
      <c r="AQ517" s="6"/>
      <c r="AR517" s="6"/>
      <c r="AS517" s="6"/>
      <c r="AT517" s="6"/>
    </row>
    <row r="518" spans="1:46" ht="15.75" customHeight="1" thickBo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18"/>
      <c r="AJ518" s="6"/>
      <c r="AK518" s="6"/>
      <c r="AL518" s="6"/>
      <c r="AM518" s="6"/>
      <c r="AN518" s="6"/>
      <c r="AO518" s="6"/>
      <c r="AP518" s="6"/>
      <c r="AQ518" s="6"/>
      <c r="AR518" s="6"/>
      <c r="AS518" s="6"/>
      <c r="AT518" s="6"/>
    </row>
    <row r="519" spans="1:46" ht="15.75" customHeight="1" thickBo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18"/>
      <c r="AJ519" s="6"/>
      <c r="AK519" s="6"/>
      <c r="AL519" s="6"/>
      <c r="AM519" s="6"/>
      <c r="AN519" s="6"/>
      <c r="AO519" s="6"/>
      <c r="AP519" s="6"/>
      <c r="AQ519" s="6"/>
      <c r="AR519" s="6"/>
      <c r="AS519" s="6"/>
      <c r="AT519" s="6"/>
    </row>
    <row r="520" spans="1:46" ht="15.75" customHeight="1" thickBo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18"/>
      <c r="AJ520" s="6"/>
      <c r="AK520" s="6"/>
      <c r="AL520" s="6"/>
      <c r="AM520" s="6"/>
      <c r="AN520" s="6"/>
      <c r="AO520" s="6"/>
      <c r="AP520" s="6"/>
      <c r="AQ520" s="6"/>
      <c r="AR520" s="6"/>
      <c r="AS520" s="6"/>
      <c r="AT520" s="6"/>
    </row>
    <row r="521" spans="1:46" ht="15.75" customHeight="1" thickBo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18"/>
      <c r="AJ521" s="6"/>
      <c r="AK521" s="6"/>
      <c r="AL521" s="6"/>
      <c r="AM521" s="6"/>
      <c r="AN521" s="6"/>
      <c r="AO521" s="6"/>
      <c r="AP521" s="6"/>
      <c r="AQ521" s="6"/>
      <c r="AR521" s="6"/>
      <c r="AS521" s="6"/>
      <c r="AT521" s="6"/>
    </row>
    <row r="522" spans="1:46" ht="15.75" customHeight="1" thickBo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18"/>
      <c r="AJ522" s="6"/>
      <c r="AK522" s="6"/>
      <c r="AL522" s="6"/>
      <c r="AM522" s="6"/>
      <c r="AN522" s="6"/>
      <c r="AO522" s="6"/>
      <c r="AP522" s="6"/>
      <c r="AQ522" s="6"/>
      <c r="AR522" s="6"/>
      <c r="AS522" s="6"/>
      <c r="AT522" s="6"/>
    </row>
    <row r="523" spans="1:46" ht="15.75" customHeight="1" thickBo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18"/>
      <c r="AJ523" s="6"/>
      <c r="AK523" s="6"/>
      <c r="AL523" s="6"/>
      <c r="AM523" s="6"/>
      <c r="AN523" s="6"/>
      <c r="AO523" s="6"/>
      <c r="AP523" s="6"/>
      <c r="AQ523" s="6"/>
      <c r="AR523" s="6"/>
      <c r="AS523" s="6"/>
      <c r="AT523" s="6"/>
    </row>
    <row r="524" spans="1:46" ht="15.75" customHeight="1" thickBo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18"/>
      <c r="AJ524" s="6"/>
      <c r="AK524" s="6"/>
      <c r="AL524" s="6"/>
      <c r="AM524" s="6"/>
      <c r="AN524" s="6"/>
      <c r="AO524" s="6"/>
      <c r="AP524" s="6"/>
      <c r="AQ524" s="6"/>
      <c r="AR524" s="6"/>
      <c r="AS524" s="6"/>
      <c r="AT524" s="6"/>
    </row>
    <row r="525" spans="1:46" ht="15.75" customHeight="1" thickBo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18"/>
      <c r="AJ525" s="6"/>
      <c r="AK525" s="6"/>
      <c r="AL525" s="6"/>
      <c r="AM525" s="6"/>
      <c r="AN525" s="6"/>
      <c r="AO525" s="6"/>
      <c r="AP525" s="6"/>
      <c r="AQ525" s="6"/>
      <c r="AR525" s="6"/>
      <c r="AS525" s="6"/>
      <c r="AT525" s="6"/>
    </row>
    <row r="526" spans="1:46" ht="15.75" customHeight="1" thickBo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18"/>
      <c r="AJ526" s="6"/>
      <c r="AK526" s="6"/>
      <c r="AL526" s="6"/>
      <c r="AM526" s="6"/>
      <c r="AN526" s="6"/>
      <c r="AO526" s="6"/>
      <c r="AP526" s="6"/>
      <c r="AQ526" s="6"/>
      <c r="AR526" s="6"/>
      <c r="AS526" s="6"/>
      <c r="AT526" s="6"/>
    </row>
    <row r="527" spans="1:46" ht="15.75" customHeight="1" thickBo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18"/>
      <c r="AJ527" s="6"/>
      <c r="AK527" s="6"/>
      <c r="AL527" s="6"/>
      <c r="AM527" s="6"/>
      <c r="AN527" s="6"/>
      <c r="AO527" s="6"/>
      <c r="AP527" s="6"/>
      <c r="AQ527" s="6"/>
      <c r="AR527" s="6"/>
      <c r="AS527" s="6"/>
      <c r="AT527" s="6"/>
    </row>
    <row r="528" spans="1:46" ht="15.75" customHeight="1" thickBo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18"/>
      <c r="AJ528" s="6"/>
      <c r="AK528" s="6"/>
      <c r="AL528" s="6"/>
      <c r="AM528" s="6"/>
      <c r="AN528" s="6"/>
      <c r="AO528" s="6"/>
      <c r="AP528" s="6"/>
      <c r="AQ528" s="6"/>
      <c r="AR528" s="6"/>
      <c r="AS528" s="6"/>
      <c r="AT528" s="6"/>
    </row>
    <row r="529" spans="1:46" ht="15.75" customHeight="1" thickBo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18"/>
      <c r="AJ529" s="6"/>
      <c r="AK529" s="6"/>
      <c r="AL529" s="6"/>
      <c r="AM529" s="6"/>
      <c r="AN529" s="6"/>
      <c r="AO529" s="6"/>
      <c r="AP529" s="6"/>
      <c r="AQ529" s="6"/>
      <c r="AR529" s="6"/>
      <c r="AS529" s="6"/>
      <c r="AT529" s="6"/>
    </row>
    <row r="530" spans="1:46" ht="15.75" customHeight="1" thickBo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18"/>
      <c r="AJ530" s="6"/>
      <c r="AK530" s="6"/>
      <c r="AL530" s="6"/>
      <c r="AM530" s="6"/>
      <c r="AN530" s="6"/>
      <c r="AO530" s="6"/>
      <c r="AP530" s="6"/>
      <c r="AQ530" s="6"/>
      <c r="AR530" s="6"/>
      <c r="AS530" s="6"/>
      <c r="AT530" s="6"/>
    </row>
    <row r="531" spans="1:46" ht="15.75" customHeight="1" thickBo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18"/>
      <c r="AJ531" s="6"/>
      <c r="AK531" s="6"/>
      <c r="AL531" s="6"/>
      <c r="AM531" s="6"/>
      <c r="AN531" s="6"/>
      <c r="AO531" s="6"/>
      <c r="AP531" s="6"/>
      <c r="AQ531" s="6"/>
      <c r="AR531" s="6"/>
      <c r="AS531" s="6"/>
      <c r="AT531" s="6"/>
    </row>
    <row r="532" spans="1:46" ht="15.75" customHeight="1" thickBo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18"/>
      <c r="AJ532" s="6"/>
      <c r="AK532" s="6"/>
      <c r="AL532" s="6"/>
      <c r="AM532" s="6"/>
      <c r="AN532" s="6"/>
      <c r="AO532" s="6"/>
      <c r="AP532" s="6"/>
      <c r="AQ532" s="6"/>
      <c r="AR532" s="6"/>
      <c r="AS532" s="6"/>
      <c r="AT532" s="6"/>
    </row>
    <row r="533" spans="1:46" ht="15.75" customHeight="1" thickBo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18"/>
      <c r="AJ533" s="6"/>
      <c r="AK533" s="6"/>
      <c r="AL533" s="6"/>
      <c r="AM533" s="6"/>
      <c r="AN533" s="6"/>
      <c r="AO533" s="6"/>
      <c r="AP533" s="6"/>
      <c r="AQ533" s="6"/>
      <c r="AR533" s="6"/>
      <c r="AS533" s="6"/>
      <c r="AT533" s="6"/>
    </row>
    <row r="534" spans="1:46" ht="15.75" customHeight="1" thickBo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18"/>
      <c r="AJ534" s="6"/>
      <c r="AK534" s="6"/>
      <c r="AL534" s="6"/>
      <c r="AM534" s="6"/>
      <c r="AN534" s="6"/>
      <c r="AO534" s="6"/>
      <c r="AP534" s="6"/>
      <c r="AQ534" s="6"/>
      <c r="AR534" s="6"/>
      <c r="AS534" s="6"/>
      <c r="AT534" s="6"/>
    </row>
    <row r="535" spans="1:46" ht="15.75" customHeight="1" thickBo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18"/>
      <c r="AJ535" s="6"/>
      <c r="AK535" s="6"/>
      <c r="AL535" s="6"/>
      <c r="AM535" s="6"/>
      <c r="AN535" s="6"/>
      <c r="AO535" s="6"/>
      <c r="AP535" s="6"/>
      <c r="AQ535" s="6"/>
      <c r="AR535" s="6"/>
      <c r="AS535" s="6"/>
      <c r="AT535" s="6"/>
    </row>
    <row r="536" spans="1:46" ht="15.75" customHeight="1" thickBo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18"/>
      <c r="AJ536" s="6"/>
      <c r="AK536" s="6"/>
      <c r="AL536" s="6"/>
      <c r="AM536" s="6"/>
      <c r="AN536" s="6"/>
      <c r="AO536" s="6"/>
      <c r="AP536" s="6"/>
      <c r="AQ536" s="6"/>
      <c r="AR536" s="6"/>
      <c r="AS536" s="6"/>
      <c r="AT536" s="6"/>
    </row>
    <row r="537" spans="1:46" ht="15.75" customHeight="1" thickBo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18"/>
      <c r="AJ537" s="6"/>
      <c r="AK537" s="6"/>
      <c r="AL537" s="6"/>
      <c r="AM537" s="6"/>
      <c r="AN537" s="6"/>
      <c r="AO537" s="6"/>
      <c r="AP537" s="6"/>
      <c r="AQ537" s="6"/>
      <c r="AR537" s="6"/>
      <c r="AS537" s="6"/>
      <c r="AT537" s="6"/>
    </row>
    <row r="538" spans="1:46" ht="15.75" customHeight="1" thickBo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18"/>
      <c r="AJ538" s="6"/>
      <c r="AK538" s="6"/>
      <c r="AL538" s="6"/>
      <c r="AM538" s="6"/>
      <c r="AN538" s="6"/>
      <c r="AO538" s="6"/>
      <c r="AP538" s="6"/>
      <c r="AQ538" s="6"/>
      <c r="AR538" s="6"/>
      <c r="AS538" s="6"/>
      <c r="AT538" s="6"/>
    </row>
    <row r="539" spans="1:46" ht="15.75" customHeight="1" thickBo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18"/>
      <c r="AJ539" s="6"/>
      <c r="AK539" s="6"/>
      <c r="AL539" s="6"/>
      <c r="AM539" s="6"/>
      <c r="AN539" s="6"/>
      <c r="AO539" s="6"/>
      <c r="AP539" s="6"/>
      <c r="AQ539" s="6"/>
      <c r="AR539" s="6"/>
      <c r="AS539" s="6"/>
      <c r="AT539" s="6"/>
    </row>
    <row r="540" spans="1:46" ht="15.75" customHeight="1" thickBo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18"/>
      <c r="AJ540" s="6"/>
      <c r="AK540" s="6"/>
      <c r="AL540" s="6"/>
      <c r="AM540" s="6"/>
      <c r="AN540" s="6"/>
      <c r="AO540" s="6"/>
      <c r="AP540" s="6"/>
      <c r="AQ540" s="6"/>
      <c r="AR540" s="6"/>
      <c r="AS540" s="6"/>
      <c r="AT540" s="6"/>
    </row>
    <row r="541" spans="1:46" ht="15.75" customHeight="1" thickBo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18"/>
      <c r="AJ541" s="6"/>
      <c r="AK541" s="6"/>
      <c r="AL541" s="6"/>
      <c r="AM541" s="6"/>
      <c r="AN541" s="6"/>
      <c r="AO541" s="6"/>
      <c r="AP541" s="6"/>
      <c r="AQ541" s="6"/>
      <c r="AR541" s="6"/>
      <c r="AS541" s="6"/>
      <c r="AT541" s="6"/>
    </row>
    <row r="542" spans="1:46" ht="15.75" customHeight="1" thickBo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18"/>
      <c r="AJ542" s="6"/>
      <c r="AK542" s="6"/>
      <c r="AL542" s="6"/>
      <c r="AM542" s="6"/>
      <c r="AN542" s="6"/>
      <c r="AO542" s="6"/>
      <c r="AP542" s="6"/>
      <c r="AQ542" s="6"/>
      <c r="AR542" s="6"/>
      <c r="AS542" s="6"/>
      <c r="AT542" s="6"/>
    </row>
    <row r="543" spans="1:46" ht="15.75" customHeight="1" thickBo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18"/>
      <c r="AJ543" s="6"/>
      <c r="AK543" s="6"/>
      <c r="AL543" s="6"/>
      <c r="AM543" s="6"/>
      <c r="AN543" s="6"/>
      <c r="AO543" s="6"/>
      <c r="AP543" s="6"/>
      <c r="AQ543" s="6"/>
      <c r="AR543" s="6"/>
      <c r="AS543" s="6"/>
      <c r="AT543" s="6"/>
    </row>
    <row r="544" spans="1:46" ht="15.75" customHeight="1" thickBo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18"/>
      <c r="AJ544" s="6"/>
      <c r="AK544" s="6"/>
      <c r="AL544" s="6"/>
      <c r="AM544" s="6"/>
      <c r="AN544" s="6"/>
      <c r="AO544" s="6"/>
      <c r="AP544" s="6"/>
      <c r="AQ544" s="6"/>
      <c r="AR544" s="6"/>
      <c r="AS544" s="6"/>
      <c r="AT544" s="6"/>
    </row>
    <row r="545" spans="1:46" ht="15.75" customHeight="1" thickBo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18"/>
      <c r="AJ545" s="6"/>
      <c r="AK545" s="6"/>
      <c r="AL545" s="6"/>
      <c r="AM545" s="6"/>
      <c r="AN545" s="6"/>
      <c r="AO545" s="6"/>
      <c r="AP545" s="6"/>
      <c r="AQ545" s="6"/>
      <c r="AR545" s="6"/>
      <c r="AS545" s="6"/>
      <c r="AT545" s="6"/>
    </row>
    <row r="546" spans="1:46" ht="15.75" customHeight="1" thickBo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18"/>
      <c r="AJ546" s="6"/>
      <c r="AK546" s="6"/>
      <c r="AL546" s="6"/>
      <c r="AM546" s="6"/>
      <c r="AN546" s="6"/>
      <c r="AO546" s="6"/>
      <c r="AP546" s="6"/>
      <c r="AQ546" s="6"/>
      <c r="AR546" s="6"/>
      <c r="AS546" s="6"/>
      <c r="AT546" s="6"/>
    </row>
    <row r="547" spans="1:46" ht="15.75" customHeight="1" thickBo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18"/>
      <c r="AJ547" s="6"/>
      <c r="AK547" s="6"/>
      <c r="AL547" s="6"/>
      <c r="AM547" s="6"/>
      <c r="AN547" s="6"/>
      <c r="AO547" s="6"/>
      <c r="AP547" s="6"/>
      <c r="AQ547" s="6"/>
      <c r="AR547" s="6"/>
      <c r="AS547" s="6"/>
      <c r="AT547" s="6"/>
    </row>
    <row r="548" spans="1:46" ht="15.75" customHeight="1" thickBo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18"/>
      <c r="AJ548" s="6"/>
      <c r="AK548" s="6"/>
      <c r="AL548" s="6"/>
      <c r="AM548" s="6"/>
      <c r="AN548" s="6"/>
      <c r="AO548" s="6"/>
      <c r="AP548" s="6"/>
      <c r="AQ548" s="6"/>
      <c r="AR548" s="6"/>
      <c r="AS548" s="6"/>
      <c r="AT548" s="6"/>
    </row>
    <row r="549" spans="1:46" ht="15.75" customHeight="1" thickBo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18"/>
      <c r="AJ549" s="6"/>
      <c r="AK549" s="6"/>
      <c r="AL549" s="6"/>
      <c r="AM549" s="6"/>
      <c r="AN549" s="6"/>
      <c r="AO549" s="6"/>
      <c r="AP549" s="6"/>
      <c r="AQ549" s="6"/>
      <c r="AR549" s="6"/>
      <c r="AS549" s="6"/>
      <c r="AT549" s="6"/>
    </row>
    <row r="550" spans="1:46" ht="15.75" customHeight="1" thickBo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18"/>
      <c r="AJ550" s="6"/>
      <c r="AK550" s="6"/>
      <c r="AL550" s="6"/>
      <c r="AM550" s="6"/>
      <c r="AN550" s="6"/>
      <c r="AO550" s="6"/>
      <c r="AP550" s="6"/>
      <c r="AQ550" s="6"/>
      <c r="AR550" s="6"/>
      <c r="AS550" s="6"/>
      <c r="AT550" s="6"/>
    </row>
    <row r="551" spans="1:46" ht="15.75" customHeight="1" thickBo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18"/>
      <c r="AJ551" s="6"/>
      <c r="AK551" s="6"/>
      <c r="AL551" s="6"/>
      <c r="AM551" s="6"/>
      <c r="AN551" s="6"/>
      <c r="AO551" s="6"/>
      <c r="AP551" s="6"/>
      <c r="AQ551" s="6"/>
      <c r="AR551" s="6"/>
      <c r="AS551" s="6"/>
      <c r="AT551" s="6"/>
    </row>
    <row r="552" spans="1:46" ht="15.75" customHeight="1" thickBo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18"/>
      <c r="AJ552" s="6"/>
      <c r="AK552" s="6"/>
      <c r="AL552" s="6"/>
      <c r="AM552" s="6"/>
      <c r="AN552" s="6"/>
      <c r="AO552" s="6"/>
      <c r="AP552" s="6"/>
      <c r="AQ552" s="6"/>
      <c r="AR552" s="6"/>
      <c r="AS552" s="6"/>
      <c r="AT552" s="6"/>
    </row>
    <row r="553" spans="1:46" ht="15.75" customHeight="1" thickBo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18"/>
      <c r="AJ553" s="6"/>
      <c r="AK553" s="6"/>
      <c r="AL553" s="6"/>
      <c r="AM553" s="6"/>
      <c r="AN553" s="6"/>
      <c r="AO553" s="6"/>
      <c r="AP553" s="6"/>
      <c r="AQ553" s="6"/>
      <c r="AR553" s="6"/>
      <c r="AS553" s="6"/>
      <c r="AT553" s="6"/>
    </row>
    <row r="554" spans="1:46" ht="15.75" customHeight="1" thickBo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18"/>
      <c r="AJ554" s="6"/>
      <c r="AK554" s="6"/>
      <c r="AL554" s="6"/>
      <c r="AM554" s="6"/>
      <c r="AN554" s="6"/>
      <c r="AO554" s="6"/>
      <c r="AP554" s="6"/>
      <c r="AQ554" s="6"/>
      <c r="AR554" s="6"/>
      <c r="AS554" s="6"/>
      <c r="AT554" s="6"/>
    </row>
    <row r="555" spans="1:46" ht="15.75" customHeight="1" thickBo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18"/>
      <c r="AJ555" s="6"/>
      <c r="AK555" s="6"/>
      <c r="AL555" s="6"/>
      <c r="AM555" s="6"/>
      <c r="AN555" s="6"/>
      <c r="AO555" s="6"/>
      <c r="AP555" s="6"/>
      <c r="AQ555" s="6"/>
      <c r="AR555" s="6"/>
      <c r="AS555" s="6"/>
      <c r="AT555" s="6"/>
    </row>
    <row r="556" spans="1:46" ht="15.75" customHeight="1" thickBo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18"/>
      <c r="AJ556" s="6"/>
      <c r="AK556" s="6"/>
      <c r="AL556" s="6"/>
      <c r="AM556" s="6"/>
      <c r="AN556" s="6"/>
      <c r="AO556" s="6"/>
      <c r="AP556" s="6"/>
      <c r="AQ556" s="6"/>
      <c r="AR556" s="6"/>
      <c r="AS556" s="6"/>
      <c r="AT556" s="6"/>
    </row>
    <row r="557" spans="1:46" ht="15.75" customHeight="1" thickBo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18"/>
      <c r="AJ557" s="6"/>
      <c r="AK557" s="6"/>
      <c r="AL557" s="6"/>
      <c r="AM557" s="6"/>
      <c r="AN557" s="6"/>
      <c r="AO557" s="6"/>
      <c r="AP557" s="6"/>
      <c r="AQ557" s="6"/>
      <c r="AR557" s="6"/>
      <c r="AS557" s="6"/>
      <c r="AT557" s="6"/>
    </row>
    <row r="558" spans="1:46" ht="15.75" customHeight="1" thickBo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18"/>
      <c r="AJ558" s="6"/>
      <c r="AK558" s="6"/>
      <c r="AL558" s="6"/>
      <c r="AM558" s="6"/>
      <c r="AN558" s="6"/>
      <c r="AO558" s="6"/>
      <c r="AP558" s="6"/>
      <c r="AQ558" s="6"/>
      <c r="AR558" s="6"/>
      <c r="AS558" s="6"/>
      <c r="AT558" s="6"/>
    </row>
    <row r="559" spans="1:46" ht="15.75" customHeight="1" thickBo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18"/>
      <c r="AJ559" s="6"/>
      <c r="AK559" s="6"/>
      <c r="AL559" s="6"/>
      <c r="AM559" s="6"/>
      <c r="AN559" s="6"/>
      <c r="AO559" s="6"/>
      <c r="AP559" s="6"/>
      <c r="AQ559" s="6"/>
      <c r="AR559" s="6"/>
      <c r="AS559" s="6"/>
      <c r="AT559" s="6"/>
    </row>
    <row r="560" spans="1:46" ht="15.75" customHeight="1" thickBo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18"/>
      <c r="AJ560" s="6"/>
      <c r="AK560" s="6"/>
      <c r="AL560" s="6"/>
      <c r="AM560" s="6"/>
      <c r="AN560" s="6"/>
      <c r="AO560" s="6"/>
      <c r="AP560" s="6"/>
      <c r="AQ560" s="6"/>
      <c r="AR560" s="6"/>
      <c r="AS560" s="6"/>
      <c r="AT560" s="6"/>
    </row>
    <row r="561" spans="1:46" ht="15.75" customHeight="1" thickBo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18"/>
      <c r="AJ561" s="6"/>
      <c r="AK561" s="6"/>
      <c r="AL561" s="6"/>
      <c r="AM561" s="6"/>
      <c r="AN561" s="6"/>
      <c r="AO561" s="6"/>
      <c r="AP561" s="6"/>
      <c r="AQ561" s="6"/>
      <c r="AR561" s="6"/>
      <c r="AS561" s="6"/>
      <c r="AT561" s="6"/>
    </row>
    <row r="562" spans="1:46" ht="15.75" customHeight="1" thickBo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18"/>
      <c r="AJ562" s="6"/>
      <c r="AK562" s="6"/>
      <c r="AL562" s="6"/>
      <c r="AM562" s="6"/>
      <c r="AN562" s="6"/>
      <c r="AO562" s="6"/>
      <c r="AP562" s="6"/>
      <c r="AQ562" s="6"/>
      <c r="AR562" s="6"/>
      <c r="AS562" s="6"/>
      <c r="AT562" s="6"/>
    </row>
    <row r="563" spans="1:46" ht="15.75" customHeight="1" thickBo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18"/>
      <c r="AJ563" s="6"/>
      <c r="AK563" s="6"/>
      <c r="AL563" s="6"/>
      <c r="AM563" s="6"/>
      <c r="AN563" s="6"/>
      <c r="AO563" s="6"/>
      <c r="AP563" s="6"/>
      <c r="AQ563" s="6"/>
      <c r="AR563" s="6"/>
      <c r="AS563" s="6"/>
      <c r="AT563" s="6"/>
    </row>
    <row r="564" spans="1:46" ht="15.75" customHeight="1" thickBo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18"/>
      <c r="AJ564" s="6"/>
      <c r="AK564" s="6"/>
      <c r="AL564" s="6"/>
      <c r="AM564" s="6"/>
      <c r="AN564" s="6"/>
      <c r="AO564" s="6"/>
      <c r="AP564" s="6"/>
      <c r="AQ564" s="6"/>
      <c r="AR564" s="6"/>
      <c r="AS564" s="6"/>
      <c r="AT564" s="6"/>
    </row>
    <row r="565" spans="1:46" ht="15.75" customHeight="1" thickBo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18"/>
      <c r="AJ565" s="6"/>
      <c r="AK565" s="6"/>
      <c r="AL565" s="6"/>
      <c r="AM565" s="6"/>
      <c r="AN565" s="6"/>
      <c r="AO565" s="6"/>
      <c r="AP565" s="6"/>
      <c r="AQ565" s="6"/>
      <c r="AR565" s="6"/>
      <c r="AS565" s="6"/>
      <c r="AT565" s="6"/>
    </row>
    <row r="566" spans="1:46" ht="15.75" customHeight="1" thickBo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18"/>
      <c r="AJ566" s="6"/>
      <c r="AK566" s="6"/>
      <c r="AL566" s="6"/>
      <c r="AM566" s="6"/>
      <c r="AN566" s="6"/>
      <c r="AO566" s="6"/>
      <c r="AP566" s="6"/>
      <c r="AQ566" s="6"/>
      <c r="AR566" s="6"/>
      <c r="AS566" s="6"/>
      <c r="AT566" s="6"/>
    </row>
    <row r="567" spans="1:46" ht="15.75" customHeight="1" thickBo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18"/>
      <c r="AJ567" s="6"/>
      <c r="AK567" s="6"/>
      <c r="AL567" s="6"/>
      <c r="AM567" s="6"/>
      <c r="AN567" s="6"/>
      <c r="AO567" s="6"/>
      <c r="AP567" s="6"/>
      <c r="AQ567" s="6"/>
      <c r="AR567" s="6"/>
      <c r="AS567" s="6"/>
      <c r="AT567" s="6"/>
    </row>
    <row r="568" spans="1:46" ht="15.75" customHeight="1" thickBo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18"/>
      <c r="AJ568" s="6"/>
      <c r="AK568" s="6"/>
      <c r="AL568" s="6"/>
      <c r="AM568" s="6"/>
      <c r="AN568" s="6"/>
      <c r="AO568" s="6"/>
      <c r="AP568" s="6"/>
      <c r="AQ568" s="6"/>
      <c r="AR568" s="6"/>
      <c r="AS568" s="6"/>
      <c r="AT568" s="6"/>
    </row>
    <row r="569" spans="1:46" ht="15.75" customHeight="1" thickBo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18"/>
      <c r="AJ569" s="6"/>
      <c r="AK569" s="6"/>
      <c r="AL569" s="6"/>
      <c r="AM569" s="6"/>
      <c r="AN569" s="6"/>
      <c r="AO569" s="6"/>
      <c r="AP569" s="6"/>
      <c r="AQ569" s="6"/>
      <c r="AR569" s="6"/>
      <c r="AS569" s="6"/>
      <c r="AT569" s="6"/>
    </row>
    <row r="570" spans="1:46" ht="15.75" customHeight="1" thickBo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18"/>
      <c r="AJ570" s="6"/>
      <c r="AK570" s="6"/>
      <c r="AL570" s="6"/>
      <c r="AM570" s="6"/>
      <c r="AN570" s="6"/>
      <c r="AO570" s="6"/>
      <c r="AP570" s="6"/>
      <c r="AQ570" s="6"/>
      <c r="AR570" s="6"/>
      <c r="AS570" s="6"/>
      <c r="AT570" s="6"/>
    </row>
    <row r="571" spans="1:46" ht="15.75" customHeight="1" thickBo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18"/>
      <c r="AJ571" s="6"/>
      <c r="AK571" s="6"/>
      <c r="AL571" s="6"/>
      <c r="AM571" s="6"/>
      <c r="AN571" s="6"/>
      <c r="AO571" s="6"/>
      <c r="AP571" s="6"/>
      <c r="AQ571" s="6"/>
      <c r="AR571" s="6"/>
      <c r="AS571" s="6"/>
      <c r="AT571" s="6"/>
    </row>
    <row r="572" spans="1:46" ht="15.75" customHeight="1" thickBo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18"/>
      <c r="AJ572" s="6"/>
      <c r="AK572" s="6"/>
      <c r="AL572" s="6"/>
      <c r="AM572" s="6"/>
      <c r="AN572" s="6"/>
      <c r="AO572" s="6"/>
      <c r="AP572" s="6"/>
      <c r="AQ572" s="6"/>
      <c r="AR572" s="6"/>
      <c r="AS572" s="6"/>
      <c r="AT572" s="6"/>
    </row>
    <row r="573" spans="1:46" ht="15.75" customHeight="1" thickBo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18"/>
      <c r="AJ573" s="6"/>
      <c r="AK573" s="6"/>
      <c r="AL573" s="6"/>
      <c r="AM573" s="6"/>
      <c r="AN573" s="6"/>
      <c r="AO573" s="6"/>
      <c r="AP573" s="6"/>
      <c r="AQ573" s="6"/>
      <c r="AR573" s="6"/>
      <c r="AS573" s="6"/>
      <c r="AT573" s="6"/>
    </row>
    <row r="574" spans="1:46" ht="15.75" customHeight="1" thickBo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18"/>
      <c r="AJ574" s="6"/>
      <c r="AK574" s="6"/>
      <c r="AL574" s="6"/>
      <c r="AM574" s="6"/>
      <c r="AN574" s="6"/>
      <c r="AO574" s="6"/>
      <c r="AP574" s="6"/>
      <c r="AQ574" s="6"/>
      <c r="AR574" s="6"/>
      <c r="AS574" s="6"/>
      <c r="AT574" s="6"/>
    </row>
    <row r="575" spans="1:46" ht="15.75" customHeight="1" thickBo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18"/>
      <c r="AJ575" s="6"/>
      <c r="AK575" s="6"/>
      <c r="AL575" s="6"/>
      <c r="AM575" s="6"/>
      <c r="AN575" s="6"/>
      <c r="AO575" s="6"/>
      <c r="AP575" s="6"/>
      <c r="AQ575" s="6"/>
      <c r="AR575" s="6"/>
      <c r="AS575" s="6"/>
      <c r="AT575" s="6"/>
    </row>
    <row r="576" spans="1:46" ht="15.75" customHeight="1" thickBo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18"/>
      <c r="AJ576" s="6"/>
      <c r="AK576" s="6"/>
      <c r="AL576" s="6"/>
      <c r="AM576" s="6"/>
      <c r="AN576" s="6"/>
      <c r="AO576" s="6"/>
      <c r="AP576" s="6"/>
      <c r="AQ576" s="6"/>
      <c r="AR576" s="6"/>
      <c r="AS576" s="6"/>
      <c r="AT576" s="6"/>
    </row>
    <row r="577" spans="1:46" ht="15.75" customHeight="1" thickBo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18"/>
      <c r="AJ577" s="6"/>
      <c r="AK577" s="6"/>
      <c r="AL577" s="6"/>
      <c r="AM577" s="6"/>
      <c r="AN577" s="6"/>
      <c r="AO577" s="6"/>
      <c r="AP577" s="6"/>
      <c r="AQ577" s="6"/>
      <c r="AR577" s="6"/>
      <c r="AS577" s="6"/>
      <c r="AT577" s="6"/>
    </row>
    <row r="578" spans="1:46" ht="15.75" customHeight="1" thickBo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18"/>
      <c r="AJ578" s="6"/>
      <c r="AK578" s="6"/>
      <c r="AL578" s="6"/>
      <c r="AM578" s="6"/>
      <c r="AN578" s="6"/>
      <c r="AO578" s="6"/>
      <c r="AP578" s="6"/>
      <c r="AQ578" s="6"/>
      <c r="AR578" s="6"/>
      <c r="AS578" s="6"/>
      <c r="AT578" s="6"/>
    </row>
    <row r="579" spans="1:46" ht="15.75" customHeight="1" thickBo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18"/>
      <c r="AJ579" s="6"/>
      <c r="AK579" s="6"/>
      <c r="AL579" s="6"/>
      <c r="AM579" s="6"/>
      <c r="AN579" s="6"/>
      <c r="AO579" s="6"/>
      <c r="AP579" s="6"/>
      <c r="AQ579" s="6"/>
      <c r="AR579" s="6"/>
      <c r="AS579" s="6"/>
      <c r="AT579" s="6"/>
    </row>
    <row r="580" spans="1:46" ht="15.75" customHeight="1" thickBo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18"/>
      <c r="AJ580" s="6"/>
      <c r="AK580" s="6"/>
      <c r="AL580" s="6"/>
      <c r="AM580" s="6"/>
      <c r="AN580" s="6"/>
      <c r="AO580" s="6"/>
      <c r="AP580" s="6"/>
      <c r="AQ580" s="6"/>
      <c r="AR580" s="6"/>
      <c r="AS580" s="6"/>
      <c r="AT580" s="6"/>
    </row>
    <row r="581" spans="1:46" ht="15.75" customHeight="1" thickBo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18"/>
      <c r="AJ581" s="6"/>
      <c r="AK581" s="6"/>
      <c r="AL581" s="6"/>
      <c r="AM581" s="6"/>
      <c r="AN581" s="6"/>
      <c r="AO581" s="6"/>
      <c r="AP581" s="6"/>
      <c r="AQ581" s="6"/>
      <c r="AR581" s="6"/>
      <c r="AS581" s="6"/>
      <c r="AT581" s="6"/>
    </row>
    <row r="582" spans="1:46" ht="15.75" customHeight="1" thickBo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18"/>
      <c r="AJ582" s="6"/>
      <c r="AK582" s="6"/>
      <c r="AL582" s="6"/>
      <c r="AM582" s="6"/>
      <c r="AN582" s="6"/>
      <c r="AO582" s="6"/>
      <c r="AP582" s="6"/>
      <c r="AQ582" s="6"/>
      <c r="AR582" s="6"/>
      <c r="AS582" s="6"/>
      <c r="AT582" s="6"/>
    </row>
    <row r="583" spans="1:46" ht="15.75" customHeight="1" thickBo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18"/>
      <c r="AJ583" s="6"/>
      <c r="AK583" s="6"/>
      <c r="AL583" s="6"/>
      <c r="AM583" s="6"/>
      <c r="AN583" s="6"/>
      <c r="AO583" s="6"/>
      <c r="AP583" s="6"/>
      <c r="AQ583" s="6"/>
      <c r="AR583" s="6"/>
      <c r="AS583" s="6"/>
      <c r="AT583" s="6"/>
    </row>
    <row r="584" spans="1:46" ht="15.75" customHeight="1" thickBo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18"/>
      <c r="AJ584" s="6"/>
      <c r="AK584" s="6"/>
      <c r="AL584" s="6"/>
      <c r="AM584" s="6"/>
      <c r="AN584" s="6"/>
      <c r="AO584" s="6"/>
      <c r="AP584" s="6"/>
      <c r="AQ584" s="6"/>
      <c r="AR584" s="6"/>
      <c r="AS584" s="6"/>
      <c r="AT584" s="6"/>
    </row>
    <row r="585" spans="1:46" ht="15.75" customHeight="1" thickBo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18"/>
      <c r="AJ585" s="6"/>
      <c r="AK585" s="6"/>
      <c r="AL585" s="6"/>
      <c r="AM585" s="6"/>
      <c r="AN585" s="6"/>
      <c r="AO585" s="6"/>
      <c r="AP585" s="6"/>
      <c r="AQ585" s="6"/>
      <c r="AR585" s="6"/>
      <c r="AS585" s="6"/>
      <c r="AT585" s="6"/>
    </row>
    <row r="586" spans="1:46" ht="15.75" customHeight="1" thickBo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18"/>
      <c r="AJ586" s="6"/>
      <c r="AK586" s="6"/>
      <c r="AL586" s="6"/>
      <c r="AM586" s="6"/>
      <c r="AN586" s="6"/>
      <c r="AO586" s="6"/>
      <c r="AP586" s="6"/>
      <c r="AQ586" s="6"/>
      <c r="AR586" s="6"/>
      <c r="AS586" s="6"/>
      <c r="AT586" s="6"/>
    </row>
    <row r="587" spans="1:46" ht="15.75" customHeight="1" thickBo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18"/>
      <c r="AJ587" s="6"/>
      <c r="AK587" s="6"/>
      <c r="AL587" s="6"/>
      <c r="AM587" s="6"/>
      <c r="AN587" s="6"/>
      <c r="AO587" s="6"/>
      <c r="AP587" s="6"/>
      <c r="AQ587" s="6"/>
      <c r="AR587" s="6"/>
      <c r="AS587" s="6"/>
      <c r="AT587" s="6"/>
    </row>
    <row r="588" spans="1:46" ht="15.75" customHeight="1" thickBo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18"/>
      <c r="AJ588" s="6"/>
      <c r="AK588" s="6"/>
      <c r="AL588" s="6"/>
      <c r="AM588" s="6"/>
      <c r="AN588" s="6"/>
      <c r="AO588" s="6"/>
      <c r="AP588" s="6"/>
      <c r="AQ588" s="6"/>
      <c r="AR588" s="6"/>
      <c r="AS588" s="6"/>
      <c r="AT588" s="6"/>
    </row>
    <row r="589" spans="1:46" ht="15.75" customHeight="1" thickBo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18"/>
      <c r="AJ589" s="6"/>
      <c r="AK589" s="6"/>
      <c r="AL589" s="6"/>
      <c r="AM589" s="6"/>
      <c r="AN589" s="6"/>
      <c r="AO589" s="6"/>
      <c r="AP589" s="6"/>
      <c r="AQ589" s="6"/>
      <c r="AR589" s="6"/>
      <c r="AS589" s="6"/>
      <c r="AT589" s="6"/>
    </row>
    <row r="590" spans="1:46" ht="15.75" customHeight="1" thickBo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18"/>
      <c r="AJ590" s="6"/>
      <c r="AK590" s="6"/>
      <c r="AL590" s="6"/>
      <c r="AM590" s="6"/>
      <c r="AN590" s="6"/>
      <c r="AO590" s="6"/>
      <c r="AP590" s="6"/>
      <c r="AQ590" s="6"/>
      <c r="AR590" s="6"/>
      <c r="AS590" s="6"/>
      <c r="AT590" s="6"/>
    </row>
    <row r="591" spans="1:46" ht="15.75" customHeight="1" thickBo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18"/>
      <c r="AJ591" s="6"/>
      <c r="AK591" s="6"/>
      <c r="AL591" s="6"/>
      <c r="AM591" s="6"/>
      <c r="AN591" s="6"/>
      <c r="AO591" s="6"/>
      <c r="AP591" s="6"/>
      <c r="AQ591" s="6"/>
      <c r="AR591" s="6"/>
      <c r="AS591" s="6"/>
      <c r="AT591" s="6"/>
    </row>
    <row r="592" spans="1:46" ht="15.75" customHeight="1" thickBo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18"/>
      <c r="AJ592" s="6"/>
      <c r="AK592" s="6"/>
      <c r="AL592" s="6"/>
      <c r="AM592" s="6"/>
      <c r="AN592" s="6"/>
      <c r="AO592" s="6"/>
      <c r="AP592" s="6"/>
      <c r="AQ592" s="6"/>
      <c r="AR592" s="6"/>
      <c r="AS592" s="6"/>
      <c r="AT592" s="6"/>
    </row>
    <row r="593" spans="1:46" ht="15.75" customHeight="1" thickBo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18"/>
      <c r="AJ593" s="6"/>
      <c r="AK593" s="6"/>
      <c r="AL593" s="6"/>
      <c r="AM593" s="6"/>
      <c r="AN593" s="6"/>
      <c r="AO593" s="6"/>
      <c r="AP593" s="6"/>
      <c r="AQ593" s="6"/>
      <c r="AR593" s="6"/>
      <c r="AS593" s="6"/>
      <c r="AT593" s="6"/>
    </row>
    <row r="594" spans="1:46" ht="15.75" customHeight="1" thickBo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18"/>
      <c r="AJ594" s="6"/>
      <c r="AK594" s="6"/>
      <c r="AL594" s="6"/>
      <c r="AM594" s="6"/>
      <c r="AN594" s="6"/>
      <c r="AO594" s="6"/>
      <c r="AP594" s="6"/>
      <c r="AQ594" s="6"/>
      <c r="AR594" s="6"/>
      <c r="AS594" s="6"/>
      <c r="AT594" s="6"/>
    </row>
    <row r="595" spans="1:46" ht="15.75" customHeight="1" thickBo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18"/>
      <c r="AJ595" s="6"/>
      <c r="AK595" s="6"/>
      <c r="AL595" s="6"/>
      <c r="AM595" s="6"/>
      <c r="AN595" s="6"/>
      <c r="AO595" s="6"/>
      <c r="AP595" s="6"/>
      <c r="AQ595" s="6"/>
      <c r="AR595" s="6"/>
      <c r="AS595" s="6"/>
      <c r="AT595" s="6"/>
    </row>
    <row r="596" spans="1:46" ht="15.75" customHeight="1" thickBo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18"/>
      <c r="AJ596" s="6"/>
      <c r="AK596" s="6"/>
      <c r="AL596" s="6"/>
      <c r="AM596" s="6"/>
      <c r="AN596" s="6"/>
      <c r="AO596" s="6"/>
      <c r="AP596" s="6"/>
      <c r="AQ596" s="6"/>
      <c r="AR596" s="6"/>
      <c r="AS596" s="6"/>
      <c r="AT596" s="6"/>
    </row>
    <row r="597" spans="1:46" ht="15.75" customHeight="1" thickBo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18"/>
      <c r="AJ597" s="6"/>
      <c r="AK597" s="6"/>
      <c r="AL597" s="6"/>
      <c r="AM597" s="6"/>
      <c r="AN597" s="6"/>
      <c r="AO597" s="6"/>
      <c r="AP597" s="6"/>
      <c r="AQ597" s="6"/>
      <c r="AR597" s="6"/>
      <c r="AS597" s="6"/>
      <c r="AT597" s="6"/>
    </row>
    <row r="598" spans="1:46" ht="15.75" customHeight="1" thickBo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18"/>
      <c r="AJ598" s="6"/>
      <c r="AK598" s="6"/>
      <c r="AL598" s="6"/>
      <c r="AM598" s="6"/>
      <c r="AN598" s="6"/>
      <c r="AO598" s="6"/>
      <c r="AP598" s="6"/>
      <c r="AQ598" s="6"/>
      <c r="AR598" s="6"/>
      <c r="AS598" s="6"/>
      <c r="AT598" s="6"/>
    </row>
    <row r="599" spans="1:46" ht="15.75" customHeight="1" thickBo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18"/>
      <c r="AJ599" s="6"/>
      <c r="AK599" s="6"/>
      <c r="AL599" s="6"/>
      <c r="AM599" s="6"/>
      <c r="AN599" s="6"/>
      <c r="AO599" s="6"/>
      <c r="AP599" s="6"/>
      <c r="AQ599" s="6"/>
      <c r="AR599" s="6"/>
      <c r="AS599" s="6"/>
      <c r="AT599" s="6"/>
    </row>
    <row r="600" spans="1:46" ht="15.75" customHeight="1" thickBo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18"/>
      <c r="AJ600" s="6"/>
      <c r="AK600" s="6"/>
      <c r="AL600" s="6"/>
      <c r="AM600" s="6"/>
      <c r="AN600" s="6"/>
      <c r="AO600" s="6"/>
      <c r="AP600" s="6"/>
      <c r="AQ600" s="6"/>
      <c r="AR600" s="6"/>
      <c r="AS600" s="6"/>
      <c r="AT600" s="6"/>
    </row>
    <row r="601" spans="1:46" ht="15.75" customHeight="1" thickBo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18"/>
      <c r="AJ601" s="6"/>
      <c r="AK601" s="6"/>
      <c r="AL601" s="6"/>
      <c r="AM601" s="6"/>
      <c r="AN601" s="6"/>
      <c r="AO601" s="6"/>
      <c r="AP601" s="6"/>
      <c r="AQ601" s="6"/>
      <c r="AR601" s="6"/>
      <c r="AS601" s="6"/>
      <c r="AT601" s="6"/>
    </row>
    <row r="602" spans="1:46" ht="15.75" customHeight="1" thickBo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18"/>
      <c r="AJ602" s="6"/>
      <c r="AK602" s="6"/>
      <c r="AL602" s="6"/>
      <c r="AM602" s="6"/>
      <c r="AN602" s="6"/>
      <c r="AO602" s="6"/>
      <c r="AP602" s="6"/>
      <c r="AQ602" s="6"/>
      <c r="AR602" s="6"/>
      <c r="AS602" s="6"/>
      <c r="AT602" s="6"/>
    </row>
    <row r="603" spans="1:46" ht="15.75" customHeight="1" thickBo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18"/>
      <c r="AJ603" s="6"/>
      <c r="AK603" s="6"/>
      <c r="AL603" s="6"/>
      <c r="AM603" s="6"/>
      <c r="AN603" s="6"/>
      <c r="AO603" s="6"/>
      <c r="AP603" s="6"/>
      <c r="AQ603" s="6"/>
      <c r="AR603" s="6"/>
      <c r="AS603" s="6"/>
      <c r="AT603" s="6"/>
    </row>
    <row r="604" spans="1:46" ht="15.75" customHeight="1" thickBo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18"/>
      <c r="AJ604" s="6"/>
      <c r="AK604" s="6"/>
      <c r="AL604" s="6"/>
      <c r="AM604" s="6"/>
      <c r="AN604" s="6"/>
      <c r="AO604" s="6"/>
      <c r="AP604" s="6"/>
      <c r="AQ604" s="6"/>
      <c r="AR604" s="6"/>
      <c r="AS604" s="6"/>
      <c r="AT604" s="6"/>
    </row>
    <row r="605" spans="1:46" ht="15.75" customHeight="1" thickBo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18"/>
      <c r="AJ605" s="6"/>
      <c r="AK605" s="6"/>
      <c r="AL605" s="6"/>
      <c r="AM605" s="6"/>
      <c r="AN605" s="6"/>
      <c r="AO605" s="6"/>
      <c r="AP605" s="6"/>
      <c r="AQ605" s="6"/>
      <c r="AR605" s="6"/>
      <c r="AS605" s="6"/>
      <c r="AT605" s="6"/>
    </row>
    <row r="606" spans="1:46" ht="15.75" customHeight="1" thickBo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18"/>
      <c r="AJ606" s="6"/>
      <c r="AK606" s="6"/>
      <c r="AL606" s="6"/>
      <c r="AM606" s="6"/>
      <c r="AN606" s="6"/>
      <c r="AO606" s="6"/>
      <c r="AP606" s="6"/>
      <c r="AQ606" s="6"/>
      <c r="AR606" s="6"/>
      <c r="AS606" s="6"/>
      <c r="AT606" s="6"/>
    </row>
    <row r="607" spans="1:46" ht="15.75" customHeight="1" thickBo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18"/>
      <c r="AJ607" s="6"/>
      <c r="AK607" s="6"/>
      <c r="AL607" s="6"/>
      <c r="AM607" s="6"/>
      <c r="AN607" s="6"/>
      <c r="AO607" s="6"/>
      <c r="AP607" s="6"/>
      <c r="AQ607" s="6"/>
      <c r="AR607" s="6"/>
      <c r="AS607" s="6"/>
      <c r="AT607" s="6"/>
    </row>
    <row r="608" spans="1:46" ht="15.75" customHeight="1" thickBo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18"/>
      <c r="AJ608" s="6"/>
      <c r="AK608" s="6"/>
      <c r="AL608" s="6"/>
      <c r="AM608" s="6"/>
      <c r="AN608" s="6"/>
      <c r="AO608" s="6"/>
      <c r="AP608" s="6"/>
      <c r="AQ608" s="6"/>
      <c r="AR608" s="6"/>
      <c r="AS608" s="6"/>
      <c r="AT608" s="6"/>
    </row>
    <row r="609" spans="1:46" ht="15.75" customHeight="1" thickBo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18"/>
      <c r="AJ609" s="6"/>
      <c r="AK609" s="6"/>
      <c r="AL609" s="6"/>
      <c r="AM609" s="6"/>
      <c r="AN609" s="6"/>
      <c r="AO609" s="6"/>
      <c r="AP609" s="6"/>
      <c r="AQ609" s="6"/>
      <c r="AR609" s="6"/>
      <c r="AS609" s="6"/>
      <c r="AT609" s="6"/>
    </row>
    <row r="610" spans="1:46" ht="15.75" customHeight="1" thickBo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18"/>
      <c r="AJ610" s="6"/>
      <c r="AK610" s="6"/>
      <c r="AL610" s="6"/>
      <c r="AM610" s="6"/>
      <c r="AN610" s="6"/>
      <c r="AO610" s="6"/>
      <c r="AP610" s="6"/>
      <c r="AQ610" s="6"/>
      <c r="AR610" s="6"/>
      <c r="AS610" s="6"/>
      <c r="AT610" s="6"/>
    </row>
    <row r="611" spans="1:46" ht="15.75" customHeight="1" thickBo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18"/>
      <c r="AJ611" s="6"/>
      <c r="AK611" s="6"/>
      <c r="AL611" s="6"/>
      <c r="AM611" s="6"/>
      <c r="AN611" s="6"/>
      <c r="AO611" s="6"/>
      <c r="AP611" s="6"/>
      <c r="AQ611" s="6"/>
      <c r="AR611" s="6"/>
      <c r="AS611" s="6"/>
      <c r="AT611" s="6"/>
    </row>
    <row r="612" spans="1:46" ht="15.75" customHeight="1" thickBo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18"/>
      <c r="AJ612" s="6"/>
      <c r="AK612" s="6"/>
      <c r="AL612" s="6"/>
      <c r="AM612" s="6"/>
      <c r="AN612" s="6"/>
      <c r="AO612" s="6"/>
      <c r="AP612" s="6"/>
      <c r="AQ612" s="6"/>
      <c r="AR612" s="6"/>
      <c r="AS612" s="6"/>
      <c r="AT612" s="6"/>
    </row>
    <row r="613" spans="1:46" ht="15.75" customHeight="1" thickBo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18"/>
      <c r="AJ613" s="6"/>
      <c r="AK613" s="6"/>
      <c r="AL613" s="6"/>
      <c r="AM613" s="6"/>
      <c r="AN613" s="6"/>
      <c r="AO613" s="6"/>
      <c r="AP613" s="6"/>
      <c r="AQ613" s="6"/>
      <c r="AR613" s="6"/>
      <c r="AS613" s="6"/>
      <c r="AT613" s="6"/>
    </row>
    <row r="614" spans="1:46" ht="15.75" customHeight="1" thickBo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18"/>
      <c r="AJ614" s="6"/>
      <c r="AK614" s="6"/>
      <c r="AL614" s="6"/>
      <c r="AM614" s="6"/>
      <c r="AN614" s="6"/>
      <c r="AO614" s="6"/>
      <c r="AP614" s="6"/>
      <c r="AQ614" s="6"/>
      <c r="AR614" s="6"/>
      <c r="AS614" s="6"/>
      <c r="AT614" s="6"/>
    </row>
    <row r="615" spans="1:46" ht="15.75" customHeight="1" thickBo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18"/>
      <c r="AJ615" s="6"/>
      <c r="AK615" s="6"/>
      <c r="AL615" s="6"/>
      <c r="AM615" s="6"/>
      <c r="AN615" s="6"/>
      <c r="AO615" s="6"/>
      <c r="AP615" s="6"/>
      <c r="AQ615" s="6"/>
      <c r="AR615" s="6"/>
      <c r="AS615" s="6"/>
      <c r="AT615" s="6"/>
    </row>
    <row r="616" spans="1:46" ht="15.75" customHeight="1" thickBo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18"/>
      <c r="AJ616" s="6"/>
      <c r="AK616" s="6"/>
      <c r="AL616" s="6"/>
      <c r="AM616" s="6"/>
      <c r="AN616" s="6"/>
      <c r="AO616" s="6"/>
      <c r="AP616" s="6"/>
      <c r="AQ616" s="6"/>
      <c r="AR616" s="6"/>
      <c r="AS616" s="6"/>
      <c r="AT616" s="6"/>
    </row>
    <row r="617" spans="1:46" ht="15.75" customHeight="1" thickBo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18"/>
      <c r="AJ617" s="6"/>
      <c r="AK617" s="6"/>
      <c r="AL617" s="6"/>
      <c r="AM617" s="6"/>
      <c r="AN617" s="6"/>
      <c r="AO617" s="6"/>
      <c r="AP617" s="6"/>
      <c r="AQ617" s="6"/>
      <c r="AR617" s="6"/>
      <c r="AS617" s="6"/>
      <c r="AT617" s="6"/>
    </row>
    <row r="618" spans="1:46" ht="15.75" customHeight="1" thickBo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18"/>
      <c r="AJ618" s="6"/>
      <c r="AK618" s="6"/>
      <c r="AL618" s="6"/>
      <c r="AM618" s="6"/>
      <c r="AN618" s="6"/>
      <c r="AO618" s="6"/>
      <c r="AP618" s="6"/>
      <c r="AQ618" s="6"/>
      <c r="AR618" s="6"/>
      <c r="AS618" s="6"/>
      <c r="AT618" s="6"/>
    </row>
    <row r="619" spans="1:46" ht="15.75" customHeight="1" thickBo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18"/>
      <c r="AJ619" s="6"/>
      <c r="AK619" s="6"/>
      <c r="AL619" s="6"/>
      <c r="AM619" s="6"/>
      <c r="AN619" s="6"/>
      <c r="AO619" s="6"/>
      <c r="AP619" s="6"/>
      <c r="AQ619" s="6"/>
      <c r="AR619" s="6"/>
      <c r="AS619" s="6"/>
      <c r="AT619" s="6"/>
    </row>
    <row r="620" spans="1:46" ht="15.75" customHeight="1" thickBo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18"/>
      <c r="AJ620" s="6"/>
      <c r="AK620" s="6"/>
      <c r="AL620" s="6"/>
      <c r="AM620" s="6"/>
      <c r="AN620" s="6"/>
      <c r="AO620" s="6"/>
      <c r="AP620" s="6"/>
      <c r="AQ620" s="6"/>
      <c r="AR620" s="6"/>
      <c r="AS620" s="6"/>
      <c r="AT620" s="6"/>
    </row>
    <row r="621" spans="1:46" ht="15.75" customHeight="1" thickBo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18"/>
      <c r="AJ621" s="6"/>
      <c r="AK621" s="6"/>
      <c r="AL621" s="6"/>
      <c r="AM621" s="6"/>
      <c r="AN621" s="6"/>
      <c r="AO621" s="6"/>
      <c r="AP621" s="6"/>
      <c r="AQ621" s="6"/>
      <c r="AR621" s="6"/>
      <c r="AS621" s="6"/>
      <c r="AT621" s="6"/>
    </row>
    <row r="622" spans="1:46" ht="15.75" customHeight="1" thickBo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18"/>
      <c r="AJ622" s="6"/>
      <c r="AK622" s="6"/>
      <c r="AL622" s="6"/>
      <c r="AM622" s="6"/>
      <c r="AN622" s="6"/>
      <c r="AO622" s="6"/>
      <c r="AP622" s="6"/>
      <c r="AQ622" s="6"/>
      <c r="AR622" s="6"/>
      <c r="AS622" s="6"/>
      <c r="AT622" s="6"/>
    </row>
    <row r="623" spans="1:46" ht="15.75" customHeight="1" thickBo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18"/>
      <c r="AJ623" s="6"/>
      <c r="AK623" s="6"/>
      <c r="AL623" s="6"/>
      <c r="AM623" s="6"/>
      <c r="AN623" s="6"/>
      <c r="AO623" s="6"/>
      <c r="AP623" s="6"/>
      <c r="AQ623" s="6"/>
      <c r="AR623" s="6"/>
      <c r="AS623" s="6"/>
      <c r="AT623" s="6"/>
    </row>
    <row r="624" spans="1:46" ht="15.75" customHeight="1" thickBo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18"/>
      <c r="AJ624" s="6"/>
      <c r="AK624" s="6"/>
      <c r="AL624" s="6"/>
      <c r="AM624" s="6"/>
      <c r="AN624" s="6"/>
      <c r="AO624" s="6"/>
      <c r="AP624" s="6"/>
      <c r="AQ624" s="6"/>
      <c r="AR624" s="6"/>
      <c r="AS624" s="6"/>
      <c r="AT624" s="6"/>
    </row>
    <row r="625" spans="1:46" ht="15.75" customHeight="1" thickBo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18"/>
      <c r="AJ625" s="6"/>
      <c r="AK625" s="6"/>
      <c r="AL625" s="6"/>
      <c r="AM625" s="6"/>
      <c r="AN625" s="6"/>
      <c r="AO625" s="6"/>
      <c r="AP625" s="6"/>
      <c r="AQ625" s="6"/>
      <c r="AR625" s="6"/>
      <c r="AS625" s="6"/>
      <c r="AT625" s="6"/>
    </row>
    <row r="626" spans="1:46" ht="15.75" customHeight="1" thickBo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18"/>
      <c r="AJ626" s="6"/>
      <c r="AK626" s="6"/>
      <c r="AL626" s="6"/>
      <c r="AM626" s="6"/>
      <c r="AN626" s="6"/>
      <c r="AO626" s="6"/>
      <c r="AP626" s="6"/>
      <c r="AQ626" s="6"/>
      <c r="AR626" s="6"/>
      <c r="AS626" s="6"/>
      <c r="AT626" s="6"/>
    </row>
    <row r="627" spans="1:46" ht="15.75" customHeight="1" thickBo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18"/>
      <c r="AJ627" s="6"/>
      <c r="AK627" s="6"/>
      <c r="AL627" s="6"/>
      <c r="AM627" s="6"/>
      <c r="AN627" s="6"/>
      <c r="AO627" s="6"/>
      <c r="AP627" s="6"/>
      <c r="AQ627" s="6"/>
      <c r="AR627" s="6"/>
      <c r="AS627" s="6"/>
      <c r="AT627" s="6"/>
    </row>
    <row r="628" spans="1:46" ht="15.75" customHeight="1" thickBo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18"/>
      <c r="AJ628" s="6"/>
      <c r="AK628" s="6"/>
      <c r="AL628" s="6"/>
      <c r="AM628" s="6"/>
      <c r="AN628" s="6"/>
      <c r="AO628" s="6"/>
      <c r="AP628" s="6"/>
      <c r="AQ628" s="6"/>
      <c r="AR628" s="6"/>
      <c r="AS628" s="6"/>
      <c r="AT628" s="6"/>
    </row>
    <row r="629" spans="1:46" ht="15.75" customHeight="1" thickBo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18"/>
      <c r="AJ629" s="6"/>
      <c r="AK629" s="6"/>
      <c r="AL629" s="6"/>
      <c r="AM629" s="6"/>
      <c r="AN629" s="6"/>
      <c r="AO629" s="6"/>
      <c r="AP629" s="6"/>
      <c r="AQ629" s="6"/>
      <c r="AR629" s="6"/>
      <c r="AS629" s="6"/>
      <c r="AT629" s="6"/>
    </row>
    <row r="630" spans="1:46" ht="15.75" customHeight="1" thickBo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18"/>
      <c r="AJ630" s="6"/>
      <c r="AK630" s="6"/>
      <c r="AL630" s="6"/>
      <c r="AM630" s="6"/>
      <c r="AN630" s="6"/>
      <c r="AO630" s="6"/>
      <c r="AP630" s="6"/>
      <c r="AQ630" s="6"/>
      <c r="AR630" s="6"/>
      <c r="AS630" s="6"/>
      <c r="AT630" s="6"/>
    </row>
    <row r="631" spans="1:46" ht="15.75" customHeight="1" thickBo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18"/>
      <c r="AJ631" s="6"/>
      <c r="AK631" s="6"/>
      <c r="AL631" s="6"/>
      <c r="AM631" s="6"/>
      <c r="AN631" s="6"/>
      <c r="AO631" s="6"/>
      <c r="AP631" s="6"/>
      <c r="AQ631" s="6"/>
      <c r="AR631" s="6"/>
      <c r="AS631" s="6"/>
      <c r="AT631" s="6"/>
    </row>
    <row r="632" spans="1:46" ht="15.75" customHeight="1" thickBo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18"/>
      <c r="AJ632" s="6"/>
      <c r="AK632" s="6"/>
      <c r="AL632" s="6"/>
      <c r="AM632" s="6"/>
      <c r="AN632" s="6"/>
      <c r="AO632" s="6"/>
      <c r="AP632" s="6"/>
      <c r="AQ632" s="6"/>
      <c r="AR632" s="6"/>
      <c r="AS632" s="6"/>
      <c r="AT632" s="6"/>
    </row>
    <row r="633" spans="1:46" ht="15.75" customHeight="1" thickBo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18"/>
      <c r="AJ633" s="6"/>
      <c r="AK633" s="6"/>
      <c r="AL633" s="6"/>
      <c r="AM633" s="6"/>
      <c r="AN633" s="6"/>
      <c r="AO633" s="6"/>
      <c r="AP633" s="6"/>
      <c r="AQ633" s="6"/>
      <c r="AR633" s="6"/>
      <c r="AS633" s="6"/>
      <c r="AT633" s="6"/>
    </row>
    <row r="634" spans="1:46" ht="15.75" customHeight="1" thickBo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18"/>
      <c r="AJ634" s="6"/>
      <c r="AK634" s="6"/>
      <c r="AL634" s="6"/>
      <c r="AM634" s="6"/>
      <c r="AN634" s="6"/>
      <c r="AO634" s="6"/>
      <c r="AP634" s="6"/>
      <c r="AQ634" s="6"/>
      <c r="AR634" s="6"/>
      <c r="AS634" s="6"/>
      <c r="AT634" s="6"/>
    </row>
    <row r="635" spans="1:46" ht="15.75" customHeight="1" thickBo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18"/>
      <c r="AJ635" s="6"/>
      <c r="AK635" s="6"/>
      <c r="AL635" s="6"/>
      <c r="AM635" s="6"/>
      <c r="AN635" s="6"/>
      <c r="AO635" s="6"/>
      <c r="AP635" s="6"/>
      <c r="AQ635" s="6"/>
      <c r="AR635" s="6"/>
      <c r="AS635" s="6"/>
      <c r="AT635" s="6"/>
    </row>
    <row r="636" spans="1:46" ht="15.75" customHeight="1" thickBo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18"/>
      <c r="AJ636" s="6"/>
      <c r="AK636" s="6"/>
      <c r="AL636" s="6"/>
      <c r="AM636" s="6"/>
      <c r="AN636" s="6"/>
      <c r="AO636" s="6"/>
      <c r="AP636" s="6"/>
      <c r="AQ636" s="6"/>
      <c r="AR636" s="6"/>
      <c r="AS636" s="6"/>
      <c r="AT636" s="6"/>
    </row>
    <row r="637" spans="1:46" ht="15.75" customHeight="1" thickBo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18"/>
      <c r="AJ637" s="6"/>
      <c r="AK637" s="6"/>
      <c r="AL637" s="6"/>
      <c r="AM637" s="6"/>
      <c r="AN637" s="6"/>
      <c r="AO637" s="6"/>
      <c r="AP637" s="6"/>
      <c r="AQ637" s="6"/>
      <c r="AR637" s="6"/>
      <c r="AS637" s="6"/>
      <c r="AT637" s="6"/>
    </row>
    <row r="638" spans="1:46" ht="15.75" customHeight="1" thickBo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18"/>
      <c r="AJ638" s="6"/>
      <c r="AK638" s="6"/>
      <c r="AL638" s="6"/>
      <c r="AM638" s="6"/>
      <c r="AN638" s="6"/>
      <c r="AO638" s="6"/>
      <c r="AP638" s="6"/>
      <c r="AQ638" s="6"/>
      <c r="AR638" s="6"/>
      <c r="AS638" s="6"/>
      <c r="AT638" s="6"/>
    </row>
    <row r="639" spans="1:46" ht="15.75" customHeight="1" thickBo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18"/>
      <c r="AJ639" s="6"/>
      <c r="AK639" s="6"/>
      <c r="AL639" s="6"/>
      <c r="AM639" s="6"/>
      <c r="AN639" s="6"/>
      <c r="AO639" s="6"/>
      <c r="AP639" s="6"/>
      <c r="AQ639" s="6"/>
      <c r="AR639" s="6"/>
      <c r="AS639" s="6"/>
      <c r="AT639" s="6"/>
    </row>
    <row r="640" spans="1:46" ht="15.75" customHeight="1" thickBo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18"/>
      <c r="AJ640" s="6"/>
      <c r="AK640" s="6"/>
      <c r="AL640" s="6"/>
      <c r="AM640" s="6"/>
      <c r="AN640" s="6"/>
      <c r="AO640" s="6"/>
      <c r="AP640" s="6"/>
      <c r="AQ640" s="6"/>
      <c r="AR640" s="6"/>
      <c r="AS640" s="6"/>
      <c r="AT640" s="6"/>
    </row>
    <row r="641" spans="1:46" ht="15.75" customHeight="1" thickBo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18"/>
      <c r="AJ641" s="6"/>
      <c r="AK641" s="6"/>
      <c r="AL641" s="6"/>
      <c r="AM641" s="6"/>
      <c r="AN641" s="6"/>
      <c r="AO641" s="6"/>
      <c r="AP641" s="6"/>
      <c r="AQ641" s="6"/>
      <c r="AR641" s="6"/>
      <c r="AS641" s="6"/>
      <c r="AT641" s="6"/>
    </row>
    <row r="642" spans="1:46" ht="15.75" customHeight="1" thickBo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18"/>
      <c r="AJ642" s="6"/>
      <c r="AK642" s="6"/>
      <c r="AL642" s="6"/>
      <c r="AM642" s="6"/>
      <c r="AN642" s="6"/>
      <c r="AO642" s="6"/>
      <c r="AP642" s="6"/>
      <c r="AQ642" s="6"/>
      <c r="AR642" s="6"/>
      <c r="AS642" s="6"/>
      <c r="AT642" s="6"/>
    </row>
    <row r="643" spans="1:46" ht="15.75" customHeight="1" thickBo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18"/>
      <c r="AJ643" s="6"/>
      <c r="AK643" s="6"/>
      <c r="AL643" s="6"/>
      <c r="AM643" s="6"/>
      <c r="AN643" s="6"/>
      <c r="AO643" s="6"/>
      <c r="AP643" s="6"/>
      <c r="AQ643" s="6"/>
      <c r="AR643" s="6"/>
      <c r="AS643" s="6"/>
      <c r="AT643" s="6"/>
    </row>
    <row r="644" spans="1:46" ht="15.75" customHeight="1" thickBo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18"/>
      <c r="AJ644" s="6"/>
      <c r="AK644" s="6"/>
      <c r="AL644" s="6"/>
      <c r="AM644" s="6"/>
      <c r="AN644" s="6"/>
      <c r="AO644" s="6"/>
      <c r="AP644" s="6"/>
      <c r="AQ644" s="6"/>
      <c r="AR644" s="6"/>
      <c r="AS644" s="6"/>
      <c r="AT644" s="6"/>
    </row>
    <row r="645" spans="1:46" ht="15.75" customHeight="1" thickBo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18"/>
      <c r="AJ645" s="6"/>
      <c r="AK645" s="6"/>
      <c r="AL645" s="6"/>
      <c r="AM645" s="6"/>
      <c r="AN645" s="6"/>
      <c r="AO645" s="6"/>
      <c r="AP645" s="6"/>
      <c r="AQ645" s="6"/>
      <c r="AR645" s="6"/>
      <c r="AS645" s="6"/>
      <c r="AT645" s="6"/>
    </row>
    <row r="646" spans="1:46" ht="15.75" customHeight="1" thickBo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18"/>
      <c r="AJ646" s="6"/>
      <c r="AK646" s="6"/>
      <c r="AL646" s="6"/>
      <c r="AM646" s="6"/>
      <c r="AN646" s="6"/>
      <c r="AO646" s="6"/>
      <c r="AP646" s="6"/>
      <c r="AQ646" s="6"/>
      <c r="AR646" s="6"/>
      <c r="AS646" s="6"/>
      <c r="AT646" s="6"/>
    </row>
    <row r="647" spans="1:46" ht="15.75" customHeight="1" thickBo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18"/>
      <c r="AJ647" s="6"/>
      <c r="AK647" s="6"/>
      <c r="AL647" s="6"/>
      <c r="AM647" s="6"/>
      <c r="AN647" s="6"/>
      <c r="AO647" s="6"/>
      <c r="AP647" s="6"/>
      <c r="AQ647" s="6"/>
      <c r="AR647" s="6"/>
      <c r="AS647" s="6"/>
      <c r="AT647" s="6"/>
    </row>
    <row r="648" spans="1:46" ht="15.75" customHeight="1" thickBo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18"/>
      <c r="AJ648" s="6"/>
      <c r="AK648" s="6"/>
      <c r="AL648" s="6"/>
      <c r="AM648" s="6"/>
      <c r="AN648" s="6"/>
      <c r="AO648" s="6"/>
      <c r="AP648" s="6"/>
      <c r="AQ648" s="6"/>
      <c r="AR648" s="6"/>
      <c r="AS648" s="6"/>
      <c r="AT648" s="6"/>
    </row>
    <row r="649" spans="1:46" ht="15.75" customHeight="1" thickBo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18"/>
      <c r="AJ649" s="6"/>
      <c r="AK649" s="6"/>
      <c r="AL649" s="6"/>
      <c r="AM649" s="6"/>
      <c r="AN649" s="6"/>
      <c r="AO649" s="6"/>
      <c r="AP649" s="6"/>
      <c r="AQ649" s="6"/>
      <c r="AR649" s="6"/>
      <c r="AS649" s="6"/>
      <c r="AT649" s="6"/>
    </row>
    <row r="650" spans="1:46" ht="15.75" customHeight="1" thickBo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18"/>
      <c r="AJ650" s="6"/>
      <c r="AK650" s="6"/>
      <c r="AL650" s="6"/>
      <c r="AM650" s="6"/>
      <c r="AN650" s="6"/>
      <c r="AO650" s="6"/>
      <c r="AP650" s="6"/>
      <c r="AQ650" s="6"/>
      <c r="AR650" s="6"/>
      <c r="AS650" s="6"/>
      <c r="AT650" s="6"/>
    </row>
    <row r="651" spans="1:46" ht="15.75" customHeight="1" thickBo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18"/>
      <c r="AJ651" s="6"/>
      <c r="AK651" s="6"/>
      <c r="AL651" s="6"/>
      <c r="AM651" s="6"/>
      <c r="AN651" s="6"/>
      <c r="AO651" s="6"/>
      <c r="AP651" s="6"/>
      <c r="AQ651" s="6"/>
      <c r="AR651" s="6"/>
      <c r="AS651" s="6"/>
      <c r="AT651" s="6"/>
    </row>
    <row r="652" spans="1:46" ht="15.75" customHeight="1" thickBo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18"/>
      <c r="AJ652" s="6"/>
      <c r="AK652" s="6"/>
      <c r="AL652" s="6"/>
      <c r="AM652" s="6"/>
      <c r="AN652" s="6"/>
      <c r="AO652" s="6"/>
      <c r="AP652" s="6"/>
      <c r="AQ652" s="6"/>
      <c r="AR652" s="6"/>
      <c r="AS652" s="6"/>
      <c r="AT652" s="6"/>
    </row>
    <row r="653" spans="1:46" ht="15.75" customHeight="1" thickBo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18"/>
      <c r="AJ653" s="6"/>
      <c r="AK653" s="6"/>
      <c r="AL653" s="6"/>
      <c r="AM653" s="6"/>
      <c r="AN653" s="6"/>
      <c r="AO653" s="6"/>
      <c r="AP653" s="6"/>
      <c r="AQ653" s="6"/>
      <c r="AR653" s="6"/>
      <c r="AS653" s="6"/>
      <c r="AT653" s="6"/>
    </row>
    <row r="654" spans="1:46" ht="15.75" customHeight="1" thickBo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18"/>
      <c r="AJ654" s="6"/>
      <c r="AK654" s="6"/>
      <c r="AL654" s="6"/>
      <c r="AM654" s="6"/>
      <c r="AN654" s="6"/>
      <c r="AO654" s="6"/>
      <c r="AP654" s="6"/>
      <c r="AQ654" s="6"/>
      <c r="AR654" s="6"/>
      <c r="AS654" s="6"/>
      <c r="AT654" s="6"/>
    </row>
    <row r="655" spans="1:46" ht="15.75" customHeight="1" thickBo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18"/>
      <c r="AJ655" s="6"/>
      <c r="AK655" s="6"/>
      <c r="AL655" s="6"/>
      <c r="AM655" s="6"/>
      <c r="AN655" s="6"/>
      <c r="AO655" s="6"/>
      <c r="AP655" s="6"/>
      <c r="AQ655" s="6"/>
      <c r="AR655" s="6"/>
      <c r="AS655" s="6"/>
      <c r="AT655" s="6"/>
    </row>
    <row r="656" spans="1:46" ht="15.75" customHeight="1" thickBo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18"/>
      <c r="AJ656" s="6"/>
      <c r="AK656" s="6"/>
      <c r="AL656" s="6"/>
      <c r="AM656" s="6"/>
      <c r="AN656" s="6"/>
      <c r="AO656" s="6"/>
      <c r="AP656" s="6"/>
      <c r="AQ656" s="6"/>
      <c r="AR656" s="6"/>
      <c r="AS656" s="6"/>
      <c r="AT656" s="6"/>
    </row>
    <row r="657" spans="1:46" ht="15.75" customHeight="1" thickBo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18"/>
      <c r="AJ657" s="6"/>
      <c r="AK657" s="6"/>
      <c r="AL657" s="6"/>
      <c r="AM657" s="6"/>
      <c r="AN657" s="6"/>
      <c r="AO657" s="6"/>
      <c r="AP657" s="6"/>
      <c r="AQ657" s="6"/>
      <c r="AR657" s="6"/>
      <c r="AS657" s="6"/>
      <c r="AT657" s="6"/>
    </row>
    <row r="658" spans="1:46" ht="15.75" customHeight="1" thickBo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18"/>
      <c r="AJ658" s="6"/>
      <c r="AK658" s="6"/>
      <c r="AL658" s="6"/>
      <c r="AM658" s="6"/>
      <c r="AN658" s="6"/>
      <c r="AO658" s="6"/>
      <c r="AP658" s="6"/>
      <c r="AQ658" s="6"/>
      <c r="AR658" s="6"/>
      <c r="AS658" s="6"/>
      <c r="AT658" s="6"/>
    </row>
    <row r="659" spans="1:46" ht="15.75" customHeight="1" thickBo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18"/>
      <c r="AJ659" s="6"/>
      <c r="AK659" s="6"/>
      <c r="AL659" s="6"/>
      <c r="AM659" s="6"/>
      <c r="AN659" s="6"/>
      <c r="AO659" s="6"/>
      <c r="AP659" s="6"/>
      <c r="AQ659" s="6"/>
      <c r="AR659" s="6"/>
      <c r="AS659" s="6"/>
      <c r="AT659" s="6"/>
    </row>
    <row r="660" spans="1:46" ht="15.75" customHeight="1" thickBo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18"/>
      <c r="AJ660" s="6"/>
      <c r="AK660" s="6"/>
      <c r="AL660" s="6"/>
      <c r="AM660" s="6"/>
      <c r="AN660" s="6"/>
      <c r="AO660" s="6"/>
      <c r="AP660" s="6"/>
      <c r="AQ660" s="6"/>
      <c r="AR660" s="6"/>
      <c r="AS660" s="6"/>
      <c r="AT660" s="6"/>
    </row>
    <row r="661" spans="1:46" ht="15.75" customHeight="1" thickBo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18"/>
      <c r="AJ661" s="6"/>
      <c r="AK661" s="6"/>
      <c r="AL661" s="6"/>
      <c r="AM661" s="6"/>
      <c r="AN661" s="6"/>
      <c r="AO661" s="6"/>
      <c r="AP661" s="6"/>
      <c r="AQ661" s="6"/>
      <c r="AR661" s="6"/>
      <c r="AS661" s="6"/>
      <c r="AT661" s="6"/>
    </row>
    <row r="662" spans="1:46" ht="15.75" customHeight="1" thickBo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18"/>
      <c r="AJ662" s="6"/>
      <c r="AK662" s="6"/>
      <c r="AL662" s="6"/>
      <c r="AM662" s="6"/>
      <c r="AN662" s="6"/>
      <c r="AO662" s="6"/>
      <c r="AP662" s="6"/>
      <c r="AQ662" s="6"/>
      <c r="AR662" s="6"/>
      <c r="AS662" s="6"/>
      <c r="AT662" s="6"/>
    </row>
    <row r="663" spans="1:46" ht="15.75" customHeight="1" thickBo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18"/>
      <c r="AJ663" s="6"/>
      <c r="AK663" s="6"/>
      <c r="AL663" s="6"/>
      <c r="AM663" s="6"/>
      <c r="AN663" s="6"/>
      <c r="AO663" s="6"/>
      <c r="AP663" s="6"/>
      <c r="AQ663" s="6"/>
      <c r="AR663" s="6"/>
      <c r="AS663" s="6"/>
      <c r="AT663" s="6"/>
    </row>
    <row r="664" spans="1:46" ht="15.75" customHeight="1" thickBo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18"/>
      <c r="AJ664" s="6"/>
      <c r="AK664" s="6"/>
      <c r="AL664" s="6"/>
      <c r="AM664" s="6"/>
      <c r="AN664" s="6"/>
      <c r="AO664" s="6"/>
      <c r="AP664" s="6"/>
      <c r="AQ664" s="6"/>
      <c r="AR664" s="6"/>
      <c r="AS664" s="6"/>
      <c r="AT664" s="6"/>
    </row>
    <row r="665" spans="1:46" ht="15.75" customHeight="1" thickBo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18"/>
      <c r="AJ665" s="6"/>
      <c r="AK665" s="6"/>
      <c r="AL665" s="6"/>
      <c r="AM665" s="6"/>
      <c r="AN665" s="6"/>
      <c r="AO665" s="6"/>
      <c r="AP665" s="6"/>
      <c r="AQ665" s="6"/>
      <c r="AR665" s="6"/>
      <c r="AS665" s="6"/>
      <c r="AT665" s="6"/>
    </row>
    <row r="666" spans="1:46" ht="15.75" customHeight="1" thickBo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18"/>
      <c r="AJ666" s="6"/>
      <c r="AK666" s="6"/>
      <c r="AL666" s="6"/>
      <c r="AM666" s="6"/>
      <c r="AN666" s="6"/>
      <c r="AO666" s="6"/>
      <c r="AP666" s="6"/>
      <c r="AQ666" s="6"/>
      <c r="AR666" s="6"/>
      <c r="AS666" s="6"/>
      <c r="AT666" s="6"/>
    </row>
    <row r="667" spans="1:46" ht="15.75" customHeight="1" thickBo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18"/>
      <c r="AJ667" s="6"/>
      <c r="AK667" s="6"/>
      <c r="AL667" s="6"/>
      <c r="AM667" s="6"/>
      <c r="AN667" s="6"/>
      <c r="AO667" s="6"/>
      <c r="AP667" s="6"/>
      <c r="AQ667" s="6"/>
      <c r="AR667" s="6"/>
      <c r="AS667" s="6"/>
      <c r="AT667" s="6"/>
    </row>
    <row r="668" spans="1:46" ht="15.75" customHeight="1" thickBo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18"/>
      <c r="AJ668" s="6"/>
      <c r="AK668" s="6"/>
      <c r="AL668" s="6"/>
      <c r="AM668" s="6"/>
      <c r="AN668" s="6"/>
      <c r="AO668" s="6"/>
      <c r="AP668" s="6"/>
      <c r="AQ668" s="6"/>
      <c r="AR668" s="6"/>
      <c r="AS668" s="6"/>
      <c r="AT668" s="6"/>
    </row>
    <row r="669" spans="1:46" ht="15.75" customHeight="1" thickBo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18"/>
      <c r="AJ669" s="6"/>
      <c r="AK669" s="6"/>
      <c r="AL669" s="6"/>
      <c r="AM669" s="6"/>
      <c r="AN669" s="6"/>
      <c r="AO669" s="6"/>
      <c r="AP669" s="6"/>
      <c r="AQ669" s="6"/>
      <c r="AR669" s="6"/>
      <c r="AS669" s="6"/>
      <c r="AT669" s="6"/>
    </row>
    <row r="670" spans="1:46" ht="15.75" customHeight="1" thickBo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18"/>
      <c r="AJ670" s="6"/>
      <c r="AK670" s="6"/>
      <c r="AL670" s="6"/>
      <c r="AM670" s="6"/>
      <c r="AN670" s="6"/>
      <c r="AO670" s="6"/>
      <c r="AP670" s="6"/>
      <c r="AQ670" s="6"/>
      <c r="AR670" s="6"/>
      <c r="AS670" s="6"/>
      <c r="AT670" s="6"/>
    </row>
    <row r="671" spans="1:46" ht="15.75" customHeight="1" thickBo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18"/>
      <c r="AJ671" s="6"/>
      <c r="AK671" s="6"/>
      <c r="AL671" s="6"/>
      <c r="AM671" s="6"/>
      <c r="AN671" s="6"/>
      <c r="AO671" s="6"/>
      <c r="AP671" s="6"/>
      <c r="AQ671" s="6"/>
      <c r="AR671" s="6"/>
      <c r="AS671" s="6"/>
      <c r="AT671" s="6"/>
    </row>
    <row r="672" spans="1:46" ht="15.75" customHeight="1" thickBo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18"/>
      <c r="AJ672" s="6"/>
      <c r="AK672" s="6"/>
      <c r="AL672" s="6"/>
      <c r="AM672" s="6"/>
      <c r="AN672" s="6"/>
      <c r="AO672" s="6"/>
      <c r="AP672" s="6"/>
      <c r="AQ672" s="6"/>
      <c r="AR672" s="6"/>
      <c r="AS672" s="6"/>
      <c r="AT672" s="6"/>
    </row>
    <row r="673" spans="1:46" ht="15.75" customHeight="1" thickBo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18"/>
      <c r="AJ673" s="6"/>
      <c r="AK673" s="6"/>
      <c r="AL673" s="6"/>
      <c r="AM673" s="6"/>
      <c r="AN673" s="6"/>
      <c r="AO673" s="6"/>
      <c r="AP673" s="6"/>
      <c r="AQ673" s="6"/>
      <c r="AR673" s="6"/>
      <c r="AS673" s="6"/>
      <c r="AT673" s="6"/>
    </row>
    <row r="674" spans="1:46" ht="15.75" customHeight="1" thickBo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18"/>
      <c r="AJ674" s="6"/>
      <c r="AK674" s="6"/>
      <c r="AL674" s="6"/>
      <c r="AM674" s="6"/>
      <c r="AN674" s="6"/>
      <c r="AO674" s="6"/>
      <c r="AP674" s="6"/>
      <c r="AQ674" s="6"/>
      <c r="AR674" s="6"/>
      <c r="AS674" s="6"/>
      <c r="AT674" s="6"/>
    </row>
    <row r="675" spans="1:46" ht="15.75" customHeight="1" thickBo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18"/>
      <c r="AJ675" s="6"/>
      <c r="AK675" s="6"/>
      <c r="AL675" s="6"/>
      <c r="AM675" s="6"/>
      <c r="AN675" s="6"/>
      <c r="AO675" s="6"/>
      <c r="AP675" s="6"/>
      <c r="AQ675" s="6"/>
      <c r="AR675" s="6"/>
      <c r="AS675" s="6"/>
      <c r="AT675" s="6"/>
    </row>
    <row r="676" spans="1:46" ht="15.75" customHeight="1" thickBo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18"/>
      <c r="AJ676" s="6"/>
      <c r="AK676" s="6"/>
      <c r="AL676" s="6"/>
      <c r="AM676" s="6"/>
      <c r="AN676" s="6"/>
      <c r="AO676" s="6"/>
      <c r="AP676" s="6"/>
      <c r="AQ676" s="6"/>
      <c r="AR676" s="6"/>
      <c r="AS676" s="6"/>
      <c r="AT676" s="6"/>
    </row>
    <row r="677" spans="1:46" ht="15.75" customHeight="1" thickBo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18"/>
      <c r="AJ677" s="6"/>
      <c r="AK677" s="6"/>
      <c r="AL677" s="6"/>
      <c r="AM677" s="6"/>
      <c r="AN677" s="6"/>
      <c r="AO677" s="6"/>
      <c r="AP677" s="6"/>
      <c r="AQ677" s="6"/>
      <c r="AR677" s="6"/>
      <c r="AS677" s="6"/>
      <c r="AT677" s="6"/>
    </row>
    <row r="678" spans="1:46" ht="15.75" customHeight="1" thickBo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18"/>
      <c r="AJ678" s="6"/>
      <c r="AK678" s="6"/>
      <c r="AL678" s="6"/>
      <c r="AM678" s="6"/>
      <c r="AN678" s="6"/>
      <c r="AO678" s="6"/>
      <c r="AP678" s="6"/>
      <c r="AQ678" s="6"/>
      <c r="AR678" s="6"/>
      <c r="AS678" s="6"/>
      <c r="AT678" s="6"/>
    </row>
    <row r="679" spans="1:46" ht="15.75" customHeight="1" thickBo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18"/>
      <c r="AJ679" s="6"/>
      <c r="AK679" s="6"/>
      <c r="AL679" s="6"/>
      <c r="AM679" s="6"/>
      <c r="AN679" s="6"/>
      <c r="AO679" s="6"/>
      <c r="AP679" s="6"/>
      <c r="AQ679" s="6"/>
      <c r="AR679" s="6"/>
      <c r="AS679" s="6"/>
      <c r="AT679" s="6"/>
    </row>
    <row r="680" spans="1:46" ht="15.75" customHeight="1" thickBo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18"/>
      <c r="AJ680" s="6"/>
      <c r="AK680" s="6"/>
      <c r="AL680" s="6"/>
      <c r="AM680" s="6"/>
      <c r="AN680" s="6"/>
      <c r="AO680" s="6"/>
      <c r="AP680" s="6"/>
      <c r="AQ680" s="6"/>
      <c r="AR680" s="6"/>
      <c r="AS680" s="6"/>
      <c r="AT680" s="6"/>
    </row>
    <row r="681" spans="1:46" ht="15.75" customHeight="1" thickBo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18"/>
      <c r="AJ681" s="6"/>
      <c r="AK681" s="6"/>
      <c r="AL681" s="6"/>
      <c r="AM681" s="6"/>
      <c r="AN681" s="6"/>
      <c r="AO681" s="6"/>
      <c r="AP681" s="6"/>
      <c r="AQ681" s="6"/>
      <c r="AR681" s="6"/>
      <c r="AS681" s="6"/>
      <c r="AT681" s="6"/>
    </row>
    <row r="682" spans="1:46" ht="15.75" customHeight="1" thickBo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18"/>
      <c r="AJ682" s="6"/>
      <c r="AK682" s="6"/>
      <c r="AL682" s="6"/>
      <c r="AM682" s="6"/>
      <c r="AN682" s="6"/>
      <c r="AO682" s="6"/>
      <c r="AP682" s="6"/>
      <c r="AQ682" s="6"/>
      <c r="AR682" s="6"/>
      <c r="AS682" s="6"/>
      <c r="AT682" s="6"/>
    </row>
    <row r="683" spans="1:46" ht="15.75" customHeight="1" thickBo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18"/>
      <c r="AJ683" s="6"/>
      <c r="AK683" s="6"/>
      <c r="AL683" s="6"/>
      <c r="AM683" s="6"/>
      <c r="AN683" s="6"/>
      <c r="AO683" s="6"/>
      <c r="AP683" s="6"/>
      <c r="AQ683" s="6"/>
      <c r="AR683" s="6"/>
      <c r="AS683" s="6"/>
      <c r="AT683" s="6"/>
    </row>
    <row r="684" spans="1:46" ht="15.75" customHeight="1" thickBo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18"/>
      <c r="AJ684" s="6"/>
      <c r="AK684" s="6"/>
      <c r="AL684" s="6"/>
      <c r="AM684" s="6"/>
      <c r="AN684" s="6"/>
      <c r="AO684" s="6"/>
      <c r="AP684" s="6"/>
      <c r="AQ684" s="6"/>
      <c r="AR684" s="6"/>
      <c r="AS684" s="6"/>
      <c r="AT684" s="6"/>
    </row>
    <row r="685" spans="1:46" ht="15.75" customHeight="1" thickBo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18"/>
      <c r="AJ685" s="6"/>
      <c r="AK685" s="6"/>
      <c r="AL685" s="6"/>
      <c r="AM685" s="6"/>
      <c r="AN685" s="6"/>
      <c r="AO685" s="6"/>
      <c r="AP685" s="6"/>
      <c r="AQ685" s="6"/>
      <c r="AR685" s="6"/>
      <c r="AS685" s="6"/>
      <c r="AT685" s="6"/>
    </row>
    <row r="686" spans="1:46" ht="15.75" customHeight="1" thickBo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18"/>
      <c r="AJ686" s="6"/>
      <c r="AK686" s="6"/>
      <c r="AL686" s="6"/>
      <c r="AM686" s="6"/>
      <c r="AN686" s="6"/>
      <c r="AO686" s="6"/>
      <c r="AP686" s="6"/>
      <c r="AQ686" s="6"/>
      <c r="AR686" s="6"/>
      <c r="AS686" s="6"/>
      <c r="AT686" s="6"/>
    </row>
    <row r="687" spans="1:46" ht="15.75" customHeight="1" thickBo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18"/>
      <c r="AJ687" s="6"/>
      <c r="AK687" s="6"/>
      <c r="AL687" s="6"/>
      <c r="AM687" s="6"/>
      <c r="AN687" s="6"/>
      <c r="AO687" s="6"/>
      <c r="AP687" s="6"/>
      <c r="AQ687" s="6"/>
      <c r="AR687" s="6"/>
      <c r="AS687" s="6"/>
      <c r="AT687" s="6"/>
    </row>
    <row r="688" spans="1:46" ht="15.75" customHeight="1" thickBo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18"/>
      <c r="AJ688" s="6"/>
      <c r="AK688" s="6"/>
      <c r="AL688" s="6"/>
      <c r="AM688" s="6"/>
      <c r="AN688" s="6"/>
      <c r="AO688" s="6"/>
      <c r="AP688" s="6"/>
      <c r="AQ688" s="6"/>
      <c r="AR688" s="6"/>
      <c r="AS688" s="6"/>
      <c r="AT688" s="6"/>
    </row>
    <row r="689" spans="1:46" ht="15.75" customHeight="1" thickBo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18"/>
      <c r="AJ689" s="6"/>
      <c r="AK689" s="6"/>
      <c r="AL689" s="6"/>
      <c r="AM689" s="6"/>
      <c r="AN689" s="6"/>
      <c r="AO689" s="6"/>
      <c r="AP689" s="6"/>
      <c r="AQ689" s="6"/>
      <c r="AR689" s="6"/>
      <c r="AS689" s="6"/>
      <c r="AT689" s="6"/>
    </row>
    <row r="690" spans="1:46" ht="15.75" customHeight="1" thickBo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18"/>
      <c r="AJ690" s="6"/>
      <c r="AK690" s="6"/>
      <c r="AL690" s="6"/>
      <c r="AM690" s="6"/>
      <c r="AN690" s="6"/>
      <c r="AO690" s="6"/>
      <c r="AP690" s="6"/>
      <c r="AQ690" s="6"/>
      <c r="AR690" s="6"/>
      <c r="AS690" s="6"/>
      <c r="AT690" s="6"/>
    </row>
    <row r="691" spans="1:46" ht="15.75" customHeight="1" thickBo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18"/>
      <c r="AJ691" s="6"/>
      <c r="AK691" s="6"/>
      <c r="AL691" s="6"/>
      <c r="AM691" s="6"/>
      <c r="AN691" s="6"/>
      <c r="AO691" s="6"/>
      <c r="AP691" s="6"/>
      <c r="AQ691" s="6"/>
      <c r="AR691" s="6"/>
      <c r="AS691" s="6"/>
      <c r="AT691" s="6"/>
    </row>
    <row r="692" spans="1:46" ht="15.75" customHeight="1" thickBo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18"/>
      <c r="AJ692" s="6"/>
      <c r="AK692" s="6"/>
      <c r="AL692" s="6"/>
      <c r="AM692" s="6"/>
      <c r="AN692" s="6"/>
      <c r="AO692" s="6"/>
      <c r="AP692" s="6"/>
      <c r="AQ692" s="6"/>
      <c r="AR692" s="6"/>
      <c r="AS692" s="6"/>
      <c r="AT692" s="6"/>
    </row>
    <row r="693" spans="1:46" ht="15.75" customHeight="1" thickBo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18"/>
      <c r="AJ693" s="6"/>
      <c r="AK693" s="6"/>
      <c r="AL693" s="6"/>
      <c r="AM693" s="6"/>
      <c r="AN693" s="6"/>
      <c r="AO693" s="6"/>
      <c r="AP693" s="6"/>
      <c r="AQ693" s="6"/>
      <c r="AR693" s="6"/>
      <c r="AS693" s="6"/>
      <c r="AT693" s="6"/>
    </row>
    <row r="694" spans="1:46" ht="15.75" customHeight="1" thickBo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18"/>
      <c r="AJ694" s="6"/>
      <c r="AK694" s="6"/>
      <c r="AL694" s="6"/>
      <c r="AM694" s="6"/>
      <c r="AN694" s="6"/>
      <c r="AO694" s="6"/>
      <c r="AP694" s="6"/>
      <c r="AQ694" s="6"/>
      <c r="AR694" s="6"/>
      <c r="AS694" s="6"/>
      <c r="AT694" s="6"/>
    </row>
    <row r="695" spans="1:46" ht="15.75" customHeight="1" thickBo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18"/>
      <c r="AJ695" s="6"/>
      <c r="AK695" s="6"/>
      <c r="AL695" s="6"/>
      <c r="AM695" s="6"/>
      <c r="AN695" s="6"/>
      <c r="AO695" s="6"/>
      <c r="AP695" s="6"/>
      <c r="AQ695" s="6"/>
      <c r="AR695" s="6"/>
      <c r="AS695" s="6"/>
      <c r="AT695" s="6"/>
    </row>
    <row r="696" spans="1:46" ht="15.75" customHeight="1" thickBo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18"/>
      <c r="AJ696" s="6"/>
      <c r="AK696" s="6"/>
      <c r="AL696" s="6"/>
      <c r="AM696" s="6"/>
      <c r="AN696" s="6"/>
      <c r="AO696" s="6"/>
      <c r="AP696" s="6"/>
      <c r="AQ696" s="6"/>
      <c r="AR696" s="6"/>
      <c r="AS696" s="6"/>
      <c r="AT696" s="6"/>
    </row>
    <row r="697" spans="1:46" ht="15.75" customHeight="1" thickBo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18"/>
      <c r="AJ697" s="6"/>
      <c r="AK697" s="6"/>
      <c r="AL697" s="6"/>
      <c r="AM697" s="6"/>
      <c r="AN697" s="6"/>
      <c r="AO697" s="6"/>
      <c r="AP697" s="6"/>
      <c r="AQ697" s="6"/>
      <c r="AR697" s="6"/>
      <c r="AS697" s="6"/>
      <c r="AT697" s="6"/>
    </row>
    <row r="698" spans="1:46" ht="15.75" customHeight="1" thickBo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18"/>
      <c r="AJ698" s="6"/>
      <c r="AK698" s="6"/>
      <c r="AL698" s="6"/>
      <c r="AM698" s="6"/>
      <c r="AN698" s="6"/>
      <c r="AO698" s="6"/>
      <c r="AP698" s="6"/>
      <c r="AQ698" s="6"/>
      <c r="AR698" s="6"/>
      <c r="AS698" s="6"/>
      <c r="AT698" s="6"/>
    </row>
    <row r="699" spans="1:46" ht="15.75" customHeight="1" thickBo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18"/>
      <c r="AJ699" s="6"/>
      <c r="AK699" s="6"/>
      <c r="AL699" s="6"/>
      <c r="AM699" s="6"/>
      <c r="AN699" s="6"/>
      <c r="AO699" s="6"/>
      <c r="AP699" s="6"/>
      <c r="AQ699" s="6"/>
      <c r="AR699" s="6"/>
      <c r="AS699" s="6"/>
      <c r="AT699" s="6"/>
    </row>
    <row r="700" spans="1:46" ht="15.75" customHeight="1" thickBo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18"/>
      <c r="AJ700" s="6"/>
      <c r="AK700" s="6"/>
      <c r="AL700" s="6"/>
      <c r="AM700" s="6"/>
      <c r="AN700" s="6"/>
      <c r="AO700" s="6"/>
      <c r="AP700" s="6"/>
      <c r="AQ700" s="6"/>
      <c r="AR700" s="6"/>
      <c r="AS700" s="6"/>
      <c r="AT700" s="6"/>
    </row>
    <row r="701" spans="1:46" ht="15.75" customHeight="1" thickBo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18"/>
      <c r="AJ701" s="6"/>
      <c r="AK701" s="6"/>
      <c r="AL701" s="6"/>
      <c r="AM701" s="6"/>
      <c r="AN701" s="6"/>
      <c r="AO701" s="6"/>
      <c r="AP701" s="6"/>
      <c r="AQ701" s="6"/>
      <c r="AR701" s="6"/>
      <c r="AS701" s="6"/>
      <c r="AT701" s="6"/>
    </row>
    <row r="702" spans="1:46" ht="15.75" customHeight="1" thickBo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18"/>
      <c r="AJ702" s="6"/>
      <c r="AK702" s="6"/>
      <c r="AL702" s="6"/>
      <c r="AM702" s="6"/>
      <c r="AN702" s="6"/>
      <c r="AO702" s="6"/>
      <c r="AP702" s="6"/>
      <c r="AQ702" s="6"/>
      <c r="AR702" s="6"/>
      <c r="AS702" s="6"/>
      <c r="AT702" s="6"/>
    </row>
    <row r="703" spans="1:46" ht="15.75" customHeight="1" thickBo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18"/>
      <c r="AJ703" s="6"/>
      <c r="AK703" s="6"/>
      <c r="AL703" s="6"/>
      <c r="AM703" s="6"/>
      <c r="AN703" s="6"/>
      <c r="AO703" s="6"/>
      <c r="AP703" s="6"/>
      <c r="AQ703" s="6"/>
      <c r="AR703" s="6"/>
      <c r="AS703" s="6"/>
      <c r="AT703" s="6"/>
    </row>
    <row r="704" spans="1:46" ht="15.75" customHeight="1" thickBo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18"/>
      <c r="AJ704" s="6"/>
      <c r="AK704" s="6"/>
      <c r="AL704" s="6"/>
      <c r="AM704" s="6"/>
      <c r="AN704" s="6"/>
      <c r="AO704" s="6"/>
      <c r="AP704" s="6"/>
      <c r="AQ704" s="6"/>
      <c r="AR704" s="6"/>
      <c r="AS704" s="6"/>
      <c r="AT704" s="6"/>
    </row>
    <row r="705" spans="1:46" ht="15.75" customHeight="1" thickBo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18"/>
      <c r="AJ705" s="6"/>
      <c r="AK705" s="6"/>
      <c r="AL705" s="6"/>
      <c r="AM705" s="6"/>
      <c r="AN705" s="6"/>
      <c r="AO705" s="6"/>
      <c r="AP705" s="6"/>
      <c r="AQ705" s="6"/>
      <c r="AR705" s="6"/>
      <c r="AS705" s="6"/>
      <c r="AT705" s="6"/>
    </row>
    <row r="706" spans="1:46" ht="15.75" customHeight="1" thickBo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18"/>
      <c r="AJ706" s="6"/>
      <c r="AK706" s="6"/>
      <c r="AL706" s="6"/>
      <c r="AM706" s="6"/>
      <c r="AN706" s="6"/>
      <c r="AO706" s="6"/>
      <c r="AP706" s="6"/>
      <c r="AQ706" s="6"/>
      <c r="AR706" s="6"/>
      <c r="AS706" s="6"/>
      <c r="AT706" s="6"/>
    </row>
    <row r="707" spans="1:46" ht="15.75" customHeight="1" thickBo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18"/>
      <c r="AJ707" s="6"/>
      <c r="AK707" s="6"/>
      <c r="AL707" s="6"/>
      <c r="AM707" s="6"/>
      <c r="AN707" s="6"/>
      <c r="AO707" s="6"/>
      <c r="AP707" s="6"/>
      <c r="AQ707" s="6"/>
      <c r="AR707" s="6"/>
      <c r="AS707" s="6"/>
      <c r="AT707" s="6"/>
    </row>
    <row r="708" spans="1:46" ht="15.75" customHeight="1" thickBo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18"/>
      <c r="AJ708" s="6"/>
      <c r="AK708" s="6"/>
      <c r="AL708" s="6"/>
      <c r="AM708" s="6"/>
      <c r="AN708" s="6"/>
      <c r="AO708" s="6"/>
      <c r="AP708" s="6"/>
      <c r="AQ708" s="6"/>
      <c r="AR708" s="6"/>
      <c r="AS708" s="6"/>
      <c r="AT708" s="6"/>
    </row>
    <row r="709" spans="1:46" ht="15.75" customHeight="1" thickBo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18"/>
      <c r="AJ709" s="6"/>
      <c r="AK709" s="6"/>
      <c r="AL709" s="6"/>
      <c r="AM709" s="6"/>
      <c r="AN709" s="6"/>
      <c r="AO709" s="6"/>
      <c r="AP709" s="6"/>
      <c r="AQ709" s="6"/>
      <c r="AR709" s="6"/>
      <c r="AS709" s="6"/>
      <c r="AT709" s="6"/>
    </row>
    <row r="710" spans="1:46" ht="15.75" customHeight="1" thickBo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18"/>
      <c r="AJ710" s="6"/>
      <c r="AK710" s="6"/>
      <c r="AL710" s="6"/>
      <c r="AM710" s="6"/>
      <c r="AN710" s="6"/>
      <c r="AO710" s="6"/>
      <c r="AP710" s="6"/>
      <c r="AQ710" s="6"/>
      <c r="AR710" s="6"/>
      <c r="AS710" s="6"/>
      <c r="AT710" s="6"/>
    </row>
    <row r="711" spans="1:46" ht="15.75" customHeight="1" thickBo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18"/>
      <c r="AJ711" s="6"/>
      <c r="AK711" s="6"/>
      <c r="AL711" s="6"/>
      <c r="AM711" s="6"/>
      <c r="AN711" s="6"/>
      <c r="AO711" s="6"/>
      <c r="AP711" s="6"/>
      <c r="AQ711" s="6"/>
      <c r="AR711" s="6"/>
      <c r="AS711" s="6"/>
      <c r="AT711" s="6"/>
    </row>
    <row r="712" spans="1:46" ht="15.75" customHeight="1" thickBo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18"/>
      <c r="AJ712" s="6"/>
      <c r="AK712" s="6"/>
      <c r="AL712" s="6"/>
      <c r="AM712" s="6"/>
      <c r="AN712" s="6"/>
      <c r="AO712" s="6"/>
      <c r="AP712" s="6"/>
      <c r="AQ712" s="6"/>
      <c r="AR712" s="6"/>
      <c r="AS712" s="6"/>
      <c r="AT712" s="6"/>
    </row>
    <row r="713" spans="1:46" ht="15.75" customHeight="1" thickBo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18"/>
      <c r="AJ713" s="6"/>
      <c r="AK713" s="6"/>
      <c r="AL713" s="6"/>
      <c r="AM713" s="6"/>
      <c r="AN713" s="6"/>
      <c r="AO713" s="6"/>
      <c r="AP713" s="6"/>
      <c r="AQ713" s="6"/>
      <c r="AR713" s="6"/>
      <c r="AS713" s="6"/>
      <c r="AT713" s="6"/>
    </row>
    <row r="714" spans="1:46" ht="15.75" customHeight="1" thickBo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18"/>
      <c r="AJ714" s="6"/>
      <c r="AK714" s="6"/>
      <c r="AL714" s="6"/>
      <c r="AM714" s="6"/>
      <c r="AN714" s="6"/>
      <c r="AO714" s="6"/>
      <c r="AP714" s="6"/>
      <c r="AQ714" s="6"/>
      <c r="AR714" s="6"/>
      <c r="AS714" s="6"/>
      <c r="AT714" s="6"/>
    </row>
    <row r="715" spans="1:46" ht="15.75" customHeight="1" thickBo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18"/>
      <c r="AJ715" s="6"/>
      <c r="AK715" s="6"/>
      <c r="AL715" s="6"/>
      <c r="AM715" s="6"/>
      <c r="AN715" s="6"/>
      <c r="AO715" s="6"/>
      <c r="AP715" s="6"/>
      <c r="AQ715" s="6"/>
      <c r="AR715" s="6"/>
      <c r="AS715" s="6"/>
      <c r="AT715" s="6"/>
    </row>
    <row r="716" spans="1:46" ht="15.75" customHeight="1" thickBo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18"/>
      <c r="AJ716" s="6"/>
      <c r="AK716" s="6"/>
      <c r="AL716" s="6"/>
      <c r="AM716" s="6"/>
      <c r="AN716" s="6"/>
      <c r="AO716" s="6"/>
      <c r="AP716" s="6"/>
      <c r="AQ716" s="6"/>
      <c r="AR716" s="6"/>
      <c r="AS716" s="6"/>
      <c r="AT716" s="6"/>
    </row>
    <row r="717" spans="1:46" ht="15.75" customHeight="1" thickBo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18"/>
      <c r="AJ717" s="6"/>
      <c r="AK717" s="6"/>
      <c r="AL717" s="6"/>
      <c r="AM717" s="6"/>
      <c r="AN717" s="6"/>
      <c r="AO717" s="6"/>
      <c r="AP717" s="6"/>
      <c r="AQ717" s="6"/>
      <c r="AR717" s="6"/>
      <c r="AS717" s="6"/>
      <c r="AT717" s="6"/>
    </row>
    <row r="718" spans="1:46" ht="15.75" customHeight="1" thickBo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18"/>
      <c r="AJ718" s="6"/>
      <c r="AK718" s="6"/>
      <c r="AL718" s="6"/>
      <c r="AM718" s="6"/>
      <c r="AN718" s="6"/>
      <c r="AO718" s="6"/>
      <c r="AP718" s="6"/>
      <c r="AQ718" s="6"/>
      <c r="AR718" s="6"/>
      <c r="AS718" s="6"/>
      <c r="AT718" s="6"/>
    </row>
    <row r="719" spans="1:46" ht="15.75" customHeight="1" thickBo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18"/>
      <c r="AJ719" s="6"/>
      <c r="AK719" s="6"/>
      <c r="AL719" s="6"/>
      <c r="AM719" s="6"/>
      <c r="AN719" s="6"/>
      <c r="AO719" s="6"/>
      <c r="AP719" s="6"/>
      <c r="AQ719" s="6"/>
      <c r="AR719" s="6"/>
      <c r="AS719" s="6"/>
      <c r="AT719" s="6"/>
    </row>
    <row r="720" spans="1:46" ht="15.75" customHeight="1" thickBo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18"/>
      <c r="AJ720" s="6"/>
      <c r="AK720" s="6"/>
      <c r="AL720" s="6"/>
      <c r="AM720" s="6"/>
      <c r="AN720" s="6"/>
      <c r="AO720" s="6"/>
      <c r="AP720" s="6"/>
      <c r="AQ720" s="6"/>
      <c r="AR720" s="6"/>
      <c r="AS720" s="6"/>
      <c r="AT720" s="6"/>
    </row>
    <row r="721" spans="1:46" ht="15.75" customHeight="1" thickBo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18"/>
      <c r="AJ721" s="6"/>
      <c r="AK721" s="6"/>
      <c r="AL721" s="6"/>
      <c r="AM721" s="6"/>
      <c r="AN721" s="6"/>
      <c r="AO721" s="6"/>
      <c r="AP721" s="6"/>
      <c r="AQ721" s="6"/>
      <c r="AR721" s="6"/>
      <c r="AS721" s="6"/>
      <c r="AT721" s="6"/>
    </row>
    <row r="722" spans="1:46" ht="15.75" customHeight="1" thickBo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18"/>
      <c r="AJ722" s="6"/>
      <c r="AK722" s="6"/>
      <c r="AL722" s="6"/>
      <c r="AM722" s="6"/>
      <c r="AN722" s="6"/>
      <c r="AO722" s="6"/>
      <c r="AP722" s="6"/>
      <c r="AQ722" s="6"/>
      <c r="AR722" s="6"/>
      <c r="AS722" s="6"/>
      <c r="AT722" s="6"/>
    </row>
    <row r="723" spans="1:46" ht="15.75" customHeight="1" thickBo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18"/>
      <c r="AJ723" s="6"/>
      <c r="AK723" s="6"/>
      <c r="AL723" s="6"/>
      <c r="AM723" s="6"/>
      <c r="AN723" s="6"/>
      <c r="AO723" s="6"/>
      <c r="AP723" s="6"/>
      <c r="AQ723" s="6"/>
      <c r="AR723" s="6"/>
      <c r="AS723" s="6"/>
      <c r="AT723" s="6"/>
    </row>
    <row r="724" spans="1:46" ht="15.75" customHeight="1" thickBo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18"/>
      <c r="AJ724" s="6"/>
      <c r="AK724" s="6"/>
      <c r="AL724" s="6"/>
      <c r="AM724" s="6"/>
      <c r="AN724" s="6"/>
      <c r="AO724" s="6"/>
      <c r="AP724" s="6"/>
      <c r="AQ724" s="6"/>
      <c r="AR724" s="6"/>
      <c r="AS724" s="6"/>
      <c r="AT724" s="6"/>
    </row>
    <row r="725" spans="1:46" ht="15.75" customHeight="1" thickBo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18"/>
      <c r="AJ725" s="6"/>
      <c r="AK725" s="6"/>
      <c r="AL725" s="6"/>
      <c r="AM725" s="6"/>
      <c r="AN725" s="6"/>
      <c r="AO725" s="6"/>
      <c r="AP725" s="6"/>
      <c r="AQ725" s="6"/>
      <c r="AR725" s="6"/>
      <c r="AS725" s="6"/>
      <c r="AT725" s="6"/>
    </row>
    <row r="726" spans="1:46" ht="15.75" customHeight="1" thickBo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18"/>
      <c r="AJ726" s="6"/>
      <c r="AK726" s="6"/>
      <c r="AL726" s="6"/>
      <c r="AM726" s="6"/>
      <c r="AN726" s="6"/>
      <c r="AO726" s="6"/>
      <c r="AP726" s="6"/>
      <c r="AQ726" s="6"/>
      <c r="AR726" s="6"/>
      <c r="AS726" s="6"/>
      <c r="AT726" s="6"/>
    </row>
    <row r="727" spans="1:46" ht="15.75" customHeight="1" thickBo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18"/>
      <c r="AJ727" s="6"/>
      <c r="AK727" s="6"/>
      <c r="AL727" s="6"/>
      <c r="AM727" s="6"/>
      <c r="AN727" s="6"/>
      <c r="AO727" s="6"/>
      <c r="AP727" s="6"/>
      <c r="AQ727" s="6"/>
      <c r="AR727" s="6"/>
      <c r="AS727" s="6"/>
      <c r="AT727" s="6"/>
    </row>
    <row r="728" spans="1:46" ht="15.75" customHeight="1" thickBo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18"/>
      <c r="AJ728" s="6"/>
      <c r="AK728" s="6"/>
      <c r="AL728" s="6"/>
      <c r="AM728" s="6"/>
      <c r="AN728" s="6"/>
      <c r="AO728" s="6"/>
      <c r="AP728" s="6"/>
      <c r="AQ728" s="6"/>
      <c r="AR728" s="6"/>
      <c r="AS728" s="6"/>
      <c r="AT728" s="6"/>
    </row>
    <row r="729" spans="1:46" ht="15.75" customHeight="1" thickBo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18"/>
      <c r="AJ729" s="6"/>
      <c r="AK729" s="6"/>
      <c r="AL729" s="6"/>
      <c r="AM729" s="6"/>
      <c r="AN729" s="6"/>
      <c r="AO729" s="6"/>
      <c r="AP729" s="6"/>
      <c r="AQ729" s="6"/>
      <c r="AR729" s="6"/>
      <c r="AS729" s="6"/>
      <c r="AT729" s="6"/>
    </row>
    <row r="730" spans="1:46" ht="15.75" customHeight="1" thickBo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18"/>
      <c r="AJ730" s="6"/>
      <c r="AK730" s="6"/>
      <c r="AL730" s="6"/>
      <c r="AM730" s="6"/>
      <c r="AN730" s="6"/>
      <c r="AO730" s="6"/>
      <c r="AP730" s="6"/>
      <c r="AQ730" s="6"/>
      <c r="AR730" s="6"/>
      <c r="AS730" s="6"/>
      <c r="AT730" s="6"/>
    </row>
    <row r="731" spans="1:46" ht="15.75" customHeight="1" thickBo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18"/>
      <c r="AJ731" s="6"/>
      <c r="AK731" s="6"/>
      <c r="AL731" s="6"/>
      <c r="AM731" s="6"/>
      <c r="AN731" s="6"/>
      <c r="AO731" s="6"/>
      <c r="AP731" s="6"/>
      <c r="AQ731" s="6"/>
      <c r="AR731" s="6"/>
      <c r="AS731" s="6"/>
      <c r="AT731" s="6"/>
    </row>
    <row r="732" spans="1:46" ht="15.75" customHeight="1" thickBo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18"/>
      <c r="AJ732" s="6"/>
      <c r="AK732" s="6"/>
      <c r="AL732" s="6"/>
      <c r="AM732" s="6"/>
      <c r="AN732" s="6"/>
      <c r="AO732" s="6"/>
      <c r="AP732" s="6"/>
      <c r="AQ732" s="6"/>
      <c r="AR732" s="6"/>
      <c r="AS732" s="6"/>
      <c r="AT732" s="6"/>
    </row>
    <row r="733" spans="1:46" ht="15.75" customHeight="1" thickBo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18"/>
      <c r="AJ733" s="6"/>
      <c r="AK733" s="6"/>
      <c r="AL733" s="6"/>
      <c r="AM733" s="6"/>
      <c r="AN733" s="6"/>
      <c r="AO733" s="6"/>
      <c r="AP733" s="6"/>
      <c r="AQ733" s="6"/>
      <c r="AR733" s="6"/>
      <c r="AS733" s="6"/>
      <c r="AT733" s="6"/>
    </row>
    <row r="734" spans="1:46" ht="15.75" customHeight="1" thickBo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18"/>
      <c r="AJ734" s="6"/>
      <c r="AK734" s="6"/>
      <c r="AL734" s="6"/>
      <c r="AM734" s="6"/>
      <c r="AN734" s="6"/>
      <c r="AO734" s="6"/>
      <c r="AP734" s="6"/>
      <c r="AQ734" s="6"/>
      <c r="AR734" s="6"/>
      <c r="AS734" s="6"/>
      <c r="AT734" s="6"/>
    </row>
    <row r="735" spans="1:46" ht="15.75" customHeight="1" thickBo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18"/>
      <c r="AJ735" s="6"/>
      <c r="AK735" s="6"/>
      <c r="AL735" s="6"/>
      <c r="AM735" s="6"/>
      <c r="AN735" s="6"/>
      <c r="AO735" s="6"/>
      <c r="AP735" s="6"/>
      <c r="AQ735" s="6"/>
      <c r="AR735" s="6"/>
      <c r="AS735" s="6"/>
      <c r="AT735" s="6"/>
    </row>
    <row r="736" spans="1:46" ht="15.75" customHeight="1" thickBo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18"/>
      <c r="AJ736" s="6"/>
      <c r="AK736" s="6"/>
      <c r="AL736" s="6"/>
      <c r="AM736" s="6"/>
      <c r="AN736" s="6"/>
      <c r="AO736" s="6"/>
      <c r="AP736" s="6"/>
      <c r="AQ736" s="6"/>
      <c r="AR736" s="6"/>
      <c r="AS736" s="6"/>
      <c r="AT736" s="6"/>
    </row>
    <row r="737" spans="1:46" ht="15.75" customHeight="1" thickBo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18"/>
      <c r="AJ737" s="6"/>
      <c r="AK737" s="6"/>
      <c r="AL737" s="6"/>
      <c r="AM737" s="6"/>
      <c r="AN737" s="6"/>
      <c r="AO737" s="6"/>
      <c r="AP737" s="6"/>
      <c r="AQ737" s="6"/>
      <c r="AR737" s="6"/>
      <c r="AS737" s="6"/>
      <c r="AT737" s="6"/>
    </row>
    <row r="738" spans="1:46" ht="15.75" customHeight="1" thickBo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18"/>
      <c r="AJ738" s="6"/>
      <c r="AK738" s="6"/>
      <c r="AL738" s="6"/>
      <c r="AM738" s="6"/>
      <c r="AN738" s="6"/>
      <c r="AO738" s="6"/>
      <c r="AP738" s="6"/>
      <c r="AQ738" s="6"/>
      <c r="AR738" s="6"/>
      <c r="AS738" s="6"/>
      <c r="AT738" s="6"/>
    </row>
    <row r="739" spans="1:46" ht="15.75" customHeight="1" thickBo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18"/>
      <c r="AJ739" s="6"/>
      <c r="AK739" s="6"/>
      <c r="AL739" s="6"/>
      <c r="AM739" s="6"/>
      <c r="AN739" s="6"/>
      <c r="AO739" s="6"/>
      <c r="AP739" s="6"/>
      <c r="AQ739" s="6"/>
      <c r="AR739" s="6"/>
      <c r="AS739" s="6"/>
      <c r="AT739" s="6"/>
    </row>
    <row r="740" spans="1:46" ht="15.75" customHeight="1" thickBo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18"/>
      <c r="AJ740" s="6"/>
      <c r="AK740" s="6"/>
      <c r="AL740" s="6"/>
      <c r="AM740" s="6"/>
      <c r="AN740" s="6"/>
      <c r="AO740" s="6"/>
      <c r="AP740" s="6"/>
      <c r="AQ740" s="6"/>
      <c r="AR740" s="6"/>
      <c r="AS740" s="6"/>
      <c r="AT740" s="6"/>
    </row>
    <row r="741" spans="1:46" ht="15.75" customHeight="1" thickBo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18"/>
      <c r="AJ741" s="6"/>
      <c r="AK741" s="6"/>
      <c r="AL741" s="6"/>
      <c r="AM741" s="6"/>
      <c r="AN741" s="6"/>
      <c r="AO741" s="6"/>
      <c r="AP741" s="6"/>
      <c r="AQ741" s="6"/>
      <c r="AR741" s="6"/>
      <c r="AS741" s="6"/>
      <c r="AT741" s="6"/>
    </row>
    <row r="742" spans="1:46" ht="15.75" customHeight="1" thickBo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18"/>
      <c r="AJ742" s="6"/>
      <c r="AK742" s="6"/>
      <c r="AL742" s="6"/>
      <c r="AM742" s="6"/>
      <c r="AN742" s="6"/>
      <c r="AO742" s="6"/>
      <c r="AP742" s="6"/>
      <c r="AQ742" s="6"/>
      <c r="AR742" s="6"/>
      <c r="AS742" s="6"/>
      <c r="AT742" s="6"/>
    </row>
    <row r="743" spans="1:46" ht="15.75" customHeight="1" thickBo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18"/>
      <c r="AJ743" s="6"/>
      <c r="AK743" s="6"/>
      <c r="AL743" s="6"/>
      <c r="AM743" s="6"/>
      <c r="AN743" s="6"/>
      <c r="AO743" s="6"/>
      <c r="AP743" s="6"/>
      <c r="AQ743" s="6"/>
      <c r="AR743" s="6"/>
      <c r="AS743" s="6"/>
      <c r="AT743" s="6"/>
    </row>
    <row r="744" spans="1:46" ht="15.75" customHeight="1" thickBo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18"/>
      <c r="AJ744" s="6"/>
      <c r="AK744" s="6"/>
      <c r="AL744" s="6"/>
      <c r="AM744" s="6"/>
      <c r="AN744" s="6"/>
      <c r="AO744" s="6"/>
      <c r="AP744" s="6"/>
      <c r="AQ744" s="6"/>
      <c r="AR744" s="6"/>
      <c r="AS744" s="6"/>
      <c r="AT744" s="6"/>
    </row>
    <row r="745" spans="1:46" ht="15.75" customHeight="1" thickBo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18"/>
      <c r="AJ745" s="6"/>
      <c r="AK745" s="6"/>
      <c r="AL745" s="6"/>
      <c r="AM745" s="6"/>
      <c r="AN745" s="6"/>
      <c r="AO745" s="6"/>
      <c r="AP745" s="6"/>
      <c r="AQ745" s="6"/>
      <c r="AR745" s="6"/>
      <c r="AS745" s="6"/>
      <c r="AT745" s="6"/>
    </row>
    <row r="746" spans="1:46" ht="15.75" customHeight="1" thickBo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18"/>
      <c r="AJ746" s="6"/>
      <c r="AK746" s="6"/>
      <c r="AL746" s="6"/>
      <c r="AM746" s="6"/>
      <c r="AN746" s="6"/>
      <c r="AO746" s="6"/>
      <c r="AP746" s="6"/>
      <c r="AQ746" s="6"/>
      <c r="AR746" s="6"/>
      <c r="AS746" s="6"/>
      <c r="AT746" s="6"/>
    </row>
    <row r="747" spans="1:46" ht="15.75" customHeight="1" thickBo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18"/>
      <c r="AJ747" s="6"/>
      <c r="AK747" s="6"/>
      <c r="AL747" s="6"/>
      <c r="AM747" s="6"/>
      <c r="AN747" s="6"/>
      <c r="AO747" s="6"/>
      <c r="AP747" s="6"/>
      <c r="AQ747" s="6"/>
      <c r="AR747" s="6"/>
      <c r="AS747" s="6"/>
      <c r="AT747" s="6"/>
    </row>
    <row r="748" spans="1:46" ht="15.75" customHeight="1" thickBo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18"/>
      <c r="AJ748" s="6"/>
      <c r="AK748" s="6"/>
      <c r="AL748" s="6"/>
      <c r="AM748" s="6"/>
      <c r="AN748" s="6"/>
      <c r="AO748" s="6"/>
      <c r="AP748" s="6"/>
      <c r="AQ748" s="6"/>
      <c r="AR748" s="6"/>
      <c r="AS748" s="6"/>
      <c r="AT748" s="6"/>
    </row>
    <row r="749" spans="1:46" ht="15.75" customHeight="1" thickBo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18"/>
      <c r="AJ749" s="6"/>
      <c r="AK749" s="6"/>
      <c r="AL749" s="6"/>
      <c r="AM749" s="6"/>
      <c r="AN749" s="6"/>
      <c r="AO749" s="6"/>
      <c r="AP749" s="6"/>
      <c r="AQ749" s="6"/>
      <c r="AR749" s="6"/>
      <c r="AS749" s="6"/>
      <c r="AT749" s="6"/>
    </row>
    <row r="750" spans="1:46" ht="15.75" customHeight="1" thickBo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18"/>
      <c r="AJ750" s="6"/>
      <c r="AK750" s="6"/>
      <c r="AL750" s="6"/>
      <c r="AM750" s="6"/>
      <c r="AN750" s="6"/>
      <c r="AO750" s="6"/>
      <c r="AP750" s="6"/>
      <c r="AQ750" s="6"/>
      <c r="AR750" s="6"/>
      <c r="AS750" s="6"/>
      <c r="AT750" s="6"/>
    </row>
    <row r="751" spans="1:46" ht="15.75" customHeight="1" thickBo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18"/>
      <c r="AJ751" s="6"/>
      <c r="AK751" s="6"/>
      <c r="AL751" s="6"/>
      <c r="AM751" s="6"/>
      <c r="AN751" s="6"/>
      <c r="AO751" s="6"/>
      <c r="AP751" s="6"/>
      <c r="AQ751" s="6"/>
      <c r="AR751" s="6"/>
      <c r="AS751" s="6"/>
      <c r="AT751" s="6"/>
    </row>
    <row r="752" spans="1:46" ht="15.75" customHeight="1" thickBo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18"/>
      <c r="AJ752" s="6"/>
      <c r="AK752" s="6"/>
      <c r="AL752" s="6"/>
      <c r="AM752" s="6"/>
      <c r="AN752" s="6"/>
      <c r="AO752" s="6"/>
      <c r="AP752" s="6"/>
      <c r="AQ752" s="6"/>
      <c r="AR752" s="6"/>
      <c r="AS752" s="6"/>
      <c r="AT752" s="6"/>
    </row>
    <row r="753" spans="1:46" ht="15.75" customHeight="1" thickBo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18"/>
      <c r="AJ753" s="6"/>
      <c r="AK753" s="6"/>
      <c r="AL753" s="6"/>
      <c r="AM753" s="6"/>
      <c r="AN753" s="6"/>
      <c r="AO753" s="6"/>
      <c r="AP753" s="6"/>
      <c r="AQ753" s="6"/>
      <c r="AR753" s="6"/>
      <c r="AS753" s="6"/>
      <c r="AT753" s="6"/>
    </row>
    <row r="754" spans="1:46" ht="15.75" customHeight="1" thickBo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18"/>
      <c r="AJ754" s="6"/>
      <c r="AK754" s="6"/>
      <c r="AL754" s="6"/>
      <c r="AM754" s="6"/>
      <c r="AN754" s="6"/>
      <c r="AO754" s="6"/>
      <c r="AP754" s="6"/>
      <c r="AQ754" s="6"/>
      <c r="AR754" s="6"/>
      <c r="AS754" s="6"/>
      <c r="AT754" s="6"/>
    </row>
    <row r="755" spans="1:46" ht="15.75" customHeight="1" thickBo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18"/>
      <c r="AJ755" s="6"/>
      <c r="AK755" s="6"/>
      <c r="AL755" s="6"/>
      <c r="AM755" s="6"/>
      <c r="AN755" s="6"/>
      <c r="AO755" s="6"/>
      <c r="AP755" s="6"/>
      <c r="AQ755" s="6"/>
      <c r="AR755" s="6"/>
      <c r="AS755" s="6"/>
      <c r="AT755" s="6"/>
    </row>
    <row r="756" spans="1:46" ht="15.75" customHeight="1" thickBo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18"/>
      <c r="AJ756" s="6"/>
      <c r="AK756" s="6"/>
      <c r="AL756" s="6"/>
      <c r="AM756" s="6"/>
      <c r="AN756" s="6"/>
      <c r="AO756" s="6"/>
      <c r="AP756" s="6"/>
      <c r="AQ756" s="6"/>
      <c r="AR756" s="6"/>
      <c r="AS756" s="6"/>
      <c r="AT756" s="6"/>
    </row>
    <row r="757" spans="1:46" ht="15.75" customHeight="1" thickBo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18"/>
      <c r="AJ757" s="6"/>
      <c r="AK757" s="6"/>
      <c r="AL757" s="6"/>
      <c r="AM757" s="6"/>
      <c r="AN757" s="6"/>
      <c r="AO757" s="6"/>
      <c r="AP757" s="6"/>
      <c r="AQ757" s="6"/>
      <c r="AR757" s="6"/>
      <c r="AS757" s="6"/>
      <c r="AT757" s="6"/>
    </row>
    <row r="758" spans="1:46" ht="15.75" customHeight="1" thickBo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18"/>
      <c r="AJ758" s="6"/>
      <c r="AK758" s="6"/>
      <c r="AL758" s="6"/>
      <c r="AM758" s="6"/>
      <c r="AN758" s="6"/>
      <c r="AO758" s="6"/>
      <c r="AP758" s="6"/>
      <c r="AQ758" s="6"/>
      <c r="AR758" s="6"/>
      <c r="AS758" s="6"/>
      <c r="AT758" s="6"/>
    </row>
    <row r="759" spans="1:46" ht="15.75" customHeight="1" thickBo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18"/>
      <c r="AJ759" s="6"/>
      <c r="AK759" s="6"/>
      <c r="AL759" s="6"/>
      <c r="AM759" s="6"/>
      <c r="AN759" s="6"/>
      <c r="AO759" s="6"/>
      <c r="AP759" s="6"/>
      <c r="AQ759" s="6"/>
      <c r="AR759" s="6"/>
      <c r="AS759" s="6"/>
      <c r="AT759" s="6"/>
    </row>
    <row r="760" spans="1:46" ht="15.75" customHeight="1" thickBo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18"/>
      <c r="AJ760" s="6"/>
      <c r="AK760" s="6"/>
      <c r="AL760" s="6"/>
      <c r="AM760" s="6"/>
      <c r="AN760" s="6"/>
      <c r="AO760" s="6"/>
      <c r="AP760" s="6"/>
      <c r="AQ760" s="6"/>
      <c r="AR760" s="6"/>
      <c r="AS760" s="6"/>
      <c r="AT760" s="6"/>
    </row>
    <row r="761" spans="1:46" ht="15.75" customHeight="1" thickBo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18"/>
      <c r="AJ761" s="6"/>
      <c r="AK761" s="6"/>
      <c r="AL761" s="6"/>
      <c r="AM761" s="6"/>
      <c r="AN761" s="6"/>
      <c r="AO761" s="6"/>
      <c r="AP761" s="6"/>
      <c r="AQ761" s="6"/>
      <c r="AR761" s="6"/>
      <c r="AS761" s="6"/>
      <c r="AT761" s="6"/>
    </row>
    <row r="762" spans="1:46" ht="15.75" customHeight="1" thickBo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18"/>
      <c r="AJ762" s="6"/>
      <c r="AK762" s="6"/>
      <c r="AL762" s="6"/>
      <c r="AM762" s="6"/>
      <c r="AN762" s="6"/>
      <c r="AO762" s="6"/>
      <c r="AP762" s="6"/>
      <c r="AQ762" s="6"/>
      <c r="AR762" s="6"/>
      <c r="AS762" s="6"/>
      <c r="AT762" s="6"/>
    </row>
    <row r="763" spans="1:46" ht="15.75" customHeight="1" thickBo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18"/>
      <c r="AJ763" s="6"/>
      <c r="AK763" s="6"/>
      <c r="AL763" s="6"/>
      <c r="AM763" s="6"/>
      <c r="AN763" s="6"/>
      <c r="AO763" s="6"/>
      <c r="AP763" s="6"/>
      <c r="AQ763" s="6"/>
      <c r="AR763" s="6"/>
      <c r="AS763" s="6"/>
      <c r="AT763" s="6"/>
    </row>
    <row r="764" spans="1:46" ht="15.75" customHeight="1" thickBo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18"/>
      <c r="AJ764" s="6"/>
      <c r="AK764" s="6"/>
      <c r="AL764" s="6"/>
      <c r="AM764" s="6"/>
      <c r="AN764" s="6"/>
      <c r="AO764" s="6"/>
      <c r="AP764" s="6"/>
      <c r="AQ764" s="6"/>
      <c r="AR764" s="6"/>
      <c r="AS764" s="6"/>
      <c r="AT764" s="6"/>
    </row>
    <row r="765" spans="1:46" ht="15.75" customHeight="1" thickBo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18"/>
      <c r="AJ765" s="6"/>
      <c r="AK765" s="6"/>
      <c r="AL765" s="6"/>
      <c r="AM765" s="6"/>
      <c r="AN765" s="6"/>
      <c r="AO765" s="6"/>
      <c r="AP765" s="6"/>
      <c r="AQ765" s="6"/>
      <c r="AR765" s="6"/>
      <c r="AS765" s="6"/>
      <c r="AT765" s="6"/>
    </row>
    <row r="766" spans="1:46" ht="15.75" customHeight="1" thickBo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18"/>
      <c r="AJ766" s="6"/>
      <c r="AK766" s="6"/>
      <c r="AL766" s="6"/>
      <c r="AM766" s="6"/>
      <c r="AN766" s="6"/>
      <c r="AO766" s="6"/>
      <c r="AP766" s="6"/>
      <c r="AQ766" s="6"/>
      <c r="AR766" s="6"/>
      <c r="AS766" s="6"/>
      <c r="AT766" s="6"/>
    </row>
    <row r="767" spans="1:46" ht="15.75" customHeight="1" thickBo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18"/>
      <c r="AJ767" s="6"/>
      <c r="AK767" s="6"/>
      <c r="AL767" s="6"/>
      <c r="AM767" s="6"/>
      <c r="AN767" s="6"/>
      <c r="AO767" s="6"/>
      <c r="AP767" s="6"/>
      <c r="AQ767" s="6"/>
      <c r="AR767" s="6"/>
      <c r="AS767" s="6"/>
      <c r="AT767" s="6"/>
    </row>
    <row r="768" spans="1:46" ht="15.75" customHeight="1" thickBo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18"/>
      <c r="AJ768" s="6"/>
      <c r="AK768" s="6"/>
      <c r="AL768" s="6"/>
      <c r="AM768" s="6"/>
      <c r="AN768" s="6"/>
      <c r="AO768" s="6"/>
      <c r="AP768" s="6"/>
      <c r="AQ768" s="6"/>
      <c r="AR768" s="6"/>
      <c r="AS768" s="6"/>
      <c r="AT768" s="6"/>
    </row>
    <row r="769" spans="1:46" ht="15.75" customHeight="1" thickBo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18"/>
      <c r="AJ769" s="6"/>
      <c r="AK769" s="6"/>
      <c r="AL769" s="6"/>
      <c r="AM769" s="6"/>
      <c r="AN769" s="6"/>
      <c r="AO769" s="6"/>
      <c r="AP769" s="6"/>
      <c r="AQ769" s="6"/>
      <c r="AR769" s="6"/>
      <c r="AS769" s="6"/>
      <c r="AT769" s="6"/>
    </row>
    <row r="770" spans="1:46" ht="15.75" customHeight="1" thickBo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18"/>
      <c r="AJ770" s="6"/>
      <c r="AK770" s="6"/>
      <c r="AL770" s="6"/>
      <c r="AM770" s="6"/>
      <c r="AN770" s="6"/>
      <c r="AO770" s="6"/>
      <c r="AP770" s="6"/>
      <c r="AQ770" s="6"/>
      <c r="AR770" s="6"/>
      <c r="AS770" s="6"/>
      <c r="AT770" s="6"/>
    </row>
    <row r="771" spans="1:46" ht="15.75" customHeight="1" thickBo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18"/>
      <c r="AJ771" s="6"/>
      <c r="AK771" s="6"/>
      <c r="AL771" s="6"/>
      <c r="AM771" s="6"/>
      <c r="AN771" s="6"/>
      <c r="AO771" s="6"/>
      <c r="AP771" s="6"/>
      <c r="AQ771" s="6"/>
      <c r="AR771" s="6"/>
      <c r="AS771" s="6"/>
      <c r="AT771" s="6"/>
    </row>
    <row r="772" spans="1:46" ht="15.75" customHeight="1" thickBo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18"/>
      <c r="AJ772" s="6"/>
      <c r="AK772" s="6"/>
      <c r="AL772" s="6"/>
      <c r="AM772" s="6"/>
      <c r="AN772" s="6"/>
      <c r="AO772" s="6"/>
      <c r="AP772" s="6"/>
      <c r="AQ772" s="6"/>
      <c r="AR772" s="6"/>
      <c r="AS772" s="6"/>
      <c r="AT772" s="6"/>
    </row>
    <row r="773" spans="1:46" ht="15.75" customHeight="1" thickBo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18"/>
      <c r="AJ773" s="6"/>
      <c r="AK773" s="6"/>
      <c r="AL773" s="6"/>
      <c r="AM773" s="6"/>
      <c r="AN773" s="6"/>
      <c r="AO773" s="6"/>
      <c r="AP773" s="6"/>
      <c r="AQ773" s="6"/>
      <c r="AR773" s="6"/>
      <c r="AS773" s="6"/>
      <c r="AT773" s="6"/>
    </row>
    <row r="774" spans="1:46" ht="15.75" customHeight="1" thickBo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18"/>
      <c r="AJ774" s="6"/>
      <c r="AK774" s="6"/>
      <c r="AL774" s="6"/>
      <c r="AM774" s="6"/>
      <c r="AN774" s="6"/>
      <c r="AO774" s="6"/>
      <c r="AP774" s="6"/>
      <c r="AQ774" s="6"/>
      <c r="AR774" s="6"/>
      <c r="AS774" s="6"/>
      <c r="AT774" s="6"/>
    </row>
    <row r="775" spans="1:46" ht="15.75" customHeight="1" thickBo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18"/>
      <c r="AJ775" s="6"/>
      <c r="AK775" s="6"/>
      <c r="AL775" s="6"/>
      <c r="AM775" s="6"/>
      <c r="AN775" s="6"/>
      <c r="AO775" s="6"/>
      <c r="AP775" s="6"/>
      <c r="AQ775" s="6"/>
      <c r="AR775" s="6"/>
      <c r="AS775" s="6"/>
      <c r="AT775" s="6"/>
    </row>
    <row r="776" spans="1:46" ht="15.75" customHeight="1" thickBo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18"/>
      <c r="AJ776" s="6"/>
      <c r="AK776" s="6"/>
      <c r="AL776" s="6"/>
      <c r="AM776" s="6"/>
      <c r="AN776" s="6"/>
      <c r="AO776" s="6"/>
      <c r="AP776" s="6"/>
      <c r="AQ776" s="6"/>
      <c r="AR776" s="6"/>
      <c r="AS776" s="6"/>
      <c r="AT776" s="6"/>
    </row>
    <row r="777" spans="1:46" ht="15.75" customHeight="1" thickBo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18"/>
      <c r="AJ777" s="6"/>
      <c r="AK777" s="6"/>
      <c r="AL777" s="6"/>
      <c r="AM777" s="6"/>
      <c r="AN777" s="6"/>
      <c r="AO777" s="6"/>
      <c r="AP777" s="6"/>
      <c r="AQ777" s="6"/>
      <c r="AR777" s="6"/>
      <c r="AS777" s="6"/>
      <c r="AT777" s="6"/>
    </row>
    <row r="778" spans="1:46" ht="15.75" customHeight="1" thickBo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18"/>
      <c r="AJ778" s="6"/>
      <c r="AK778" s="6"/>
      <c r="AL778" s="6"/>
      <c r="AM778" s="6"/>
      <c r="AN778" s="6"/>
      <c r="AO778" s="6"/>
      <c r="AP778" s="6"/>
      <c r="AQ778" s="6"/>
      <c r="AR778" s="6"/>
      <c r="AS778" s="6"/>
      <c r="AT778" s="6"/>
    </row>
    <row r="779" spans="1:46" ht="15.75" customHeight="1" thickBo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18"/>
      <c r="AJ779" s="6"/>
      <c r="AK779" s="6"/>
      <c r="AL779" s="6"/>
      <c r="AM779" s="6"/>
      <c r="AN779" s="6"/>
      <c r="AO779" s="6"/>
      <c r="AP779" s="6"/>
      <c r="AQ779" s="6"/>
      <c r="AR779" s="6"/>
      <c r="AS779" s="6"/>
      <c r="AT779" s="6"/>
    </row>
    <row r="780" spans="1:46" ht="15.75" customHeight="1" thickBo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18"/>
      <c r="AJ780" s="6"/>
      <c r="AK780" s="6"/>
      <c r="AL780" s="6"/>
      <c r="AM780" s="6"/>
      <c r="AN780" s="6"/>
      <c r="AO780" s="6"/>
      <c r="AP780" s="6"/>
      <c r="AQ780" s="6"/>
      <c r="AR780" s="6"/>
      <c r="AS780" s="6"/>
      <c r="AT780" s="6"/>
    </row>
    <row r="781" spans="1:46" ht="15.75" customHeight="1" thickBo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18"/>
      <c r="AJ781" s="6"/>
      <c r="AK781" s="6"/>
      <c r="AL781" s="6"/>
      <c r="AM781" s="6"/>
      <c r="AN781" s="6"/>
      <c r="AO781" s="6"/>
      <c r="AP781" s="6"/>
      <c r="AQ781" s="6"/>
      <c r="AR781" s="6"/>
      <c r="AS781" s="6"/>
      <c r="AT781" s="6"/>
    </row>
    <row r="782" spans="1:46" ht="15.75" customHeight="1" thickBo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18"/>
      <c r="AJ782" s="6"/>
      <c r="AK782" s="6"/>
      <c r="AL782" s="6"/>
      <c r="AM782" s="6"/>
      <c r="AN782" s="6"/>
      <c r="AO782" s="6"/>
      <c r="AP782" s="6"/>
      <c r="AQ782" s="6"/>
      <c r="AR782" s="6"/>
      <c r="AS782" s="6"/>
      <c r="AT782" s="6"/>
    </row>
    <row r="783" spans="1:46" ht="15.75" customHeight="1" thickBo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18"/>
      <c r="AJ783" s="6"/>
      <c r="AK783" s="6"/>
      <c r="AL783" s="6"/>
      <c r="AM783" s="6"/>
      <c r="AN783" s="6"/>
      <c r="AO783" s="6"/>
      <c r="AP783" s="6"/>
      <c r="AQ783" s="6"/>
      <c r="AR783" s="6"/>
      <c r="AS783" s="6"/>
      <c r="AT783" s="6"/>
    </row>
    <row r="784" spans="1:46" ht="15.75" customHeight="1" thickBo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18"/>
      <c r="AJ784" s="6"/>
      <c r="AK784" s="6"/>
      <c r="AL784" s="6"/>
      <c r="AM784" s="6"/>
      <c r="AN784" s="6"/>
      <c r="AO784" s="6"/>
      <c r="AP784" s="6"/>
      <c r="AQ784" s="6"/>
      <c r="AR784" s="6"/>
      <c r="AS784" s="6"/>
      <c r="AT784" s="6"/>
    </row>
    <row r="785" spans="1:46" ht="15.75" customHeight="1" thickBo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18"/>
      <c r="AJ785" s="6"/>
      <c r="AK785" s="6"/>
      <c r="AL785" s="6"/>
      <c r="AM785" s="6"/>
      <c r="AN785" s="6"/>
      <c r="AO785" s="6"/>
      <c r="AP785" s="6"/>
      <c r="AQ785" s="6"/>
      <c r="AR785" s="6"/>
      <c r="AS785" s="6"/>
      <c r="AT785" s="6"/>
    </row>
    <row r="786" spans="1:46" ht="15.75" customHeight="1" thickBo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18"/>
      <c r="AJ786" s="6"/>
      <c r="AK786" s="6"/>
      <c r="AL786" s="6"/>
      <c r="AM786" s="6"/>
      <c r="AN786" s="6"/>
      <c r="AO786" s="6"/>
      <c r="AP786" s="6"/>
      <c r="AQ786" s="6"/>
      <c r="AR786" s="6"/>
      <c r="AS786" s="6"/>
      <c r="AT786" s="6"/>
    </row>
    <row r="787" spans="1:46" ht="15.75" customHeight="1" thickBo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18"/>
      <c r="AJ787" s="6"/>
      <c r="AK787" s="6"/>
      <c r="AL787" s="6"/>
      <c r="AM787" s="6"/>
      <c r="AN787" s="6"/>
      <c r="AO787" s="6"/>
      <c r="AP787" s="6"/>
      <c r="AQ787" s="6"/>
      <c r="AR787" s="6"/>
      <c r="AS787" s="6"/>
      <c r="AT787" s="6"/>
    </row>
    <row r="788" spans="1:46" ht="15.75" customHeight="1" thickBo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18"/>
      <c r="AJ788" s="6"/>
      <c r="AK788" s="6"/>
      <c r="AL788" s="6"/>
      <c r="AM788" s="6"/>
      <c r="AN788" s="6"/>
      <c r="AO788" s="6"/>
      <c r="AP788" s="6"/>
      <c r="AQ788" s="6"/>
      <c r="AR788" s="6"/>
      <c r="AS788" s="6"/>
      <c r="AT788" s="6"/>
    </row>
    <row r="789" spans="1:46" ht="15.75" customHeight="1" thickBo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18"/>
      <c r="AJ789" s="6"/>
      <c r="AK789" s="6"/>
      <c r="AL789" s="6"/>
      <c r="AM789" s="6"/>
      <c r="AN789" s="6"/>
      <c r="AO789" s="6"/>
      <c r="AP789" s="6"/>
      <c r="AQ789" s="6"/>
      <c r="AR789" s="6"/>
      <c r="AS789" s="6"/>
      <c r="AT789" s="6"/>
    </row>
    <row r="790" spans="1:46" ht="15.75" customHeight="1" thickBo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18"/>
      <c r="AJ790" s="6"/>
      <c r="AK790" s="6"/>
      <c r="AL790" s="6"/>
      <c r="AM790" s="6"/>
      <c r="AN790" s="6"/>
      <c r="AO790" s="6"/>
      <c r="AP790" s="6"/>
      <c r="AQ790" s="6"/>
      <c r="AR790" s="6"/>
      <c r="AS790" s="6"/>
      <c r="AT790" s="6"/>
    </row>
    <row r="791" spans="1:46" ht="15.75" customHeight="1" thickBo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18"/>
      <c r="AJ791" s="6"/>
      <c r="AK791" s="6"/>
      <c r="AL791" s="6"/>
      <c r="AM791" s="6"/>
      <c r="AN791" s="6"/>
      <c r="AO791" s="6"/>
      <c r="AP791" s="6"/>
      <c r="AQ791" s="6"/>
      <c r="AR791" s="6"/>
      <c r="AS791" s="6"/>
      <c r="AT791" s="6"/>
    </row>
    <row r="792" spans="1:46" ht="15.75" customHeight="1" thickBo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18"/>
      <c r="AJ792" s="6"/>
      <c r="AK792" s="6"/>
      <c r="AL792" s="6"/>
      <c r="AM792" s="6"/>
      <c r="AN792" s="6"/>
      <c r="AO792" s="6"/>
      <c r="AP792" s="6"/>
      <c r="AQ792" s="6"/>
      <c r="AR792" s="6"/>
      <c r="AS792" s="6"/>
      <c r="AT792" s="6"/>
    </row>
    <row r="793" spans="1:46" ht="15.75" customHeight="1" thickBo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18"/>
      <c r="AJ793" s="6"/>
      <c r="AK793" s="6"/>
      <c r="AL793" s="6"/>
      <c r="AM793" s="6"/>
      <c r="AN793" s="6"/>
      <c r="AO793" s="6"/>
      <c r="AP793" s="6"/>
      <c r="AQ793" s="6"/>
      <c r="AR793" s="6"/>
      <c r="AS793" s="6"/>
      <c r="AT793" s="6"/>
    </row>
    <row r="794" spans="1:46" ht="15.75" customHeight="1" thickBo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18"/>
      <c r="AJ794" s="6"/>
      <c r="AK794" s="6"/>
      <c r="AL794" s="6"/>
      <c r="AM794" s="6"/>
      <c r="AN794" s="6"/>
      <c r="AO794" s="6"/>
      <c r="AP794" s="6"/>
      <c r="AQ794" s="6"/>
      <c r="AR794" s="6"/>
      <c r="AS794" s="6"/>
      <c r="AT794" s="6"/>
    </row>
    <row r="795" spans="1:46" ht="15.75" customHeight="1" thickBo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18"/>
      <c r="AJ795" s="6"/>
      <c r="AK795" s="6"/>
      <c r="AL795" s="6"/>
      <c r="AM795" s="6"/>
      <c r="AN795" s="6"/>
      <c r="AO795" s="6"/>
      <c r="AP795" s="6"/>
      <c r="AQ795" s="6"/>
      <c r="AR795" s="6"/>
      <c r="AS795" s="6"/>
      <c r="AT795" s="6"/>
    </row>
    <row r="796" spans="1:46" ht="15.75" customHeight="1" thickBo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18"/>
      <c r="AJ796" s="6"/>
      <c r="AK796" s="6"/>
      <c r="AL796" s="6"/>
      <c r="AM796" s="6"/>
      <c r="AN796" s="6"/>
      <c r="AO796" s="6"/>
      <c r="AP796" s="6"/>
      <c r="AQ796" s="6"/>
      <c r="AR796" s="6"/>
      <c r="AS796" s="6"/>
      <c r="AT796" s="6"/>
    </row>
    <row r="797" spans="1:46" ht="15.75" customHeight="1" thickBo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18"/>
      <c r="AJ797" s="6"/>
      <c r="AK797" s="6"/>
      <c r="AL797" s="6"/>
      <c r="AM797" s="6"/>
      <c r="AN797" s="6"/>
      <c r="AO797" s="6"/>
      <c r="AP797" s="6"/>
      <c r="AQ797" s="6"/>
      <c r="AR797" s="6"/>
      <c r="AS797" s="6"/>
      <c r="AT797" s="6"/>
    </row>
    <row r="798" spans="1:46" ht="15.75" customHeight="1" thickBo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18"/>
      <c r="AJ798" s="6"/>
      <c r="AK798" s="6"/>
      <c r="AL798" s="6"/>
      <c r="AM798" s="6"/>
      <c r="AN798" s="6"/>
      <c r="AO798" s="6"/>
      <c r="AP798" s="6"/>
      <c r="AQ798" s="6"/>
      <c r="AR798" s="6"/>
      <c r="AS798" s="6"/>
      <c r="AT798" s="6"/>
    </row>
    <row r="799" spans="1:46" ht="15.75" customHeight="1" thickBo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18"/>
      <c r="AJ799" s="6"/>
      <c r="AK799" s="6"/>
      <c r="AL799" s="6"/>
      <c r="AM799" s="6"/>
      <c r="AN799" s="6"/>
      <c r="AO799" s="6"/>
      <c r="AP799" s="6"/>
      <c r="AQ799" s="6"/>
      <c r="AR799" s="6"/>
      <c r="AS799" s="6"/>
      <c r="AT799" s="6"/>
    </row>
    <row r="800" spans="1:46" ht="15.75" customHeight="1" thickBo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18"/>
      <c r="AJ800" s="6"/>
      <c r="AK800" s="6"/>
      <c r="AL800" s="6"/>
      <c r="AM800" s="6"/>
      <c r="AN800" s="6"/>
      <c r="AO800" s="6"/>
      <c r="AP800" s="6"/>
      <c r="AQ800" s="6"/>
      <c r="AR800" s="6"/>
      <c r="AS800" s="6"/>
      <c r="AT800" s="6"/>
    </row>
    <row r="801" spans="1:46" ht="15.75" customHeight="1" thickBo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18"/>
      <c r="AJ801" s="6"/>
      <c r="AK801" s="6"/>
      <c r="AL801" s="6"/>
      <c r="AM801" s="6"/>
      <c r="AN801" s="6"/>
      <c r="AO801" s="6"/>
      <c r="AP801" s="6"/>
      <c r="AQ801" s="6"/>
      <c r="AR801" s="6"/>
      <c r="AS801" s="6"/>
      <c r="AT801" s="6"/>
    </row>
    <row r="802" spans="1:46" ht="15.75" customHeight="1" thickBo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18"/>
      <c r="AJ802" s="6"/>
      <c r="AK802" s="6"/>
      <c r="AL802" s="6"/>
      <c r="AM802" s="6"/>
      <c r="AN802" s="6"/>
      <c r="AO802" s="6"/>
      <c r="AP802" s="6"/>
      <c r="AQ802" s="6"/>
      <c r="AR802" s="6"/>
      <c r="AS802" s="6"/>
      <c r="AT802" s="6"/>
    </row>
    <row r="803" spans="1:46" ht="15.75" customHeight="1" thickBo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18"/>
      <c r="AJ803" s="6"/>
      <c r="AK803" s="6"/>
      <c r="AL803" s="6"/>
      <c r="AM803" s="6"/>
      <c r="AN803" s="6"/>
      <c r="AO803" s="6"/>
      <c r="AP803" s="6"/>
      <c r="AQ803" s="6"/>
      <c r="AR803" s="6"/>
      <c r="AS803" s="6"/>
      <c r="AT803" s="6"/>
    </row>
    <row r="804" spans="1:46" ht="15.75" customHeight="1" thickBo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18"/>
      <c r="AJ804" s="6"/>
      <c r="AK804" s="6"/>
      <c r="AL804" s="6"/>
      <c r="AM804" s="6"/>
      <c r="AN804" s="6"/>
      <c r="AO804" s="6"/>
      <c r="AP804" s="6"/>
      <c r="AQ804" s="6"/>
      <c r="AR804" s="6"/>
      <c r="AS804" s="6"/>
      <c r="AT804" s="6"/>
    </row>
    <row r="805" spans="1:46" ht="15.75" customHeight="1" thickBo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18"/>
      <c r="AJ805" s="6"/>
      <c r="AK805" s="6"/>
      <c r="AL805" s="6"/>
      <c r="AM805" s="6"/>
      <c r="AN805" s="6"/>
      <c r="AO805" s="6"/>
      <c r="AP805" s="6"/>
      <c r="AQ805" s="6"/>
      <c r="AR805" s="6"/>
      <c r="AS805" s="6"/>
      <c r="AT805" s="6"/>
    </row>
    <row r="806" spans="1:46" ht="15.75" customHeight="1" thickBo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18"/>
      <c r="AJ806" s="6"/>
      <c r="AK806" s="6"/>
      <c r="AL806" s="6"/>
      <c r="AM806" s="6"/>
      <c r="AN806" s="6"/>
      <c r="AO806" s="6"/>
      <c r="AP806" s="6"/>
      <c r="AQ806" s="6"/>
      <c r="AR806" s="6"/>
      <c r="AS806" s="6"/>
      <c r="AT806" s="6"/>
    </row>
    <row r="807" spans="1:46" ht="15.75" customHeight="1" thickBo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18"/>
      <c r="AJ807" s="6"/>
      <c r="AK807" s="6"/>
      <c r="AL807" s="6"/>
      <c r="AM807" s="6"/>
      <c r="AN807" s="6"/>
      <c r="AO807" s="6"/>
      <c r="AP807" s="6"/>
      <c r="AQ807" s="6"/>
      <c r="AR807" s="6"/>
      <c r="AS807" s="6"/>
      <c r="AT807" s="6"/>
    </row>
    <row r="808" spans="1:46" ht="15.75" customHeight="1" thickBo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18"/>
      <c r="AJ808" s="6"/>
      <c r="AK808" s="6"/>
      <c r="AL808" s="6"/>
      <c r="AM808" s="6"/>
      <c r="AN808" s="6"/>
      <c r="AO808" s="6"/>
      <c r="AP808" s="6"/>
      <c r="AQ808" s="6"/>
      <c r="AR808" s="6"/>
      <c r="AS808" s="6"/>
      <c r="AT808" s="6"/>
    </row>
    <row r="809" spans="1:46" ht="15.75" customHeight="1" thickBo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18"/>
      <c r="AJ809" s="6"/>
      <c r="AK809" s="6"/>
      <c r="AL809" s="6"/>
      <c r="AM809" s="6"/>
      <c r="AN809" s="6"/>
      <c r="AO809" s="6"/>
      <c r="AP809" s="6"/>
      <c r="AQ809" s="6"/>
      <c r="AR809" s="6"/>
      <c r="AS809" s="6"/>
      <c r="AT809" s="6"/>
    </row>
    <row r="810" spans="1:46" ht="15.75" customHeight="1" thickBo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18"/>
      <c r="AJ810" s="6"/>
      <c r="AK810" s="6"/>
      <c r="AL810" s="6"/>
      <c r="AM810" s="6"/>
      <c r="AN810" s="6"/>
      <c r="AO810" s="6"/>
      <c r="AP810" s="6"/>
      <c r="AQ810" s="6"/>
      <c r="AR810" s="6"/>
      <c r="AS810" s="6"/>
      <c r="AT810" s="6"/>
    </row>
    <row r="811" spans="1:46" ht="15.75" customHeight="1" thickBo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18"/>
      <c r="AJ811" s="6"/>
      <c r="AK811" s="6"/>
      <c r="AL811" s="6"/>
      <c r="AM811" s="6"/>
      <c r="AN811" s="6"/>
      <c r="AO811" s="6"/>
      <c r="AP811" s="6"/>
      <c r="AQ811" s="6"/>
      <c r="AR811" s="6"/>
      <c r="AS811" s="6"/>
      <c r="AT811" s="6"/>
    </row>
    <row r="812" spans="1:46" ht="15.75" customHeight="1" thickBo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18"/>
      <c r="AJ812" s="6"/>
      <c r="AK812" s="6"/>
      <c r="AL812" s="6"/>
      <c r="AM812" s="6"/>
      <c r="AN812" s="6"/>
      <c r="AO812" s="6"/>
      <c r="AP812" s="6"/>
      <c r="AQ812" s="6"/>
      <c r="AR812" s="6"/>
      <c r="AS812" s="6"/>
      <c r="AT812" s="6"/>
    </row>
    <row r="813" spans="1:46" ht="15.75" customHeight="1" thickBo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18"/>
      <c r="AJ813" s="6"/>
      <c r="AK813" s="6"/>
      <c r="AL813" s="6"/>
      <c r="AM813" s="6"/>
      <c r="AN813" s="6"/>
      <c r="AO813" s="6"/>
      <c r="AP813" s="6"/>
      <c r="AQ813" s="6"/>
      <c r="AR813" s="6"/>
      <c r="AS813" s="6"/>
      <c r="AT813" s="6"/>
    </row>
    <row r="814" spans="1:46" ht="15.75" customHeight="1" thickBo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18"/>
      <c r="AJ814" s="6"/>
      <c r="AK814" s="6"/>
      <c r="AL814" s="6"/>
      <c r="AM814" s="6"/>
      <c r="AN814" s="6"/>
      <c r="AO814" s="6"/>
      <c r="AP814" s="6"/>
      <c r="AQ814" s="6"/>
      <c r="AR814" s="6"/>
      <c r="AS814" s="6"/>
      <c r="AT814" s="6"/>
    </row>
    <row r="815" spans="1:46" ht="15.75" customHeight="1" thickBo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18"/>
      <c r="AJ815" s="6"/>
      <c r="AK815" s="6"/>
      <c r="AL815" s="6"/>
      <c r="AM815" s="6"/>
      <c r="AN815" s="6"/>
      <c r="AO815" s="6"/>
      <c r="AP815" s="6"/>
      <c r="AQ815" s="6"/>
      <c r="AR815" s="6"/>
      <c r="AS815" s="6"/>
      <c r="AT815" s="6"/>
    </row>
    <row r="816" spans="1:46" ht="15.75" customHeight="1" thickBo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18"/>
      <c r="AJ816" s="6"/>
      <c r="AK816" s="6"/>
      <c r="AL816" s="6"/>
      <c r="AM816" s="6"/>
      <c r="AN816" s="6"/>
      <c r="AO816" s="6"/>
      <c r="AP816" s="6"/>
      <c r="AQ816" s="6"/>
      <c r="AR816" s="6"/>
      <c r="AS816" s="6"/>
      <c r="AT816" s="6"/>
    </row>
    <row r="817" spans="1:46" ht="15.75" customHeight="1" thickBo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18"/>
      <c r="AJ817" s="6"/>
      <c r="AK817" s="6"/>
      <c r="AL817" s="6"/>
      <c r="AM817" s="6"/>
      <c r="AN817" s="6"/>
      <c r="AO817" s="6"/>
      <c r="AP817" s="6"/>
      <c r="AQ817" s="6"/>
      <c r="AR817" s="6"/>
      <c r="AS817" s="6"/>
      <c r="AT817" s="6"/>
    </row>
    <row r="818" spans="1:46" ht="15.75" customHeight="1" thickBo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18"/>
      <c r="AJ818" s="6"/>
      <c r="AK818" s="6"/>
      <c r="AL818" s="6"/>
      <c r="AM818" s="6"/>
      <c r="AN818" s="6"/>
      <c r="AO818" s="6"/>
      <c r="AP818" s="6"/>
      <c r="AQ818" s="6"/>
      <c r="AR818" s="6"/>
      <c r="AS818" s="6"/>
      <c r="AT818" s="6"/>
    </row>
    <row r="819" spans="1:46" ht="15.75" customHeight="1" thickBo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18"/>
      <c r="AJ819" s="6"/>
      <c r="AK819" s="6"/>
      <c r="AL819" s="6"/>
      <c r="AM819" s="6"/>
      <c r="AN819" s="6"/>
      <c r="AO819" s="6"/>
      <c r="AP819" s="6"/>
      <c r="AQ819" s="6"/>
      <c r="AR819" s="6"/>
      <c r="AS819" s="6"/>
      <c r="AT819" s="6"/>
    </row>
    <row r="820" spans="1:46" ht="15.75" customHeight="1" thickBo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18"/>
      <c r="AJ820" s="6"/>
      <c r="AK820" s="6"/>
      <c r="AL820" s="6"/>
      <c r="AM820" s="6"/>
      <c r="AN820" s="6"/>
      <c r="AO820" s="6"/>
      <c r="AP820" s="6"/>
      <c r="AQ820" s="6"/>
      <c r="AR820" s="6"/>
      <c r="AS820" s="6"/>
      <c r="AT820" s="6"/>
    </row>
    <row r="821" spans="1:46" ht="15.75" customHeight="1" thickBo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18"/>
      <c r="AJ821" s="6"/>
      <c r="AK821" s="6"/>
      <c r="AL821" s="6"/>
      <c r="AM821" s="6"/>
      <c r="AN821" s="6"/>
      <c r="AO821" s="6"/>
      <c r="AP821" s="6"/>
      <c r="AQ821" s="6"/>
      <c r="AR821" s="6"/>
      <c r="AS821" s="6"/>
      <c r="AT821" s="6"/>
    </row>
    <row r="822" spans="1:46" ht="15.75" customHeight="1" thickBo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18"/>
      <c r="AJ822" s="6"/>
      <c r="AK822" s="6"/>
      <c r="AL822" s="6"/>
      <c r="AM822" s="6"/>
      <c r="AN822" s="6"/>
      <c r="AO822" s="6"/>
      <c r="AP822" s="6"/>
      <c r="AQ822" s="6"/>
      <c r="AR822" s="6"/>
      <c r="AS822" s="6"/>
      <c r="AT822" s="6"/>
    </row>
    <row r="823" spans="1:46" ht="15.75" customHeight="1" thickBo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18"/>
      <c r="AJ823" s="6"/>
      <c r="AK823" s="6"/>
      <c r="AL823" s="6"/>
      <c r="AM823" s="6"/>
      <c r="AN823" s="6"/>
      <c r="AO823" s="6"/>
      <c r="AP823" s="6"/>
      <c r="AQ823" s="6"/>
      <c r="AR823" s="6"/>
      <c r="AS823" s="6"/>
      <c r="AT823" s="6"/>
    </row>
    <row r="824" spans="1:46" ht="15.75" customHeight="1" thickBo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18"/>
      <c r="AJ824" s="6"/>
      <c r="AK824" s="6"/>
      <c r="AL824" s="6"/>
      <c r="AM824" s="6"/>
      <c r="AN824" s="6"/>
      <c r="AO824" s="6"/>
      <c r="AP824" s="6"/>
      <c r="AQ824" s="6"/>
      <c r="AR824" s="6"/>
      <c r="AS824" s="6"/>
      <c r="AT824" s="6"/>
    </row>
    <row r="825" spans="1:46" ht="15.75" customHeight="1" thickBo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18"/>
      <c r="AJ825" s="6"/>
      <c r="AK825" s="6"/>
      <c r="AL825" s="6"/>
      <c r="AM825" s="6"/>
      <c r="AN825" s="6"/>
      <c r="AO825" s="6"/>
      <c r="AP825" s="6"/>
      <c r="AQ825" s="6"/>
      <c r="AR825" s="6"/>
      <c r="AS825" s="6"/>
      <c r="AT825" s="6"/>
    </row>
    <row r="826" spans="1:46" ht="15.75" customHeight="1" thickBo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18"/>
      <c r="AJ826" s="6"/>
      <c r="AK826" s="6"/>
      <c r="AL826" s="6"/>
      <c r="AM826" s="6"/>
      <c r="AN826" s="6"/>
      <c r="AO826" s="6"/>
      <c r="AP826" s="6"/>
      <c r="AQ826" s="6"/>
      <c r="AR826" s="6"/>
      <c r="AS826" s="6"/>
      <c r="AT826" s="6"/>
    </row>
    <row r="827" spans="1:46" ht="15.75" customHeight="1" thickBo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18"/>
      <c r="AJ827" s="6"/>
      <c r="AK827" s="6"/>
      <c r="AL827" s="6"/>
      <c r="AM827" s="6"/>
      <c r="AN827" s="6"/>
      <c r="AO827" s="6"/>
      <c r="AP827" s="6"/>
      <c r="AQ827" s="6"/>
      <c r="AR827" s="6"/>
      <c r="AS827" s="6"/>
      <c r="AT827" s="6"/>
    </row>
    <row r="828" spans="1:46" ht="15.75" customHeight="1" thickBo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18"/>
      <c r="AJ828" s="6"/>
      <c r="AK828" s="6"/>
      <c r="AL828" s="6"/>
      <c r="AM828" s="6"/>
      <c r="AN828" s="6"/>
      <c r="AO828" s="6"/>
      <c r="AP828" s="6"/>
      <c r="AQ828" s="6"/>
      <c r="AR828" s="6"/>
      <c r="AS828" s="6"/>
      <c r="AT828" s="6"/>
    </row>
    <row r="829" spans="1:46" ht="15.75" customHeight="1" thickBo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18"/>
      <c r="AJ829" s="6"/>
      <c r="AK829" s="6"/>
      <c r="AL829" s="6"/>
      <c r="AM829" s="6"/>
      <c r="AN829" s="6"/>
      <c r="AO829" s="6"/>
      <c r="AP829" s="6"/>
      <c r="AQ829" s="6"/>
      <c r="AR829" s="6"/>
      <c r="AS829" s="6"/>
      <c r="AT829" s="6"/>
    </row>
    <row r="830" spans="1:46" ht="15.75" customHeight="1" thickBo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18"/>
      <c r="AJ830" s="6"/>
      <c r="AK830" s="6"/>
      <c r="AL830" s="6"/>
      <c r="AM830" s="6"/>
      <c r="AN830" s="6"/>
      <c r="AO830" s="6"/>
      <c r="AP830" s="6"/>
      <c r="AQ830" s="6"/>
      <c r="AR830" s="6"/>
      <c r="AS830" s="6"/>
      <c r="AT830" s="6"/>
    </row>
    <row r="831" spans="1:46" ht="15.75" customHeight="1" thickBo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18"/>
      <c r="AJ831" s="6"/>
      <c r="AK831" s="6"/>
      <c r="AL831" s="6"/>
      <c r="AM831" s="6"/>
      <c r="AN831" s="6"/>
      <c r="AO831" s="6"/>
      <c r="AP831" s="6"/>
      <c r="AQ831" s="6"/>
      <c r="AR831" s="6"/>
      <c r="AS831" s="6"/>
      <c r="AT831" s="6"/>
    </row>
    <row r="832" spans="1:46" ht="15.75" customHeight="1" thickBo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18"/>
      <c r="AJ832" s="6"/>
      <c r="AK832" s="6"/>
      <c r="AL832" s="6"/>
      <c r="AM832" s="6"/>
      <c r="AN832" s="6"/>
      <c r="AO832" s="6"/>
      <c r="AP832" s="6"/>
      <c r="AQ832" s="6"/>
      <c r="AR832" s="6"/>
      <c r="AS832" s="6"/>
      <c r="AT832" s="6"/>
    </row>
    <row r="833" spans="1:46" ht="15.75" customHeight="1" thickBo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18"/>
      <c r="AJ833" s="6"/>
      <c r="AK833" s="6"/>
      <c r="AL833" s="6"/>
      <c r="AM833" s="6"/>
      <c r="AN833" s="6"/>
      <c r="AO833" s="6"/>
      <c r="AP833" s="6"/>
      <c r="AQ833" s="6"/>
      <c r="AR833" s="6"/>
      <c r="AS833" s="6"/>
      <c r="AT833" s="6"/>
    </row>
    <row r="834" spans="1:46" ht="15.75" customHeight="1" thickBo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18"/>
      <c r="AJ834" s="6"/>
      <c r="AK834" s="6"/>
      <c r="AL834" s="6"/>
      <c r="AM834" s="6"/>
      <c r="AN834" s="6"/>
      <c r="AO834" s="6"/>
      <c r="AP834" s="6"/>
      <c r="AQ834" s="6"/>
      <c r="AR834" s="6"/>
      <c r="AS834" s="6"/>
      <c r="AT834" s="6"/>
    </row>
    <row r="835" spans="1:46" ht="15.75" customHeight="1" thickBo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18"/>
      <c r="AJ835" s="6"/>
      <c r="AK835" s="6"/>
      <c r="AL835" s="6"/>
      <c r="AM835" s="6"/>
      <c r="AN835" s="6"/>
      <c r="AO835" s="6"/>
      <c r="AP835" s="6"/>
      <c r="AQ835" s="6"/>
      <c r="AR835" s="6"/>
      <c r="AS835" s="6"/>
      <c r="AT835" s="6"/>
    </row>
    <row r="836" spans="1:46" ht="15.75" customHeight="1" thickBo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18"/>
      <c r="AJ836" s="6"/>
      <c r="AK836" s="6"/>
      <c r="AL836" s="6"/>
      <c r="AM836" s="6"/>
      <c r="AN836" s="6"/>
      <c r="AO836" s="6"/>
      <c r="AP836" s="6"/>
      <c r="AQ836" s="6"/>
      <c r="AR836" s="6"/>
      <c r="AS836" s="6"/>
      <c r="AT836" s="6"/>
    </row>
    <row r="837" spans="1:46" ht="15.75" customHeight="1" thickBo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18"/>
      <c r="AJ837" s="6"/>
      <c r="AK837" s="6"/>
      <c r="AL837" s="6"/>
      <c r="AM837" s="6"/>
      <c r="AN837" s="6"/>
      <c r="AO837" s="6"/>
      <c r="AP837" s="6"/>
      <c r="AQ837" s="6"/>
      <c r="AR837" s="6"/>
      <c r="AS837" s="6"/>
      <c r="AT837" s="6"/>
    </row>
    <row r="838" spans="1:46" ht="15.75" customHeight="1" thickBo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18"/>
      <c r="AJ838" s="6"/>
      <c r="AK838" s="6"/>
      <c r="AL838" s="6"/>
      <c r="AM838" s="6"/>
      <c r="AN838" s="6"/>
      <c r="AO838" s="6"/>
      <c r="AP838" s="6"/>
      <c r="AQ838" s="6"/>
      <c r="AR838" s="6"/>
      <c r="AS838" s="6"/>
      <c r="AT838" s="6"/>
    </row>
    <row r="839" spans="1:46" ht="15.75" customHeight="1" thickBo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18"/>
      <c r="AJ839" s="6"/>
      <c r="AK839" s="6"/>
      <c r="AL839" s="6"/>
      <c r="AM839" s="6"/>
      <c r="AN839" s="6"/>
      <c r="AO839" s="6"/>
      <c r="AP839" s="6"/>
      <c r="AQ839" s="6"/>
      <c r="AR839" s="6"/>
      <c r="AS839" s="6"/>
      <c r="AT839" s="6"/>
    </row>
    <row r="840" spans="1:46" ht="15.75" customHeight="1" thickBo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18"/>
      <c r="AJ840" s="6"/>
      <c r="AK840" s="6"/>
      <c r="AL840" s="6"/>
      <c r="AM840" s="6"/>
      <c r="AN840" s="6"/>
      <c r="AO840" s="6"/>
      <c r="AP840" s="6"/>
      <c r="AQ840" s="6"/>
      <c r="AR840" s="6"/>
      <c r="AS840" s="6"/>
      <c r="AT840" s="6"/>
    </row>
    <row r="841" spans="1:46" ht="15.75" customHeight="1" thickBo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18"/>
      <c r="AJ841" s="6"/>
      <c r="AK841" s="6"/>
      <c r="AL841" s="6"/>
      <c r="AM841" s="6"/>
      <c r="AN841" s="6"/>
      <c r="AO841" s="6"/>
      <c r="AP841" s="6"/>
      <c r="AQ841" s="6"/>
      <c r="AR841" s="6"/>
      <c r="AS841" s="6"/>
      <c r="AT841" s="6"/>
    </row>
    <row r="842" spans="1:46" ht="15.75" customHeight="1" thickBo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18"/>
      <c r="AJ842" s="6"/>
      <c r="AK842" s="6"/>
      <c r="AL842" s="6"/>
      <c r="AM842" s="6"/>
      <c r="AN842" s="6"/>
      <c r="AO842" s="6"/>
      <c r="AP842" s="6"/>
      <c r="AQ842" s="6"/>
      <c r="AR842" s="6"/>
      <c r="AS842" s="6"/>
      <c r="AT842" s="6"/>
    </row>
    <row r="843" spans="1:46" ht="15.75" customHeight="1" thickBo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18"/>
      <c r="AJ843" s="6"/>
      <c r="AK843" s="6"/>
      <c r="AL843" s="6"/>
      <c r="AM843" s="6"/>
      <c r="AN843" s="6"/>
      <c r="AO843" s="6"/>
      <c r="AP843" s="6"/>
      <c r="AQ843" s="6"/>
      <c r="AR843" s="6"/>
      <c r="AS843" s="6"/>
      <c r="AT843" s="6"/>
    </row>
    <row r="844" spans="1:46" ht="15.75" customHeight="1" thickBo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18"/>
      <c r="AJ844" s="6"/>
      <c r="AK844" s="6"/>
      <c r="AL844" s="6"/>
      <c r="AM844" s="6"/>
      <c r="AN844" s="6"/>
      <c r="AO844" s="6"/>
      <c r="AP844" s="6"/>
      <c r="AQ844" s="6"/>
      <c r="AR844" s="6"/>
      <c r="AS844" s="6"/>
      <c r="AT844" s="6"/>
    </row>
    <row r="845" spans="1:46" ht="15.75" customHeight="1" thickBo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18"/>
      <c r="AJ845" s="6"/>
      <c r="AK845" s="6"/>
      <c r="AL845" s="6"/>
      <c r="AM845" s="6"/>
      <c r="AN845" s="6"/>
      <c r="AO845" s="6"/>
      <c r="AP845" s="6"/>
      <c r="AQ845" s="6"/>
      <c r="AR845" s="6"/>
      <c r="AS845" s="6"/>
      <c r="AT845" s="6"/>
    </row>
    <row r="846" spans="1:46" ht="15.75" customHeight="1" thickBo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18"/>
      <c r="AJ846" s="6"/>
      <c r="AK846" s="6"/>
      <c r="AL846" s="6"/>
      <c r="AM846" s="6"/>
      <c r="AN846" s="6"/>
      <c r="AO846" s="6"/>
      <c r="AP846" s="6"/>
      <c r="AQ846" s="6"/>
      <c r="AR846" s="6"/>
      <c r="AS846" s="6"/>
      <c r="AT846" s="6"/>
    </row>
    <row r="847" spans="1:46" ht="15.75" customHeight="1" thickBo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18"/>
      <c r="AJ847" s="6"/>
      <c r="AK847" s="6"/>
      <c r="AL847" s="6"/>
      <c r="AM847" s="6"/>
      <c r="AN847" s="6"/>
      <c r="AO847" s="6"/>
      <c r="AP847" s="6"/>
      <c r="AQ847" s="6"/>
      <c r="AR847" s="6"/>
      <c r="AS847" s="6"/>
      <c r="AT847" s="6"/>
    </row>
    <row r="848" spans="1:46" ht="15.75" customHeight="1" thickBo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18"/>
      <c r="AJ848" s="6"/>
      <c r="AK848" s="6"/>
      <c r="AL848" s="6"/>
      <c r="AM848" s="6"/>
      <c r="AN848" s="6"/>
      <c r="AO848" s="6"/>
      <c r="AP848" s="6"/>
      <c r="AQ848" s="6"/>
      <c r="AR848" s="6"/>
      <c r="AS848" s="6"/>
      <c r="AT848" s="6"/>
    </row>
    <row r="849" spans="1:46" ht="15.75" customHeight="1" thickBo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18"/>
      <c r="AJ849" s="6"/>
      <c r="AK849" s="6"/>
      <c r="AL849" s="6"/>
      <c r="AM849" s="6"/>
      <c r="AN849" s="6"/>
      <c r="AO849" s="6"/>
      <c r="AP849" s="6"/>
      <c r="AQ849" s="6"/>
      <c r="AR849" s="6"/>
      <c r="AS849" s="6"/>
      <c r="AT849" s="6"/>
    </row>
    <row r="850" spans="1:46" ht="15.75" customHeight="1" thickBo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18"/>
      <c r="AJ850" s="6"/>
      <c r="AK850" s="6"/>
      <c r="AL850" s="6"/>
      <c r="AM850" s="6"/>
      <c r="AN850" s="6"/>
      <c r="AO850" s="6"/>
      <c r="AP850" s="6"/>
      <c r="AQ850" s="6"/>
      <c r="AR850" s="6"/>
      <c r="AS850" s="6"/>
      <c r="AT850" s="6"/>
    </row>
    <row r="851" spans="1:46" ht="15.75" customHeight="1" thickBo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18"/>
      <c r="AJ851" s="6"/>
      <c r="AK851" s="6"/>
      <c r="AL851" s="6"/>
      <c r="AM851" s="6"/>
      <c r="AN851" s="6"/>
      <c r="AO851" s="6"/>
      <c r="AP851" s="6"/>
      <c r="AQ851" s="6"/>
      <c r="AR851" s="6"/>
      <c r="AS851" s="6"/>
      <c r="AT851" s="6"/>
    </row>
    <row r="852" spans="1:46" ht="15.75" customHeight="1" thickBo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18"/>
      <c r="AJ852" s="6"/>
      <c r="AK852" s="6"/>
      <c r="AL852" s="6"/>
      <c r="AM852" s="6"/>
      <c r="AN852" s="6"/>
      <c r="AO852" s="6"/>
      <c r="AP852" s="6"/>
      <c r="AQ852" s="6"/>
      <c r="AR852" s="6"/>
      <c r="AS852" s="6"/>
      <c r="AT852" s="6"/>
    </row>
    <row r="853" spans="1:46" ht="15.75" customHeight="1" thickBo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18"/>
      <c r="AJ853" s="6"/>
      <c r="AK853" s="6"/>
      <c r="AL853" s="6"/>
      <c r="AM853" s="6"/>
      <c r="AN853" s="6"/>
      <c r="AO853" s="6"/>
      <c r="AP853" s="6"/>
      <c r="AQ853" s="6"/>
      <c r="AR853" s="6"/>
      <c r="AS853" s="6"/>
      <c r="AT853" s="6"/>
    </row>
    <row r="854" spans="1:46" ht="15.75" customHeight="1" thickBo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18"/>
      <c r="AJ854" s="6"/>
      <c r="AK854" s="6"/>
      <c r="AL854" s="6"/>
      <c r="AM854" s="6"/>
      <c r="AN854" s="6"/>
      <c r="AO854" s="6"/>
      <c r="AP854" s="6"/>
      <c r="AQ854" s="6"/>
      <c r="AR854" s="6"/>
      <c r="AS854" s="6"/>
      <c r="AT854" s="6"/>
    </row>
    <row r="855" spans="1:46" ht="15.75" customHeight="1" thickBo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18"/>
      <c r="AJ855" s="6"/>
      <c r="AK855" s="6"/>
      <c r="AL855" s="6"/>
      <c r="AM855" s="6"/>
      <c r="AN855" s="6"/>
      <c r="AO855" s="6"/>
      <c r="AP855" s="6"/>
      <c r="AQ855" s="6"/>
      <c r="AR855" s="6"/>
      <c r="AS855" s="6"/>
      <c r="AT855" s="6"/>
    </row>
    <row r="856" spans="1:46" ht="15.75" customHeight="1" thickBo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18"/>
      <c r="AJ856" s="6"/>
      <c r="AK856" s="6"/>
      <c r="AL856" s="6"/>
      <c r="AM856" s="6"/>
      <c r="AN856" s="6"/>
      <c r="AO856" s="6"/>
      <c r="AP856" s="6"/>
      <c r="AQ856" s="6"/>
      <c r="AR856" s="6"/>
      <c r="AS856" s="6"/>
      <c r="AT856" s="6"/>
    </row>
    <row r="857" spans="1:46" ht="15.75" customHeight="1" thickBo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18"/>
      <c r="AJ857" s="6"/>
      <c r="AK857" s="6"/>
      <c r="AL857" s="6"/>
      <c r="AM857" s="6"/>
      <c r="AN857" s="6"/>
      <c r="AO857" s="6"/>
      <c r="AP857" s="6"/>
      <c r="AQ857" s="6"/>
      <c r="AR857" s="6"/>
      <c r="AS857" s="6"/>
      <c r="AT857" s="6"/>
    </row>
    <row r="858" spans="1:46" ht="15.75" customHeight="1" thickBo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18"/>
      <c r="AJ858" s="6"/>
      <c r="AK858" s="6"/>
      <c r="AL858" s="6"/>
      <c r="AM858" s="6"/>
      <c r="AN858" s="6"/>
      <c r="AO858" s="6"/>
      <c r="AP858" s="6"/>
      <c r="AQ858" s="6"/>
      <c r="AR858" s="6"/>
      <c r="AS858" s="6"/>
      <c r="AT858" s="6"/>
    </row>
    <row r="859" spans="1:46" ht="15.75" customHeight="1" thickBo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18"/>
      <c r="AJ859" s="6"/>
      <c r="AK859" s="6"/>
      <c r="AL859" s="6"/>
      <c r="AM859" s="6"/>
      <c r="AN859" s="6"/>
      <c r="AO859" s="6"/>
      <c r="AP859" s="6"/>
      <c r="AQ859" s="6"/>
      <c r="AR859" s="6"/>
      <c r="AS859" s="6"/>
      <c r="AT859" s="6"/>
    </row>
    <row r="860" spans="1:46" ht="15.75" customHeight="1" thickBo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18"/>
      <c r="AJ860" s="6"/>
      <c r="AK860" s="6"/>
      <c r="AL860" s="6"/>
      <c r="AM860" s="6"/>
      <c r="AN860" s="6"/>
      <c r="AO860" s="6"/>
      <c r="AP860" s="6"/>
      <c r="AQ860" s="6"/>
      <c r="AR860" s="6"/>
      <c r="AS860" s="6"/>
      <c r="AT860" s="6"/>
    </row>
    <row r="861" spans="1:46" ht="15.75" customHeight="1" thickBo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18"/>
      <c r="AJ861" s="6"/>
      <c r="AK861" s="6"/>
      <c r="AL861" s="6"/>
      <c r="AM861" s="6"/>
      <c r="AN861" s="6"/>
      <c r="AO861" s="6"/>
      <c r="AP861" s="6"/>
      <c r="AQ861" s="6"/>
      <c r="AR861" s="6"/>
      <c r="AS861" s="6"/>
      <c r="AT861" s="6"/>
    </row>
    <row r="862" spans="1:46" ht="15.75" customHeight="1" thickBo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18"/>
      <c r="AJ862" s="6"/>
      <c r="AK862" s="6"/>
      <c r="AL862" s="6"/>
      <c r="AM862" s="6"/>
      <c r="AN862" s="6"/>
      <c r="AO862" s="6"/>
      <c r="AP862" s="6"/>
      <c r="AQ862" s="6"/>
      <c r="AR862" s="6"/>
      <c r="AS862" s="6"/>
      <c r="AT862" s="6"/>
    </row>
    <row r="863" spans="1:46" ht="15.75" customHeight="1" thickBo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18"/>
      <c r="AJ863" s="6"/>
      <c r="AK863" s="6"/>
      <c r="AL863" s="6"/>
      <c r="AM863" s="6"/>
      <c r="AN863" s="6"/>
      <c r="AO863" s="6"/>
      <c r="AP863" s="6"/>
      <c r="AQ863" s="6"/>
      <c r="AR863" s="6"/>
      <c r="AS863" s="6"/>
      <c r="AT863" s="6"/>
    </row>
    <row r="864" spans="1:46" ht="15.75" customHeight="1" thickBo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18"/>
      <c r="AJ864" s="6"/>
      <c r="AK864" s="6"/>
      <c r="AL864" s="6"/>
      <c r="AM864" s="6"/>
      <c r="AN864" s="6"/>
      <c r="AO864" s="6"/>
      <c r="AP864" s="6"/>
      <c r="AQ864" s="6"/>
      <c r="AR864" s="6"/>
      <c r="AS864" s="6"/>
      <c r="AT864" s="6"/>
    </row>
    <row r="865" spans="1:46" ht="15.75" customHeight="1" thickBo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18"/>
      <c r="AJ865" s="6"/>
      <c r="AK865" s="6"/>
      <c r="AL865" s="6"/>
      <c r="AM865" s="6"/>
      <c r="AN865" s="6"/>
      <c r="AO865" s="6"/>
      <c r="AP865" s="6"/>
      <c r="AQ865" s="6"/>
      <c r="AR865" s="6"/>
      <c r="AS865" s="6"/>
      <c r="AT865" s="6"/>
    </row>
    <row r="866" spans="1:46" ht="15.75" customHeight="1" thickBo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18"/>
      <c r="AJ866" s="6"/>
      <c r="AK866" s="6"/>
      <c r="AL866" s="6"/>
      <c r="AM866" s="6"/>
      <c r="AN866" s="6"/>
      <c r="AO866" s="6"/>
      <c r="AP866" s="6"/>
      <c r="AQ866" s="6"/>
      <c r="AR866" s="6"/>
      <c r="AS866" s="6"/>
      <c r="AT866" s="6"/>
    </row>
    <row r="867" spans="1:46" ht="15.75" customHeight="1" thickBo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18"/>
      <c r="AJ867" s="6"/>
      <c r="AK867" s="6"/>
      <c r="AL867" s="6"/>
      <c r="AM867" s="6"/>
      <c r="AN867" s="6"/>
      <c r="AO867" s="6"/>
      <c r="AP867" s="6"/>
      <c r="AQ867" s="6"/>
      <c r="AR867" s="6"/>
      <c r="AS867" s="6"/>
      <c r="AT867" s="6"/>
    </row>
    <row r="868" spans="1:46" ht="15.75" customHeight="1" thickBo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18"/>
      <c r="AJ868" s="6"/>
      <c r="AK868" s="6"/>
      <c r="AL868" s="6"/>
      <c r="AM868" s="6"/>
      <c r="AN868" s="6"/>
      <c r="AO868" s="6"/>
      <c r="AP868" s="6"/>
      <c r="AQ868" s="6"/>
      <c r="AR868" s="6"/>
      <c r="AS868" s="6"/>
      <c r="AT868" s="6"/>
    </row>
    <row r="869" spans="1:46" ht="15.75" customHeight="1" thickBo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18"/>
      <c r="AJ869" s="6"/>
      <c r="AK869" s="6"/>
      <c r="AL869" s="6"/>
      <c r="AM869" s="6"/>
      <c r="AN869" s="6"/>
      <c r="AO869" s="6"/>
      <c r="AP869" s="6"/>
      <c r="AQ869" s="6"/>
      <c r="AR869" s="6"/>
      <c r="AS869" s="6"/>
      <c r="AT869" s="6"/>
    </row>
    <row r="870" spans="1:46" ht="15.75" customHeight="1" thickBo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18"/>
      <c r="AJ870" s="6"/>
      <c r="AK870" s="6"/>
      <c r="AL870" s="6"/>
      <c r="AM870" s="6"/>
      <c r="AN870" s="6"/>
      <c r="AO870" s="6"/>
      <c r="AP870" s="6"/>
      <c r="AQ870" s="6"/>
      <c r="AR870" s="6"/>
      <c r="AS870" s="6"/>
      <c r="AT870" s="6"/>
    </row>
    <row r="871" spans="1:46" ht="15.75" customHeight="1" thickBo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18"/>
      <c r="AJ871" s="6"/>
      <c r="AK871" s="6"/>
      <c r="AL871" s="6"/>
      <c r="AM871" s="6"/>
      <c r="AN871" s="6"/>
      <c r="AO871" s="6"/>
      <c r="AP871" s="6"/>
      <c r="AQ871" s="6"/>
      <c r="AR871" s="6"/>
      <c r="AS871" s="6"/>
      <c r="AT871" s="6"/>
    </row>
    <row r="872" spans="1:46" ht="15.75" customHeight="1" thickBo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18"/>
      <c r="AJ872" s="6"/>
      <c r="AK872" s="6"/>
      <c r="AL872" s="6"/>
      <c r="AM872" s="6"/>
      <c r="AN872" s="6"/>
      <c r="AO872" s="6"/>
      <c r="AP872" s="6"/>
      <c r="AQ872" s="6"/>
      <c r="AR872" s="6"/>
      <c r="AS872" s="6"/>
      <c r="AT872" s="6"/>
    </row>
    <row r="873" spans="1:46" ht="15.75" customHeight="1" thickBo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18"/>
      <c r="AJ873" s="6"/>
      <c r="AK873" s="6"/>
      <c r="AL873" s="6"/>
      <c r="AM873" s="6"/>
      <c r="AN873" s="6"/>
      <c r="AO873" s="6"/>
      <c r="AP873" s="6"/>
      <c r="AQ873" s="6"/>
      <c r="AR873" s="6"/>
      <c r="AS873" s="6"/>
      <c r="AT873" s="6"/>
    </row>
    <row r="874" spans="1:46" ht="15.75" customHeight="1" thickBo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18"/>
      <c r="AJ874" s="6"/>
      <c r="AK874" s="6"/>
      <c r="AL874" s="6"/>
      <c r="AM874" s="6"/>
      <c r="AN874" s="6"/>
      <c r="AO874" s="6"/>
      <c r="AP874" s="6"/>
      <c r="AQ874" s="6"/>
      <c r="AR874" s="6"/>
      <c r="AS874" s="6"/>
      <c r="AT874" s="6"/>
    </row>
    <row r="875" spans="1:46" ht="15.75" customHeight="1" thickBo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18"/>
      <c r="AJ875" s="6"/>
      <c r="AK875" s="6"/>
      <c r="AL875" s="6"/>
      <c r="AM875" s="6"/>
      <c r="AN875" s="6"/>
      <c r="AO875" s="6"/>
      <c r="AP875" s="6"/>
      <c r="AQ875" s="6"/>
      <c r="AR875" s="6"/>
      <c r="AS875" s="6"/>
      <c r="AT875" s="6"/>
    </row>
    <row r="876" spans="1:46" ht="15.75" customHeight="1" thickBo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18"/>
      <c r="AJ876" s="6"/>
      <c r="AK876" s="6"/>
      <c r="AL876" s="6"/>
      <c r="AM876" s="6"/>
      <c r="AN876" s="6"/>
      <c r="AO876" s="6"/>
      <c r="AP876" s="6"/>
      <c r="AQ876" s="6"/>
      <c r="AR876" s="6"/>
      <c r="AS876" s="6"/>
      <c r="AT876" s="6"/>
    </row>
    <row r="877" spans="1:46" ht="15.75" customHeight="1" thickBo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18"/>
      <c r="AJ877" s="6"/>
      <c r="AK877" s="6"/>
      <c r="AL877" s="6"/>
      <c r="AM877" s="6"/>
      <c r="AN877" s="6"/>
      <c r="AO877" s="6"/>
      <c r="AP877" s="6"/>
      <c r="AQ877" s="6"/>
      <c r="AR877" s="6"/>
      <c r="AS877" s="6"/>
      <c r="AT877" s="6"/>
    </row>
    <row r="878" spans="1:46" ht="15.75" customHeight="1" thickBo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18"/>
      <c r="AJ878" s="6"/>
      <c r="AK878" s="6"/>
      <c r="AL878" s="6"/>
      <c r="AM878" s="6"/>
      <c r="AN878" s="6"/>
      <c r="AO878" s="6"/>
      <c r="AP878" s="6"/>
      <c r="AQ878" s="6"/>
      <c r="AR878" s="6"/>
      <c r="AS878" s="6"/>
      <c r="AT878" s="6"/>
    </row>
    <row r="879" spans="1:46" ht="15.75" customHeight="1" thickBo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18"/>
      <c r="AJ879" s="6"/>
      <c r="AK879" s="6"/>
      <c r="AL879" s="6"/>
      <c r="AM879" s="6"/>
      <c r="AN879" s="6"/>
      <c r="AO879" s="6"/>
      <c r="AP879" s="6"/>
      <c r="AQ879" s="6"/>
      <c r="AR879" s="6"/>
      <c r="AS879" s="6"/>
      <c r="AT879" s="6"/>
    </row>
    <row r="880" spans="1:46" ht="15.75" customHeight="1" thickBo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18"/>
      <c r="AJ880" s="6"/>
      <c r="AK880" s="6"/>
      <c r="AL880" s="6"/>
      <c r="AM880" s="6"/>
      <c r="AN880" s="6"/>
      <c r="AO880" s="6"/>
      <c r="AP880" s="6"/>
      <c r="AQ880" s="6"/>
      <c r="AR880" s="6"/>
      <c r="AS880" s="6"/>
      <c r="AT880" s="6"/>
    </row>
    <row r="881" spans="1:46" ht="15.75" customHeight="1" thickBo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18"/>
      <c r="AJ881" s="6"/>
      <c r="AK881" s="6"/>
      <c r="AL881" s="6"/>
      <c r="AM881" s="6"/>
      <c r="AN881" s="6"/>
      <c r="AO881" s="6"/>
      <c r="AP881" s="6"/>
      <c r="AQ881" s="6"/>
      <c r="AR881" s="6"/>
      <c r="AS881" s="6"/>
      <c r="AT881" s="6"/>
    </row>
    <row r="882" spans="1:46" ht="15.75" customHeight="1" thickBo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18"/>
      <c r="AJ882" s="6"/>
      <c r="AK882" s="6"/>
      <c r="AL882" s="6"/>
      <c r="AM882" s="6"/>
      <c r="AN882" s="6"/>
      <c r="AO882" s="6"/>
      <c r="AP882" s="6"/>
      <c r="AQ882" s="6"/>
      <c r="AR882" s="6"/>
      <c r="AS882" s="6"/>
      <c r="AT882" s="6"/>
    </row>
    <row r="883" spans="1:46" ht="15.75" customHeight="1" thickBo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18"/>
      <c r="AJ883" s="6"/>
      <c r="AK883" s="6"/>
      <c r="AL883" s="6"/>
      <c r="AM883" s="6"/>
      <c r="AN883" s="6"/>
      <c r="AO883" s="6"/>
      <c r="AP883" s="6"/>
      <c r="AQ883" s="6"/>
      <c r="AR883" s="6"/>
      <c r="AS883" s="6"/>
      <c r="AT883" s="6"/>
    </row>
    <row r="884" spans="1:46" ht="15.75" customHeight="1" thickBo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18"/>
      <c r="AJ884" s="6"/>
      <c r="AK884" s="6"/>
      <c r="AL884" s="6"/>
      <c r="AM884" s="6"/>
      <c r="AN884" s="6"/>
      <c r="AO884" s="6"/>
      <c r="AP884" s="6"/>
      <c r="AQ884" s="6"/>
      <c r="AR884" s="6"/>
      <c r="AS884" s="6"/>
      <c r="AT884" s="6"/>
    </row>
    <row r="885" spans="1:46" ht="15.75" customHeight="1" thickBo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18"/>
      <c r="AJ885" s="6"/>
      <c r="AK885" s="6"/>
      <c r="AL885" s="6"/>
      <c r="AM885" s="6"/>
      <c r="AN885" s="6"/>
      <c r="AO885" s="6"/>
      <c r="AP885" s="6"/>
      <c r="AQ885" s="6"/>
      <c r="AR885" s="6"/>
      <c r="AS885" s="6"/>
      <c r="AT885" s="6"/>
    </row>
    <row r="886" spans="1:46" ht="15.75" customHeight="1" thickBo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18"/>
      <c r="AJ886" s="6"/>
      <c r="AK886" s="6"/>
      <c r="AL886" s="6"/>
      <c r="AM886" s="6"/>
      <c r="AN886" s="6"/>
      <c r="AO886" s="6"/>
      <c r="AP886" s="6"/>
      <c r="AQ886" s="6"/>
      <c r="AR886" s="6"/>
      <c r="AS886" s="6"/>
      <c r="AT886" s="6"/>
    </row>
    <row r="887" spans="1:46" ht="15.75" customHeight="1" thickBo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18"/>
      <c r="AJ887" s="6"/>
      <c r="AK887" s="6"/>
      <c r="AL887" s="6"/>
      <c r="AM887" s="6"/>
      <c r="AN887" s="6"/>
      <c r="AO887" s="6"/>
      <c r="AP887" s="6"/>
      <c r="AQ887" s="6"/>
      <c r="AR887" s="6"/>
      <c r="AS887" s="6"/>
      <c r="AT887" s="6"/>
    </row>
    <row r="888" spans="1:46" ht="15.75" customHeight="1" thickBo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18"/>
      <c r="AJ888" s="6"/>
      <c r="AK888" s="6"/>
      <c r="AL888" s="6"/>
      <c r="AM888" s="6"/>
      <c r="AN888" s="6"/>
      <c r="AO888" s="6"/>
      <c r="AP888" s="6"/>
      <c r="AQ888" s="6"/>
      <c r="AR888" s="6"/>
      <c r="AS888" s="6"/>
      <c r="AT888" s="6"/>
    </row>
    <row r="889" spans="1:46" ht="15.75" customHeight="1" thickBo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18"/>
      <c r="AJ889" s="6"/>
      <c r="AK889" s="6"/>
      <c r="AL889" s="6"/>
      <c r="AM889" s="6"/>
      <c r="AN889" s="6"/>
      <c r="AO889" s="6"/>
      <c r="AP889" s="6"/>
      <c r="AQ889" s="6"/>
      <c r="AR889" s="6"/>
      <c r="AS889" s="6"/>
      <c r="AT889" s="6"/>
    </row>
    <row r="890" spans="1:46" ht="15.75" customHeight="1" thickBo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18"/>
      <c r="AJ890" s="6"/>
      <c r="AK890" s="6"/>
      <c r="AL890" s="6"/>
      <c r="AM890" s="6"/>
      <c r="AN890" s="6"/>
      <c r="AO890" s="6"/>
      <c r="AP890" s="6"/>
      <c r="AQ890" s="6"/>
      <c r="AR890" s="6"/>
      <c r="AS890" s="6"/>
      <c r="AT890" s="6"/>
    </row>
    <row r="891" spans="1:46" ht="15.75" customHeight="1" thickBo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18"/>
      <c r="AJ891" s="6"/>
      <c r="AK891" s="6"/>
      <c r="AL891" s="6"/>
      <c r="AM891" s="6"/>
      <c r="AN891" s="6"/>
      <c r="AO891" s="6"/>
      <c r="AP891" s="6"/>
      <c r="AQ891" s="6"/>
      <c r="AR891" s="6"/>
      <c r="AS891" s="6"/>
      <c r="AT891" s="6"/>
    </row>
    <row r="892" spans="1:46" ht="15.75" customHeight="1" thickBo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18"/>
      <c r="AJ892" s="6"/>
      <c r="AK892" s="6"/>
      <c r="AL892" s="6"/>
      <c r="AM892" s="6"/>
      <c r="AN892" s="6"/>
      <c r="AO892" s="6"/>
      <c r="AP892" s="6"/>
      <c r="AQ892" s="6"/>
      <c r="AR892" s="6"/>
      <c r="AS892" s="6"/>
      <c r="AT892" s="6"/>
    </row>
    <row r="893" spans="1:46" ht="15.75" customHeight="1" thickBo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18"/>
      <c r="AJ893" s="6"/>
      <c r="AK893" s="6"/>
      <c r="AL893" s="6"/>
      <c r="AM893" s="6"/>
      <c r="AN893" s="6"/>
      <c r="AO893" s="6"/>
      <c r="AP893" s="6"/>
      <c r="AQ893" s="6"/>
      <c r="AR893" s="6"/>
      <c r="AS893" s="6"/>
      <c r="AT893" s="6"/>
    </row>
    <row r="894" spans="1:46" ht="15.75" customHeight="1" thickBo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18"/>
      <c r="AJ894" s="6"/>
      <c r="AK894" s="6"/>
      <c r="AL894" s="6"/>
      <c r="AM894" s="6"/>
      <c r="AN894" s="6"/>
      <c r="AO894" s="6"/>
      <c r="AP894" s="6"/>
      <c r="AQ894" s="6"/>
      <c r="AR894" s="6"/>
      <c r="AS894" s="6"/>
      <c r="AT894" s="6"/>
    </row>
    <row r="895" spans="1:46" ht="15.75" customHeight="1" thickBo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18"/>
      <c r="AJ895" s="6"/>
      <c r="AK895" s="6"/>
      <c r="AL895" s="6"/>
      <c r="AM895" s="6"/>
      <c r="AN895" s="6"/>
      <c r="AO895" s="6"/>
      <c r="AP895" s="6"/>
      <c r="AQ895" s="6"/>
      <c r="AR895" s="6"/>
      <c r="AS895" s="6"/>
      <c r="AT895" s="6"/>
    </row>
    <row r="896" spans="1:46" ht="15.75" customHeight="1" thickBo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18"/>
      <c r="AJ896" s="6"/>
      <c r="AK896" s="6"/>
      <c r="AL896" s="6"/>
      <c r="AM896" s="6"/>
      <c r="AN896" s="6"/>
      <c r="AO896" s="6"/>
      <c r="AP896" s="6"/>
      <c r="AQ896" s="6"/>
      <c r="AR896" s="6"/>
      <c r="AS896" s="6"/>
      <c r="AT896" s="6"/>
    </row>
    <row r="897" spans="1:46" ht="15.75" customHeight="1" thickBo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18"/>
      <c r="AJ897" s="6"/>
      <c r="AK897" s="6"/>
      <c r="AL897" s="6"/>
      <c r="AM897" s="6"/>
      <c r="AN897" s="6"/>
      <c r="AO897" s="6"/>
      <c r="AP897" s="6"/>
      <c r="AQ897" s="6"/>
      <c r="AR897" s="6"/>
      <c r="AS897" s="6"/>
      <c r="AT897" s="6"/>
    </row>
    <row r="898" spans="1:46" ht="15.75" customHeight="1" thickBo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18"/>
      <c r="AJ898" s="6"/>
      <c r="AK898" s="6"/>
      <c r="AL898" s="6"/>
      <c r="AM898" s="6"/>
      <c r="AN898" s="6"/>
      <c r="AO898" s="6"/>
      <c r="AP898" s="6"/>
      <c r="AQ898" s="6"/>
      <c r="AR898" s="6"/>
      <c r="AS898" s="6"/>
      <c r="AT898" s="6"/>
    </row>
    <row r="899" spans="1:46" ht="15.75" customHeight="1" thickBo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18"/>
      <c r="AJ899" s="6"/>
      <c r="AK899" s="6"/>
      <c r="AL899" s="6"/>
      <c r="AM899" s="6"/>
      <c r="AN899" s="6"/>
      <c r="AO899" s="6"/>
      <c r="AP899" s="6"/>
      <c r="AQ899" s="6"/>
      <c r="AR899" s="6"/>
      <c r="AS899" s="6"/>
      <c r="AT899" s="6"/>
    </row>
    <row r="900" spans="1:46" ht="15.75" customHeight="1" thickBo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18"/>
      <c r="AJ900" s="6"/>
      <c r="AK900" s="6"/>
      <c r="AL900" s="6"/>
      <c r="AM900" s="6"/>
      <c r="AN900" s="6"/>
      <c r="AO900" s="6"/>
      <c r="AP900" s="6"/>
      <c r="AQ900" s="6"/>
      <c r="AR900" s="6"/>
      <c r="AS900" s="6"/>
      <c r="AT900" s="6"/>
    </row>
    <row r="901" spans="1:46" ht="15.75" customHeight="1" thickBo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18"/>
      <c r="AJ901" s="6"/>
      <c r="AK901" s="6"/>
      <c r="AL901" s="6"/>
      <c r="AM901" s="6"/>
      <c r="AN901" s="6"/>
      <c r="AO901" s="6"/>
      <c r="AP901" s="6"/>
      <c r="AQ901" s="6"/>
      <c r="AR901" s="6"/>
      <c r="AS901" s="6"/>
      <c r="AT901" s="6"/>
    </row>
    <row r="902" spans="1:46" ht="15.75" customHeight="1" thickBo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18"/>
      <c r="AJ902" s="6"/>
      <c r="AK902" s="6"/>
      <c r="AL902" s="6"/>
      <c r="AM902" s="6"/>
      <c r="AN902" s="6"/>
      <c r="AO902" s="6"/>
      <c r="AP902" s="6"/>
      <c r="AQ902" s="6"/>
      <c r="AR902" s="6"/>
      <c r="AS902" s="6"/>
      <c r="AT902" s="6"/>
    </row>
    <row r="903" spans="1:46" ht="15.75" customHeight="1" thickBo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18"/>
      <c r="AJ903" s="6"/>
      <c r="AK903" s="6"/>
      <c r="AL903" s="6"/>
      <c r="AM903" s="6"/>
      <c r="AN903" s="6"/>
      <c r="AO903" s="6"/>
      <c r="AP903" s="6"/>
      <c r="AQ903" s="6"/>
      <c r="AR903" s="6"/>
      <c r="AS903" s="6"/>
      <c r="AT903" s="6"/>
    </row>
    <row r="904" spans="1:46" ht="15.75" customHeight="1" thickBo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18"/>
      <c r="AJ904" s="6"/>
      <c r="AK904" s="6"/>
      <c r="AL904" s="6"/>
      <c r="AM904" s="6"/>
      <c r="AN904" s="6"/>
      <c r="AO904" s="6"/>
      <c r="AP904" s="6"/>
      <c r="AQ904" s="6"/>
      <c r="AR904" s="6"/>
      <c r="AS904" s="6"/>
      <c r="AT904" s="6"/>
    </row>
    <row r="905" spans="1:46" ht="15.75" customHeight="1" thickBo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18"/>
      <c r="AJ905" s="6"/>
      <c r="AK905" s="6"/>
      <c r="AL905" s="6"/>
      <c r="AM905" s="6"/>
      <c r="AN905" s="6"/>
      <c r="AO905" s="6"/>
      <c r="AP905" s="6"/>
      <c r="AQ905" s="6"/>
      <c r="AR905" s="6"/>
      <c r="AS905" s="6"/>
      <c r="AT905" s="6"/>
    </row>
    <row r="906" spans="1:46" ht="15.75" customHeight="1" thickBo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18"/>
      <c r="AJ906" s="6"/>
      <c r="AK906" s="6"/>
      <c r="AL906" s="6"/>
      <c r="AM906" s="6"/>
      <c r="AN906" s="6"/>
      <c r="AO906" s="6"/>
      <c r="AP906" s="6"/>
      <c r="AQ906" s="6"/>
      <c r="AR906" s="6"/>
      <c r="AS906" s="6"/>
      <c r="AT906" s="6"/>
    </row>
    <row r="907" spans="1:46" ht="15.75" customHeight="1" thickBo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18"/>
      <c r="AJ907" s="6"/>
      <c r="AK907" s="6"/>
      <c r="AL907" s="6"/>
      <c r="AM907" s="6"/>
      <c r="AN907" s="6"/>
      <c r="AO907" s="6"/>
      <c r="AP907" s="6"/>
      <c r="AQ907" s="6"/>
      <c r="AR907" s="6"/>
      <c r="AS907" s="6"/>
      <c r="AT907" s="6"/>
    </row>
    <row r="908" spans="1:46" ht="15.75" customHeight="1" thickBo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18"/>
      <c r="AJ908" s="6"/>
      <c r="AK908" s="6"/>
      <c r="AL908" s="6"/>
      <c r="AM908" s="6"/>
      <c r="AN908" s="6"/>
      <c r="AO908" s="6"/>
      <c r="AP908" s="6"/>
      <c r="AQ908" s="6"/>
      <c r="AR908" s="6"/>
      <c r="AS908" s="6"/>
      <c r="AT908" s="6"/>
    </row>
    <row r="909" spans="1:46" ht="15.75" customHeight="1" thickBo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18"/>
      <c r="AJ909" s="6"/>
      <c r="AK909" s="6"/>
      <c r="AL909" s="6"/>
      <c r="AM909" s="6"/>
      <c r="AN909" s="6"/>
      <c r="AO909" s="6"/>
      <c r="AP909" s="6"/>
      <c r="AQ909" s="6"/>
      <c r="AR909" s="6"/>
      <c r="AS909" s="6"/>
      <c r="AT909" s="6"/>
    </row>
    <row r="910" spans="1:46" ht="15.75" customHeight="1" thickBo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18"/>
      <c r="AJ910" s="6"/>
      <c r="AK910" s="6"/>
      <c r="AL910" s="6"/>
      <c r="AM910" s="6"/>
      <c r="AN910" s="6"/>
      <c r="AO910" s="6"/>
      <c r="AP910" s="6"/>
      <c r="AQ910" s="6"/>
      <c r="AR910" s="6"/>
      <c r="AS910" s="6"/>
      <c r="AT910" s="6"/>
    </row>
    <row r="911" spans="1:46" ht="15.75" customHeight="1" thickBo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18"/>
      <c r="AJ911" s="6"/>
      <c r="AK911" s="6"/>
      <c r="AL911" s="6"/>
      <c r="AM911" s="6"/>
      <c r="AN911" s="6"/>
      <c r="AO911" s="6"/>
      <c r="AP911" s="6"/>
      <c r="AQ911" s="6"/>
      <c r="AR911" s="6"/>
      <c r="AS911" s="6"/>
      <c r="AT911" s="6"/>
    </row>
    <row r="912" spans="1:46" ht="15.75" customHeight="1" thickBo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18"/>
      <c r="AJ912" s="6"/>
      <c r="AK912" s="6"/>
      <c r="AL912" s="6"/>
      <c r="AM912" s="6"/>
      <c r="AN912" s="6"/>
      <c r="AO912" s="6"/>
      <c r="AP912" s="6"/>
      <c r="AQ912" s="6"/>
      <c r="AR912" s="6"/>
      <c r="AS912" s="6"/>
      <c r="AT912" s="6"/>
    </row>
    <row r="913" spans="1:46" ht="15.75" customHeight="1" thickBo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18"/>
      <c r="AJ913" s="6"/>
      <c r="AK913" s="6"/>
      <c r="AL913" s="6"/>
      <c r="AM913" s="6"/>
      <c r="AN913" s="6"/>
      <c r="AO913" s="6"/>
      <c r="AP913" s="6"/>
      <c r="AQ913" s="6"/>
      <c r="AR913" s="6"/>
      <c r="AS913" s="6"/>
      <c r="AT913" s="6"/>
    </row>
    <row r="914" spans="1:46" ht="15.75" customHeight="1" thickBo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18"/>
      <c r="AJ914" s="6"/>
      <c r="AK914" s="6"/>
      <c r="AL914" s="6"/>
      <c r="AM914" s="6"/>
      <c r="AN914" s="6"/>
      <c r="AO914" s="6"/>
      <c r="AP914" s="6"/>
      <c r="AQ914" s="6"/>
      <c r="AR914" s="6"/>
      <c r="AS914" s="6"/>
      <c r="AT914" s="6"/>
    </row>
    <row r="915" spans="1:46" ht="15.75" customHeight="1" thickBo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18"/>
      <c r="AJ915" s="6"/>
      <c r="AK915" s="6"/>
      <c r="AL915" s="6"/>
      <c r="AM915" s="6"/>
      <c r="AN915" s="6"/>
      <c r="AO915" s="6"/>
      <c r="AP915" s="6"/>
      <c r="AQ915" s="6"/>
      <c r="AR915" s="6"/>
      <c r="AS915" s="6"/>
      <c r="AT915" s="6"/>
    </row>
    <row r="916" spans="1:46" ht="15.75" customHeight="1" thickBo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18"/>
      <c r="AJ916" s="6"/>
      <c r="AK916" s="6"/>
      <c r="AL916" s="6"/>
      <c r="AM916" s="6"/>
      <c r="AN916" s="6"/>
      <c r="AO916" s="6"/>
      <c r="AP916" s="6"/>
      <c r="AQ916" s="6"/>
      <c r="AR916" s="6"/>
      <c r="AS916" s="6"/>
      <c r="AT916" s="6"/>
    </row>
    <row r="917" spans="1:46" ht="15.75" customHeight="1" thickBo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18"/>
      <c r="AJ917" s="6"/>
      <c r="AK917" s="6"/>
      <c r="AL917" s="6"/>
      <c r="AM917" s="6"/>
      <c r="AN917" s="6"/>
      <c r="AO917" s="6"/>
      <c r="AP917" s="6"/>
      <c r="AQ917" s="6"/>
      <c r="AR917" s="6"/>
      <c r="AS917" s="6"/>
      <c r="AT917" s="6"/>
    </row>
    <row r="918" spans="1:46" ht="15.75" customHeight="1" thickBo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18"/>
      <c r="AJ918" s="6"/>
      <c r="AK918" s="6"/>
      <c r="AL918" s="6"/>
      <c r="AM918" s="6"/>
      <c r="AN918" s="6"/>
      <c r="AO918" s="6"/>
      <c r="AP918" s="6"/>
      <c r="AQ918" s="6"/>
      <c r="AR918" s="6"/>
      <c r="AS918" s="6"/>
      <c r="AT918" s="6"/>
    </row>
    <row r="919" spans="1:46" ht="15.75" customHeight="1" thickBo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18"/>
      <c r="AJ919" s="6"/>
      <c r="AK919" s="6"/>
      <c r="AL919" s="6"/>
      <c r="AM919" s="6"/>
      <c r="AN919" s="6"/>
      <c r="AO919" s="6"/>
      <c r="AP919" s="6"/>
      <c r="AQ919" s="6"/>
      <c r="AR919" s="6"/>
      <c r="AS919" s="6"/>
      <c r="AT919" s="6"/>
    </row>
    <row r="920" spans="1:46" ht="15.75" customHeight="1" thickBo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18"/>
      <c r="AJ920" s="6"/>
      <c r="AK920" s="6"/>
      <c r="AL920" s="6"/>
      <c r="AM920" s="6"/>
      <c r="AN920" s="6"/>
      <c r="AO920" s="6"/>
      <c r="AP920" s="6"/>
      <c r="AQ920" s="6"/>
      <c r="AR920" s="6"/>
      <c r="AS920" s="6"/>
      <c r="AT920" s="6"/>
    </row>
    <row r="921" spans="1:46" ht="15.75" customHeight="1" thickBo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18"/>
      <c r="AJ921" s="6"/>
      <c r="AK921" s="6"/>
      <c r="AL921" s="6"/>
      <c r="AM921" s="6"/>
      <c r="AN921" s="6"/>
      <c r="AO921" s="6"/>
      <c r="AP921" s="6"/>
      <c r="AQ921" s="6"/>
      <c r="AR921" s="6"/>
      <c r="AS921" s="6"/>
      <c r="AT921" s="6"/>
    </row>
    <row r="922" spans="1:46" ht="15.75" customHeight="1" thickBo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18"/>
      <c r="AJ922" s="6"/>
      <c r="AK922" s="6"/>
      <c r="AL922" s="6"/>
      <c r="AM922" s="6"/>
      <c r="AN922" s="6"/>
      <c r="AO922" s="6"/>
      <c r="AP922" s="6"/>
      <c r="AQ922" s="6"/>
      <c r="AR922" s="6"/>
      <c r="AS922" s="6"/>
      <c r="AT922" s="6"/>
    </row>
    <row r="923" spans="1:46" ht="15.75" customHeight="1" thickBo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18"/>
      <c r="AJ923" s="6"/>
      <c r="AK923" s="6"/>
      <c r="AL923" s="6"/>
      <c r="AM923" s="6"/>
      <c r="AN923" s="6"/>
      <c r="AO923" s="6"/>
      <c r="AP923" s="6"/>
      <c r="AQ923" s="6"/>
      <c r="AR923" s="6"/>
      <c r="AS923" s="6"/>
      <c r="AT923" s="6"/>
    </row>
    <row r="924" spans="1:46" ht="15.75" customHeight="1" thickBo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18"/>
      <c r="AJ924" s="6"/>
      <c r="AK924" s="6"/>
      <c r="AL924" s="6"/>
      <c r="AM924" s="6"/>
      <c r="AN924" s="6"/>
      <c r="AO924" s="6"/>
      <c r="AP924" s="6"/>
      <c r="AQ924" s="6"/>
      <c r="AR924" s="6"/>
      <c r="AS924" s="6"/>
      <c r="AT924" s="6"/>
    </row>
    <row r="925" spans="1:46" ht="15.75" customHeight="1" thickBo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18"/>
      <c r="AJ925" s="6"/>
      <c r="AK925" s="6"/>
      <c r="AL925" s="6"/>
      <c r="AM925" s="6"/>
      <c r="AN925" s="6"/>
      <c r="AO925" s="6"/>
      <c r="AP925" s="6"/>
      <c r="AQ925" s="6"/>
      <c r="AR925" s="6"/>
      <c r="AS925" s="6"/>
      <c r="AT925" s="6"/>
    </row>
    <row r="926" spans="1:46" ht="15.75" customHeight="1" thickBo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18"/>
      <c r="AJ926" s="6"/>
      <c r="AK926" s="6"/>
      <c r="AL926" s="6"/>
      <c r="AM926" s="6"/>
      <c r="AN926" s="6"/>
      <c r="AO926" s="6"/>
      <c r="AP926" s="6"/>
      <c r="AQ926" s="6"/>
      <c r="AR926" s="6"/>
      <c r="AS926" s="6"/>
      <c r="AT926" s="6"/>
    </row>
    <row r="927" spans="1:46" ht="15.75" customHeight="1" thickBo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18"/>
      <c r="AJ927" s="6"/>
      <c r="AK927" s="6"/>
      <c r="AL927" s="6"/>
      <c r="AM927" s="6"/>
      <c r="AN927" s="6"/>
      <c r="AO927" s="6"/>
      <c r="AP927" s="6"/>
      <c r="AQ927" s="6"/>
      <c r="AR927" s="6"/>
      <c r="AS927" s="6"/>
      <c r="AT927" s="6"/>
    </row>
    <row r="928" spans="1:46" ht="15.75" customHeight="1" thickBo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18"/>
      <c r="AJ928" s="6"/>
      <c r="AK928" s="6"/>
      <c r="AL928" s="6"/>
      <c r="AM928" s="6"/>
      <c r="AN928" s="6"/>
      <c r="AO928" s="6"/>
      <c r="AP928" s="6"/>
      <c r="AQ928" s="6"/>
      <c r="AR928" s="6"/>
      <c r="AS928" s="6"/>
      <c r="AT928" s="6"/>
    </row>
    <row r="929" spans="1:46" ht="15.75" customHeight="1" thickBo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18"/>
      <c r="AJ929" s="6"/>
      <c r="AK929" s="6"/>
      <c r="AL929" s="6"/>
      <c r="AM929" s="6"/>
      <c r="AN929" s="6"/>
      <c r="AO929" s="6"/>
      <c r="AP929" s="6"/>
      <c r="AQ929" s="6"/>
      <c r="AR929" s="6"/>
      <c r="AS929" s="6"/>
      <c r="AT929" s="6"/>
    </row>
    <row r="930" spans="1:46" ht="15.75" customHeight="1" thickBo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18"/>
      <c r="AJ930" s="6"/>
      <c r="AK930" s="6"/>
      <c r="AL930" s="6"/>
      <c r="AM930" s="6"/>
      <c r="AN930" s="6"/>
      <c r="AO930" s="6"/>
      <c r="AP930" s="6"/>
      <c r="AQ930" s="6"/>
      <c r="AR930" s="6"/>
      <c r="AS930" s="6"/>
      <c r="AT930" s="6"/>
    </row>
    <row r="931" spans="1:46" ht="15.75" customHeight="1" thickBo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18"/>
      <c r="AJ931" s="6"/>
      <c r="AK931" s="6"/>
      <c r="AL931" s="6"/>
      <c r="AM931" s="6"/>
      <c r="AN931" s="6"/>
      <c r="AO931" s="6"/>
      <c r="AP931" s="6"/>
      <c r="AQ931" s="6"/>
      <c r="AR931" s="6"/>
      <c r="AS931" s="6"/>
      <c r="AT931" s="6"/>
    </row>
    <row r="932" spans="1:46" ht="15.75" customHeight="1" thickBo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18"/>
      <c r="AJ932" s="6"/>
      <c r="AK932" s="6"/>
      <c r="AL932" s="6"/>
      <c r="AM932" s="6"/>
      <c r="AN932" s="6"/>
      <c r="AO932" s="6"/>
      <c r="AP932" s="6"/>
      <c r="AQ932" s="6"/>
      <c r="AR932" s="6"/>
      <c r="AS932" s="6"/>
      <c r="AT932" s="6"/>
    </row>
    <row r="933" spans="1:46" ht="15.75" customHeight="1" thickBo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18"/>
      <c r="AJ933" s="6"/>
      <c r="AK933" s="6"/>
      <c r="AL933" s="6"/>
      <c r="AM933" s="6"/>
      <c r="AN933" s="6"/>
      <c r="AO933" s="6"/>
      <c r="AP933" s="6"/>
      <c r="AQ933" s="6"/>
      <c r="AR933" s="6"/>
      <c r="AS933" s="6"/>
      <c r="AT933" s="6"/>
    </row>
    <row r="934" spans="1:46" ht="15.75" customHeight="1" thickBo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18"/>
      <c r="AJ934" s="6"/>
      <c r="AK934" s="6"/>
      <c r="AL934" s="6"/>
      <c r="AM934" s="6"/>
      <c r="AN934" s="6"/>
      <c r="AO934" s="6"/>
      <c r="AP934" s="6"/>
      <c r="AQ934" s="6"/>
      <c r="AR934" s="6"/>
      <c r="AS934" s="6"/>
      <c r="AT934" s="6"/>
    </row>
    <row r="935" spans="1:46" ht="15.75" customHeight="1" thickBo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18"/>
      <c r="AJ935" s="6"/>
      <c r="AK935" s="6"/>
      <c r="AL935" s="6"/>
      <c r="AM935" s="6"/>
      <c r="AN935" s="6"/>
      <c r="AO935" s="6"/>
      <c r="AP935" s="6"/>
      <c r="AQ935" s="6"/>
      <c r="AR935" s="6"/>
      <c r="AS935" s="6"/>
      <c r="AT935" s="6"/>
    </row>
    <row r="936" spans="1:46" ht="15.75" customHeight="1" thickBo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18"/>
      <c r="AJ936" s="6"/>
      <c r="AK936" s="6"/>
      <c r="AL936" s="6"/>
      <c r="AM936" s="6"/>
      <c r="AN936" s="6"/>
      <c r="AO936" s="6"/>
      <c r="AP936" s="6"/>
      <c r="AQ936" s="6"/>
      <c r="AR936" s="6"/>
      <c r="AS936" s="6"/>
      <c r="AT936" s="6"/>
    </row>
    <row r="937" spans="1:46" ht="15.75" customHeight="1" thickBo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18"/>
      <c r="AJ937" s="6"/>
      <c r="AK937" s="6"/>
      <c r="AL937" s="6"/>
      <c r="AM937" s="6"/>
      <c r="AN937" s="6"/>
      <c r="AO937" s="6"/>
      <c r="AP937" s="6"/>
      <c r="AQ937" s="6"/>
      <c r="AR937" s="6"/>
      <c r="AS937" s="6"/>
      <c r="AT937" s="6"/>
    </row>
    <row r="938" spans="1:46" ht="15.75" customHeight="1" thickBo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18"/>
      <c r="AJ938" s="6"/>
      <c r="AK938" s="6"/>
      <c r="AL938" s="6"/>
      <c r="AM938" s="6"/>
      <c r="AN938" s="6"/>
      <c r="AO938" s="6"/>
      <c r="AP938" s="6"/>
      <c r="AQ938" s="6"/>
      <c r="AR938" s="6"/>
      <c r="AS938" s="6"/>
      <c r="AT938" s="6"/>
    </row>
    <row r="939" spans="1:46" ht="15.75" customHeight="1" thickBo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18"/>
      <c r="AJ939" s="6"/>
      <c r="AK939" s="6"/>
      <c r="AL939" s="6"/>
      <c r="AM939" s="6"/>
      <c r="AN939" s="6"/>
      <c r="AO939" s="6"/>
      <c r="AP939" s="6"/>
      <c r="AQ939" s="6"/>
      <c r="AR939" s="6"/>
      <c r="AS939" s="6"/>
      <c r="AT939" s="6"/>
    </row>
    <row r="940" spans="1:46" ht="15.75" customHeight="1" thickBo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18"/>
      <c r="AJ940" s="6"/>
      <c r="AK940" s="6"/>
      <c r="AL940" s="6"/>
      <c r="AM940" s="6"/>
      <c r="AN940" s="6"/>
      <c r="AO940" s="6"/>
      <c r="AP940" s="6"/>
      <c r="AQ940" s="6"/>
      <c r="AR940" s="6"/>
      <c r="AS940" s="6"/>
      <c r="AT940" s="6"/>
    </row>
    <row r="941" spans="1:46" ht="15.75" customHeight="1" thickBo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18"/>
      <c r="AJ941" s="6"/>
      <c r="AK941" s="6"/>
      <c r="AL941" s="6"/>
      <c r="AM941" s="6"/>
      <c r="AN941" s="6"/>
      <c r="AO941" s="6"/>
      <c r="AP941" s="6"/>
      <c r="AQ941" s="6"/>
      <c r="AR941" s="6"/>
      <c r="AS941" s="6"/>
      <c r="AT941" s="6"/>
    </row>
    <row r="942" spans="1:46" ht="15.75" customHeight="1" thickBo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18"/>
      <c r="AJ942" s="6"/>
      <c r="AK942" s="6"/>
      <c r="AL942" s="6"/>
      <c r="AM942" s="6"/>
      <c r="AN942" s="6"/>
      <c r="AO942" s="6"/>
      <c r="AP942" s="6"/>
      <c r="AQ942" s="6"/>
      <c r="AR942" s="6"/>
      <c r="AS942" s="6"/>
      <c r="AT942" s="6"/>
    </row>
    <row r="943" spans="1:46" ht="15.75" customHeight="1" thickBo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18"/>
      <c r="AJ943" s="6"/>
      <c r="AK943" s="6"/>
      <c r="AL943" s="6"/>
      <c r="AM943" s="6"/>
      <c r="AN943" s="6"/>
      <c r="AO943" s="6"/>
      <c r="AP943" s="6"/>
      <c r="AQ943" s="6"/>
      <c r="AR943" s="6"/>
      <c r="AS943" s="6"/>
      <c r="AT943" s="6"/>
    </row>
    <row r="944" spans="1:46" ht="15.75" customHeight="1" thickBo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18"/>
      <c r="AJ944" s="6"/>
      <c r="AK944" s="6"/>
      <c r="AL944" s="6"/>
      <c r="AM944" s="6"/>
      <c r="AN944" s="6"/>
      <c r="AO944" s="6"/>
      <c r="AP944" s="6"/>
      <c r="AQ944" s="6"/>
      <c r="AR944" s="6"/>
      <c r="AS944" s="6"/>
      <c r="AT944" s="6"/>
    </row>
    <row r="945" spans="1:46" ht="15.75" customHeight="1" thickBo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18"/>
      <c r="AJ945" s="6"/>
      <c r="AK945" s="6"/>
      <c r="AL945" s="6"/>
      <c r="AM945" s="6"/>
      <c r="AN945" s="6"/>
      <c r="AO945" s="6"/>
      <c r="AP945" s="6"/>
      <c r="AQ945" s="6"/>
      <c r="AR945" s="6"/>
      <c r="AS945" s="6"/>
      <c r="AT945" s="6"/>
    </row>
    <row r="946" spans="1:46" ht="15.75" customHeight="1" thickBo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18"/>
      <c r="AJ946" s="6"/>
      <c r="AK946" s="6"/>
      <c r="AL946" s="6"/>
      <c r="AM946" s="6"/>
      <c r="AN946" s="6"/>
      <c r="AO946" s="6"/>
      <c r="AP946" s="6"/>
      <c r="AQ946" s="6"/>
      <c r="AR946" s="6"/>
      <c r="AS946" s="6"/>
      <c r="AT946" s="6"/>
    </row>
    <row r="947" spans="1:46" ht="15.75" customHeight="1" thickBo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18"/>
      <c r="AJ947" s="6"/>
      <c r="AK947" s="6"/>
      <c r="AL947" s="6"/>
      <c r="AM947" s="6"/>
      <c r="AN947" s="6"/>
      <c r="AO947" s="6"/>
      <c r="AP947" s="6"/>
      <c r="AQ947" s="6"/>
      <c r="AR947" s="6"/>
      <c r="AS947" s="6"/>
      <c r="AT947" s="6"/>
    </row>
    <row r="948" spans="1:46" ht="15.75" customHeight="1" thickBo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18"/>
      <c r="AJ948" s="6"/>
      <c r="AK948" s="6"/>
      <c r="AL948" s="6"/>
      <c r="AM948" s="6"/>
      <c r="AN948" s="6"/>
      <c r="AO948" s="6"/>
      <c r="AP948" s="6"/>
      <c r="AQ948" s="6"/>
      <c r="AR948" s="6"/>
      <c r="AS948" s="6"/>
      <c r="AT948" s="6"/>
    </row>
    <row r="949" spans="1:46" ht="15.75" customHeight="1" thickBo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18"/>
      <c r="AJ949" s="6"/>
      <c r="AK949" s="6"/>
      <c r="AL949" s="6"/>
      <c r="AM949" s="6"/>
      <c r="AN949" s="6"/>
      <c r="AO949" s="6"/>
      <c r="AP949" s="6"/>
      <c r="AQ949" s="6"/>
      <c r="AR949" s="6"/>
      <c r="AS949" s="6"/>
      <c r="AT949" s="6"/>
    </row>
    <row r="950" spans="1:46" ht="15.75" customHeight="1" thickBo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18"/>
      <c r="AJ950" s="6"/>
      <c r="AK950" s="6"/>
      <c r="AL950" s="6"/>
      <c r="AM950" s="6"/>
      <c r="AN950" s="6"/>
      <c r="AO950" s="6"/>
      <c r="AP950" s="6"/>
      <c r="AQ950" s="6"/>
      <c r="AR950" s="6"/>
      <c r="AS950" s="6"/>
      <c r="AT950" s="6"/>
    </row>
    <row r="951" spans="1:46" ht="15.75" customHeight="1" thickBo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18"/>
      <c r="AJ951" s="6"/>
      <c r="AK951" s="6"/>
      <c r="AL951" s="6"/>
      <c r="AM951" s="6"/>
      <c r="AN951" s="6"/>
      <c r="AO951" s="6"/>
      <c r="AP951" s="6"/>
      <c r="AQ951" s="6"/>
      <c r="AR951" s="6"/>
      <c r="AS951" s="6"/>
      <c r="AT951" s="6"/>
    </row>
    <row r="952" spans="1:46" ht="15.75" customHeight="1" thickBo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18"/>
      <c r="AJ952" s="6"/>
      <c r="AK952" s="6"/>
      <c r="AL952" s="6"/>
      <c r="AM952" s="6"/>
      <c r="AN952" s="6"/>
      <c r="AO952" s="6"/>
      <c r="AP952" s="6"/>
      <c r="AQ952" s="6"/>
      <c r="AR952" s="6"/>
      <c r="AS952" s="6"/>
      <c r="AT952" s="6"/>
    </row>
    <row r="953" spans="1:46" ht="15.75" customHeight="1" thickBo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18"/>
      <c r="AJ953" s="6"/>
      <c r="AK953" s="6"/>
      <c r="AL953" s="6"/>
      <c r="AM953" s="6"/>
      <c r="AN953" s="6"/>
      <c r="AO953" s="6"/>
      <c r="AP953" s="6"/>
      <c r="AQ953" s="6"/>
      <c r="AR953" s="6"/>
      <c r="AS953" s="6"/>
      <c r="AT953" s="6"/>
    </row>
    <row r="954" spans="1:46" ht="15.75" customHeight="1" thickBo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18"/>
      <c r="AJ954" s="6"/>
      <c r="AK954" s="6"/>
      <c r="AL954" s="6"/>
      <c r="AM954" s="6"/>
      <c r="AN954" s="6"/>
      <c r="AO954" s="6"/>
      <c r="AP954" s="6"/>
      <c r="AQ954" s="6"/>
      <c r="AR954" s="6"/>
      <c r="AS954" s="6"/>
      <c r="AT954" s="6"/>
    </row>
    <row r="955" spans="1:46" ht="15.75" customHeight="1" thickBo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18"/>
      <c r="AJ955" s="6"/>
      <c r="AK955" s="6"/>
      <c r="AL955" s="6"/>
      <c r="AM955" s="6"/>
      <c r="AN955" s="6"/>
      <c r="AO955" s="6"/>
      <c r="AP955" s="6"/>
      <c r="AQ955" s="6"/>
      <c r="AR955" s="6"/>
      <c r="AS955" s="6"/>
      <c r="AT955" s="6"/>
    </row>
    <row r="956" spans="1:46" ht="15.75" customHeight="1" thickBo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18"/>
      <c r="AJ956" s="6"/>
      <c r="AK956" s="6"/>
      <c r="AL956" s="6"/>
      <c r="AM956" s="6"/>
      <c r="AN956" s="6"/>
      <c r="AO956" s="6"/>
      <c r="AP956" s="6"/>
      <c r="AQ956" s="6"/>
      <c r="AR956" s="6"/>
      <c r="AS956" s="6"/>
      <c r="AT956" s="6"/>
    </row>
    <row r="957" spans="1:46" ht="15.75" customHeight="1" thickBo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18"/>
      <c r="AJ957" s="6"/>
      <c r="AK957" s="6"/>
      <c r="AL957" s="6"/>
      <c r="AM957" s="6"/>
      <c r="AN957" s="6"/>
      <c r="AO957" s="6"/>
      <c r="AP957" s="6"/>
      <c r="AQ957" s="6"/>
      <c r="AR957" s="6"/>
      <c r="AS957" s="6"/>
      <c r="AT957" s="6"/>
    </row>
    <row r="958" spans="1:46" ht="15.75" customHeight="1" thickBo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18"/>
      <c r="AJ958" s="6"/>
      <c r="AK958" s="6"/>
      <c r="AL958" s="6"/>
      <c r="AM958" s="6"/>
      <c r="AN958" s="6"/>
      <c r="AO958" s="6"/>
      <c r="AP958" s="6"/>
      <c r="AQ958" s="6"/>
      <c r="AR958" s="6"/>
      <c r="AS958" s="6"/>
      <c r="AT958" s="6"/>
    </row>
    <row r="959" spans="1:46" ht="15.75" customHeight="1" thickBo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18"/>
      <c r="AJ959" s="6"/>
      <c r="AK959" s="6"/>
      <c r="AL959" s="6"/>
      <c r="AM959" s="6"/>
      <c r="AN959" s="6"/>
      <c r="AO959" s="6"/>
      <c r="AP959" s="6"/>
      <c r="AQ959" s="6"/>
      <c r="AR959" s="6"/>
      <c r="AS959" s="6"/>
      <c r="AT959" s="6"/>
    </row>
    <row r="960" spans="1:46" ht="15.75" customHeight="1" thickBo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18"/>
      <c r="AJ960" s="6"/>
      <c r="AK960" s="6"/>
      <c r="AL960" s="6"/>
      <c r="AM960" s="6"/>
      <c r="AN960" s="6"/>
      <c r="AO960" s="6"/>
      <c r="AP960" s="6"/>
      <c r="AQ960" s="6"/>
      <c r="AR960" s="6"/>
      <c r="AS960" s="6"/>
      <c r="AT960" s="6"/>
    </row>
    <row r="961" spans="1:46" ht="15.75" customHeight="1" thickBo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18"/>
      <c r="AJ961" s="6"/>
      <c r="AK961" s="6"/>
      <c r="AL961" s="6"/>
      <c r="AM961" s="6"/>
      <c r="AN961" s="6"/>
      <c r="AO961" s="6"/>
      <c r="AP961" s="6"/>
      <c r="AQ961" s="6"/>
      <c r="AR961" s="6"/>
      <c r="AS961" s="6"/>
      <c r="AT961" s="6"/>
    </row>
    <row r="962" spans="1:46" ht="15.75" customHeight="1" thickBo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18"/>
      <c r="AJ962" s="6"/>
      <c r="AK962" s="6"/>
      <c r="AL962" s="6"/>
      <c r="AM962" s="6"/>
      <c r="AN962" s="6"/>
      <c r="AO962" s="6"/>
      <c r="AP962" s="6"/>
      <c r="AQ962" s="6"/>
      <c r="AR962" s="6"/>
      <c r="AS962" s="6"/>
      <c r="AT962" s="6"/>
    </row>
    <row r="963" spans="1:46" ht="15.75" customHeight="1" thickBo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18"/>
      <c r="AJ963" s="6"/>
      <c r="AK963" s="6"/>
      <c r="AL963" s="6"/>
      <c r="AM963" s="6"/>
      <c r="AN963" s="6"/>
      <c r="AO963" s="6"/>
      <c r="AP963" s="6"/>
      <c r="AQ963" s="6"/>
      <c r="AR963" s="6"/>
      <c r="AS963" s="6"/>
      <c r="AT963" s="6"/>
    </row>
    <row r="964" spans="1:46" ht="15.75" customHeight="1" thickBo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18"/>
      <c r="AJ964" s="6"/>
      <c r="AK964" s="6"/>
      <c r="AL964" s="6"/>
      <c r="AM964" s="6"/>
      <c r="AN964" s="6"/>
      <c r="AO964" s="6"/>
      <c r="AP964" s="6"/>
      <c r="AQ964" s="6"/>
      <c r="AR964" s="6"/>
      <c r="AS964" s="6"/>
      <c r="AT964" s="6"/>
    </row>
    <row r="965" spans="1:46" ht="15.75" customHeight="1" thickBo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18"/>
      <c r="AJ965" s="6"/>
      <c r="AK965" s="6"/>
      <c r="AL965" s="6"/>
      <c r="AM965" s="6"/>
      <c r="AN965" s="6"/>
      <c r="AO965" s="6"/>
      <c r="AP965" s="6"/>
      <c r="AQ965" s="6"/>
      <c r="AR965" s="6"/>
      <c r="AS965" s="6"/>
      <c r="AT965" s="6"/>
    </row>
    <row r="966" spans="1:46" ht="15.75" customHeight="1" thickBo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18"/>
      <c r="AJ966" s="6"/>
      <c r="AK966" s="6"/>
      <c r="AL966" s="6"/>
      <c r="AM966" s="6"/>
      <c r="AN966" s="6"/>
      <c r="AO966" s="6"/>
      <c r="AP966" s="6"/>
      <c r="AQ966" s="6"/>
      <c r="AR966" s="6"/>
      <c r="AS966" s="6"/>
      <c r="AT966" s="6"/>
    </row>
    <row r="967" spans="1:46" ht="15.75" customHeight="1" thickBo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18"/>
      <c r="AJ967" s="6"/>
      <c r="AK967" s="6"/>
      <c r="AL967" s="6"/>
      <c r="AM967" s="6"/>
      <c r="AN967" s="6"/>
      <c r="AO967" s="6"/>
      <c r="AP967" s="6"/>
      <c r="AQ967" s="6"/>
      <c r="AR967" s="6"/>
      <c r="AS967" s="6"/>
      <c r="AT967" s="6"/>
    </row>
    <row r="968" spans="1:46" ht="15.75" customHeight="1" thickBo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18"/>
      <c r="AJ968" s="6"/>
      <c r="AK968" s="6"/>
      <c r="AL968" s="6"/>
      <c r="AM968" s="6"/>
      <c r="AN968" s="6"/>
      <c r="AO968" s="6"/>
      <c r="AP968" s="6"/>
      <c r="AQ968" s="6"/>
      <c r="AR968" s="6"/>
      <c r="AS968" s="6"/>
      <c r="AT968" s="6"/>
    </row>
    <row r="969" spans="1:46" ht="15.75" customHeight="1" thickBo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18"/>
      <c r="AJ969" s="6"/>
      <c r="AK969" s="6"/>
      <c r="AL969" s="6"/>
      <c r="AM969" s="6"/>
      <c r="AN969" s="6"/>
      <c r="AO969" s="6"/>
      <c r="AP969" s="6"/>
      <c r="AQ969" s="6"/>
      <c r="AR969" s="6"/>
      <c r="AS969" s="6"/>
      <c r="AT969" s="6"/>
    </row>
    <row r="970" spans="1:46" ht="15.75" customHeight="1" thickBo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18"/>
      <c r="AJ970" s="6"/>
      <c r="AK970" s="6"/>
      <c r="AL970" s="6"/>
      <c r="AM970" s="6"/>
      <c r="AN970" s="6"/>
      <c r="AO970" s="6"/>
      <c r="AP970" s="6"/>
      <c r="AQ970" s="6"/>
      <c r="AR970" s="6"/>
      <c r="AS970" s="6"/>
      <c r="AT970" s="6"/>
    </row>
    <row r="971" spans="1:46" ht="15.75" customHeight="1" thickBo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18"/>
      <c r="AJ971" s="6"/>
      <c r="AK971" s="6"/>
      <c r="AL971" s="6"/>
      <c r="AM971" s="6"/>
      <c r="AN971" s="6"/>
      <c r="AO971" s="6"/>
      <c r="AP971" s="6"/>
      <c r="AQ971" s="6"/>
      <c r="AR971" s="6"/>
      <c r="AS971" s="6"/>
      <c r="AT971" s="6"/>
    </row>
    <row r="972" spans="1:46" ht="15.75" customHeight="1" thickBo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18"/>
      <c r="AJ972" s="6"/>
      <c r="AK972" s="6"/>
      <c r="AL972" s="6"/>
      <c r="AM972" s="6"/>
      <c r="AN972" s="6"/>
      <c r="AO972" s="6"/>
      <c r="AP972" s="6"/>
      <c r="AQ972" s="6"/>
      <c r="AR972" s="6"/>
      <c r="AS972" s="6"/>
      <c r="AT972" s="6"/>
    </row>
    <row r="973" spans="1:46" ht="15.75" customHeight="1" thickBo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18"/>
      <c r="AJ973" s="6"/>
      <c r="AK973" s="6"/>
      <c r="AL973" s="6"/>
      <c r="AM973" s="6"/>
      <c r="AN973" s="6"/>
      <c r="AO973" s="6"/>
      <c r="AP973" s="6"/>
      <c r="AQ973" s="6"/>
      <c r="AR973" s="6"/>
      <c r="AS973" s="6"/>
      <c r="AT973" s="6"/>
    </row>
    <row r="974" spans="1:46" ht="15.75" customHeight="1" thickBo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18"/>
      <c r="AJ974" s="6"/>
      <c r="AK974" s="6"/>
      <c r="AL974" s="6"/>
      <c r="AM974" s="6"/>
      <c r="AN974" s="6"/>
      <c r="AO974" s="6"/>
      <c r="AP974" s="6"/>
      <c r="AQ974" s="6"/>
      <c r="AR974" s="6"/>
      <c r="AS974" s="6"/>
      <c r="AT974" s="6"/>
    </row>
    <row r="975" spans="1:46" ht="15.75" customHeight="1" thickBo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18"/>
      <c r="AJ975" s="6"/>
      <c r="AK975" s="6"/>
      <c r="AL975" s="6"/>
      <c r="AM975" s="6"/>
      <c r="AN975" s="6"/>
      <c r="AO975" s="6"/>
      <c r="AP975" s="6"/>
      <c r="AQ975" s="6"/>
      <c r="AR975" s="6"/>
      <c r="AS975" s="6"/>
      <c r="AT975" s="6"/>
    </row>
    <row r="976" spans="1:46" ht="15.75" customHeight="1" thickBo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18"/>
      <c r="AJ976" s="6"/>
      <c r="AK976" s="6"/>
      <c r="AL976" s="6"/>
      <c r="AM976" s="6"/>
      <c r="AN976" s="6"/>
      <c r="AO976" s="6"/>
      <c r="AP976" s="6"/>
      <c r="AQ976" s="6"/>
      <c r="AR976" s="6"/>
      <c r="AS976" s="6"/>
      <c r="AT976" s="6"/>
    </row>
    <row r="977" spans="1:46" ht="15.75" customHeight="1" thickBo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18"/>
      <c r="AJ977" s="6"/>
      <c r="AK977" s="6"/>
      <c r="AL977" s="6"/>
      <c r="AM977" s="6"/>
      <c r="AN977" s="6"/>
      <c r="AO977" s="6"/>
      <c r="AP977" s="6"/>
      <c r="AQ977" s="6"/>
      <c r="AR977" s="6"/>
      <c r="AS977" s="6"/>
      <c r="AT977" s="6"/>
    </row>
    <row r="978" spans="1:46" ht="15.75" customHeight="1" thickBo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18"/>
      <c r="AJ978" s="6"/>
      <c r="AK978" s="6"/>
      <c r="AL978" s="6"/>
      <c r="AM978" s="6"/>
      <c r="AN978" s="6"/>
      <c r="AO978" s="6"/>
      <c r="AP978" s="6"/>
      <c r="AQ978" s="6"/>
      <c r="AR978" s="6"/>
      <c r="AS978" s="6"/>
      <c r="AT978" s="6"/>
    </row>
    <row r="979" spans="1:46" ht="15.75" customHeight="1" thickBo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18"/>
      <c r="AJ979" s="6"/>
      <c r="AK979" s="6"/>
      <c r="AL979" s="6"/>
      <c r="AM979" s="6"/>
      <c r="AN979" s="6"/>
      <c r="AO979" s="6"/>
      <c r="AP979" s="6"/>
      <c r="AQ979" s="6"/>
      <c r="AR979" s="6"/>
      <c r="AS979" s="6"/>
      <c r="AT979" s="6"/>
    </row>
    <row r="980" spans="1:46" ht="15.75" customHeight="1" thickBo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18"/>
      <c r="AJ980" s="6"/>
      <c r="AK980" s="6"/>
      <c r="AL980" s="6"/>
      <c r="AM980" s="6"/>
      <c r="AN980" s="6"/>
      <c r="AO980" s="6"/>
      <c r="AP980" s="6"/>
      <c r="AQ980" s="6"/>
      <c r="AR980" s="6"/>
      <c r="AS980" s="6"/>
      <c r="AT980" s="6"/>
    </row>
    <row r="981" spans="1:46" ht="15.75" customHeight="1" thickBo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18"/>
      <c r="AJ981" s="6"/>
      <c r="AK981" s="6"/>
      <c r="AL981" s="6"/>
      <c r="AM981" s="6"/>
      <c r="AN981" s="6"/>
      <c r="AO981" s="6"/>
      <c r="AP981" s="6"/>
      <c r="AQ981" s="6"/>
      <c r="AR981" s="6"/>
      <c r="AS981" s="6"/>
      <c r="AT981" s="6"/>
    </row>
    <row r="982" spans="1:46" ht="15.75" customHeight="1" thickBo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18"/>
      <c r="AJ982" s="6"/>
      <c r="AK982" s="6"/>
      <c r="AL982" s="6"/>
      <c r="AM982" s="6"/>
      <c r="AN982" s="6"/>
      <c r="AO982" s="6"/>
      <c r="AP982" s="6"/>
      <c r="AQ982" s="6"/>
      <c r="AR982" s="6"/>
      <c r="AS982" s="6"/>
      <c r="AT982" s="6"/>
    </row>
    <row r="983" spans="1:46" ht="15.75" customHeight="1" thickBo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18"/>
      <c r="AJ983" s="6"/>
      <c r="AK983" s="6"/>
      <c r="AL983" s="6"/>
      <c r="AM983" s="6"/>
      <c r="AN983" s="6"/>
      <c r="AO983" s="6"/>
      <c r="AP983" s="6"/>
      <c r="AQ983" s="6"/>
      <c r="AR983" s="6"/>
      <c r="AS983" s="6"/>
      <c r="AT983" s="6"/>
    </row>
    <row r="984" spans="1:46" ht="15.75" customHeight="1" thickBo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18"/>
      <c r="AJ984" s="6"/>
      <c r="AK984" s="6"/>
      <c r="AL984" s="6"/>
      <c r="AM984" s="6"/>
      <c r="AN984" s="6"/>
      <c r="AO984" s="6"/>
      <c r="AP984" s="6"/>
      <c r="AQ984" s="6"/>
      <c r="AR984" s="6"/>
      <c r="AS984" s="6"/>
      <c r="AT984" s="6"/>
    </row>
    <row r="985" spans="1:46" ht="15.75" customHeight="1" thickBo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18"/>
      <c r="AJ985" s="6"/>
      <c r="AK985" s="6"/>
      <c r="AL985" s="6"/>
      <c r="AM985" s="6"/>
      <c r="AN985" s="6"/>
      <c r="AO985" s="6"/>
      <c r="AP985" s="6"/>
      <c r="AQ985" s="6"/>
      <c r="AR985" s="6"/>
      <c r="AS985" s="6"/>
      <c r="AT985" s="6"/>
    </row>
    <row r="986" spans="1:46" ht="15.75" customHeight="1" thickBo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18"/>
      <c r="AJ986" s="6"/>
      <c r="AK986" s="6"/>
      <c r="AL986" s="6"/>
      <c r="AM986" s="6"/>
      <c r="AN986" s="6"/>
      <c r="AO986" s="6"/>
      <c r="AP986" s="6"/>
      <c r="AQ986" s="6"/>
      <c r="AR986" s="6"/>
      <c r="AS986" s="6"/>
      <c r="AT986" s="6"/>
    </row>
    <row r="987" spans="1:46" ht="15.75" customHeight="1" thickBo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18"/>
      <c r="AJ987" s="6"/>
      <c r="AK987" s="6"/>
      <c r="AL987" s="6"/>
      <c r="AM987" s="6"/>
      <c r="AN987" s="6"/>
      <c r="AO987" s="6"/>
      <c r="AP987" s="6"/>
      <c r="AQ987" s="6"/>
      <c r="AR987" s="6"/>
      <c r="AS987" s="6"/>
      <c r="AT987" s="6"/>
    </row>
    <row r="988" spans="1:46" ht="15.75" customHeight="1" thickBo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18"/>
      <c r="AJ988" s="6"/>
      <c r="AK988" s="6"/>
      <c r="AL988" s="6"/>
      <c r="AM988" s="6"/>
      <c r="AN988" s="6"/>
      <c r="AO988" s="6"/>
      <c r="AP988" s="6"/>
      <c r="AQ988" s="6"/>
      <c r="AR988" s="6"/>
      <c r="AS988" s="6"/>
      <c r="AT988" s="6"/>
    </row>
    <row r="989" spans="1:46" ht="15.75" customHeight="1" thickBo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18"/>
      <c r="AJ989" s="6"/>
      <c r="AK989" s="6"/>
      <c r="AL989" s="6"/>
      <c r="AM989" s="6"/>
      <c r="AN989" s="6"/>
      <c r="AO989" s="6"/>
      <c r="AP989" s="6"/>
      <c r="AQ989" s="6"/>
      <c r="AR989" s="6"/>
      <c r="AS989" s="6"/>
      <c r="AT989" s="6"/>
    </row>
    <row r="990" spans="1:46" ht="15.75" customHeight="1" thickBo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18"/>
      <c r="AJ990" s="6"/>
      <c r="AK990" s="6"/>
      <c r="AL990" s="6"/>
      <c r="AM990" s="6"/>
      <c r="AN990" s="6"/>
      <c r="AO990" s="6"/>
      <c r="AP990" s="6"/>
      <c r="AQ990" s="6"/>
      <c r="AR990" s="6"/>
      <c r="AS990" s="6"/>
      <c r="AT990" s="6"/>
    </row>
    <row r="991" spans="1:46" ht="15.75" customHeight="1" thickBo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18"/>
      <c r="AJ991" s="6"/>
      <c r="AK991" s="6"/>
      <c r="AL991" s="6"/>
      <c r="AM991" s="6"/>
      <c r="AN991" s="6"/>
      <c r="AO991" s="6"/>
      <c r="AP991" s="6"/>
      <c r="AQ991" s="6"/>
      <c r="AR991" s="6"/>
      <c r="AS991" s="6"/>
      <c r="AT991" s="6"/>
    </row>
    <row r="992" spans="1:46" ht="15.75" customHeight="1" thickBo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18"/>
      <c r="AJ992" s="6"/>
      <c r="AK992" s="6"/>
      <c r="AL992" s="6"/>
      <c r="AM992" s="6"/>
      <c r="AN992" s="6"/>
      <c r="AO992" s="6"/>
      <c r="AP992" s="6"/>
      <c r="AQ992" s="6"/>
      <c r="AR992" s="6"/>
      <c r="AS992" s="6"/>
      <c r="AT992" s="6"/>
    </row>
    <row r="993" spans="1:46" ht="15.75" customHeight="1" thickBo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18"/>
      <c r="AJ993" s="6"/>
      <c r="AK993" s="6"/>
      <c r="AL993" s="6"/>
      <c r="AM993" s="6"/>
      <c r="AN993" s="6"/>
      <c r="AO993" s="6"/>
      <c r="AP993" s="6"/>
      <c r="AQ993" s="6"/>
      <c r="AR993" s="6"/>
      <c r="AS993" s="6"/>
      <c r="AT993" s="6"/>
    </row>
    <row r="994" spans="1:46" ht="15.75" customHeight="1" thickBo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18"/>
      <c r="AJ994" s="6"/>
      <c r="AK994" s="6"/>
      <c r="AL994" s="6"/>
      <c r="AM994" s="6"/>
      <c r="AN994" s="6"/>
      <c r="AO994" s="6"/>
      <c r="AP994" s="6"/>
      <c r="AQ994" s="6"/>
      <c r="AR994" s="6"/>
      <c r="AS994" s="6"/>
      <c r="AT994" s="6"/>
    </row>
    <row r="995" spans="1:46" ht="15.75" customHeight="1" thickBo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18"/>
      <c r="AJ995" s="6"/>
      <c r="AK995" s="6"/>
      <c r="AL995" s="6"/>
      <c r="AM995" s="6"/>
      <c r="AN995" s="6"/>
      <c r="AO995" s="6"/>
      <c r="AP995" s="6"/>
      <c r="AQ995" s="6"/>
      <c r="AR995" s="6"/>
      <c r="AS995" s="6"/>
      <c r="AT995" s="6"/>
    </row>
    <row r="996" spans="1:46" ht="15.75" customHeight="1" thickBo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18"/>
      <c r="AJ996" s="6"/>
      <c r="AK996" s="6"/>
      <c r="AL996" s="6"/>
      <c r="AM996" s="6"/>
      <c r="AN996" s="6"/>
      <c r="AO996" s="6"/>
      <c r="AP996" s="6"/>
      <c r="AQ996" s="6"/>
      <c r="AR996" s="6"/>
      <c r="AS996" s="6"/>
      <c r="AT996" s="6"/>
    </row>
    <row r="997" spans="1:46" ht="15.75" customHeight="1" thickBo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18"/>
      <c r="AJ997" s="6"/>
      <c r="AK997" s="6"/>
      <c r="AL997" s="6"/>
      <c r="AM997" s="6"/>
      <c r="AN997" s="6"/>
      <c r="AO997" s="6"/>
      <c r="AP997" s="6"/>
      <c r="AQ997" s="6"/>
      <c r="AR997" s="6"/>
      <c r="AS997" s="6"/>
      <c r="AT997" s="6"/>
    </row>
    <row r="998" spans="1:46" ht="15.75" customHeight="1" thickBo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18"/>
      <c r="AJ998" s="6"/>
      <c r="AK998" s="6"/>
      <c r="AL998" s="6"/>
      <c r="AM998" s="6"/>
      <c r="AN998" s="6"/>
      <c r="AO998" s="6"/>
      <c r="AP998" s="6"/>
      <c r="AQ998" s="6"/>
      <c r="AR998" s="6"/>
      <c r="AS998" s="6"/>
      <c r="AT998" s="6"/>
    </row>
    <row r="999" spans="1:46" ht="15.75" customHeight="1" thickBo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18"/>
      <c r="AJ999" s="6"/>
      <c r="AK999" s="6"/>
      <c r="AL999" s="6"/>
      <c r="AM999" s="6"/>
      <c r="AN999" s="6"/>
      <c r="AO999" s="6"/>
      <c r="AP999" s="6"/>
      <c r="AQ999" s="6"/>
      <c r="AR999" s="6"/>
      <c r="AS999" s="6"/>
      <c r="AT999" s="6"/>
    </row>
    <row r="1000" spans="1:46" ht="15.75" customHeight="1" thickBo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18"/>
      <c r="AJ1000" s="6"/>
      <c r="AK1000" s="6"/>
      <c r="AL1000" s="6"/>
      <c r="AM1000" s="6"/>
      <c r="AN1000" s="6"/>
      <c r="AO1000" s="6"/>
      <c r="AP1000" s="6"/>
      <c r="AQ1000" s="6"/>
      <c r="AR1000" s="6"/>
      <c r="AS1000" s="6"/>
      <c r="AT1000" s="6"/>
    </row>
    <row r="1001" spans="1:46" ht="15.75" customHeight="1" thickBo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18"/>
      <c r="AJ1001" s="6"/>
      <c r="AK1001" s="6"/>
      <c r="AL1001" s="6"/>
      <c r="AM1001" s="6"/>
      <c r="AN1001" s="6"/>
      <c r="AO1001" s="6"/>
      <c r="AP1001" s="6"/>
      <c r="AQ1001" s="6"/>
      <c r="AR1001" s="6"/>
      <c r="AS1001" s="6"/>
      <c r="AT1001" s="6"/>
    </row>
    <row r="1002" spans="1:46" ht="15.75" customHeight="1" thickBo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c r="AF1002" s="6"/>
      <c r="AG1002" s="6"/>
      <c r="AH1002" s="6"/>
      <c r="AI1002" s="18"/>
      <c r="AJ1002" s="6"/>
      <c r="AK1002" s="6"/>
      <c r="AL1002" s="6"/>
      <c r="AM1002" s="6"/>
      <c r="AN1002" s="6"/>
      <c r="AO1002" s="6"/>
      <c r="AP1002" s="6"/>
      <c r="AQ1002" s="6"/>
      <c r="AR1002" s="6"/>
      <c r="AS1002" s="6"/>
      <c r="AT1002" s="6"/>
    </row>
    <row r="1003" spans="1:46" ht="15.75" customHeight="1" thickBo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c r="AF1003" s="6"/>
      <c r="AG1003" s="6"/>
      <c r="AH1003" s="6"/>
      <c r="AI1003" s="18"/>
      <c r="AJ1003" s="6"/>
      <c r="AK1003" s="6"/>
      <c r="AL1003" s="6"/>
      <c r="AM1003" s="6"/>
      <c r="AN1003" s="6"/>
      <c r="AO1003" s="6"/>
      <c r="AP1003" s="6"/>
      <c r="AQ1003" s="6"/>
      <c r="AR1003" s="6"/>
      <c r="AS1003" s="6"/>
      <c r="AT1003" s="6"/>
    </row>
    <row r="1004" spans="1:46" ht="15.75" customHeight="1" thickBot="1">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c r="AE1004" s="6"/>
      <c r="AF1004" s="6"/>
      <c r="AG1004" s="6"/>
      <c r="AH1004" s="6"/>
      <c r="AI1004" s="18"/>
      <c r="AJ1004" s="6"/>
      <c r="AK1004" s="6"/>
      <c r="AL1004" s="6"/>
      <c r="AM1004" s="6"/>
      <c r="AN1004" s="6"/>
      <c r="AO1004" s="6"/>
      <c r="AP1004" s="6"/>
      <c r="AQ1004" s="6"/>
      <c r="AR1004" s="6"/>
      <c r="AS1004" s="6"/>
      <c r="AT1004" s="6"/>
    </row>
    <row r="1005" spans="1:46" ht="15.75" customHeight="1" thickBot="1">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c r="AE1005" s="6"/>
      <c r="AF1005" s="6"/>
      <c r="AG1005" s="6"/>
      <c r="AH1005" s="6"/>
      <c r="AI1005" s="18"/>
      <c r="AJ1005" s="6"/>
      <c r="AK1005" s="6"/>
      <c r="AL1005" s="6"/>
      <c r="AM1005" s="6"/>
      <c r="AN1005" s="6"/>
      <c r="AO1005" s="6"/>
      <c r="AP1005" s="6"/>
      <c r="AQ1005" s="6"/>
      <c r="AR1005" s="6"/>
      <c r="AS1005" s="6"/>
      <c r="AT1005" s="6"/>
    </row>
    <row r="1006" spans="1:46" ht="15.75" customHeight="1" thickBot="1">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c r="AB1006" s="6"/>
      <c r="AC1006" s="6"/>
      <c r="AD1006" s="6"/>
      <c r="AE1006" s="6"/>
      <c r="AF1006" s="6"/>
      <c r="AG1006" s="6"/>
      <c r="AH1006" s="6"/>
      <c r="AI1006" s="18"/>
      <c r="AJ1006" s="6"/>
      <c r="AK1006" s="6"/>
      <c r="AL1006" s="6"/>
      <c r="AM1006" s="6"/>
      <c r="AN1006" s="6"/>
      <c r="AO1006" s="6"/>
      <c r="AP1006" s="6"/>
      <c r="AQ1006" s="6"/>
      <c r="AR1006" s="6"/>
      <c r="AS1006" s="6"/>
      <c r="AT1006" s="6"/>
    </row>
    <row r="1007" spans="1:46" ht="15.75" customHeight="1" thickBot="1">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6"/>
      <c r="AD1007" s="6"/>
      <c r="AE1007" s="6"/>
      <c r="AF1007" s="6"/>
      <c r="AG1007" s="6"/>
      <c r="AH1007" s="6"/>
      <c r="AI1007" s="18"/>
      <c r="AJ1007" s="6"/>
      <c r="AK1007" s="6"/>
      <c r="AL1007" s="6"/>
      <c r="AM1007" s="6"/>
      <c r="AN1007" s="6"/>
      <c r="AO1007" s="6"/>
      <c r="AP1007" s="6"/>
      <c r="AQ1007" s="6"/>
      <c r="AR1007" s="6"/>
      <c r="AS1007" s="6"/>
      <c r="AT1007" s="6"/>
    </row>
    <row r="1008" spans="1:46" ht="15.75" customHeight="1" thickBot="1">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c r="AB1008" s="6"/>
      <c r="AC1008" s="6"/>
      <c r="AD1008" s="6"/>
      <c r="AE1008" s="6"/>
      <c r="AF1008" s="6"/>
      <c r="AG1008" s="6"/>
      <c r="AH1008" s="6"/>
      <c r="AI1008" s="18"/>
      <c r="AJ1008" s="6"/>
      <c r="AK1008" s="6"/>
      <c r="AL1008" s="6"/>
      <c r="AM1008" s="6"/>
      <c r="AN1008" s="6"/>
      <c r="AO1008" s="6"/>
      <c r="AP1008" s="6"/>
      <c r="AQ1008" s="6"/>
      <c r="AR1008" s="6"/>
      <c r="AS1008" s="6"/>
      <c r="AT1008" s="6"/>
    </row>
    <row r="1009" spans="1:46" ht="15.75" customHeight="1" thickBot="1">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c r="AB1009" s="6"/>
      <c r="AC1009" s="6"/>
      <c r="AD1009" s="6"/>
      <c r="AE1009" s="6"/>
      <c r="AF1009" s="6"/>
      <c r="AG1009" s="6"/>
      <c r="AH1009" s="6"/>
      <c r="AI1009" s="18"/>
      <c r="AJ1009" s="6"/>
      <c r="AK1009" s="6"/>
      <c r="AL1009" s="6"/>
      <c r="AM1009" s="6"/>
      <c r="AN1009" s="6"/>
      <c r="AO1009" s="6"/>
      <c r="AP1009" s="6"/>
      <c r="AQ1009" s="6"/>
      <c r="AR1009" s="6"/>
      <c r="AS1009" s="6"/>
      <c r="AT1009" s="6"/>
    </row>
    <row r="1010" spans="1:46" ht="15.75" customHeight="1" thickBot="1">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c r="AB1010" s="6"/>
      <c r="AC1010" s="6"/>
      <c r="AD1010" s="6"/>
      <c r="AE1010" s="6"/>
      <c r="AF1010" s="6"/>
      <c r="AG1010" s="6"/>
      <c r="AH1010" s="6"/>
      <c r="AI1010" s="18"/>
      <c r="AJ1010" s="6"/>
      <c r="AK1010" s="6"/>
      <c r="AL1010" s="6"/>
      <c r="AM1010" s="6"/>
      <c r="AN1010" s="6"/>
      <c r="AO1010" s="6"/>
      <c r="AP1010" s="6"/>
      <c r="AQ1010" s="6"/>
      <c r="AR1010" s="6"/>
      <c r="AS1010" s="6"/>
      <c r="AT1010" s="6"/>
    </row>
    <row r="1011" spans="1:46" ht="15.75" customHeight="1" thickBot="1">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c r="AB1011" s="6"/>
      <c r="AC1011" s="6"/>
      <c r="AD1011" s="6"/>
      <c r="AE1011" s="6"/>
      <c r="AF1011" s="6"/>
      <c r="AG1011" s="6"/>
      <c r="AH1011" s="6"/>
      <c r="AI1011" s="18"/>
      <c r="AJ1011" s="6"/>
      <c r="AK1011" s="6"/>
      <c r="AL1011" s="6"/>
      <c r="AM1011" s="6"/>
      <c r="AN1011" s="6"/>
      <c r="AO1011" s="6"/>
      <c r="AP1011" s="6"/>
      <c r="AQ1011" s="6"/>
      <c r="AR1011" s="6"/>
      <c r="AS1011" s="6"/>
      <c r="AT1011" s="6"/>
    </row>
    <row r="1012" spans="1:46" ht="15.75" customHeight="1" thickBot="1">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c r="AB1012" s="6"/>
      <c r="AC1012" s="6"/>
      <c r="AD1012" s="6"/>
      <c r="AE1012" s="6"/>
      <c r="AF1012" s="6"/>
      <c r="AG1012" s="6"/>
      <c r="AH1012" s="6"/>
      <c r="AI1012" s="18"/>
      <c r="AJ1012" s="6"/>
      <c r="AK1012" s="6"/>
      <c r="AL1012" s="6"/>
      <c r="AM1012" s="6"/>
      <c r="AN1012" s="6"/>
      <c r="AO1012" s="6"/>
      <c r="AP1012" s="6"/>
      <c r="AQ1012" s="6"/>
      <c r="AR1012" s="6"/>
      <c r="AS1012" s="6"/>
      <c r="AT1012" s="6"/>
    </row>
    <row r="1013" spans="1:46" ht="15.75" customHeight="1" thickBot="1">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c r="AB1013" s="6"/>
      <c r="AC1013" s="6"/>
      <c r="AD1013" s="6"/>
      <c r="AE1013" s="6"/>
      <c r="AF1013" s="6"/>
      <c r="AG1013" s="6"/>
      <c r="AH1013" s="6"/>
      <c r="AI1013" s="18"/>
      <c r="AJ1013" s="6"/>
      <c r="AK1013" s="6"/>
      <c r="AL1013" s="6"/>
      <c r="AM1013" s="6"/>
      <c r="AN1013" s="6"/>
      <c r="AO1013" s="6"/>
      <c r="AP1013" s="6"/>
      <c r="AQ1013" s="6"/>
      <c r="AR1013" s="6"/>
      <c r="AS1013" s="6"/>
      <c r="AT1013" s="6"/>
    </row>
    <row r="1014" spans="1:46" ht="15.75" customHeight="1" thickBot="1">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c r="AB1014" s="6"/>
      <c r="AC1014" s="6"/>
      <c r="AD1014" s="6"/>
      <c r="AE1014" s="6"/>
      <c r="AF1014" s="6"/>
      <c r="AG1014" s="6"/>
      <c r="AH1014" s="6"/>
      <c r="AI1014" s="18"/>
      <c r="AJ1014" s="6"/>
      <c r="AK1014" s="6"/>
      <c r="AL1014" s="6"/>
      <c r="AM1014" s="6"/>
      <c r="AN1014" s="6"/>
      <c r="AO1014" s="6"/>
      <c r="AP1014" s="6"/>
      <c r="AQ1014" s="6"/>
      <c r="AR1014" s="6"/>
      <c r="AS1014" s="6"/>
      <c r="AT1014" s="6"/>
    </row>
    <row r="1015" spans="1:46" ht="15.75" customHeight="1" thickBot="1">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c r="AB1015" s="6"/>
      <c r="AC1015" s="6"/>
      <c r="AD1015" s="6"/>
      <c r="AE1015" s="6"/>
      <c r="AF1015" s="6"/>
      <c r="AG1015" s="6"/>
      <c r="AH1015" s="6"/>
      <c r="AI1015" s="18"/>
      <c r="AJ1015" s="6"/>
      <c r="AK1015" s="6"/>
      <c r="AL1015" s="6"/>
      <c r="AM1015" s="6"/>
      <c r="AN1015" s="6"/>
      <c r="AO1015" s="6"/>
      <c r="AP1015" s="6"/>
      <c r="AQ1015" s="6"/>
      <c r="AR1015" s="6"/>
      <c r="AS1015" s="6"/>
      <c r="AT1015" s="6"/>
    </row>
    <row r="1016" spans="1:46" ht="15.75" customHeight="1" thickBot="1">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c r="AB1016" s="6"/>
      <c r="AC1016" s="6"/>
      <c r="AD1016" s="6"/>
      <c r="AE1016" s="6"/>
      <c r="AF1016" s="6"/>
      <c r="AG1016" s="6"/>
      <c r="AH1016" s="6"/>
      <c r="AI1016" s="18"/>
      <c r="AJ1016" s="6"/>
      <c r="AK1016" s="6"/>
      <c r="AL1016" s="6"/>
      <c r="AM1016" s="6"/>
      <c r="AN1016" s="6"/>
      <c r="AO1016" s="6"/>
      <c r="AP1016" s="6"/>
      <c r="AQ1016" s="6"/>
      <c r="AR1016" s="6"/>
      <c r="AS1016" s="6"/>
      <c r="AT1016" s="6"/>
    </row>
    <row r="1017" spans="1:46" ht="15.75" customHeight="1" thickBot="1">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c r="AB1017" s="6"/>
      <c r="AC1017" s="6"/>
      <c r="AD1017" s="6"/>
      <c r="AE1017" s="6"/>
      <c r="AF1017" s="6"/>
      <c r="AG1017" s="6"/>
      <c r="AH1017" s="6"/>
      <c r="AI1017" s="18"/>
      <c r="AJ1017" s="6"/>
      <c r="AK1017" s="6"/>
      <c r="AL1017" s="6"/>
      <c r="AM1017" s="6"/>
      <c r="AN1017" s="6"/>
      <c r="AO1017" s="6"/>
      <c r="AP1017" s="6"/>
      <c r="AQ1017" s="6"/>
      <c r="AR1017" s="6"/>
      <c r="AS1017" s="6"/>
      <c r="AT1017" s="6"/>
    </row>
    <row r="1018" spans="1:46" ht="15.75" customHeight="1" thickBot="1">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c r="AB1018" s="6"/>
      <c r="AC1018" s="6"/>
      <c r="AD1018" s="6"/>
      <c r="AE1018" s="6"/>
      <c r="AF1018" s="6"/>
      <c r="AG1018" s="6"/>
      <c r="AH1018" s="6"/>
      <c r="AI1018" s="18"/>
      <c r="AJ1018" s="6"/>
      <c r="AK1018" s="6"/>
      <c r="AL1018" s="6"/>
      <c r="AM1018" s="6"/>
      <c r="AN1018" s="6"/>
      <c r="AO1018" s="6"/>
      <c r="AP1018" s="6"/>
      <c r="AQ1018" s="6"/>
      <c r="AR1018" s="6"/>
      <c r="AS1018" s="6"/>
      <c r="AT1018" s="6"/>
    </row>
    <row r="1019" spans="1:46" ht="15.75" customHeight="1" thickBot="1">
      <c r="A1019" s="6"/>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c r="AB1019" s="6"/>
      <c r="AC1019" s="6"/>
      <c r="AD1019" s="6"/>
      <c r="AE1019" s="6"/>
      <c r="AF1019" s="6"/>
      <c r="AG1019" s="6"/>
      <c r="AH1019" s="6"/>
      <c r="AI1019" s="18"/>
      <c r="AJ1019" s="6"/>
      <c r="AK1019" s="6"/>
      <c r="AL1019" s="6"/>
      <c r="AM1019" s="6"/>
      <c r="AN1019" s="6"/>
      <c r="AO1019" s="6"/>
      <c r="AP1019" s="6"/>
      <c r="AQ1019" s="6"/>
      <c r="AR1019" s="6"/>
      <c r="AS1019" s="6"/>
      <c r="AT1019" s="6"/>
    </row>
    <row r="1020" spans="1:46" ht="15.75" customHeight="1" thickBot="1">
      <c r="A1020" s="6"/>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c r="AB1020" s="6"/>
      <c r="AC1020" s="6"/>
      <c r="AD1020" s="6"/>
      <c r="AE1020" s="6"/>
      <c r="AF1020" s="6"/>
      <c r="AG1020" s="6"/>
      <c r="AH1020" s="6"/>
      <c r="AI1020" s="18"/>
      <c r="AJ1020" s="6"/>
      <c r="AK1020" s="6"/>
      <c r="AL1020" s="6"/>
      <c r="AM1020" s="6"/>
      <c r="AN1020" s="6"/>
      <c r="AO1020" s="6"/>
      <c r="AP1020" s="6"/>
      <c r="AQ1020" s="6"/>
      <c r="AR1020" s="6"/>
      <c r="AS1020" s="6"/>
      <c r="AT1020" s="6"/>
    </row>
    <row r="1021" spans="1:46" ht="15.75" customHeight="1" thickBot="1">
      <c r="A1021" s="6"/>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c r="AB1021" s="6"/>
      <c r="AC1021" s="6"/>
      <c r="AD1021" s="6"/>
      <c r="AE1021" s="6"/>
      <c r="AF1021" s="6"/>
      <c r="AG1021" s="6"/>
      <c r="AH1021" s="6"/>
      <c r="AI1021" s="18"/>
      <c r="AJ1021" s="6"/>
      <c r="AK1021" s="6"/>
      <c r="AL1021" s="6"/>
      <c r="AM1021" s="6"/>
      <c r="AN1021" s="6"/>
      <c r="AO1021" s="6"/>
      <c r="AP1021" s="6"/>
      <c r="AQ1021" s="6"/>
      <c r="AR1021" s="6"/>
      <c r="AS1021" s="6"/>
      <c r="AT1021" s="6"/>
    </row>
    <row r="1022" spans="1:46" ht="15.75" customHeight="1" thickBot="1">
      <c r="A1022" s="6"/>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c r="AB1022" s="6"/>
      <c r="AC1022" s="6"/>
      <c r="AD1022" s="6"/>
      <c r="AE1022" s="6"/>
      <c r="AF1022" s="6"/>
      <c r="AG1022" s="6"/>
      <c r="AH1022" s="6"/>
      <c r="AI1022" s="18"/>
      <c r="AJ1022" s="6"/>
      <c r="AK1022" s="6"/>
      <c r="AL1022" s="6"/>
      <c r="AM1022" s="6"/>
      <c r="AN1022" s="6"/>
      <c r="AO1022" s="6"/>
      <c r="AP1022" s="6"/>
      <c r="AQ1022" s="6"/>
      <c r="AR1022" s="6"/>
      <c r="AS1022" s="6"/>
      <c r="AT1022" s="6"/>
    </row>
    <row r="1023" spans="1:46" ht="15.75" customHeight="1" thickBot="1">
      <c r="A1023" s="6"/>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c r="AB1023" s="6"/>
      <c r="AC1023" s="6"/>
      <c r="AD1023" s="6"/>
      <c r="AE1023" s="6"/>
      <c r="AF1023" s="6"/>
      <c r="AG1023" s="6"/>
      <c r="AH1023" s="6"/>
      <c r="AI1023" s="18"/>
      <c r="AJ1023" s="6"/>
      <c r="AK1023" s="6"/>
      <c r="AL1023" s="6"/>
      <c r="AM1023" s="6"/>
      <c r="AN1023" s="6"/>
      <c r="AO1023" s="6"/>
      <c r="AP1023" s="6"/>
      <c r="AQ1023" s="6"/>
      <c r="AR1023" s="6"/>
      <c r="AS1023" s="6"/>
      <c r="AT1023" s="6"/>
    </row>
    <row r="1024" spans="1:46" ht="15.75" customHeight="1" thickBot="1">
      <c r="A1024" s="6"/>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c r="AB1024" s="6"/>
      <c r="AC1024" s="6"/>
      <c r="AD1024" s="6"/>
      <c r="AE1024" s="6"/>
      <c r="AF1024" s="6"/>
      <c r="AG1024" s="6"/>
      <c r="AH1024" s="6"/>
      <c r="AI1024" s="18"/>
      <c r="AJ1024" s="6"/>
      <c r="AK1024" s="6"/>
      <c r="AL1024" s="6"/>
      <c r="AM1024" s="6"/>
      <c r="AN1024" s="6"/>
      <c r="AO1024" s="6"/>
      <c r="AP1024" s="6"/>
      <c r="AQ1024" s="6"/>
      <c r="AR1024" s="6"/>
      <c r="AS1024" s="6"/>
      <c r="AT1024" s="6"/>
    </row>
    <row r="1025" spans="1:46" ht="15.75" customHeight="1" thickBot="1">
      <c r="A1025" s="6"/>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c r="AB1025" s="6"/>
      <c r="AC1025" s="6"/>
      <c r="AD1025" s="6"/>
      <c r="AE1025" s="6"/>
      <c r="AF1025" s="6"/>
      <c r="AG1025" s="6"/>
      <c r="AH1025" s="6"/>
      <c r="AI1025" s="18"/>
      <c r="AJ1025" s="6"/>
      <c r="AK1025" s="6"/>
      <c r="AL1025" s="6"/>
      <c r="AM1025" s="6"/>
      <c r="AN1025" s="6"/>
      <c r="AO1025" s="6"/>
      <c r="AP1025" s="6"/>
      <c r="AQ1025" s="6"/>
      <c r="AR1025" s="6"/>
      <c r="AS1025" s="6"/>
      <c r="AT1025" s="6"/>
    </row>
    <row r="1026" spans="1:46" ht="15.75" customHeight="1" thickBot="1">
      <c r="A1026" s="6"/>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c r="AB1026" s="6"/>
      <c r="AC1026" s="6"/>
      <c r="AD1026" s="6"/>
      <c r="AE1026" s="6"/>
      <c r="AF1026" s="6"/>
      <c r="AG1026" s="6"/>
      <c r="AH1026" s="6"/>
      <c r="AI1026" s="18"/>
      <c r="AJ1026" s="6"/>
      <c r="AK1026" s="6"/>
      <c r="AL1026" s="6"/>
      <c r="AM1026" s="6"/>
      <c r="AN1026" s="6"/>
      <c r="AO1026" s="6"/>
      <c r="AP1026" s="6"/>
      <c r="AQ1026" s="6"/>
      <c r="AR1026" s="6"/>
      <c r="AS1026" s="6"/>
      <c r="AT1026" s="6"/>
    </row>
    <row r="1027" spans="1:46" ht="15.75" customHeight="1" thickBot="1">
      <c r="A1027" s="6"/>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c r="AB1027" s="6"/>
      <c r="AC1027" s="6"/>
      <c r="AD1027" s="6"/>
      <c r="AE1027" s="6"/>
      <c r="AF1027" s="6"/>
      <c r="AG1027" s="6"/>
      <c r="AH1027" s="6"/>
      <c r="AI1027" s="18"/>
      <c r="AJ1027" s="6"/>
      <c r="AK1027" s="6"/>
      <c r="AL1027" s="6"/>
      <c r="AM1027" s="6"/>
      <c r="AN1027" s="6"/>
      <c r="AO1027" s="6"/>
      <c r="AP1027" s="6"/>
      <c r="AQ1027" s="6"/>
      <c r="AR1027" s="6"/>
      <c r="AS1027" s="6"/>
      <c r="AT1027" s="6"/>
    </row>
    <row r="1028" spans="1:46" ht="15.75" customHeight="1" thickBot="1">
      <c r="A1028" s="6"/>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c r="AB1028" s="6"/>
      <c r="AC1028" s="6"/>
      <c r="AD1028" s="6"/>
      <c r="AE1028" s="6"/>
      <c r="AF1028" s="6"/>
      <c r="AG1028" s="6"/>
      <c r="AH1028" s="6"/>
      <c r="AI1028" s="18"/>
      <c r="AJ1028" s="6"/>
      <c r="AK1028" s="6"/>
      <c r="AL1028" s="6"/>
      <c r="AM1028" s="6"/>
      <c r="AN1028" s="6"/>
      <c r="AO1028" s="6"/>
      <c r="AP1028" s="6"/>
      <c r="AQ1028" s="6"/>
      <c r="AR1028" s="6"/>
      <c r="AS1028" s="6"/>
      <c r="AT1028" s="6"/>
    </row>
    <row r="1029" spans="1:46" ht="15.75" customHeight="1" thickBot="1">
      <c r="A1029" s="6"/>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c r="AB1029" s="6"/>
      <c r="AC1029" s="6"/>
      <c r="AD1029" s="6"/>
      <c r="AE1029" s="6"/>
      <c r="AF1029" s="6"/>
      <c r="AG1029" s="6"/>
      <c r="AH1029" s="6"/>
      <c r="AI1029" s="18"/>
      <c r="AJ1029" s="6"/>
      <c r="AK1029" s="6"/>
      <c r="AL1029" s="6"/>
      <c r="AM1029" s="6"/>
      <c r="AN1029" s="6"/>
      <c r="AO1029" s="6"/>
      <c r="AP1029" s="6"/>
      <c r="AQ1029" s="6"/>
      <c r="AR1029" s="6"/>
      <c r="AS1029" s="6"/>
      <c r="AT1029" s="6"/>
    </row>
    <row r="1030" spans="1:46" ht="15.75" customHeight="1" thickBot="1">
      <c r="A1030" s="6"/>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c r="AB1030" s="6"/>
      <c r="AC1030" s="6"/>
      <c r="AD1030" s="6"/>
      <c r="AE1030" s="6"/>
      <c r="AF1030" s="6"/>
      <c r="AG1030" s="6"/>
      <c r="AH1030" s="6"/>
      <c r="AI1030" s="18"/>
      <c r="AJ1030" s="6"/>
      <c r="AK1030" s="6"/>
      <c r="AL1030" s="6"/>
      <c r="AM1030" s="6"/>
      <c r="AN1030" s="6"/>
      <c r="AO1030" s="6"/>
      <c r="AP1030" s="6"/>
      <c r="AQ1030" s="6"/>
      <c r="AR1030" s="6"/>
      <c r="AS1030" s="6"/>
      <c r="AT1030" s="6"/>
    </row>
    <row r="1031" spans="1:46" ht="15.75" customHeight="1" thickBot="1">
      <c r="A1031" s="6"/>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c r="AB1031" s="6"/>
      <c r="AC1031" s="6"/>
      <c r="AD1031" s="6"/>
      <c r="AE1031" s="6"/>
      <c r="AF1031" s="6"/>
      <c r="AG1031" s="6"/>
      <c r="AH1031" s="6"/>
      <c r="AI1031" s="18"/>
      <c r="AJ1031" s="6"/>
      <c r="AK1031" s="6"/>
      <c r="AL1031" s="6"/>
      <c r="AM1031" s="6"/>
      <c r="AN1031" s="6"/>
      <c r="AO1031" s="6"/>
      <c r="AP1031" s="6"/>
      <c r="AQ1031" s="6"/>
      <c r="AR1031" s="6"/>
      <c r="AS1031" s="6"/>
      <c r="AT1031" s="6"/>
    </row>
    <row r="1032" spans="1:46" ht="15.75" customHeight="1" thickBot="1">
      <c r="A1032" s="6"/>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c r="AB1032" s="6"/>
      <c r="AC1032" s="6"/>
      <c r="AD1032" s="6"/>
      <c r="AE1032" s="6"/>
      <c r="AF1032" s="6"/>
      <c r="AG1032" s="6"/>
      <c r="AH1032" s="6"/>
      <c r="AI1032" s="18"/>
      <c r="AJ1032" s="6"/>
      <c r="AK1032" s="6"/>
      <c r="AL1032" s="6"/>
      <c r="AM1032" s="6"/>
      <c r="AN1032" s="6"/>
      <c r="AO1032" s="6"/>
      <c r="AP1032" s="6"/>
      <c r="AQ1032" s="6"/>
      <c r="AR1032" s="6"/>
      <c r="AS1032" s="6"/>
      <c r="AT1032" s="6"/>
    </row>
    <row r="1033" spans="1:46" ht="15.75" customHeight="1" thickBot="1">
      <c r="A1033" s="6"/>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c r="AB1033" s="6"/>
      <c r="AC1033" s="6"/>
      <c r="AD1033" s="6"/>
      <c r="AE1033" s="6"/>
      <c r="AF1033" s="6"/>
      <c r="AG1033" s="6"/>
      <c r="AH1033" s="6"/>
      <c r="AI1033" s="18"/>
      <c r="AJ1033" s="6"/>
      <c r="AK1033" s="6"/>
      <c r="AL1033" s="6"/>
      <c r="AM1033" s="6"/>
      <c r="AN1033" s="6"/>
      <c r="AO1033" s="6"/>
      <c r="AP1033" s="6"/>
      <c r="AQ1033" s="6"/>
      <c r="AR1033" s="6"/>
      <c r="AS1033" s="6"/>
      <c r="AT1033" s="6"/>
    </row>
    <row r="1034" spans="1:46" ht="15.75" customHeight="1" thickBot="1">
      <c r="A1034" s="6"/>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c r="AB1034" s="6"/>
      <c r="AC1034" s="6"/>
      <c r="AD1034" s="6"/>
      <c r="AE1034" s="6"/>
      <c r="AF1034" s="6"/>
      <c r="AG1034" s="6"/>
      <c r="AH1034" s="6"/>
      <c r="AI1034" s="18"/>
      <c r="AJ1034" s="6"/>
      <c r="AK1034" s="6"/>
      <c r="AL1034" s="6"/>
      <c r="AM1034" s="6"/>
      <c r="AN1034" s="6"/>
      <c r="AO1034" s="6"/>
      <c r="AP1034" s="6"/>
      <c r="AQ1034" s="6"/>
      <c r="AR1034" s="6"/>
      <c r="AS1034" s="6"/>
      <c r="AT1034" s="6"/>
    </row>
    <row r="1035" spans="1:46" ht="15.75" customHeight="1" thickBot="1">
      <c r="A1035" s="6"/>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c r="AB1035" s="6"/>
      <c r="AC1035" s="6"/>
      <c r="AD1035" s="6"/>
      <c r="AE1035" s="6"/>
      <c r="AF1035" s="6"/>
      <c r="AG1035" s="6"/>
      <c r="AH1035" s="6"/>
      <c r="AI1035" s="18"/>
      <c r="AJ1035" s="6"/>
      <c r="AK1035" s="6"/>
      <c r="AL1035" s="6"/>
      <c r="AM1035" s="6"/>
      <c r="AN1035" s="6"/>
      <c r="AO1035" s="6"/>
      <c r="AP1035" s="6"/>
      <c r="AQ1035" s="6"/>
      <c r="AR1035" s="6"/>
      <c r="AS1035" s="6"/>
      <c r="AT1035" s="6"/>
    </row>
    <row r="1036" spans="1:46" ht="15.75" customHeight="1" thickBot="1">
      <c r="A1036" s="6"/>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c r="AB1036" s="6"/>
      <c r="AC1036" s="6"/>
      <c r="AD1036" s="6"/>
      <c r="AE1036" s="6"/>
      <c r="AF1036" s="6"/>
      <c r="AG1036" s="6"/>
      <c r="AH1036" s="6"/>
      <c r="AI1036" s="18"/>
      <c r="AJ1036" s="6"/>
      <c r="AK1036" s="6"/>
      <c r="AL1036" s="6"/>
      <c r="AM1036" s="6"/>
      <c r="AN1036" s="6"/>
      <c r="AO1036" s="6"/>
      <c r="AP1036" s="6"/>
      <c r="AQ1036" s="6"/>
      <c r="AR1036" s="6"/>
      <c r="AS1036" s="6"/>
      <c r="AT1036" s="6"/>
    </row>
    <row r="1037" spans="1:46" ht="15.75" customHeight="1" thickBot="1">
      <c r="A1037" s="6"/>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c r="AB1037" s="6"/>
      <c r="AC1037" s="6"/>
      <c r="AD1037" s="6"/>
      <c r="AE1037" s="6"/>
      <c r="AF1037" s="6"/>
      <c r="AG1037" s="6"/>
      <c r="AH1037" s="6"/>
      <c r="AI1037" s="18"/>
      <c r="AJ1037" s="6"/>
      <c r="AK1037" s="6"/>
      <c r="AL1037" s="6"/>
      <c r="AM1037" s="6"/>
      <c r="AN1037" s="6"/>
      <c r="AO1037" s="6"/>
      <c r="AP1037" s="6"/>
      <c r="AQ1037" s="6"/>
      <c r="AR1037" s="6"/>
      <c r="AS1037" s="6"/>
      <c r="AT1037" s="6"/>
    </row>
    <row r="1038" spans="1:46" ht="15.75" customHeight="1" thickBot="1">
      <c r="A1038" s="6"/>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c r="AB1038" s="6"/>
      <c r="AC1038" s="6"/>
      <c r="AD1038" s="6"/>
      <c r="AE1038" s="6"/>
      <c r="AF1038" s="6"/>
      <c r="AG1038" s="6"/>
      <c r="AH1038" s="6"/>
      <c r="AI1038" s="18"/>
      <c r="AJ1038" s="6"/>
      <c r="AK1038" s="6"/>
      <c r="AL1038" s="6"/>
      <c r="AM1038" s="6"/>
      <c r="AN1038" s="6"/>
      <c r="AO1038" s="6"/>
      <c r="AP1038" s="6"/>
      <c r="AQ1038" s="6"/>
      <c r="AR1038" s="6"/>
      <c r="AS1038" s="6"/>
      <c r="AT1038" s="6"/>
    </row>
    <row r="1039" spans="1:46" ht="15.75" customHeight="1" thickBot="1">
      <c r="A1039" s="6"/>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c r="AB1039" s="6"/>
      <c r="AC1039" s="6"/>
      <c r="AD1039" s="6"/>
      <c r="AE1039" s="6"/>
      <c r="AF1039" s="6"/>
      <c r="AG1039" s="6"/>
      <c r="AH1039" s="6"/>
      <c r="AI1039" s="18"/>
      <c r="AJ1039" s="6"/>
      <c r="AK1039" s="6"/>
      <c r="AL1039" s="6"/>
      <c r="AM1039" s="6"/>
      <c r="AN1039" s="6"/>
      <c r="AO1039" s="6"/>
      <c r="AP1039" s="6"/>
      <c r="AQ1039" s="6"/>
      <c r="AR1039" s="6"/>
      <c r="AS1039" s="6"/>
      <c r="AT1039" s="6"/>
    </row>
    <row r="1040" spans="1:46" ht="17" thickBot="1">
      <c r="A1040" s="6"/>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c r="AB1040" s="6"/>
      <c r="AC1040" s="6"/>
      <c r="AD1040" s="6"/>
      <c r="AE1040" s="6"/>
      <c r="AF1040" s="6"/>
      <c r="AG1040" s="6"/>
      <c r="AH1040" s="6"/>
      <c r="AI1040" s="18"/>
      <c r="AJ1040" s="6"/>
      <c r="AK1040" s="6"/>
      <c r="AL1040" s="6"/>
      <c r="AM1040" s="6"/>
      <c r="AN1040" s="6"/>
      <c r="AO1040" s="6"/>
      <c r="AP1040" s="6"/>
      <c r="AQ1040" s="6"/>
      <c r="AR1040" s="6"/>
      <c r="AS1040" s="6"/>
      <c r="AT1040" s="6"/>
    </row>
    <row r="1041" spans="1:46" ht="15.75" customHeight="1" thickBot="1">
      <c r="A1041" s="6"/>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2"/>
      <c r="AB1041" s="6"/>
      <c r="AC1041" s="6"/>
      <c r="AD1041" s="6"/>
      <c r="AE1041" s="6"/>
      <c r="AF1041" s="6"/>
      <c r="AG1041" s="6"/>
      <c r="AH1041" s="6"/>
      <c r="AI1041" s="18"/>
      <c r="AJ1041" s="6"/>
      <c r="AK1041" s="6"/>
      <c r="AL1041" s="6"/>
      <c r="AM1041" s="6"/>
      <c r="AN1041" s="6"/>
      <c r="AO1041" s="6"/>
      <c r="AP1041" s="6"/>
      <c r="AQ1041" s="6"/>
      <c r="AR1041" s="6"/>
      <c r="AS1041" s="6"/>
      <c r="AT1041" s="6"/>
    </row>
  </sheetData>
  <sortState xmlns:xlrd2="http://schemas.microsoft.com/office/spreadsheetml/2017/richdata2" ref="K2:K1044">
    <sortCondition descending="1" ref="K2:K1044"/>
  </sortState>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Kiran</dc:creator>
  <cp:lastModifiedBy>Lee, Kiran</cp:lastModifiedBy>
  <dcterms:created xsi:type="dcterms:W3CDTF">2022-05-23T15:37:36Z</dcterms:created>
  <dcterms:modified xsi:type="dcterms:W3CDTF">2022-12-21T15:10:46Z</dcterms:modified>
</cp:coreProperties>
</file>