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.APTECH-DC0\Desktop\"/>
    </mc:Choice>
  </mc:AlternateContent>
  <bookViews>
    <workbookView xWindow="0" yWindow="0" windowWidth="18210" windowHeight="10275" activeTab="3"/>
  </bookViews>
  <sheets>
    <sheet name="Sheet1" sheetId="1" r:id="rId1"/>
    <sheet name="REMAING WORK" sheetId="2" r:id="rId2"/>
    <sheet name="Sheet2" sheetId="3" r:id="rId3"/>
    <sheet name="Sheet3" sheetId="4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4" l="1"/>
  <c r="H29" i="4"/>
  <c r="I29" i="4"/>
  <c r="J29" i="4"/>
  <c r="K29" i="4"/>
  <c r="L29" i="4"/>
  <c r="J25" i="4"/>
  <c r="K25" i="4" s="1"/>
  <c r="F28" i="4" s="1"/>
  <c r="G28" i="4" s="1"/>
  <c r="H28" i="4" s="1"/>
  <c r="I28" i="4" s="1"/>
  <c r="J28" i="4" s="1"/>
  <c r="K28" i="4" s="1"/>
  <c r="L28" i="4" s="1"/>
  <c r="F29" i="4" s="1"/>
  <c r="J7" i="4"/>
  <c r="K7" i="4" l="1"/>
  <c r="F10" i="4" s="1"/>
  <c r="G10" i="4" s="1"/>
  <c r="H37" i="2"/>
  <c r="J37" i="2" s="1"/>
  <c r="I37" i="2"/>
  <c r="K37" i="2" s="1"/>
  <c r="L37" i="2"/>
  <c r="H38" i="2"/>
  <c r="F47" i="2" s="1"/>
  <c r="I38" i="2"/>
  <c r="K38" i="2" s="1"/>
  <c r="J38" i="2"/>
  <c r="L38" i="2"/>
  <c r="H39" i="2"/>
  <c r="J39" i="2" s="1"/>
  <c r="I39" i="2"/>
  <c r="L39" i="2"/>
  <c r="H40" i="2"/>
  <c r="I40" i="2"/>
  <c r="K40" i="2" s="1"/>
  <c r="J40" i="2"/>
  <c r="L40" i="2"/>
  <c r="H41" i="2"/>
  <c r="J41" i="2" s="1"/>
  <c r="I41" i="2"/>
  <c r="L41" i="2"/>
  <c r="H10" i="4" l="1"/>
  <c r="I10" i="4" s="1"/>
  <c r="J10" i="4" s="1"/>
  <c r="K10" i="4" s="1"/>
  <c r="L10" i="4" s="1"/>
  <c r="F11" i="4" s="1"/>
  <c r="G11" i="4" s="1"/>
  <c r="H11" i="4" s="1"/>
  <c r="I11" i="4" s="1"/>
  <c r="J11" i="4" s="1"/>
  <c r="K11" i="4" s="1"/>
  <c r="L11" i="4" s="1"/>
  <c r="F12" i="4" s="1"/>
  <c r="G12" i="4" s="1"/>
  <c r="H12" i="4" s="1"/>
  <c r="I12" i="4" s="1"/>
  <c r="J12" i="4" s="1"/>
  <c r="K12" i="4" s="1"/>
  <c r="L12" i="4" s="1"/>
  <c r="F13" i="4" s="1"/>
  <c r="G13" i="4" s="1"/>
  <c r="H13" i="4" s="1"/>
  <c r="I13" i="4" s="1"/>
  <c r="J13" i="4" s="1"/>
  <c r="K13" i="4" s="1"/>
  <c r="L13" i="4" s="1"/>
  <c r="F14" i="4" s="1"/>
  <c r="G14" i="4" s="1"/>
  <c r="H14" i="4" s="1"/>
  <c r="I14" i="4" s="1"/>
  <c r="J14" i="4" s="1"/>
  <c r="K14" i="4" s="1"/>
  <c r="L14" i="4" s="1"/>
  <c r="F15" i="4" s="1"/>
  <c r="G15" i="4" s="1"/>
  <c r="H15" i="4" s="1"/>
  <c r="I15" i="4" s="1"/>
  <c r="J15" i="4" s="1"/>
  <c r="K15" i="4" s="1"/>
  <c r="L15" i="4" s="1"/>
  <c r="M39" i="2"/>
  <c r="M41" i="2"/>
  <c r="M37" i="2"/>
  <c r="K41" i="2"/>
  <c r="M40" i="2"/>
  <c r="K39" i="2"/>
  <c r="M38" i="2"/>
  <c r="L37" i="3"/>
  <c r="L22" i="3"/>
  <c r="L3" i="3"/>
  <c r="L4" i="3"/>
  <c r="L5" i="3"/>
  <c r="L6" i="3"/>
  <c r="L10" i="3"/>
  <c r="L11" i="3"/>
  <c r="L12" i="3"/>
  <c r="L16" i="3"/>
  <c r="L17" i="3"/>
  <c r="L18" i="3"/>
  <c r="L25" i="3"/>
  <c r="F48" i="2" l="1"/>
  <c r="F49" i="2"/>
  <c r="L5" i="2" l="1"/>
  <c r="L6" i="2"/>
  <c r="L7" i="2"/>
  <c r="L4" i="2"/>
  <c r="D24" i="2"/>
  <c r="D23" i="2"/>
  <c r="D22" i="2"/>
  <c r="D16" i="2"/>
  <c r="D18" i="2"/>
  <c r="D17" i="2"/>
  <c r="O79" i="1"/>
  <c r="S70" i="1"/>
  <c r="Q70" i="1"/>
  <c r="N70" i="1"/>
  <c r="C28" i="2" l="1"/>
  <c r="C27" i="2"/>
  <c r="C29" i="2"/>
  <c r="S71" i="1"/>
  <c r="S72" i="1"/>
  <c r="S73" i="1"/>
  <c r="S74" i="1"/>
  <c r="S75" i="1"/>
  <c r="R71" i="1"/>
  <c r="R72" i="1"/>
  <c r="R73" i="1"/>
  <c r="R74" i="1"/>
  <c r="R75" i="1"/>
  <c r="R70" i="1"/>
  <c r="O71" i="1"/>
  <c r="O72" i="1"/>
  <c r="O73" i="1"/>
  <c r="O74" i="1"/>
  <c r="P70" i="1"/>
  <c r="N71" i="1"/>
  <c r="N72" i="1"/>
  <c r="P72" i="1" s="1"/>
  <c r="N73" i="1"/>
  <c r="N74" i="1"/>
  <c r="N75" i="1"/>
  <c r="O70" i="1"/>
  <c r="Q71" i="1"/>
  <c r="Q72" i="1"/>
  <c r="Q73" i="1"/>
  <c r="Q74" i="1"/>
  <c r="Q75" i="1"/>
  <c r="P71" i="1"/>
  <c r="P73" i="1"/>
  <c r="P74" i="1"/>
  <c r="P75" i="1"/>
  <c r="O75" i="1"/>
  <c r="K44" i="1"/>
  <c r="K22" i="1"/>
  <c r="P62" i="1" l="1"/>
  <c r="P63" i="1"/>
  <c r="P64" i="1"/>
  <c r="P61" i="1"/>
  <c r="O62" i="1"/>
  <c r="O63" i="1"/>
  <c r="O64" i="1"/>
  <c r="O61" i="1"/>
  <c r="N62" i="1"/>
  <c r="N63" i="1"/>
  <c r="N64" i="1"/>
  <c r="N61" i="1"/>
  <c r="M62" i="1"/>
  <c r="M63" i="1"/>
  <c r="M64" i="1"/>
  <c r="M61" i="1"/>
  <c r="L62" i="1"/>
  <c r="L63" i="1"/>
  <c r="L64" i="1"/>
  <c r="L61" i="1"/>
  <c r="L53" i="1"/>
  <c r="L54" i="1"/>
  <c r="L55" i="1"/>
  <c r="L56" i="1"/>
  <c r="L52" i="1"/>
  <c r="M56" i="1"/>
  <c r="M55" i="1"/>
  <c r="M54" i="1"/>
  <c r="M53" i="1"/>
  <c r="M52" i="1"/>
  <c r="K43" i="1" l="1"/>
  <c r="K42" i="1"/>
  <c r="M9" i="1"/>
  <c r="M10" i="1"/>
  <c r="K31" i="1"/>
  <c r="K32" i="1"/>
  <c r="K33" i="1"/>
  <c r="K34" i="1"/>
  <c r="K30" i="1"/>
  <c r="K20" i="1"/>
  <c r="K21" i="1"/>
  <c r="K23" i="1"/>
  <c r="K19" i="1"/>
  <c r="K11" i="1"/>
  <c r="M11" i="1" s="1"/>
  <c r="K10" i="1"/>
  <c r="K9" i="1"/>
  <c r="K8" i="1"/>
  <c r="M8" i="1" s="1"/>
  <c r="K7" i="1"/>
  <c r="M7" i="1" s="1"/>
</calcChain>
</file>

<file path=xl/sharedStrings.xml><?xml version="1.0" encoding="utf-8"?>
<sst xmlns="http://schemas.openxmlformats.org/spreadsheetml/2006/main" count="384" uniqueCount="165">
  <si>
    <t>MARKSHEET</t>
  </si>
  <si>
    <t>S.NO</t>
  </si>
  <si>
    <t>STUDENT NAME</t>
  </si>
  <si>
    <t>ENGLISH</t>
  </si>
  <si>
    <t>URDU</t>
  </si>
  <si>
    <t>MATHS</t>
  </si>
  <si>
    <t>S.ST</t>
  </si>
  <si>
    <t>MAHA</t>
  </si>
  <si>
    <t>TOTAL</t>
  </si>
  <si>
    <t>MARKS.OBT</t>
  </si>
  <si>
    <t>PERCENTAGE</t>
  </si>
  <si>
    <t>ZARA SABIR</t>
  </si>
  <si>
    <t>SARA SABIR</t>
  </si>
  <si>
    <t>ZAIN ALI</t>
  </si>
  <si>
    <t>AYESHA HAMID</t>
  </si>
  <si>
    <t>TEACHERS NAME</t>
  </si>
  <si>
    <t>SALARY</t>
  </si>
  <si>
    <t>TAXES</t>
  </si>
  <si>
    <t xml:space="preserve">AMOUNT </t>
  </si>
  <si>
    <t>MISS. AYESHA ZAHIR</t>
  </si>
  <si>
    <t>MISS. SIDRA ALI</t>
  </si>
  <si>
    <t>MISS. BUSHRA HAMID</t>
  </si>
  <si>
    <t>MISS.EMAN SAQIB</t>
  </si>
  <si>
    <t>SIR.SHOAIB SHOQAT</t>
  </si>
  <si>
    <t>ADDITION</t>
  </si>
  <si>
    <t>SUBSTRACTION</t>
  </si>
  <si>
    <t>COMPUTER</t>
  </si>
  <si>
    <t>MOUSE</t>
  </si>
  <si>
    <t>A.C</t>
  </si>
  <si>
    <t>DESK</t>
  </si>
  <si>
    <t>CHAIRS</t>
  </si>
  <si>
    <t xml:space="preserve">PERCENTAGE </t>
  </si>
  <si>
    <t>OTB.MARKS</t>
  </si>
  <si>
    <t>sum function with formula</t>
  </si>
  <si>
    <t>sum function without formula</t>
  </si>
  <si>
    <t>sum function with shortcut key</t>
  </si>
  <si>
    <t xml:space="preserve">MARKSHEET OF TEACHER'S SALARY </t>
  </si>
  <si>
    <t xml:space="preserve">DATA </t>
  </si>
  <si>
    <t>COLUMN .1</t>
  </si>
  <si>
    <t>COLUMN .2</t>
  </si>
  <si>
    <t>COLUMN .3</t>
  </si>
  <si>
    <t>COLUMN .4</t>
  </si>
  <si>
    <t>AVERAGE</t>
  </si>
  <si>
    <t xml:space="preserve">EMPLOYEES </t>
  </si>
  <si>
    <t xml:space="preserve">EMPLOYEES 1 </t>
  </si>
  <si>
    <t>EMPLOYEES 2</t>
  </si>
  <si>
    <t xml:space="preserve">EMPLOYEES 3 </t>
  </si>
  <si>
    <t xml:space="preserve">EMPLOYEES 4 </t>
  </si>
  <si>
    <t xml:space="preserve">EMPLOYEES 5 </t>
  </si>
  <si>
    <t>AVERAGE VERTICLE</t>
  </si>
  <si>
    <t>AVR. HORIZONTAL</t>
  </si>
  <si>
    <t xml:space="preserve">MULTIPLICATION </t>
  </si>
  <si>
    <t>COMPARE</t>
  </si>
  <si>
    <t>" COMPARE " LOSS AND PROFIT DATA</t>
  </si>
  <si>
    <t>PRODUCTS</t>
  </si>
  <si>
    <t xml:space="preserve">JANUARY </t>
  </si>
  <si>
    <t xml:space="preserve">FEBUARY </t>
  </si>
  <si>
    <t xml:space="preserve">MARCH </t>
  </si>
  <si>
    <t xml:space="preserve">APRIL </t>
  </si>
  <si>
    <t xml:space="preserve">EQUAL ( = ) </t>
  </si>
  <si>
    <t>GREATER THAN ( &gt; )</t>
  </si>
  <si>
    <t>LESS THAN ( &lt; )</t>
  </si>
  <si>
    <t>EQUAL OR NOT (GREATER)</t>
  </si>
  <si>
    <t>EQUAL OR NOT (LESS)</t>
  </si>
  <si>
    <t xml:space="preserve">QUANTITY </t>
  </si>
  <si>
    <t>PRICE</t>
  </si>
  <si>
    <t>DATA</t>
  </si>
  <si>
    <t xml:space="preserve">DIVISION </t>
  </si>
  <si>
    <t>SCIENCE</t>
  </si>
  <si>
    <t>ZARA</t>
  </si>
  <si>
    <t>SIDRA</t>
  </si>
  <si>
    <t>FATIMA</t>
  </si>
  <si>
    <t>RIDA</t>
  </si>
  <si>
    <t>DANEEN</t>
  </si>
  <si>
    <t>AYESHA</t>
  </si>
  <si>
    <t>OBTAIN MARKS</t>
  </si>
  <si>
    <t>GRADE</t>
  </si>
  <si>
    <t>RESULT</t>
  </si>
  <si>
    <t>RANK</t>
  </si>
  <si>
    <t>Zara</t>
  </si>
  <si>
    <t>Saba</t>
  </si>
  <si>
    <t>Sara</t>
  </si>
  <si>
    <t>TOTAL MARKS</t>
  </si>
  <si>
    <t>SABA</t>
  </si>
  <si>
    <t>SARA</t>
  </si>
  <si>
    <t>SUM IF</t>
  </si>
  <si>
    <t>COUNT  IF</t>
  </si>
  <si>
    <t>TAHIRA</t>
  </si>
  <si>
    <t>COUNT</t>
  </si>
  <si>
    <t>COUNTA</t>
  </si>
  <si>
    <t>COUNTBLANK</t>
  </si>
  <si>
    <t>CONCATENATE</t>
  </si>
  <si>
    <t>FIRST NAME</t>
  </si>
  <si>
    <t>LAST NAME</t>
  </si>
  <si>
    <t>HASSAN</t>
  </si>
  <si>
    <t>AHAD</t>
  </si>
  <si>
    <t>ZAIN</t>
  </si>
  <si>
    <t>USMAN</t>
  </si>
  <si>
    <t>ALI</t>
  </si>
  <si>
    <t>HUSSAIN</t>
  </si>
  <si>
    <t>KHAN</t>
  </si>
  <si>
    <t>SHOQAT</t>
  </si>
  <si>
    <t>VLOOKUP</t>
  </si>
  <si>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</si>
  <si>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</si>
  <si>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</si>
  <si>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</si>
  <si>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</si>
  <si>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</si>
  <si>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</si>
  <si>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</si>
  <si>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</si>
  <si>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</si>
  <si>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</si>
  <si>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</si>
  <si>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</si>
  <si>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</si>
  <si>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</si>
  <si>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</si>
  <si>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</si>
  <si>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</si>
  <si>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</si>
  <si>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</si>
  <si>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</si>
  <si>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</si>
  <si>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</si>
  <si>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</si>
  <si>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</si>
  <si>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</si>
  <si>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</si>
  <si>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</si>
  <si>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</si>
  <si>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</si>
  <si>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</si>
  <si>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HERMANN</t>
  </si>
  <si>
    <t>MARTHA</t>
  </si>
  <si>
    <t>DOUGLAS</t>
  </si>
  <si>
    <t>COUNT IF</t>
  </si>
  <si>
    <t>TIMOTHY</t>
  </si>
  <si>
    <t>WEST</t>
  </si>
  <si>
    <t>CENTRAL</t>
  </si>
  <si>
    <t>HLOOKUP</t>
  </si>
  <si>
    <t>MANAGER</t>
  </si>
  <si>
    <t>UNITS</t>
  </si>
  <si>
    <t>CALENDER</t>
  </si>
  <si>
    <t>MON</t>
  </si>
  <si>
    <t>TUE</t>
  </si>
  <si>
    <t>WED</t>
  </si>
  <si>
    <t>THU</t>
  </si>
  <si>
    <t>FRI</t>
  </si>
  <si>
    <t>SAT</t>
  </si>
  <si>
    <t>SUN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</si>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</sst>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dd"/>
    <numFmt numFmtId="166" formatCode="m/d;@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4"/>
      <color theme="1"/>
      <name val="Baskerville Old Face"/>
      <family val="1"/>
    </font>
    <font>
      <b/>
      <sz val="11"/>
      <color theme="1"/>
      <name val="Tw Cen MT"/>
      <family val="2"/>
      <scheme val="minor"/>
    </font>
    <font>
      <sz val="11"/>
      <color theme="1"/>
      <name val="Baskerville Old Face"/>
      <family val="1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MS Sans Serif"/>
    </font>
    <font>
      <sz val="10"/>
      <name val="MS Sans Serif"/>
      <family val="2"/>
    </font>
    <font>
      <b/>
      <sz val="20"/>
      <color theme="1"/>
      <name val="Tw Cen MT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0" fillId="5" borderId="1" xfId="0" applyFill="1" applyBorder="1" applyAlignment="1">
      <alignment horizontal="center" vertical="center"/>
    </xf>
    <xf numFmtId="9" fontId="0" fillId="5" borderId="1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3" fillId="6" borderId="6" xfId="0" applyFont="1" applyFill="1" applyBorder="1"/>
    <xf numFmtId="0" fontId="0" fillId="6" borderId="6" xfId="0" applyFill="1" applyBorder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9" fontId="0" fillId="9" borderId="6" xfId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6" xfId="0" applyFill="1" applyBorder="1"/>
    <xf numFmtId="0" fontId="0" fillId="11" borderId="6" xfId="0" applyFill="1" applyBorder="1" applyAlignment="1">
      <alignment horizontal="center"/>
    </xf>
    <xf numFmtId="0" fontId="3" fillId="11" borderId="6" xfId="0" applyFont="1" applyFill="1" applyBorder="1" applyAlignment="1">
      <alignment horizontal="center" vertical="center"/>
    </xf>
    <xf numFmtId="0" fontId="3" fillId="11" borderId="6" xfId="0" applyFont="1" applyFill="1" applyBorder="1"/>
    <xf numFmtId="0" fontId="3" fillId="6" borderId="6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2" borderId="0" xfId="0" applyFont="1" applyFill="1" applyAlignment="1">
      <alignment horizontal="center"/>
    </xf>
    <xf numFmtId="9" fontId="0" fillId="0" borderId="0" xfId="1" applyFont="1"/>
    <xf numFmtId="0" fontId="0" fillId="1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0" xfId="0"/>
    <xf numFmtId="14" fontId="0" fillId="0" borderId="0" xfId="0" applyNumberFormat="1"/>
    <xf numFmtId="2" fontId="5" fillId="0" borderId="0" xfId="2" applyNumberFormat="1" applyFont="1" applyBorder="1" applyAlignment="1">
      <alignment horizontal="left" vertical="center"/>
    </xf>
    <xf numFmtId="2" fontId="5" fillId="0" borderId="0" xfId="0" applyNumberFormat="1" applyFont="1" applyAlignment="1">
      <alignment vertical="center"/>
    </xf>
    <xf numFmtId="2" fontId="6" fillId="0" borderId="0" xfId="0" applyNumberFormat="1" applyFont="1"/>
    <xf numFmtId="2" fontId="7" fillId="14" borderId="13" xfId="0" applyNumberFormat="1" applyFont="1" applyFill="1" applyBorder="1" applyAlignment="1">
      <alignment vertical="top" wrapText="1"/>
    </xf>
    <xf numFmtId="2" fontId="5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vertical="top" wrapText="1"/>
    </xf>
    <xf numFmtId="2" fontId="6" fillId="14" borderId="0" xfId="0" applyNumberFormat="1" applyFont="1" applyFill="1" applyAlignment="1">
      <alignment vertical="top" wrapText="1"/>
    </xf>
    <xf numFmtId="2" fontId="6" fillId="0" borderId="13" xfId="0" applyNumberFormat="1" applyFont="1" applyBorder="1"/>
    <xf numFmtId="2" fontId="6" fillId="14" borderId="13" xfId="0" applyNumberFormat="1" applyFont="1" applyFill="1" applyBorder="1" applyAlignment="1">
      <alignment vertical="top" wrapText="1"/>
    </xf>
    <xf numFmtId="2" fontId="7" fillId="0" borderId="13" xfId="0" applyNumberFormat="1" applyFont="1" applyBorder="1" applyAlignment="1">
      <alignment vertical="top" wrapText="1"/>
    </xf>
    <xf numFmtId="2" fontId="0" fillId="0" borderId="0" xfId="0" applyNumberFormat="1" applyFill="1"/>
    <xf numFmtId="2" fontId="0" fillId="16" borderId="0" xfId="0" applyNumberFormat="1" applyFill="1"/>
    <xf numFmtId="2" fontId="5" fillId="16" borderId="0" xfId="2" applyNumberFormat="1" applyFont="1" applyFill="1" applyBorder="1" applyAlignment="1">
      <alignment horizontal="left" vertical="center"/>
    </xf>
    <xf numFmtId="18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center" vertical="center"/>
    </xf>
    <xf numFmtId="165" fontId="3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10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Comma 2" xfId="4"/>
    <cellStyle name="Comma 3" xfId="2"/>
    <cellStyle name="Normal" xfId="0" builtinId="0"/>
    <cellStyle name="Normal 2" xfId="3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5050"/>
      <color rgb="FFFFCC66"/>
      <color rgb="FFFF9999"/>
      <color rgb="FFFF6600"/>
      <color rgb="FF99CCFF"/>
      <color rgb="FFCCFFCC"/>
      <color rgb="FFCCFF66"/>
      <color rgb="FF00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9"/>
  <sheetViews>
    <sheetView topLeftCell="N47" zoomScale="90" zoomScaleNormal="90" workbookViewId="0">
      <selection activeCell="H69" sqref="H69:S75"/>
    </sheetView>
  </sheetViews>
  <sheetFormatPr defaultRowHeight="14.25" x14ac:dyDescent="0.2"/>
  <cols>
    <col min="1" max="1" width="9" customWidth="1"/>
    <col min="2" max="2" width="22.875" customWidth="1"/>
    <col min="6" max="6" width="17.25" customWidth="1"/>
    <col min="7" max="7" width="11.125" customWidth="1"/>
    <col min="8" max="8" width="18.25" customWidth="1"/>
    <col min="9" max="9" width="12" bestFit="1" customWidth="1"/>
    <col min="10" max="10" width="9.875" customWidth="1"/>
    <col min="11" max="11" width="11.875" customWidth="1"/>
    <col min="12" max="12" width="21.625" bestFit="1" customWidth="1"/>
    <col min="13" max="13" width="18.75" bestFit="1" customWidth="1"/>
    <col min="14" max="14" width="12.75" customWidth="1"/>
    <col min="15" max="15" width="18.75" customWidth="1"/>
    <col min="16" max="16" width="19.375" customWidth="1"/>
  </cols>
  <sheetData>
    <row r="2" spans="2:14" x14ac:dyDescent="0.2">
      <c r="E2" s="8"/>
      <c r="F2" s="8"/>
      <c r="G2" s="8"/>
      <c r="H2" s="8"/>
      <c r="I2" s="8"/>
      <c r="J2" s="8"/>
      <c r="K2" s="8"/>
      <c r="L2" s="8"/>
      <c r="M2" s="8"/>
    </row>
    <row r="3" spans="2:14" ht="15" customHeight="1" x14ac:dyDescent="0.2">
      <c r="D3" s="4"/>
      <c r="E3" s="83" t="s">
        <v>0</v>
      </c>
      <c r="F3" s="83"/>
      <c r="G3" s="83"/>
      <c r="H3" s="83"/>
      <c r="I3" s="83"/>
      <c r="J3" s="83"/>
      <c r="K3" s="83"/>
      <c r="L3" s="83"/>
      <c r="M3" s="83"/>
      <c r="N3" s="4"/>
    </row>
    <row r="4" spans="2:14" ht="15" customHeight="1" x14ac:dyDescent="0.2">
      <c r="D4" s="4"/>
      <c r="E4" s="83"/>
      <c r="F4" s="83"/>
      <c r="G4" s="83"/>
      <c r="H4" s="83"/>
      <c r="I4" s="83"/>
      <c r="J4" s="83"/>
      <c r="K4" s="83"/>
      <c r="L4" s="83"/>
      <c r="M4" s="83"/>
    </row>
    <row r="5" spans="2:14" x14ac:dyDescent="0.2">
      <c r="E5" s="3"/>
      <c r="F5" s="4"/>
      <c r="G5" s="4"/>
      <c r="H5" s="4"/>
      <c r="I5" s="4"/>
      <c r="J5" s="4"/>
      <c r="K5" s="4"/>
      <c r="L5" s="5"/>
      <c r="M5" s="2"/>
      <c r="N5" s="4"/>
    </row>
    <row r="6" spans="2:14" x14ac:dyDescent="0.2">
      <c r="E6" s="13" t="s">
        <v>1</v>
      </c>
      <c r="F6" s="13" t="s">
        <v>2</v>
      </c>
      <c r="G6" s="13" t="s">
        <v>3</v>
      </c>
      <c r="H6" s="13" t="s">
        <v>4</v>
      </c>
      <c r="I6" s="13" t="s">
        <v>5</v>
      </c>
      <c r="J6" s="13" t="s">
        <v>6</v>
      </c>
      <c r="K6" s="13" t="s">
        <v>9</v>
      </c>
      <c r="L6" s="13" t="s">
        <v>8</v>
      </c>
      <c r="M6" s="13" t="s">
        <v>31</v>
      </c>
    </row>
    <row r="7" spans="2:14" x14ac:dyDescent="0.2">
      <c r="B7" s="12" t="s">
        <v>24</v>
      </c>
      <c r="C7" s="11"/>
      <c r="E7" s="9">
        <v>1</v>
      </c>
      <c r="F7" s="9" t="s">
        <v>14</v>
      </c>
      <c r="G7" s="9">
        <v>40</v>
      </c>
      <c r="H7" s="9">
        <v>50</v>
      </c>
      <c r="I7" s="9">
        <v>60</v>
      </c>
      <c r="J7" s="9">
        <v>75</v>
      </c>
      <c r="K7" s="9">
        <f>SUM(G7:J7)</f>
        <v>225</v>
      </c>
      <c r="L7" s="9">
        <v>400</v>
      </c>
      <c r="M7" s="10">
        <f>K7/L7*100</f>
        <v>56.25</v>
      </c>
    </row>
    <row r="8" spans="2:14" x14ac:dyDescent="0.2">
      <c r="B8" s="12" t="s">
        <v>10</v>
      </c>
      <c r="C8" s="11"/>
      <c r="E8" s="9">
        <v>2</v>
      </c>
      <c r="F8" s="9" t="s">
        <v>7</v>
      </c>
      <c r="G8" s="9">
        <v>57</v>
      </c>
      <c r="H8" s="9">
        <v>48</v>
      </c>
      <c r="I8" s="9">
        <v>46</v>
      </c>
      <c r="J8" s="9">
        <v>65</v>
      </c>
      <c r="K8" s="9">
        <f>SUM(G8:J8)</f>
        <v>216</v>
      </c>
      <c r="L8" s="9">
        <v>400</v>
      </c>
      <c r="M8" s="10">
        <f t="shared" ref="M8:M11" si="0">K8/L8*100</f>
        <v>54</v>
      </c>
    </row>
    <row r="9" spans="2:14" x14ac:dyDescent="0.2">
      <c r="E9" s="9">
        <v>3</v>
      </c>
      <c r="F9" s="9" t="s">
        <v>13</v>
      </c>
      <c r="G9" s="9">
        <v>76</v>
      </c>
      <c r="H9" s="9">
        <v>87</v>
      </c>
      <c r="I9" s="9">
        <v>65</v>
      </c>
      <c r="J9" s="9">
        <v>46</v>
      </c>
      <c r="K9" s="9">
        <f>SUM(G9:J9)</f>
        <v>274</v>
      </c>
      <c r="L9" s="9">
        <v>400</v>
      </c>
      <c r="M9" s="10">
        <f t="shared" si="0"/>
        <v>68.5</v>
      </c>
    </row>
    <row r="10" spans="2:14" x14ac:dyDescent="0.2">
      <c r="B10" t="s">
        <v>33</v>
      </c>
      <c r="E10" s="9">
        <v>4</v>
      </c>
      <c r="F10" s="9" t="s">
        <v>11</v>
      </c>
      <c r="G10" s="9">
        <v>98</v>
      </c>
      <c r="H10" s="9">
        <v>78</v>
      </c>
      <c r="I10" s="9">
        <v>87</v>
      </c>
      <c r="J10" s="9">
        <v>87</v>
      </c>
      <c r="K10" s="9">
        <f>SUM(G10:J10)</f>
        <v>350</v>
      </c>
      <c r="L10" s="9">
        <v>400</v>
      </c>
      <c r="M10" s="10">
        <f t="shared" si="0"/>
        <v>87.5</v>
      </c>
    </row>
    <row r="11" spans="2:14" x14ac:dyDescent="0.2">
      <c r="B11" t="s">
        <v>34</v>
      </c>
      <c r="E11" s="9">
        <v>5</v>
      </c>
      <c r="F11" s="9" t="s">
        <v>12</v>
      </c>
      <c r="G11" s="9">
        <v>87</v>
      </c>
      <c r="H11" s="9">
        <v>98</v>
      </c>
      <c r="I11" s="9">
        <v>78</v>
      </c>
      <c r="J11" s="9">
        <v>76</v>
      </c>
      <c r="K11" s="9">
        <f>SUM(G11:J11)</f>
        <v>339</v>
      </c>
      <c r="L11" s="9">
        <v>400</v>
      </c>
      <c r="M11" s="10">
        <f t="shared" si="0"/>
        <v>84.75</v>
      </c>
    </row>
    <row r="12" spans="2:14" x14ac:dyDescent="0.2">
      <c r="B12" t="s">
        <v>35</v>
      </c>
    </row>
    <row r="14" spans="2:14" x14ac:dyDescent="0.2">
      <c r="M14" s="6"/>
    </row>
    <row r="15" spans="2:14" ht="14.25" customHeight="1" x14ac:dyDescent="0.2">
      <c r="D15" s="14"/>
      <c r="E15" s="14"/>
      <c r="F15" s="84" t="s">
        <v>36</v>
      </c>
      <c r="G15" s="84"/>
      <c r="H15" s="84"/>
      <c r="I15" s="84"/>
      <c r="J15" s="84"/>
      <c r="K15" s="84"/>
      <c r="L15" s="84"/>
    </row>
    <row r="16" spans="2:14" ht="14.25" customHeight="1" x14ac:dyDescent="0.2">
      <c r="D16" s="14"/>
      <c r="E16" s="14"/>
      <c r="F16" s="84"/>
      <c r="G16" s="84"/>
      <c r="H16" s="84"/>
      <c r="I16" s="84"/>
      <c r="J16" s="84"/>
      <c r="K16" s="84"/>
      <c r="L16" s="84"/>
    </row>
    <row r="18" spans="2:12" x14ac:dyDescent="0.2">
      <c r="G18" s="16" t="s">
        <v>1</v>
      </c>
      <c r="H18" s="16" t="s">
        <v>15</v>
      </c>
      <c r="I18" s="16" t="s">
        <v>16</v>
      </c>
      <c r="J18" s="16" t="s">
        <v>17</v>
      </c>
      <c r="K18" s="16" t="s">
        <v>18</v>
      </c>
    </row>
    <row r="19" spans="2:12" x14ac:dyDescent="0.2">
      <c r="G19" s="7">
        <v>1</v>
      </c>
      <c r="H19" s="7" t="s">
        <v>19</v>
      </c>
      <c r="I19" s="17">
        <v>10000</v>
      </c>
      <c r="J19" s="17">
        <v>1010</v>
      </c>
      <c r="K19" s="17">
        <f>I19-J19</f>
        <v>8990</v>
      </c>
    </row>
    <row r="20" spans="2:12" x14ac:dyDescent="0.2">
      <c r="G20" s="7">
        <v>2</v>
      </c>
      <c r="H20" s="7" t="s">
        <v>20</v>
      </c>
      <c r="I20" s="7">
        <v>9000</v>
      </c>
      <c r="J20" s="7">
        <v>700</v>
      </c>
      <c r="K20" s="17">
        <f t="shared" ref="K20:K23" si="1">I20-J20</f>
        <v>8300</v>
      </c>
    </row>
    <row r="21" spans="2:12" x14ac:dyDescent="0.2">
      <c r="B21" s="12" t="s">
        <v>25</v>
      </c>
      <c r="C21" s="12"/>
      <c r="G21" s="7">
        <v>3</v>
      </c>
      <c r="H21" s="7" t="s">
        <v>21</v>
      </c>
      <c r="I21" s="7">
        <v>9000</v>
      </c>
      <c r="J21" s="7">
        <v>600</v>
      </c>
      <c r="K21" s="17">
        <f t="shared" si="1"/>
        <v>8400</v>
      </c>
    </row>
    <row r="22" spans="2:12" x14ac:dyDescent="0.2">
      <c r="G22" s="7">
        <v>4</v>
      </c>
      <c r="H22" s="7" t="s">
        <v>22</v>
      </c>
      <c r="I22" s="7">
        <v>9000</v>
      </c>
      <c r="J22" s="7">
        <v>590</v>
      </c>
      <c r="K22" s="17">
        <f>I22-J22</f>
        <v>8410</v>
      </c>
    </row>
    <row r="23" spans="2:12" x14ac:dyDescent="0.2">
      <c r="G23" s="7">
        <v>5</v>
      </c>
      <c r="H23" s="7" t="s">
        <v>23</v>
      </c>
      <c r="I23" s="17">
        <v>10000</v>
      </c>
      <c r="J23" s="17">
        <v>1500</v>
      </c>
      <c r="K23" s="17">
        <f t="shared" si="1"/>
        <v>8500</v>
      </c>
    </row>
    <row r="24" spans="2:12" x14ac:dyDescent="0.2">
      <c r="K24" s="1"/>
    </row>
    <row r="26" spans="2:12" x14ac:dyDescent="0.2">
      <c r="F26" s="80" t="s">
        <v>37</v>
      </c>
      <c r="G26" s="80"/>
      <c r="H26" s="80"/>
      <c r="I26" s="80"/>
      <c r="J26" s="80"/>
      <c r="K26" s="80"/>
      <c r="L26" s="80"/>
    </row>
    <row r="27" spans="2:12" x14ac:dyDescent="0.2">
      <c r="F27" s="80"/>
      <c r="G27" s="80"/>
      <c r="H27" s="80"/>
      <c r="I27" s="80"/>
      <c r="J27" s="80"/>
      <c r="K27" s="80"/>
      <c r="L27" s="80"/>
    </row>
    <row r="29" spans="2:12" x14ac:dyDescent="0.2">
      <c r="G29" s="18" t="s">
        <v>1</v>
      </c>
      <c r="H29" s="34" t="s">
        <v>66</v>
      </c>
      <c r="I29" s="34" t="s">
        <v>65</v>
      </c>
      <c r="J29" s="34" t="s">
        <v>64</v>
      </c>
      <c r="K29" s="34" t="s">
        <v>8</v>
      </c>
    </row>
    <row r="30" spans="2:12" x14ac:dyDescent="0.2">
      <c r="B30" s="1" t="s">
        <v>51</v>
      </c>
      <c r="G30" s="19">
        <v>1</v>
      </c>
      <c r="H30" s="19" t="s">
        <v>26</v>
      </c>
      <c r="I30" s="20">
        <v>12000</v>
      </c>
      <c r="J30" s="19">
        <v>12</v>
      </c>
      <c r="K30" s="19">
        <f>I30*J30</f>
        <v>144000</v>
      </c>
    </row>
    <row r="31" spans="2:12" x14ac:dyDescent="0.2">
      <c r="G31" s="19">
        <v>2</v>
      </c>
      <c r="H31" s="19" t="s">
        <v>27</v>
      </c>
      <c r="I31" s="19">
        <v>750</v>
      </c>
      <c r="J31" s="19">
        <v>23</v>
      </c>
      <c r="K31" s="19">
        <f t="shared" ref="K31:K34" si="2">I31*J31</f>
        <v>17250</v>
      </c>
    </row>
    <row r="32" spans="2:12" x14ac:dyDescent="0.2">
      <c r="G32" s="19">
        <v>3</v>
      </c>
      <c r="H32" s="19" t="s">
        <v>28</v>
      </c>
      <c r="I32" s="20">
        <v>89000</v>
      </c>
      <c r="J32" s="19">
        <v>10</v>
      </c>
      <c r="K32" s="19">
        <f t="shared" si="2"/>
        <v>890000</v>
      </c>
    </row>
    <row r="33" spans="2:12" x14ac:dyDescent="0.2">
      <c r="G33" s="19">
        <v>4</v>
      </c>
      <c r="H33" s="19" t="s">
        <v>29</v>
      </c>
      <c r="I33" s="19">
        <v>446</v>
      </c>
      <c r="J33" s="19">
        <v>23</v>
      </c>
      <c r="K33" s="19">
        <f t="shared" si="2"/>
        <v>10258</v>
      </c>
    </row>
    <row r="34" spans="2:12" x14ac:dyDescent="0.2">
      <c r="G34" s="19">
        <v>5</v>
      </c>
      <c r="H34" s="19" t="s">
        <v>30</v>
      </c>
      <c r="I34" s="19">
        <v>665</v>
      </c>
      <c r="J34" s="19">
        <v>16</v>
      </c>
      <c r="K34" s="19">
        <f t="shared" si="2"/>
        <v>10640</v>
      </c>
    </row>
    <row r="37" spans="2:12" x14ac:dyDescent="0.2">
      <c r="G37" s="81" t="s">
        <v>0</v>
      </c>
      <c r="H37" s="81"/>
      <c r="I37" s="81"/>
      <c r="J37" s="81"/>
      <c r="K37" s="81"/>
      <c r="L37" s="81"/>
    </row>
    <row r="38" spans="2:12" x14ac:dyDescent="0.2">
      <c r="G38" s="81"/>
      <c r="H38" s="81"/>
      <c r="I38" s="81"/>
      <c r="J38" s="81"/>
      <c r="K38" s="81"/>
      <c r="L38" s="81"/>
    </row>
    <row r="41" spans="2:12" x14ac:dyDescent="0.2">
      <c r="H41" s="24" t="s">
        <v>1</v>
      </c>
      <c r="I41" s="24" t="s">
        <v>32</v>
      </c>
      <c r="J41" s="24" t="s">
        <v>8</v>
      </c>
      <c r="K41" s="24" t="s">
        <v>31</v>
      </c>
    </row>
    <row r="42" spans="2:12" x14ac:dyDescent="0.2">
      <c r="B42" s="1" t="s">
        <v>67</v>
      </c>
      <c r="H42" s="22">
        <v>1</v>
      </c>
      <c r="I42" s="22">
        <v>80</v>
      </c>
      <c r="J42" s="22">
        <v>100</v>
      </c>
      <c r="K42" s="23">
        <f>I42/J42*100</f>
        <v>80</v>
      </c>
    </row>
    <row r="43" spans="2:12" x14ac:dyDescent="0.2">
      <c r="B43" s="12" t="s">
        <v>10</v>
      </c>
      <c r="H43" s="22">
        <v>2</v>
      </c>
      <c r="I43" s="22">
        <v>50</v>
      </c>
      <c r="J43" s="22">
        <v>100</v>
      </c>
      <c r="K43" s="23">
        <f>I43/J43</f>
        <v>0.5</v>
      </c>
    </row>
    <row r="44" spans="2:12" x14ac:dyDescent="0.2">
      <c r="H44" s="22">
        <v>3</v>
      </c>
      <c r="I44" s="22">
        <v>90</v>
      </c>
      <c r="J44" s="22">
        <v>100</v>
      </c>
      <c r="K44" s="23">
        <f>I44/J44*100</f>
        <v>90</v>
      </c>
    </row>
    <row r="45" spans="2:12" x14ac:dyDescent="0.2">
      <c r="H45" s="22">
        <v>4</v>
      </c>
      <c r="I45" s="22">
        <v>60</v>
      </c>
      <c r="J45" s="22">
        <v>100</v>
      </c>
      <c r="K45" s="22"/>
    </row>
    <row r="51" spans="1:19" x14ac:dyDescent="0.2">
      <c r="G51" s="25" t="s">
        <v>43</v>
      </c>
      <c r="H51" s="25" t="s">
        <v>38</v>
      </c>
      <c r="I51" s="25" t="s">
        <v>39</v>
      </c>
      <c r="J51" s="25" t="s">
        <v>40</v>
      </c>
      <c r="K51" s="25" t="s">
        <v>41</v>
      </c>
      <c r="L51" s="25" t="s">
        <v>49</v>
      </c>
      <c r="M51" s="25" t="s">
        <v>50</v>
      </c>
    </row>
    <row r="52" spans="1:19" x14ac:dyDescent="0.2">
      <c r="G52" s="26" t="s">
        <v>44</v>
      </c>
      <c r="H52" s="21">
        <v>2000</v>
      </c>
      <c r="I52" s="21">
        <v>3000</v>
      </c>
      <c r="J52" s="21">
        <v>4060</v>
      </c>
      <c r="K52" s="21">
        <v>5600</v>
      </c>
      <c r="L52" s="21">
        <f>AVERAGE(H52:K52)</f>
        <v>3665</v>
      </c>
      <c r="M52" s="21">
        <f>AVERAGE(H52:K52)</f>
        <v>3665</v>
      </c>
    </row>
    <row r="53" spans="1:19" x14ac:dyDescent="0.2">
      <c r="G53" s="26" t="s">
        <v>45</v>
      </c>
      <c r="H53" s="21">
        <v>4000</v>
      </c>
      <c r="I53" s="21">
        <v>2000</v>
      </c>
      <c r="J53" s="21">
        <v>5400</v>
      </c>
      <c r="K53" s="21">
        <v>7600</v>
      </c>
      <c r="L53" s="21">
        <f t="shared" ref="L53:L56" si="3">AVERAGE(H53:K53)</f>
        <v>4750</v>
      </c>
      <c r="M53" s="21">
        <f>AVERAGE(H53:K53)</f>
        <v>4750</v>
      </c>
    </row>
    <row r="54" spans="1:19" x14ac:dyDescent="0.2">
      <c r="G54" s="26" t="s">
        <v>46</v>
      </c>
      <c r="H54" s="21">
        <v>5000</v>
      </c>
      <c r="I54" s="21">
        <v>7000</v>
      </c>
      <c r="J54" s="21">
        <v>8765</v>
      </c>
      <c r="K54" s="21">
        <v>6400</v>
      </c>
      <c r="L54" s="21">
        <f t="shared" si="3"/>
        <v>6791.25</v>
      </c>
      <c r="M54" s="21">
        <f>AVERAGE(H54:K54)</f>
        <v>6791.25</v>
      </c>
    </row>
    <row r="55" spans="1:19" x14ac:dyDescent="0.2">
      <c r="B55" s="12" t="s">
        <v>42</v>
      </c>
      <c r="G55" s="26" t="s">
        <v>47</v>
      </c>
      <c r="H55" s="21">
        <v>3000</v>
      </c>
      <c r="I55" s="21">
        <v>9000</v>
      </c>
      <c r="J55" s="21">
        <v>4098</v>
      </c>
      <c r="K55" s="21">
        <v>7800</v>
      </c>
      <c r="L55" s="21">
        <f t="shared" si="3"/>
        <v>5974.5</v>
      </c>
      <c r="M55" s="21">
        <f>AVERAGE(H55:K55)</f>
        <v>5974.5</v>
      </c>
    </row>
    <row r="56" spans="1:19" x14ac:dyDescent="0.2">
      <c r="G56" s="26" t="s">
        <v>48</v>
      </c>
      <c r="H56" s="21">
        <v>8000</v>
      </c>
      <c r="I56" s="21">
        <v>5050</v>
      </c>
      <c r="J56" s="21">
        <v>9450</v>
      </c>
      <c r="K56" s="21">
        <v>5600</v>
      </c>
      <c r="L56" s="21">
        <f t="shared" si="3"/>
        <v>7025</v>
      </c>
      <c r="M56" s="21">
        <f>AVERAGE(H56:K56)</f>
        <v>7025</v>
      </c>
    </row>
    <row r="58" spans="1:19" ht="14.25" customHeight="1" x14ac:dyDescent="0.2">
      <c r="F58" s="82" t="s">
        <v>53</v>
      </c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27"/>
      <c r="S58" s="27"/>
    </row>
    <row r="59" spans="1:19" ht="14.25" customHeight="1" x14ac:dyDescent="0.2"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27"/>
      <c r="S59" s="27"/>
    </row>
    <row r="60" spans="1:19" x14ac:dyDescent="0.2">
      <c r="A60" s="8"/>
      <c r="B60" s="8"/>
      <c r="C60" s="8"/>
      <c r="D60" s="8"/>
      <c r="E60" s="8"/>
      <c r="F60" s="8"/>
      <c r="G60" s="32" t="s">
        <v>54</v>
      </c>
      <c r="H60" s="32" t="s">
        <v>55</v>
      </c>
      <c r="I60" s="32" t="s">
        <v>56</v>
      </c>
      <c r="J60" s="32" t="s">
        <v>57</v>
      </c>
      <c r="K60" s="32" t="s">
        <v>58</v>
      </c>
      <c r="L60" s="32" t="s">
        <v>60</v>
      </c>
      <c r="M60" s="32" t="s">
        <v>61</v>
      </c>
      <c r="N60" s="32" t="s">
        <v>59</v>
      </c>
      <c r="O60" s="32" t="s">
        <v>62</v>
      </c>
      <c r="P60" s="33" t="s">
        <v>63</v>
      </c>
      <c r="Q60" s="8"/>
    </row>
    <row r="61" spans="1:19" x14ac:dyDescent="0.2">
      <c r="A61" s="8"/>
      <c r="B61" s="8"/>
      <c r="C61" s="8"/>
      <c r="D61" s="8"/>
      <c r="E61" s="8"/>
      <c r="F61" s="8"/>
      <c r="G61" s="28" t="s">
        <v>54</v>
      </c>
      <c r="H61" s="29">
        <v>1050</v>
      </c>
      <c r="I61" s="29">
        <v>1000</v>
      </c>
      <c r="J61" s="29">
        <v>3000</v>
      </c>
      <c r="K61" s="29">
        <v>3790</v>
      </c>
      <c r="L61" s="31" t="str">
        <f>IF(H61&gt;I61,"JANUARY HAS MORE SALE","LOSS")</f>
        <v>JANUARY HAS MORE SALE</v>
      </c>
      <c r="M61" s="31" t="str">
        <f>IF(K61&lt;J61,"APRIL HAS MORE SALE","LOSS")</f>
        <v>LOSS</v>
      </c>
      <c r="N61" s="31" t="str">
        <f>IF(J61=I61,"MARCH HAS MORE SALE","LOSS")</f>
        <v>LOSS</v>
      </c>
      <c r="O61" s="31" t="str">
        <f>IF(I61&gt;=H61,"GREATER THAN OR EQUAL TO","LOSS")</f>
        <v>LOSS</v>
      </c>
      <c r="P61" s="30" t="str">
        <f>IF(K61&lt;=J61,"GREATERTHAN OR EQUAL TO","LOSS")</f>
        <v>LOSS</v>
      </c>
      <c r="Q61" s="8"/>
    </row>
    <row r="62" spans="1:19" x14ac:dyDescent="0.2">
      <c r="A62" s="8"/>
      <c r="B62" s="15" t="s">
        <v>52</v>
      </c>
      <c r="C62" s="8"/>
      <c r="D62" s="8"/>
      <c r="E62" s="8"/>
      <c r="F62" s="8"/>
      <c r="G62" s="28" t="s">
        <v>54</v>
      </c>
      <c r="H62" s="29">
        <v>3000</v>
      </c>
      <c r="I62" s="29">
        <v>2000</v>
      </c>
      <c r="J62" s="29">
        <v>2999</v>
      </c>
      <c r="K62" s="29">
        <v>2196</v>
      </c>
      <c r="L62" s="31" t="str">
        <f t="shared" ref="L62:L64" si="4">IF(H62&gt;I62,"JANUARY HAS MORE SALE","LOSS")</f>
        <v>JANUARY HAS MORE SALE</v>
      </c>
      <c r="M62" s="31" t="str">
        <f t="shared" ref="M62:M64" si="5">IF(K62&lt;J62,"APRIL HAS MORE SALE","LOSS")</f>
        <v>APRIL HAS MORE SALE</v>
      </c>
      <c r="N62" s="31" t="str">
        <f t="shared" ref="N62:N64" si="6">IF(J62=I62,"MARCH HAS MORE SALE","LOSS")</f>
        <v>LOSS</v>
      </c>
      <c r="O62" s="31" t="str">
        <f t="shared" ref="O62:O64" si="7">IF(I62&gt;=H62,"GREATER THAN OR EQUAL TO","LOSS")</f>
        <v>LOSS</v>
      </c>
      <c r="P62" s="30" t="str">
        <f t="shared" ref="P62:P64" si="8">IF(K62&lt;=J62,"GREATERTHAN OR EQUAL TO","LOSS")</f>
        <v>GREATERTHAN OR EQUAL TO</v>
      </c>
      <c r="Q62" s="8"/>
    </row>
    <row r="63" spans="1:19" x14ac:dyDescent="0.2">
      <c r="A63" s="8"/>
      <c r="B63" s="8"/>
      <c r="C63" s="8"/>
      <c r="D63" s="8"/>
      <c r="E63" s="8"/>
      <c r="F63" s="8"/>
      <c r="G63" s="28" t="s">
        <v>54</v>
      </c>
      <c r="H63" s="29">
        <v>2000</v>
      </c>
      <c r="I63" s="29">
        <v>3500</v>
      </c>
      <c r="J63" s="29">
        <v>1590</v>
      </c>
      <c r="K63" s="29">
        <v>4000</v>
      </c>
      <c r="L63" s="31" t="str">
        <f t="shared" si="4"/>
        <v>LOSS</v>
      </c>
      <c r="M63" s="31" t="str">
        <f t="shared" si="5"/>
        <v>LOSS</v>
      </c>
      <c r="N63" s="31" t="str">
        <f t="shared" si="6"/>
        <v>LOSS</v>
      </c>
      <c r="O63" s="31" t="str">
        <f t="shared" si="7"/>
        <v>GREATER THAN OR EQUAL TO</v>
      </c>
      <c r="P63" s="30" t="str">
        <f t="shared" si="8"/>
        <v>LOSS</v>
      </c>
      <c r="Q63" s="8"/>
    </row>
    <row r="64" spans="1:19" x14ac:dyDescent="0.2">
      <c r="A64" s="8"/>
      <c r="B64" s="8"/>
      <c r="C64" s="8"/>
      <c r="D64" s="8"/>
      <c r="E64" s="8"/>
      <c r="F64" s="8"/>
      <c r="G64" s="28" t="s">
        <v>54</v>
      </c>
      <c r="H64" s="29">
        <v>5000</v>
      </c>
      <c r="I64" s="29">
        <v>5000</v>
      </c>
      <c r="J64" s="29">
        <v>4500</v>
      </c>
      <c r="K64" s="29">
        <v>5000</v>
      </c>
      <c r="L64" s="31" t="str">
        <f t="shared" si="4"/>
        <v>LOSS</v>
      </c>
      <c r="M64" s="31" t="str">
        <f t="shared" si="5"/>
        <v>LOSS</v>
      </c>
      <c r="N64" s="31" t="str">
        <f t="shared" si="6"/>
        <v>LOSS</v>
      </c>
      <c r="O64" s="31" t="str">
        <f t="shared" si="7"/>
        <v>GREATER THAN OR EQUAL TO</v>
      </c>
      <c r="P64" s="30" t="str">
        <f t="shared" si="8"/>
        <v>LOSS</v>
      </c>
      <c r="Q64" s="8"/>
    </row>
    <row r="69" spans="2:19" x14ac:dyDescent="0.2">
      <c r="G69" s="36" t="s">
        <v>1</v>
      </c>
      <c r="H69" s="36" t="s">
        <v>2</v>
      </c>
      <c r="I69" s="36" t="s">
        <v>5</v>
      </c>
      <c r="J69" s="36" t="s">
        <v>4</v>
      </c>
      <c r="K69" s="36" t="s">
        <v>3</v>
      </c>
      <c r="L69" s="36" t="s">
        <v>68</v>
      </c>
      <c r="M69" s="36" t="s">
        <v>8</v>
      </c>
      <c r="N69" s="36" t="s">
        <v>75</v>
      </c>
      <c r="O69" s="36" t="s">
        <v>42</v>
      </c>
      <c r="P69" s="36" t="s">
        <v>10</v>
      </c>
      <c r="Q69" s="36" t="s">
        <v>76</v>
      </c>
      <c r="R69" s="36" t="s">
        <v>77</v>
      </c>
      <c r="S69" s="36" t="s">
        <v>78</v>
      </c>
    </row>
    <row r="70" spans="2:19" x14ac:dyDescent="0.2">
      <c r="G70" s="1">
        <v>1</v>
      </c>
      <c r="H70" s="1" t="s">
        <v>74</v>
      </c>
      <c r="I70" s="1">
        <v>90</v>
      </c>
      <c r="J70" s="1">
        <v>68</v>
      </c>
      <c r="K70" s="1">
        <v>95</v>
      </c>
      <c r="L70" s="1">
        <v>76</v>
      </c>
      <c r="M70" s="1">
        <v>400</v>
      </c>
      <c r="N70" s="1">
        <f>SUM(I70:L70)</f>
        <v>329</v>
      </c>
      <c r="O70" s="1">
        <f>AVERAGE(I70:L70)</f>
        <v>82.25</v>
      </c>
      <c r="P70" s="35">
        <f>N70/M70</f>
        <v>0.82250000000000001</v>
      </c>
      <c r="Q70" s="1" t="str">
        <f>IF(O70&gt;=90,"A+",IF(O70&gt;=80,"A",IF(O70&gt;=70,"B",IF(O70&gt;=60,"C",IF(O70&gt;=50,"D",IF(O70&gt;=40,"E",IF(O70&gt;=30,"FAIL")))))))</f>
        <v>A</v>
      </c>
      <c r="R70" t="str">
        <f>IF(MIN(I70:L70)&gt;=30,"PASS","FAIL")</f>
        <v>PASS</v>
      </c>
      <c r="S70">
        <f>RANK(O70,O70:O75,0)</f>
        <v>1</v>
      </c>
    </row>
    <row r="71" spans="2:19" x14ac:dyDescent="0.2">
      <c r="G71" s="1">
        <v>2</v>
      </c>
      <c r="H71" s="1" t="s">
        <v>69</v>
      </c>
      <c r="I71" s="1">
        <v>56</v>
      </c>
      <c r="J71" s="1">
        <v>98</v>
      </c>
      <c r="K71" s="1">
        <v>79</v>
      </c>
      <c r="L71" s="1">
        <v>66</v>
      </c>
      <c r="M71" s="1">
        <v>400</v>
      </c>
      <c r="N71" s="1">
        <f t="shared" ref="N71:N75" si="9">SUM(I71:L71)</f>
        <v>299</v>
      </c>
      <c r="O71" s="1">
        <f t="shared" ref="O71:O74" si="10">AVERAGE(I71:L71)</f>
        <v>74.75</v>
      </c>
      <c r="P71" s="35">
        <f t="shared" ref="P71:P75" si="11">N71/M71</f>
        <v>0.74750000000000005</v>
      </c>
      <c r="Q71" s="1" t="str">
        <f t="shared" ref="Q71:Q75" si="12">IF(O71&gt;=90,"A+",IF(O71&gt;=80,"A",IF(O71&gt;=70,"B",IF(O71&gt;=60,"C",IF(O71&gt;=50,"D",IF(O71&gt;=40,"E",IF(O71&gt;=30,"FAIL")))))))</f>
        <v>B</v>
      </c>
      <c r="R71" t="str">
        <f t="shared" ref="R71:R75" si="13">IF(MIN(I71:L71)&gt;=30,"PASS","FAIL")</f>
        <v>PASS</v>
      </c>
      <c r="S71">
        <f t="shared" ref="S71:S75" si="14">RANK(O71,O71:O76,0)</f>
        <v>3</v>
      </c>
    </row>
    <row r="72" spans="2:19" x14ac:dyDescent="0.2">
      <c r="G72" s="1">
        <v>3</v>
      </c>
      <c r="H72" s="1" t="s">
        <v>70</v>
      </c>
      <c r="I72" s="1">
        <v>54</v>
      </c>
      <c r="J72" s="1">
        <v>88</v>
      </c>
      <c r="K72" s="1">
        <v>89</v>
      </c>
      <c r="L72" s="1">
        <v>77</v>
      </c>
      <c r="M72" s="1">
        <v>400</v>
      </c>
      <c r="N72" s="1">
        <f t="shared" si="9"/>
        <v>308</v>
      </c>
      <c r="O72" s="1">
        <f t="shared" si="10"/>
        <v>77</v>
      </c>
      <c r="P72" s="35">
        <f t="shared" si="11"/>
        <v>0.77</v>
      </c>
      <c r="Q72" s="1" t="str">
        <f t="shared" si="12"/>
        <v>B</v>
      </c>
      <c r="R72" t="str">
        <f t="shared" si="13"/>
        <v>PASS</v>
      </c>
      <c r="S72">
        <f t="shared" si="14"/>
        <v>1</v>
      </c>
    </row>
    <row r="73" spans="2:19" x14ac:dyDescent="0.2">
      <c r="B73" s="12" t="s">
        <v>0</v>
      </c>
      <c r="G73" s="1">
        <v>4</v>
      </c>
      <c r="H73" s="1" t="s">
        <v>71</v>
      </c>
      <c r="I73" s="1">
        <v>40</v>
      </c>
      <c r="J73" s="1">
        <v>57</v>
      </c>
      <c r="K73" s="1">
        <v>98</v>
      </c>
      <c r="L73" s="1">
        <v>99</v>
      </c>
      <c r="M73" s="1">
        <v>400</v>
      </c>
      <c r="N73" s="1">
        <f t="shared" si="9"/>
        <v>294</v>
      </c>
      <c r="O73" s="1">
        <f t="shared" si="10"/>
        <v>73.5</v>
      </c>
      <c r="P73" s="35">
        <f t="shared" si="11"/>
        <v>0.73499999999999999</v>
      </c>
      <c r="Q73" s="1" t="str">
        <f t="shared" si="12"/>
        <v>B</v>
      </c>
      <c r="R73" t="str">
        <f t="shared" si="13"/>
        <v>PASS</v>
      </c>
      <c r="S73">
        <f t="shared" si="14"/>
        <v>2</v>
      </c>
    </row>
    <row r="74" spans="2:19" x14ac:dyDescent="0.2">
      <c r="G74" s="1">
        <v>5</v>
      </c>
      <c r="H74" s="1" t="s">
        <v>72</v>
      </c>
      <c r="I74" s="1">
        <v>17</v>
      </c>
      <c r="J74" s="1">
        <v>59</v>
      </c>
      <c r="K74" s="1">
        <v>48</v>
      </c>
      <c r="L74" s="1">
        <v>58</v>
      </c>
      <c r="M74" s="1">
        <v>400</v>
      </c>
      <c r="N74" s="1">
        <f t="shared" si="9"/>
        <v>182</v>
      </c>
      <c r="O74" s="1">
        <f t="shared" si="10"/>
        <v>45.5</v>
      </c>
      <c r="P74" s="35">
        <f t="shared" si="11"/>
        <v>0.45500000000000002</v>
      </c>
      <c r="Q74" s="1" t="str">
        <f t="shared" si="12"/>
        <v>E</v>
      </c>
      <c r="R74" t="str">
        <f t="shared" si="13"/>
        <v>FAIL</v>
      </c>
      <c r="S74">
        <f t="shared" si="14"/>
        <v>2</v>
      </c>
    </row>
    <row r="75" spans="2:19" x14ac:dyDescent="0.2">
      <c r="G75" s="1">
        <v>6</v>
      </c>
      <c r="H75" s="1" t="s">
        <v>73</v>
      </c>
      <c r="I75" s="1">
        <v>56</v>
      </c>
      <c r="J75" s="1">
        <v>87</v>
      </c>
      <c r="K75" s="1">
        <v>97</v>
      </c>
      <c r="L75" s="1">
        <v>67</v>
      </c>
      <c r="M75" s="1">
        <v>400</v>
      </c>
      <c r="N75" s="1">
        <f t="shared" si="9"/>
        <v>307</v>
      </c>
      <c r="O75" s="1">
        <f t="shared" ref="O75" si="15">AVERAGE(I75:L75)</f>
        <v>76.75</v>
      </c>
      <c r="P75" s="35">
        <f t="shared" si="11"/>
        <v>0.76749999999999996</v>
      </c>
      <c r="Q75" s="1" t="str">
        <f t="shared" si="12"/>
        <v>B</v>
      </c>
      <c r="R75" t="str">
        <f t="shared" si="13"/>
        <v>PASS</v>
      </c>
      <c r="S75">
        <f t="shared" si="14"/>
        <v>1</v>
      </c>
    </row>
    <row r="79" spans="2:19" x14ac:dyDescent="0.2">
      <c r="O79" s="37">
        <f>N70/M70</f>
        <v>0.82250000000000001</v>
      </c>
    </row>
  </sheetData>
  <mergeCells count="5">
    <mergeCell ref="F26:L27"/>
    <mergeCell ref="G37:L38"/>
    <mergeCell ref="F58:Q59"/>
    <mergeCell ref="E3:M4"/>
    <mergeCell ref="F15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opLeftCell="A49" workbookViewId="0">
      <selection activeCell="J37" sqref="J37:J41"/>
    </sheetView>
  </sheetViews>
  <sheetFormatPr defaultRowHeight="14.25" x14ac:dyDescent="0.2"/>
  <cols>
    <col min="2" max="2" width="13.625" bestFit="1" customWidth="1"/>
    <col min="3" max="3" width="13.375" bestFit="1" customWidth="1"/>
    <col min="4" max="4" width="12.125" bestFit="1" customWidth="1"/>
    <col min="8" max="8" width="13" bestFit="1" customWidth="1"/>
    <col min="10" max="10" width="10.25" bestFit="1" customWidth="1"/>
    <col min="11" max="11" width="9.875" bestFit="1" customWidth="1"/>
    <col min="12" max="12" width="14.625" bestFit="1" customWidth="1"/>
  </cols>
  <sheetData>
    <row r="2" spans="2:12" x14ac:dyDescent="0.2">
      <c r="B2" s="12"/>
      <c r="C2" s="38" t="s">
        <v>2</v>
      </c>
      <c r="D2" s="38" t="s">
        <v>82</v>
      </c>
      <c r="E2" s="12"/>
      <c r="F2" s="12"/>
      <c r="G2" s="12"/>
      <c r="H2" s="12"/>
      <c r="I2" s="12"/>
      <c r="J2" s="48"/>
      <c r="K2" s="48"/>
      <c r="L2" s="48"/>
    </row>
    <row r="3" spans="2:12" x14ac:dyDescent="0.2">
      <c r="B3" s="46" t="s">
        <v>85</v>
      </c>
      <c r="C3" s="41" t="s">
        <v>74</v>
      </c>
      <c r="D3" s="39">
        <v>400</v>
      </c>
      <c r="E3" s="12"/>
      <c r="F3" s="12"/>
      <c r="G3" s="12"/>
      <c r="H3" s="46" t="s">
        <v>91</v>
      </c>
      <c r="I3" s="12"/>
      <c r="J3" s="38" t="s">
        <v>92</v>
      </c>
      <c r="K3" s="38" t="s">
        <v>93</v>
      </c>
      <c r="L3" s="38" t="s">
        <v>91</v>
      </c>
    </row>
    <row r="4" spans="2:12" x14ac:dyDescent="0.2">
      <c r="B4" s="40"/>
      <c r="C4" s="42" t="s">
        <v>79</v>
      </c>
      <c r="D4" s="40">
        <v>400</v>
      </c>
      <c r="E4" s="12"/>
      <c r="F4" s="12"/>
      <c r="G4" s="12"/>
      <c r="H4" s="12"/>
      <c r="I4" s="40"/>
      <c r="J4" s="41" t="s">
        <v>94</v>
      </c>
      <c r="K4" s="41" t="s">
        <v>98</v>
      </c>
      <c r="L4" s="41" t="str">
        <f>CONCATENATE(J4," ",K4)</f>
        <v>HASSAN ALI</v>
      </c>
    </row>
    <row r="5" spans="2:12" x14ac:dyDescent="0.2">
      <c r="B5" s="40"/>
      <c r="C5" s="42" t="s">
        <v>80</v>
      </c>
      <c r="D5" s="40">
        <v>300</v>
      </c>
      <c r="E5" s="12"/>
      <c r="F5" s="12"/>
      <c r="G5" s="12"/>
      <c r="H5" s="12"/>
      <c r="I5" s="40"/>
      <c r="J5" s="42" t="s">
        <v>95</v>
      </c>
      <c r="K5" s="42" t="s">
        <v>99</v>
      </c>
      <c r="L5" s="42" t="str">
        <f t="shared" ref="L5:L7" si="0">CONCATENATE(J5," ",K5)</f>
        <v>AHAD HUSSAIN</v>
      </c>
    </row>
    <row r="6" spans="2:12" x14ac:dyDescent="0.2">
      <c r="B6" s="40"/>
      <c r="C6" s="42" t="s">
        <v>81</v>
      </c>
      <c r="D6" s="40">
        <v>450</v>
      </c>
      <c r="E6" s="12"/>
      <c r="F6" s="12"/>
      <c r="G6" s="12"/>
      <c r="H6" s="12"/>
      <c r="I6" s="40"/>
      <c r="J6" s="42" t="s">
        <v>96</v>
      </c>
      <c r="K6" s="42" t="s">
        <v>100</v>
      </c>
      <c r="L6" s="42" t="str">
        <f t="shared" si="0"/>
        <v>ZAIN KHAN</v>
      </c>
    </row>
    <row r="7" spans="2:12" x14ac:dyDescent="0.2">
      <c r="B7" s="40"/>
      <c r="C7" s="42" t="s">
        <v>87</v>
      </c>
      <c r="D7" s="40">
        <v>350</v>
      </c>
      <c r="E7" s="12"/>
      <c r="F7" s="12"/>
      <c r="G7" s="12"/>
      <c r="H7" s="12"/>
      <c r="I7" s="40"/>
      <c r="J7" s="44" t="s">
        <v>97</v>
      </c>
      <c r="K7" s="44" t="s">
        <v>101</v>
      </c>
      <c r="L7" s="44" t="str">
        <f t="shared" si="0"/>
        <v>USMAN SHOQAT</v>
      </c>
    </row>
    <row r="8" spans="2:12" x14ac:dyDescent="0.2">
      <c r="B8" s="40"/>
      <c r="C8" s="42" t="s">
        <v>69</v>
      </c>
      <c r="D8" s="40">
        <v>500</v>
      </c>
      <c r="E8" s="12"/>
      <c r="F8" s="12"/>
      <c r="G8" s="12"/>
      <c r="H8" s="12"/>
      <c r="I8" s="12"/>
      <c r="J8" s="12"/>
      <c r="K8" s="12"/>
      <c r="L8" s="12"/>
    </row>
    <row r="9" spans="2:12" x14ac:dyDescent="0.2">
      <c r="B9" s="40"/>
      <c r="C9" s="42" t="s">
        <v>83</v>
      </c>
      <c r="D9" s="40">
        <v>200</v>
      </c>
      <c r="E9" s="12"/>
      <c r="F9" s="12"/>
      <c r="G9" s="12"/>
      <c r="H9" s="12"/>
      <c r="I9" s="12"/>
      <c r="J9" s="12"/>
      <c r="K9" s="12"/>
      <c r="L9" s="12"/>
    </row>
    <row r="10" spans="2:12" x14ac:dyDescent="0.2">
      <c r="B10" s="40"/>
      <c r="C10" s="42" t="s">
        <v>74</v>
      </c>
      <c r="D10" s="40">
        <v>250</v>
      </c>
      <c r="E10" s="12"/>
      <c r="F10" s="12"/>
      <c r="G10" s="12"/>
      <c r="H10" s="12"/>
      <c r="I10" s="12"/>
      <c r="J10" s="12"/>
      <c r="K10" s="12"/>
      <c r="L10" s="12"/>
    </row>
    <row r="11" spans="2:12" x14ac:dyDescent="0.2">
      <c r="B11" s="40"/>
      <c r="C11" s="42" t="s">
        <v>69</v>
      </c>
      <c r="D11" s="40">
        <v>450</v>
      </c>
      <c r="E11" s="12"/>
      <c r="F11" s="12"/>
      <c r="G11" s="12"/>
      <c r="H11" s="12"/>
      <c r="I11" s="12"/>
      <c r="J11" s="12"/>
      <c r="K11" s="12"/>
      <c r="L11" s="12"/>
    </row>
    <row r="12" spans="2:12" x14ac:dyDescent="0.2">
      <c r="B12" s="40"/>
      <c r="C12" s="44" t="s">
        <v>84</v>
      </c>
      <c r="D12" s="45">
        <v>350</v>
      </c>
      <c r="E12" s="12"/>
      <c r="F12" s="12"/>
      <c r="G12" s="12"/>
      <c r="H12" s="12"/>
      <c r="I12" s="12"/>
      <c r="J12" s="12"/>
      <c r="K12" s="12"/>
      <c r="L12" s="12"/>
    </row>
    <row r="13" spans="2:12" x14ac:dyDescent="0.2">
      <c r="B13" s="12"/>
      <c r="C13" s="12"/>
      <c r="D13" s="43"/>
      <c r="E13" s="12"/>
      <c r="F13" s="12"/>
      <c r="G13" s="12"/>
      <c r="H13" s="12"/>
      <c r="I13" s="12"/>
      <c r="J13" s="12"/>
      <c r="K13" s="12"/>
      <c r="L13" s="12"/>
    </row>
    <row r="14" spans="2:12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2:12" x14ac:dyDescent="0.2">
      <c r="B15" s="12"/>
      <c r="C15" s="38" t="s">
        <v>2</v>
      </c>
      <c r="D15" s="38" t="s">
        <v>85</v>
      </c>
      <c r="E15" s="12"/>
      <c r="F15" s="12"/>
      <c r="G15" s="12"/>
      <c r="H15" s="12"/>
      <c r="I15" s="12"/>
      <c r="J15" s="12"/>
      <c r="K15" s="12"/>
      <c r="L15" s="12"/>
    </row>
    <row r="16" spans="2:12" x14ac:dyDescent="0.2">
      <c r="B16" s="40"/>
      <c r="C16" s="39" t="s">
        <v>69</v>
      </c>
      <c r="D16" s="41">
        <f>SUMIF(C3:C12,C16,D3:D12)</f>
        <v>1350</v>
      </c>
      <c r="E16" s="12"/>
      <c r="F16" s="12"/>
      <c r="G16" s="12"/>
      <c r="H16" s="12"/>
      <c r="I16" s="12"/>
      <c r="J16" s="12"/>
      <c r="K16" s="12"/>
      <c r="L16" s="12"/>
    </row>
    <row r="17" spans="2:12" x14ac:dyDescent="0.2">
      <c r="B17" s="40"/>
      <c r="C17" s="40" t="s">
        <v>84</v>
      </c>
      <c r="D17" s="42">
        <f>SUMIF(C4:C13,C17,D4:D13)</f>
        <v>800</v>
      </c>
      <c r="E17" s="12"/>
      <c r="F17" s="12"/>
      <c r="G17" s="12"/>
      <c r="H17" s="12"/>
      <c r="I17" s="12"/>
      <c r="J17" s="12"/>
      <c r="K17" s="12"/>
      <c r="L17" s="12"/>
    </row>
    <row r="18" spans="2:12" x14ac:dyDescent="0.2">
      <c r="B18" s="40"/>
      <c r="C18" s="44" t="s">
        <v>74</v>
      </c>
      <c r="D18" s="44">
        <f>SUMIF(C5:C14,C18,D5:D14)</f>
        <v>250</v>
      </c>
      <c r="E18" s="12"/>
      <c r="F18" s="12"/>
      <c r="G18" s="12"/>
      <c r="H18" s="12"/>
      <c r="I18" s="12"/>
      <c r="J18" s="12"/>
      <c r="K18" s="12"/>
      <c r="L18" s="12"/>
    </row>
    <row r="19" spans="2:12" x14ac:dyDescent="0.2">
      <c r="B19" s="12"/>
      <c r="C19" s="49"/>
      <c r="D19" s="12"/>
      <c r="E19" s="12"/>
      <c r="F19" s="12"/>
      <c r="G19" s="12"/>
      <c r="H19" s="12"/>
      <c r="I19" s="12"/>
      <c r="J19" s="12"/>
      <c r="K19" s="12"/>
      <c r="L19" s="12"/>
    </row>
    <row r="20" spans="2:12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2" x14ac:dyDescent="0.2">
      <c r="B21" s="12"/>
      <c r="C21" s="38" t="s">
        <v>2</v>
      </c>
      <c r="D21" s="38" t="s">
        <v>86</v>
      </c>
      <c r="E21" s="12"/>
      <c r="F21" s="12"/>
      <c r="G21" s="12"/>
      <c r="H21" s="12"/>
      <c r="I21" s="12"/>
      <c r="J21" s="12"/>
      <c r="K21" s="12"/>
      <c r="L21" s="12"/>
    </row>
    <row r="22" spans="2:12" x14ac:dyDescent="0.2">
      <c r="B22" s="40"/>
      <c r="C22" s="40" t="s">
        <v>69</v>
      </c>
      <c r="D22" s="41">
        <f>COUNTIF(C3:C12,C22)</f>
        <v>3</v>
      </c>
      <c r="E22" s="12"/>
      <c r="F22" s="12"/>
      <c r="G22" s="12"/>
      <c r="H22" s="12"/>
      <c r="I22" s="12"/>
      <c r="J22" s="12"/>
      <c r="K22" s="12"/>
      <c r="L22" s="12"/>
    </row>
    <row r="23" spans="2:12" x14ac:dyDescent="0.2">
      <c r="B23" s="40"/>
      <c r="C23" s="40" t="s">
        <v>84</v>
      </c>
      <c r="D23" s="42">
        <f>COUNTIF(C4:C13,C23)</f>
        <v>2</v>
      </c>
      <c r="E23" s="12"/>
      <c r="F23" s="12"/>
      <c r="G23" s="12"/>
      <c r="H23" s="12"/>
      <c r="I23" s="12"/>
      <c r="J23" s="12"/>
      <c r="K23" s="12"/>
      <c r="L23" s="12"/>
    </row>
    <row r="24" spans="2:12" x14ac:dyDescent="0.2">
      <c r="B24" s="40"/>
      <c r="C24" s="44" t="s">
        <v>74</v>
      </c>
      <c r="D24" s="44">
        <f>COUNTIF(C3:C12,C3)</f>
        <v>2</v>
      </c>
      <c r="E24" s="12"/>
      <c r="F24" s="12"/>
      <c r="G24" s="12"/>
      <c r="H24" s="12"/>
      <c r="I24" s="12"/>
      <c r="J24" s="12"/>
      <c r="K24" s="12"/>
      <c r="L24" s="12"/>
    </row>
    <row r="25" spans="2:12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2:12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2:12" x14ac:dyDescent="0.2">
      <c r="B27" s="46" t="s">
        <v>88</v>
      </c>
      <c r="C27" s="47">
        <f>COUNT(C15:D24)</f>
        <v>6</v>
      </c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2">
      <c r="B28" s="46" t="s">
        <v>89</v>
      </c>
      <c r="C28" s="47">
        <f>COUNTA(C15:D24)</f>
        <v>16</v>
      </c>
      <c r="D28" s="12"/>
      <c r="E28" s="12"/>
      <c r="F28" s="12"/>
      <c r="G28" s="12"/>
      <c r="H28" s="12"/>
      <c r="I28" s="12"/>
      <c r="J28" s="12"/>
      <c r="K28" s="12"/>
      <c r="L28" s="12"/>
    </row>
    <row r="29" spans="2:12" x14ac:dyDescent="0.2">
      <c r="B29" s="46" t="s">
        <v>90</v>
      </c>
      <c r="C29" s="47">
        <f>COUNTBLANK(C13:D25)</f>
        <v>10</v>
      </c>
      <c r="D29" s="12"/>
      <c r="E29" s="12"/>
      <c r="F29" s="12"/>
      <c r="G29" s="12"/>
      <c r="H29" s="12"/>
      <c r="I29" s="12"/>
      <c r="J29" s="12"/>
      <c r="K29" s="12"/>
      <c r="L29" s="12"/>
    </row>
    <row r="30" spans="2:12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2:12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5" spans="2:13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B36" s="52" t="s">
        <v>2</v>
      </c>
      <c r="C36" s="53" t="s">
        <v>5</v>
      </c>
      <c r="D36" s="53" t="s">
        <v>4</v>
      </c>
      <c r="E36" s="53" t="s">
        <v>3</v>
      </c>
      <c r="F36" s="53" t="s">
        <v>68</v>
      </c>
      <c r="G36" s="53" t="s">
        <v>8</v>
      </c>
      <c r="H36" s="53" t="s">
        <v>75</v>
      </c>
      <c r="I36" s="53" t="s">
        <v>42</v>
      </c>
      <c r="J36" s="53" t="s">
        <v>10</v>
      </c>
      <c r="K36" s="53" t="s">
        <v>76</v>
      </c>
      <c r="L36" s="53" t="s">
        <v>77</v>
      </c>
      <c r="M36" s="54" t="s">
        <v>78</v>
      </c>
    </row>
    <row r="37" spans="2:13" x14ac:dyDescent="0.2">
      <c r="B37" s="55" t="s">
        <v>74</v>
      </c>
      <c r="C37" s="50">
        <v>90</v>
      </c>
      <c r="D37" s="50">
        <v>68</v>
      </c>
      <c r="E37" s="50">
        <v>95</v>
      </c>
      <c r="F37" s="50">
        <v>76</v>
      </c>
      <c r="G37" s="50">
        <v>400</v>
      </c>
      <c r="H37" s="50">
        <f>SUM(C37:F37)</f>
        <v>329</v>
      </c>
      <c r="I37" s="50">
        <f>AVERAGE(C37:F37)</f>
        <v>82.25</v>
      </c>
      <c r="J37" s="51">
        <f>H37/G37</f>
        <v>0.82250000000000001</v>
      </c>
      <c r="K37" s="50" t="str">
        <f>IF(I37&gt;=90,"A+",IF(I37&gt;=80,"A",IF(I37&gt;=70,"B",IF(I37&gt;=60,"C",IF(I37&gt;=50,"D",IF(I37&gt;=40,"E",IF(I37&gt;=30,"FAIL")))))))</f>
        <v>A</v>
      </c>
      <c r="L37" s="50" t="str">
        <f>IF(MIN(C37:F37)&gt;=30,"PASS","FAIL")</f>
        <v>PASS</v>
      </c>
      <c r="M37" s="56">
        <f>RANK(I37,I37:I42,0)</f>
        <v>1</v>
      </c>
    </row>
    <row r="38" spans="2:13" x14ac:dyDescent="0.2">
      <c r="B38" s="55" t="s">
        <v>69</v>
      </c>
      <c r="C38" s="50">
        <v>56</v>
      </c>
      <c r="D38" s="50">
        <v>98</v>
      </c>
      <c r="E38" s="50">
        <v>79</v>
      </c>
      <c r="F38" s="50">
        <v>66</v>
      </c>
      <c r="G38" s="50">
        <v>400</v>
      </c>
      <c r="H38" s="50">
        <f t="shared" ref="H38:H41" si="1">SUM(C38:F38)</f>
        <v>299</v>
      </c>
      <c r="I38" s="50">
        <f t="shared" ref="I38:I41" si="2">AVERAGE(C38:F38)</f>
        <v>74.75</v>
      </c>
      <c r="J38" s="51">
        <f t="shared" ref="J38:J41" si="3">H38/G38</f>
        <v>0.74750000000000005</v>
      </c>
      <c r="K38" s="50" t="str">
        <f t="shared" ref="K38:K41" si="4">IF(I38&gt;=90,"A+",IF(I38&gt;=80,"A",IF(I38&gt;=70,"B",IF(I38&gt;=60,"C",IF(I38&gt;=50,"D",IF(I38&gt;=40,"E",IF(I38&gt;=30,"FAIL")))))))</f>
        <v>B</v>
      </c>
      <c r="L38" s="50" t="str">
        <f t="shared" ref="L38:L41" si="5">IF(MIN(C38:F38)&gt;=30,"PASS","FAIL")</f>
        <v>PASS</v>
      </c>
      <c r="M38" s="56">
        <f t="shared" ref="M38:M41" si="6">RANK(I38,I38:I43,0)</f>
        <v>2</v>
      </c>
    </row>
    <row r="39" spans="2:13" x14ac:dyDescent="0.2">
      <c r="B39" s="55" t="s">
        <v>70</v>
      </c>
      <c r="C39" s="50">
        <v>54</v>
      </c>
      <c r="D39" s="50">
        <v>88</v>
      </c>
      <c r="E39" s="50">
        <v>89</v>
      </c>
      <c r="F39" s="50">
        <v>77</v>
      </c>
      <c r="G39" s="50">
        <v>400</v>
      </c>
      <c r="H39" s="50">
        <f t="shared" si="1"/>
        <v>308</v>
      </c>
      <c r="I39" s="50">
        <f t="shared" si="2"/>
        <v>77</v>
      </c>
      <c r="J39" s="51">
        <f t="shared" si="3"/>
        <v>0.77</v>
      </c>
      <c r="K39" s="50" t="str">
        <f t="shared" si="4"/>
        <v>B</v>
      </c>
      <c r="L39" s="50" t="str">
        <f t="shared" si="5"/>
        <v>PASS</v>
      </c>
      <c r="M39" s="56">
        <f t="shared" si="6"/>
        <v>1</v>
      </c>
    </row>
    <row r="40" spans="2:13" x14ac:dyDescent="0.2">
      <c r="B40" s="55" t="s">
        <v>71</v>
      </c>
      <c r="C40" s="50">
        <v>40</v>
      </c>
      <c r="D40" s="50">
        <v>57</v>
      </c>
      <c r="E40" s="50">
        <v>98</v>
      </c>
      <c r="F40" s="50">
        <v>99</v>
      </c>
      <c r="G40" s="50">
        <v>400</v>
      </c>
      <c r="H40" s="50">
        <f t="shared" si="1"/>
        <v>294</v>
      </c>
      <c r="I40" s="50">
        <f t="shared" si="2"/>
        <v>73.5</v>
      </c>
      <c r="J40" s="51">
        <f t="shared" si="3"/>
        <v>0.73499999999999999</v>
      </c>
      <c r="K40" s="50" t="str">
        <f t="shared" si="4"/>
        <v>B</v>
      </c>
      <c r="L40" s="50" t="str">
        <f t="shared" si="5"/>
        <v>PASS</v>
      </c>
      <c r="M40" s="56">
        <f t="shared" si="6"/>
        <v>1</v>
      </c>
    </row>
    <row r="41" spans="2:13" x14ac:dyDescent="0.2">
      <c r="B41" s="55" t="s">
        <v>72</v>
      </c>
      <c r="C41" s="50">
        <v>17</v>
      </c>
      <c r="D41" s="50">
        <v>59</v>
      </c>
      <c r="E41" s="50">
        <v>48</v>
      </c>
      <c r="F41" s="50">
        <v>58</v>
      </c>
      <c r="G41" s="50">
        <v>400</v>
      </c>
      <c r="H41" s="50">
        <f t="shared" si="1"/>
        <v>182</v>
      </c>
      <c r="I41" s="50">
        <f t="shared" si="2"/>
        <v>45.5</v>
      </c>
      <c r="J41" s="51">
        <f t="shared" si="3"/>
        <v>0.45500000000000002</v>
      </c>
      <c r="K41" s="50" t="str">
        <f t="shared" si="4"/>
        <v>E</v>
      </c>
      <c r="L41" s="50" t="str">
        <f t="shared" si="5"/>
        <v>FAIL</v>
      </c>
      <c r="M41" s="56">
        <f t="shared" si="6"/>
        <v>1</v>
      </c>
    </row>
    <row r="42" spans="2:13" x14ac:dyDescent="0.2"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2:13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">
      <c r="E46" s="85" t="s">
        <v>102</v>
      </c>
      <c r="F46" s="85"/>
      <c r="I46" s="86"/>
      <c r="J46" s="86"/>
    </row>
    <row r="47" spans="2:13" x14ac:dyDescent="0.2">
      <c r="E47" t="s">
        <v>69</v>
      </c>
      <c r="F47">
        <f>VLOOKUP(E47,B36:M42,7,FALSE)</f>
        <v>299</v>
      </c>
    </row>
    <row r="48" spans="2:13" x14ac:dyDescent="0.2">
      <c r="E48" t="s">
        <v>71</v>
      </c>
      <c r="F48" s="37">
        <f>VLOOKUP(E48,B37:M43,9,FALSE)</f>
        <v>0.73499999999999999</v>
      </c>
    </row>
    <row r="49" spans="3:6" x14ac:dyDescent="0.2">
      <c r="C49" s="4"/>
      <c r="E49" t="s">
        <v>73</v>
      </c>
      <c r="F49" t="e">
        <f>VLOOKUP(E49,B36:M42,8,FALSE)</f>
        <v>#N/A</v>
      </c>
    </row>
  </sheetData>
  <mergeCells count="2">
    <mergeCell ref="E46:F46"/>
    <mergeCell ref="I46:J46"/>
  </mergeCells>
  <conditionalFormatting sqref="D38">
    <cfRule type="containsText" dxfId="2" priority="4" operator="containsText" text="56">
      <formula>NOT(ISERROR(SEARCH("56",D38)))</formula>
    </cfRule>
  </conditionalFormatting>
  <conditionalFormatting sqref="J37:J41">
    <cfRule type="duplicateValues" dxfId="1" priority="2"/>
    <cfRule type="containsText" dxfId="0" priority="3" operator="containsText" text="82,7">
      <formula>NOT(ISERROR(SEARCH("82,7",J37)))</formula>
    </cfRule>
  </conditionalFormatting>
  <conditionalFormatting sqref="H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L37:L41 H37:H41 I37:I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29" workbookViewId="0">
      <selection activeCell="K60" sqref="K60"/>
    </sheetView>
  </sheetViews>
  <sheetFormatPr defaultRowHeight="14.25" x14ac:dyDescent="0.2"/>
  <cols>
    <col min="1" max="1" width="9.125" bestFit="1" customWidth="1"/>
    <col min="5" max="5" width="11.5" customWidth="1"/>
    <col min="6" max="7" width="9.125" bestFit="1" customWidth="1"/>
    <col min="8" max="8" width="10.25" bestFit="1" customWidth="1"/>
    <col min="11" max="11" width="13.875" bestFit="1" customWidth="1"/>
    <col min="12" max="12" width="14.875" bestFit="1" customWidth="1"/>
  </cols>
  <sheetData>
    <row r="1" spans="1:12" ht="15.75" thickBot="1" x14ac:dyDescent="0.25">
      <c r="A1" s="71" t="s">
        <v>103</v>
      </c>
      <c r="B1" s="71" t="s">
        <v>104</v>
      </c>
      <c r="C1" s="71" t="s">
        <v>105</v>
      </c>
      <c r="D1" s="71" t="s">
        <v>106</v>
      </c>
      <c r="E1" s="71" t="s">
        <v>107</v>
      </c>
      <c r="F1" s="71" t="s">
        <v>108</v>
      </c>
      <c r="G1" s="72" t="s">
        <v>109</v>
      </c>
      <c r="H1" s="71" t="s">
        <v>110</v>
      </c>
    </row>
    <row r="2" spans="1:12" ht="15.75" thickBot="1" x14ac:dyDescent="0.25">
      <c r="A2" s="61">
        <v>45491</v>
      </c>
      <c r="B2" s="61" t="s">
        <v>111</v>
      </c>
      <c r="C2" s="62" t="s">
        <v>112</v>
      </c>
      <c r="D2" s="63" t="s">
        <v>113</v>
      </c>
      <c r="E2" s="64" t="s">
        <v>114</v>
      </c>
      <c r="F2" s="61">
        <v>95</v>
      </c>
      <c r="G2" s="60">
        <v>1198</v>
      </c>
      <c r="H2" s="57">
        <v>113810</v>
      </c>
      <c r="K2" s="87" t="s">
        <v>85</v>
      </c>
      <c r="L2" s="87"/>
    </row>
    <row r="3" spans="1:12" ht="15.75" thickBot="1" x14ac:dyDescent="0.25">
      <c r="A3" s="61">
        <v>43123</v>
      </c>
      <c r="B3" s="61" t="s">
        <v>115</v>
      </c>
      <c r="C3" s="62" t="s">
        <v>116</v>
      </c>
      <c r="D3" s="63" t="s">
        <v>117</v>
      </c>
      <c r="E3" s="64" t="s">
        <v>118</v>
      </c>
      <c r="F3" s="61">
        <v>50</v>
      </c>
      <c r="G3" s="60">
        <v>500</v>
      </c>
      <c r="H3" s="57">
        <v>25000</v>
      </c>
      <c r="K3" t="s">
        <v>134</v>
      </c>
      <c r="L3">
        <f ca="1">SUMIF(C1:C44,K3,H2:H44)</f>
        <v>343232</v>
      </c>
    </row>
    <row r="4" spans="1:12" ht="15.75" thickBot="1" x14ac:dyDescent="0.25">
      <c r="A4" s="61">
        <v>43140</v>
      </c>
      <c r="B4" s="61" t="s">
        <v>115</v>
      </c>
      <c r="C4" s="62" t="s">
        <v>116</v>
      </c>
      <c r="D4" s="63" t="s">
        <v>119</v>
      </c>
      <c r="E4" s="64" t="s">
        <v>114</v>
      </c>
      <c r="F4" s="61">
        <v>36</v>
      </c>
      <c r="G4" s="60">
        <v>1198</v>
      </c>
      <c r="H4" s="57">
        <v>43128</v>
      </c>
      <c r="K4" t="s">
        <v>135</v>
      </c>
      <c r="L4" s="58">
        <f t="shared" ref="L4:L5" ca="1" si="0">SUMIF(C2:C45,K4,H3:H45)</f>
        <v>485926.5</v>
      </c>
    </row>
    <row r="5" spans="1:12" ht="15.75" thickBot="1" x14ac:dyDescent="0.25">
      <c r="A5" s="61">
        <v>43157</v>
      </c>
      <c r="B5" s="61" t="s">
        <v>115</v>
      </c>
      <c r="C5" s="62" t="s">
        <v>120</v>
      </c>
      <c r="D5" s="63" t="s">
        <v>121</v>
      </c>
      <c r="E5" s="64" t="s">
        <v>122</v>
      </c>
      <c r="F5" s="61">
        <v>27</v>
      </c>
      <c r="G5" s="60">
        <v>225</v>
      </c>
      <c r="H5" s="57">
        <v>6075</v>
      </c>
      <c r="K5" t="s">
        <v>136</v>
      </c>
      <c r="L5" s="58">
        <f t="shared" ca="1" si="0"/>
        <v>124583</v>
      </c>
    </row>
    <row r="6" spans="1:12" ht="15.75" thickBot="1" x14ac:dyDescent="0.25">
      <c r="A6" s="61">
        <v>43174</v>
      </c>
      <c r="B6" s="61" t="s">
        <v>123</v>
      </c>
      <c r="C6" s="62" t="s">
        <v>120</v>
      </c>
      <c r="D6" s="63" t="s">
        <v>124</v>
      </c>
      <c r="E6" s="64" t="s">
        <v>114</v>
      </c>
      <c r="F6" s="61">
        <v>56</v>
      </c>
      <c r="G6" s="60">
        <v>1198</v>
      </c>
      <c r="H6" s="57">
        <v>67088</v>
      </c>
      <c r="L6">
        <f>SUMIF(C2:C44,K6,H2:H44)</f>
        <v>0</v>
      </c>
    </row>
    <row r="7" spans="1:12" ht="15.75" thickBot="1" x14ac:dyDescent="0.25">
      <c r="A7" s="61">
        <v>43191</v>
      </c>
      <c r="B7" s="61" t="s">
        <v>111</v>
      </c>
      <c r="C7" s="62" t="s">
        <v>112</v>
      </c>
      <c r="D7" s="63" t="s">
        <v>113</v>
      </c>
      <c r="E7" s="64" t="s">
        <v>118</v>
      </c>
      <c r="F7" s="61">
        <v>60</v>
      </c>
      <c r="G7" s="60">
        <v>500</v>
      </c>
      <c r="H7" s="57">
        <v>30000</v>
      </c>
    </row>
    <row r="8" spans="1:12" ht="15.75" thickBot="1" x14ac:dyDescent="0.25">
      <c r="A8" s="61">
        <v>43208</v>
      </c>
      <c r="B8" s="61" t="s">
        <v>115</v>
      </c>
      <c r="C8" s="65" t="s">
        <v>112</v>
      </c>
      <c r="D8" s="63" t="s">
        <v>125</v>
      </c>
      <c r="E8" s="64" t="s">
        <v>114</v>
      </c>
      <c r="F8" s="61">
        <v>75</v>
      </c>
      <c r="G8" s="60">
        <v>1198</v>
      </c>
      <c r="H8" s="57">
        <v>89850</v>
      </c>
    </row>
    <row r="9" spans="1:12" ht="15.75" thickBot="1" x14ac:dyDescent="0.25">
      <c r="A9" s="61">
        <v>43225</v>
      </c>
      <c r="B9" s="61" t="s">
        <v>115</v>
      </c>
      <c r="C9" s="62" t="s">
        <v>116</v>
      </c>
      <c r="D9" s="63" t="s">
        <v>119</v>
      </c>
      <c r="E9" s="64" t="s">
        <v>114</v>
      </c>
      <c r="F9" s="61">
        <v>90</v>
      </c>
      <c r="G9" s="60">
        <v>1198</v>
      </c>
      <c r="H9" s="57">
        <v>107820</v>
      </c>
      <c r="K9" s="88" t="s">
        <v>137</v>
      </c>
      <c r="L9" s="88"/>
    </row>
    <row r="10" spans="1:12" ht="15.75" thickBot="1" x14ac:dyDescent="0.25">
      <c r="A10" s="61">
        <v>43242</v>
      </c>
      <c r="B10" s="61" t="s">
        <v>123</v>
      </c>
      <c r="C10" s="66" t="s">
        <v>126</v>
      </c>
      <c r="D10" s="63" t="s">
        <v>127</v>
      </c>
      <c r="E10" s="64" t="s">
        <v>114</v>
      </c>
      <c r="F10" s="61">
        <v>32</v>
      </c>
      <c r="G10" s="60">
        <v>1198</v>
      </c>
      <c r="H10" s="57">
        <v>38336</v>
      </c>
      <c r="K10" t="s">
        <v>138</v>
      </c>
      <c r="L10">
        <f>COUNTIF(C2:C45,K10)</f>
        <v>9</v>
      </c>
    </row>
    <row r="11" spans="1:12" ht="15.75" thickBot="1" x14ac:dyDescent="0.25">
      <c r="A11" s="61">
        <v>43259</v>
      </c>
      <c r="B11" s="61" t="s">
        <v>111</v>
      </c>
      <c r="C11" s="62" t="s">
        <v>112</v>
      </c>
      <c r="D11" s="63" t="s">
        <v>113</v>
      </c>
      <c r="E11" s="64" t="s">
        <v>118</v>
      </c>
      <c r="F11" s="61">
        <v>60</v>
      </c>
      <c r="G11" s="60">
        <v>500</v>
      </c>
      <c r="H11" s="57">
        <v>30000</v>
      </c>
      <c r="K11" t="s">
        <v>134</v>
      </c>
      <c r="L11" s="58">
        <f t="shared" ref="L11:L12" si="1">COUNTIF(C3:C46,K11)</f>
        <v>12</v>
      </c>
    </row>
    <row r="12" spans="1:12" ht="15.75" thickBot="1" x14ac:dyDescent="0.25">
      <c r="A12" s="61">
        <v>43276</v>
      </c>
      <c r="B12" s="61" t="s">
        <v>115</v>
      </c>
      <c r="C12" s="62" t="s">
        <v>116</v>
      </c>
      <c r="D12" s="63" t="s">
        <v>128</v>
      </c>
      <c r="E12" s="64" t="s">
        <v>114</v>
      </c>
      <c r="F12" s="61">
        <v>90</v>
      </c>
      <c r="G12" s="60">
        <v>1198</v>
      </c>
      <c r="H12" s="57">
        <v>107820</v>
      </c>
      <c r="K12" t="s">
        <v>135</v>
      </c>
      <c r="L12" s="58">
        <f t="shared" si="1"/>
        <v>13</v>
      </c>
    </row>
    <row r="13" spans="1:12" ht="15.75" thickBot="1" x14ac:dyDescent="0.25">
      <c r="A13" s="61">
        <v>43293</v>
      </c>
      <c r="B13" s="61" t="s">
        <v>111</v>
      </c>
      <c r="C13" s="65" t="s">
        <v>112</v>
      </c>
      <c r="D13" s="63" t="s">
        <v>129</v>
      </c>
      <c r="E13" s="64" t="s">
        <v>118</v>
      </c>
      <c r="F13" s="61">
        <v>29</v>
      </c>
      <c r="G13" s="60">
        <v>500</v>
      </c>
      <c r="H13" s="57">
        <v>14500</v>
      </c>
    </row>
    <row r="14" spans="1:12" ht="15.75" thickBot="1" x14ac:dyDescent="0.25">
      <c r="A14" s="61">
        <v>43310</v>
      </c>
      <c r="B14" s="61" t="s">
        <v>111</v>
      </c>
      <c r="C14" s="66" t="s">
        <v>126</v>
      </c>
      <c r="D14" s="63" t="s">
        <v>130</v>
      </c>
      <c r="E14" s="64" t="s">
        <v>118</v>
      </c>
      <c r="F14" s="61">
        <v>81</v>
      </c>
      <c r="G14" s="60">
        <v>500</v>
      </c>
      <c r="H14" s="57">
        <v>40500</v>
      </c>
    </row>
    <row r="15" spans="1:12" ht="15.75" thickBot="1" x14ac:dyDescent="0.25">
      <c r="A15" s="61">
        <v>43327</v>
      </c>
      <c r="B15" s="61" t="s">
        <v>111</v>
      </c>
      <c r="C15" s="62" t="s">
        <v>112</v>
      </c>
      <c r="D15" s="63" t="s">
        <v>113</v>
      </c>
      <c r="E15" s="64" t="s">
        <v>114</v>
      </c>
      <c r="F15" s="61">
        <v>35</v>
      </c>
      <c r="G15" s="60">
        <v>1198</v>
      </c>
      <c r="H15" s="57">
        <v>41930</v>
      </c>
      <c r="K15" s="89" t="s">
        <v>102</v>
      </c>
      <c r="L15" s="89"/>
    </row>
    <row r="16" spans="1:12" ht="15.75" thickBot="1" x14ac:dyDescent="0.25">
      <c r="A16" s="61">
        <v>43344</v>
      </c>
      <c r="B16" s="61" t="s">
        <v>115</v>
      </c>
      <c r="C16" s="66" t="s">
        <v>126</v>
      </c>
      <c r="D16" s="63" t="s">
        <v>131</v>
      </c>
      <c r="E16" s="64" t="s">
        <v>132</v>
      </c>
      <c r="F16" s="61">
        <v>2</v>
      </c>
      <c r="G16" s="60">
        <v>125</v>
      </c>
      <c r="H16" s="57">
        <v>250</v>
      </c>
      <c r="K16" s="61" t="s">
        <v>111</v>
      </c>
      <c r="L16" s="37">
        <f>VLOOKUP(K16,B1:H44,6,FALSE)</f>
        <v>1198</v>
      </c>
    </row>
    <row r="17" spans="1:12" ht="15.75" thickBot="1" x14ac:dyDescent="0.25">
      <c r="A17" s="61">
        <v>43361</v>
      </c>
      <c r="B17" s="61" t="s">
        <v>111</v>
      </c>
      <c r="C17" s="67" t="s">
        <v>112</v>
      </c>
      <c r="D17" s="63" t="s">
        <v>113</v>
      </c>
      <c r="E17" s="64" t="s">
        <v>133</v>
      </c>
      <c r="F17" s="61">
        <v>16</v>
      </c>
      <c r="G17" s="60">
        <v>58.5</v>
      </c>
      <c r="H17" s="57">
        <v>936</v>
      </c>
      <c r="K17" t="s">
        <v>139</v>
      </c>
      <c r="L17" s="37">
        <f>VLOOKUP(K17,B2:H45,6,FALSE)</f>
        <v>1198</v>
      </c>
    </row>
    <row r="18" spans="1:12" ht="15.75" thickBot="1" x14ac:dyDescent="0.25">
      <c r="A18" s="61">
        <v>43378</v>
      </c>
      <c r="B18" s="61" t="s">
        <v>115</v>
      </c>
      <c r="C18" s="67" t="s">
        <v>116</v>
      </c>
      <c r="D18" s="63" t="s">
        <v>128</v>
      </c>
      <c r="E18" s="64" t="s">
        <v>118</v>
      </c>
      <c r="F18" s="61">
        <v>28</v>
      </c>
      <c r="G18" s="60">
        <v>500</v>
      </c>
      <c r="H18" s="57">
        <v>14000</v>
      </c>
      <c r="K18" t="s">
        <v>140</v>
      </c>
      <c r="L18" s="37">
        <f t="shared" ref="L18" si="2">VLOOKUP(K18,B3:H46,6,FALSE)</f>
        <v>500</v>
      </c>
    </row>
    <row r="19" spans="1:12" ht="15.75" thickBot="1" x14ac:dyDescent="0.25">
      <c r="A19" s="61">
        <v>43395</v>
      </c>
      <c r="B19" s="61" t="s">
        <v>111</v>
      </c>
      <c r="C19" s="67" t="s">
        <v>112</v>
      </c>
      <c r="D19" s="63" t="s">
        <v>113</v>
      </c>
      <c r="E19" s="64" t="s">
        <v>122</v>
      </c>
      <c r="F19" s="61">
        <v>64</v>
      </c>
      <c r="G19" s="60">
        <v>225</v>
      </c>
      <c r="H19" s="57">
        <v>14400</v>
      </c>
    </row>
    <row r="20" spans="1:12" ht="15.75" thickBot="1" x14ac:dyDescent="0.25">
      <c r="A20" s="61">
        <v>43412</v>
      </c>
      <c r="B20" s="61" t="s">
        <v>111</v>
      </c>
      <c r="C20" s="68" t="s">
        <v>126</v>
      </c>
      <c r="D20" s="63" t="s">
        <v>130</v>
      </c>
      <c r="E20" s="64" t="s">
        <v>122</v>
      </c>
      <c r="F20" s="61">
        <v>15</v>
      </c>
      <c r="G20" s="60">
        <v>225</v>
      </c>
      <c r="H20" s="57">
        <v>3375</v>
      </c>
    </row>
    <row r="21" spans="1:12" ht="15.75" thickBot="1" x14ac:dyDescent="0.25">
      <c r="A21" s="61">
        <v>43429</v>
      </c>
      <c r="B21" s="61" t="s">
        <v>115</v>
      </c>
      <c r="C21" s="67" t="s">
        <v>116</v>
      </c>
      <c r="D21" s="63" t="s">
        <v>117</v>
      </c>
      <c r="E21" s="64" t="s">
        <v>133</v>
      </c>
      <c r="F21" s="61">
        <v>96</v>
      </c>
      <c r="G21" s="60">
        <v>58.5</v>
      </c>
      <c r="H21" s="57">
        <v>5616</v>
      </c>
      <c r="K21" s="90" t="s">
        <v>141</v>
      </c>
      <c r="L21" s="90"/>
    </row>
    <row r="22" spans="1:12" ht="15.75" thickBot="1" x14ac:dyDescent="0.25">
      <c r="A22" s="61">
        <v>43446</v>
      </c>
      <c r="B22" s="61" t="s">
        <v>115</v>
      </c>
      <c r="C22" s="68" t="s">
        <v>126</v>
      </c>
      <c r="D22" s="63" t="s">
        <v>131</v>
      </c>
      <c r="E22" s="64" t="s">
        <v>114</v>
      </c>
      <c r="F22" s="61">
        <v>67</v>
      </c>
      <c r="G22" s="60">
        <v>1198</v>
      </c>
      <c r="H22" s="57">
        <v>80266</v>
      </c>
      <c r="K22" s="70" t="s">
        <v>143</v>
      </c>
      <c r="L22">
        <f>HLOOKUP(K22,B1:H44,25,FALSE)</f>
        <v>87</v>
      </c>
    </row>
    <row r="23" spans="1:12" ht="15.75" thickBot="1" x14ac:dyDescent="0.25">
      <c r="A23" s="61">
        <v>43463</v>
      </c>
      <c r="B23" s="61" t="s">
        <v>111</v>
      </c>
      <c r="C23" s="66" t="s">
        <v>126</v>
      </c>
      <c r="D23" s="63" t="s">
        <v>130</v>
      </c>
      <c r="E23" s="64" t="s">
        <v>133</v>
      </c>
      <c r="F23" s="61">
        <v>74</v>
      </c>
      <c r="G23" s="60">
        <v>58.5</v>
      </c>
      <c r="H23" s="57">
        <v>4329</v>
      </c>
    </row>
    <row r="24" spans="1:12" ht="15.75" thickBot="1" x14ac:dyDescent="0.25">
      <c r="A24" s="61">
        <v>43480</v>
      </c>
      <c r="B24" s="61" t="s">
        <v>115</v>
      </c>
      <c r="C24" s="62" t="s">
        <v>120</v>
      </c>
      <c r="D24" s="63" t="s">
        <v>121</v>
      </c>
      <c r="E24" s="64" t="s">
        <v>118</v>
      </c>
      <c r="F24" s="61">
        <v>46</v>
      </c>
      <c r="G24" s="60">
        <v>500</v>
      </c>
      <c r="H24" s="57">
        <v>23000</v>
      </c>
    </row>
    <row r="25" spans="1:12" ht="15.75" thickBot="1" x14ac:dyDescent="0.25">
      <c r="A25" s="61">
        <v>43497</v>
      </c>
      <c r="B25" s="61" t="s">
        <v>115</v>
      </c>
      <c r="C25" s="66" t="s">
        <v>126</v>
      </c>
      <c r="D25" s="63" t="s">
        <v>131</v>
      </c>
      <c r="E25" s="64" t="s">
        <v>118</v>
      </c>
      <c r="F25" s="61">
        <v>87</v>
      </c>
      <c r="G25" s="60">
        <v>500</v>
      </c>
      <c r="H25" s="57">
        <v>43500</v>
      </c>
      <c r="K25" t="s">
        <v>142</v>
      </c>
      <c r="L25" t="str">
        <f>HLOOKUP(K25,B1:H44,20,FALSE)</f>
        <v>Douglas</v>
      </c>
    </row>
    <row r="26" spans="1:12" ht="15.75" thickBot="1" x14ac:dyDescent="0.25">
      <c r="A26" s="61">
        <v>43514</v>
      </c>
      <c r="B26" s="61" t="s">
        <v>111</v>
      </c>
      <c r="C26" s="65" t="s">
        <v>112</v>
      </c>
      <c r="D26" s="63" t="s">
        <v>113</v>
      </c>
      <c r="E26" s="64" t="s">
        <v>118</v>
      </c>
      <c r="F26" s="61">
        <v>4</v>
      </c>
      <c r="G26" s="60">
        <v>500</v>
      </c>
      <c r="H26" s="57">
        <v>2000</v>
      </c>
    </row>
    <row r="27" spans="1:12" ht="15.75" thickBot="1" x14ac:dyDescent="0.25">
      <c r="A27" s="61">
        <v>43531</v>
      </c>
      <c r="B27" s="61" t="s">
        <v>123</v>
      </c>
      <c r="C27" s="62" t="s">
        <v>120</v>
      </c>
      <c r="D27" s="63" t="s">
        <v>124</v>
      </c>
      <c r="E27" s="64" t="s">
        <v>118</v>
      </c>
      <c r="F27" s="61">
        <v>7</v>
      </c>
      <c r="G27" s="60">
        <v>500</v>
      </c>
      <c r="H27" s="57">
        <v>3500</v>
      </c>
    </row>
    <row r="28" spans="1:12" ht="15.75" thickBot="1" x14ac:dyDescent="0.25">
      <c r="A28" s="61">
        <v>43548</v>
      </c>
      <c r="B28" s="61" t="s">
        <v>115</v>
      </c>
      <c r="C28" s="67" t="s">
        <v>116</v>
      </c>
      <c r="D28" s="63" t="s">
        <v>119</v>
      </c>
      <c r="E28" s="64" t="s">
        <v>133</v>
      </c>
      <c r="F28" s="61">
        <v>50</v>
      </c>
      <c r="G28" s="60">
        <v>58.5</v>
      </c>
      <c r="H28" s="57">
        <v>2925</v>
      </c>
    </row>
    <row r="29" spans="1:12" ht="15.75" thickBot="1" x14ac:dyDescent="0.25">
      <c r="A29" s="61">
        <v>43565</v>
      </c>
      <c r="B29" s="61" t="s">
        <v>115</v>
      </c>
      <c r="C29" s="69" t="s">
        <v>112</v>
      </c>
      <c r="D29" s="63" t="s">
        <v>125</v>
      </c>
      <c r="E29" s="64" t="s">
        <v>114</v>
      </c>
      <c r="F29" s="61">
        <v>66</v>
      </c>
      <c r="G29" s="60">
        <v>1198</v>
      </c>
      <c r="H29" s="57">
        <v>79068</v>
      </c>
    </row>
    <row r="30" spans="1:12" ht="15.75" thickBot="1" x14ac:dyDescent="0.25">
      <c r="A30" s="61">
        <v>43582</v>
      </c>
      <c r="B30" s="61" t="s">
        <v>111</v>
      </c>
      <c r="C30" s="65" t="s">
        <v>112</v>
      </c>
      <c r="D30" s="63" t="s">
        <v>129</v>
      </c>
      <c r="E30" s="64" t="s">
        <v>122</v>
      </c>
      <c r="F30" s="61">
        <v>96</v>
      </c>
      <c r="G30" s="60">
        <v>225</v>
      </c>
      <c r="H30" s="57">
        <v>21600</v>
      </c>
    </row>
    <row r="31" spans="1:12" ht="15.75" thickBot="1" x14ac:dyDescent="0.25">
      <c r="A31" s="61">
        <v>43599</v>
      </c>
      <c r="B31" s="61" t="s">
        <v>115</v>
      </c>
      <c r="C31" s="62" t="s">
        <v>120</v>
      </c>
      <c r="D31" s="63" t="s">
        <v>121</v>
      </c>
      <c r="E31" s="64" t="s">
        <v>114</v>
      </c>
      <c r="F31" s="61">
        <v>53</v>
      </c>
      <c r="G31" s="60">
        <v>1198</v>
      </c>
      <c r="H31" s="57">
        <v>63494</v>
      </c>
      <c r="K31" s="59">
        <v>45493</v>
      </c>
      <c r="L31" s="73">
        <v>0.46111111111111108</v>
      </c>
    </row>
    <row r="32" spans="1:12" ht="15.75" thickBot="1" x14ac:dyDescent="0.25">
      <c r="A32" s="61">
        <v>43616</v>
      </c>
      <c r="B32" s="61" t="s">
        <v>115</v>
      </c>
      <c r="C32" s="62" t="s">
        <v>120</v>
      </c>
      <c r="D32" s="63" t="s">
        <v>121</v>
      </c>
      <c r="E32" s="64" t="s">
        <v>118</v>
      </c>
      <c r="F32" s="61">
        <v>80</v>
      </c>
      <c r="G32" s="60">
        <v>500</v>
      </c>
      <c r="H32" s="57">
        <v>40000</v>
      </c>
    </row>
    <row r="33" spans="1:12" ht="15.75" thickBot="1" x14ac:dyDescent="0.25">
      <c r="A33" s="61">
        <v>43633</v>
      </c>
      <c r="B33" s="61" t="s">
        <v>115</v>
      </c>
      <c r="C33" s="62" t="s">
        <v>116</v>
      </c>
      <c r="D33" s="63" t="s">
        <v>117</v>
      </c>
      <c r="E33" s="64" t="s">
        <v>132</v>
      </c>
      <c r="F33" s="61">
        <v>5</v>
      </c>
      <c r="G33" s="60">
        <v>125</v>
      </c>
      <c r="H33" s="57">
        <v>625</v>
      </c>
    </row>
    <row r="34" spans="1:12" ht="15.75" thickBot="1" x14ac:dyDescent="0.25">
      <c r="A34" s="61">
        <v>43650</v>
      </c>
      <c r="B34" s="61" t="s">
        <v>111</v>
      </c>
      <c r="C34" s="65" t="s">
        <v>112</v>
      </c>
      <c r="D34" s="63" t="s">
        <v>113</v>
      </c>
      <c r="E34" s="64" t="s">
        <v>133</v>
      </c>
      <c r="F34" s="61">
        <v>62</v>
      </c>
      <c r="G34" s="60">
        <v>58.5</v>
      </c>
      <c r="H34" s="57">
        <v>3627</v>
      </c>
    </row>
    <row r="35" spans="1:12" ht="15.75" thickBot="1" x14ac:dyDescent="0.25">
      <c r="A35" s="61">
        <v>43667</v>
      </c>
      <c r="B35" s="61" t="s">
        <v>115</v>
      </c>
      <c r="C35" s="62" t="s">
        <v>116</v>
      </c>
      <c r="D35" s="63" t="s">
        <v>128</v>
      </c>
      <c r="E35" s="64" t="s">
        <v>133</v>
      </c>
      <c r="F35" s="61">
        <v>55</v>
      </c>
      <c r="G35" s="60">
        <v>58.5</v>
      </c>
      <c r="H35" s="57">
        <v>3217.5</v>
      </c>
    </row>
    <row r="36" spans="1:12" ht="15.75" thickBot="1" x14ac:dyDescent="0.25">
      <c r="A36" s="61">
        <v>43684</v>
      </c>
      <c r="B36" s="61" t="s">
        <v>115</v>
      </c>
      <c r="C36" s="62" t="s">
        <v>116</v>
      </c>
      <c r="D36" s="63" t="s">
        <v>117</v>
      </c>
      <c r="E36" s="64" t="s">
        <v>133</v>
      </c>
      <c r="F36" s="61">
        <v>42</v>
      </c>
      <c r="G36" s="60">
        <v>58.5</v>
      </c>
      <c r="H36" s="57">
        <v>2457</v>
      </c>
    </row>
    <row r="37" spans="1:12" ht="15.75" thickBot="1" x14ac:dyDescent="0.25">
      <c r="A37" s="61">
        <v>43701</v>
      </c>
      <c r="B37" s="61" t="s">
        <v>123</v>
      </c>
      <c r="C37" s="62" t="s">
        <v>120</v>
      </c>
      <c r="D37" s="63" t="s">
        <v>124</v>
      </c>
      <c r="E37" s="64" t="s">
        <v>132</v>
      </c>
      <c r="F37" s="61">
        <v>3</v>
      </c>
      <c r="G37" s="60">
        <v>125</v>
      </c>
      <c r="H37" s="57">
        <v>375</v>
      </c>
      <c r="L37" s="74">
        <f ca="1">NOW()</f>
        <v>45498.413255439817</v>
      </c>
    </row>
    <row r="38" spans="1:12" ht="15.75" thickBot="1" x14ac:dyDescent="0.25">
      <c r="A38" s="61">
        <v>43718</v>
      </c>
      <c r="B38" s="61" t="s">
        <v>115</v>
      </c>
      <c r="C38" s="62" t="s">
        <v>120</v>
      </c>
      <c r="D38" s="63" t="s">
        <v>121</v>
      </c>
      <c r="E38" s="64" t="s">
        <v>114</v>
      </c>
      <c r="F38" s="61">
        <v>7</v>
      </c>
      <c r="G38" s="60">
        <v>1198</v>
      </c>
      <c r="H38" s="57">
        <v>8386</v>
      </c>
    </row>
    <row r="39" spans="1:12" ht="15.75" thickBot="1" x14ac:dyDescent="0.25">
      <c r="A39" s="61">
        <v>43735</v>
      </c>
      <c r="B39" s="61" t="s">
        <v>123</v>
      </c>
      <c r="C39" s="62" t="s">
        <v>120</v>
      </c>
      <c r="D39" s="63" t="s">
        <v>124</v>
      </c>
      <c r="E39" s="64" t="s">
        <v>122</v>
      </c>
      <c r="F39" s="61">
        <v>76</v>
      </c>
      <c r="G39" s="60">
        <v>225</v>
      </c>
      <c r="H39" s="57">
        <v>17100</v>
      </c>
    </row>
    <row r="40" spans="1:12" ht="15.75" thickBot="1" x14ac:dyDescent="0.25">
      <c r="A40" s="61">
        <v>43752</v>
      </c>
      <c r="B40" s="61" t="s">
        <v>123</v>
      </c>
      <c r="C40" s="66" t="s">
        <v>126</v>
      </c>
      <c r="D40" s="63" t="s">
        <v>127</v>
      </c>
      <c r="E40" s="64" t="s">
        <v>118</v>
      </c>
      <c r="F40" s="61">
        <v>57</v>
      </c>
      <c r="G40" s="60">
        <v>500</v>
      </c>
      <c r="H40" s="57">
        <v>28500</v>
      </c>
    </row>
    <row r="41" spans="1:12" ht="15.75" thickBot="1" x14ac:dyDescent="0.25">
      <c r="A41" s="61">
        <v>43769</v>
      </c>
      <c r="B41" s="61" t="s">
        <v>115</v>
      </c>
      <c r="C41" s="65" t="s">
        <v>112</v>
      </c>
      <c r="D41" s="63" t="s">
        <v>125</v>
      </c>
      <c r="E41" s="64" t="s">
        <v>114</v>
      </c>
      <c r="F41" s="61">
        <v>14</v>
      </c>
      <c r="G41" s="60">
        <v>1198</v>
      </c>
      <c r="H41" s="57">
        <v>16772</v>
      </c>
    </row>
    <row r="42" spans="1:12" ht="15.75" thickBot="1" x14ac:dyDescent="0.25">
      <c r="A42" s="61">
        <v>43786</v>
      </c>
      <c r="B42" s="61" t="s">
        <v>115</v>
      </c>
      <c r="C42" s="62" t="s">
        <v>116</v>
      </c>
      <c r="D42" s="63" t="s">
        <v>119</v>
      </c>
      <c r="E42" s="64" t="s">
        <v>118</v>
      </c>
      <c r="F42" s="61">
        <v>11</v>
      </c>
      <c r="G42" s="60">
        <v>500</v>
      </c>
      <c r="H42" s="57">
        <v>5500</v>
      </c>
    </row>
    <row r="43" spans="1:12" ht="15.75" thickBot="1" x14ac:dyDescent="0.25">
      <c r="A43" s="61">
        <v>43803</v>
      </c>
      <c r="B43" s="61" t="s">
        <v>115</v>
      </c>
      <c r="C43" s="62" t="s">
        <v>116</v>
      </c>
      <c r="D43" s="63" t="s">
        <v>119</v>
      </c>
      <c r="E43" s="64" t="s">
        <v>118</v>
      </c>
      <c r="F43" s="61">
        <v>94</v>
      </c>
      <c r="G43" s="60">
        <v>500</v>
      </c>
      <c r="H43" s="57">
        <v>47000</v>
      </c>
    </row>
    <row r="44" spans="1:12" ht="15.75" thickBot="1" x14ac:dyDescent="0.25">
      <c r="A44" s="61">
        <v>43820</v>
      </c>
      <c r="B44" s="61" t="s">
        <v>115</v>
      </c>
      <c r="C44" s="65" t="s">
        <v>112</v>
      </c>
      <c r="D44" s="63" t="s">
        <v>125</v>
      </c>
      <c r="E44" s="64" t="s">
        <v>118</v>
      </c>
      <c r="F44" s="61">
        <v>28</v>
      </c>
      <c r="G44" s="60">
        <v>500</v>
      </c>
      <c r="H44" s="57">
        <v>14000</v>
      </c>
    </row>
    <row r="45" spans="1:12" x14ac:dyDescent="0.2">
      <c r="H45" s="57"/>
    </row>
    <row r="60" spans="11:11" x14ac:dyDescent="0.2">
      <c r="K60" s="74"/>
    </row>
  </sheetData>
  <mergeCells count="4">
    <mergeCell ref="K2:L2"/>
    <mergeCell ref="K9:L9"/>
    <mergeCell ref="K15:L15"/>
    <mergeCell ref="K21:L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3"/>
  <sheetViews>
    <sheetView tabSelected="1" topLeftCell="A6" workbookViewId="0">
      <selection activeCell="D10" sqref="D10:D21"/>
    </sheetView>
  </sheetViews>
  <sheetFormatPr defaultRowHeight="14.25" x14ac:dyDescent="0.2"/>
  <cols>
    <col min="6" max="12" width="9.875" bestFit="1" customWidth="1"/>
  </cols>
  <sheetData>
    <row r="2" spans="4:14" x14ac:dyDescent="0.2">
      <c r="E2" s="91" t="s">
        <v>144</v>
      </c>
      <c r="F2" s="91"/>
      <c r="G2" s="91"/>
      <c r="H2" s="91"/>
      <c r="I2" s="91"/>
      <c r="J2" s="91"/>
      <c r="K2" s="91"/>
      <c r="L2" s="91"/>
      <c r="M2" s="91"/>
    </row>
    <row r="3" spans="4:14" x14ac:dyDescent="0.2">
      <c r="E3" s="91"/>
      <c r="F3" s="91"/>
      <c r="G3" s="91"/>
      <c r="H3" s="91"/>
      <c r="I3" s="91"/>
      <c r="J3" s="91"/>
      <c r="K3" s="91"/>
      <c r="L3" s="91"/>
      <c r="M3" s="91"/>
    </row>
    <row r="4" spans="4:14" x14ac:dyDescent="0.2">
      <c r="E4" s="91"/>
      <c r="F4" s="91"/>
      <c r="G4" s="91"/>
      <c r="H4" s="91"/>
      <c r="I4" s="91"/>
      <c r="J4" s="91"/>
      <c r="K4" s="91"/>
      <c r="L4" s="91"/>
      <c r="M4" s="91"/>
    </row>
    <row r="7" spans="4:14" x14ac:dyDescent="0.2">
      <c r="F7" s="92">
        <v>2024</v>
      </c>
      <c r="G7" s="92"/>
      <c r="H7" s="93" t="s">
        <v>158</v>
      </c>
      <c r="I7" s="94"/>
      <c r="J7" s="75">
        <f>DATE(F7,MATCH(H7,D10:D21,0),1)</f>
        <v>45474</v>
      </c>
      <c r="K7" s="12">
        <f>WEEKDAY(J7,3)</f>
        <v>0</v>
      </c>
      <c r="L7" s="12"/>
    </row>
    <row r="8" spans="4:14" x14ac:dyDescent="0.2">
      <c r="F8" s="12"/>
      <c r="G8" s="12"/>
      <c r="H8" s="12"/>
      <c r="I8" s="12"/>
      <c r="J8" s="12"/>
      <c r="K8" s="12"/>
      <c r="L8" s="12"/>
    </row>
    <row r="9" spans="4:14" x14ac:dyDescent="0.2">
      <c r="F9" s="76" t="s">
        <v>145</v>
      </c>
      <c r="G9" s="76" t="s">
        <v>146</v>
      </c>
      <c r="H9" s="76" t="s">
        <v>147</v>
      </c>
      <c r="I9" s="76" t="s">
        <v>148</v>
      </c>
      <c r="J9" s="76" t="s">
        <v>149</v>
      </c>
      <c r="K9" s="76" t="s">
        <v>150</v>
      </c>
      <c r="L9" s="76" t="s">
        <v>151</v>
      </c>
    </row>
    <row r="10" spans="4:14" x14ac:dyDescent="0.2">
      <c r="D10" t="s">
        <v>152</v>
      </c>
      <c r="F10" s="77">
        <f>J7-K7</f>
        <v>45474</v>
      </c>
      <c r="G10" s="77">
        <f>F10+1</f>
        <v>45475</v>
      </c>
      <c r="H10" s="77">
        <f t="shared" ref="H10:L10" si="0">G10+1</f>
        <v>45476</v>
      </c>
      <c r="I10" s="77">
        <f t="shared" si="0"/>
        <v>45477</v>
      </c>
      <c r="J10" s="77">
        <f t="shared" si="0"/>
        <v>45478</v>
      </c>
      <c r="K10" s="77">
        <f t="shared" si="0"/>
        <v>45479</v>
      </c>
      <c r="L10" s="77">
        <f t="shared" si="0"/>
        <v>45480</v>
      </c>
      <c r="N10">
        <v>1</v>
      </c>
    </row>
    <row r="11" spans="4:14" x14ac:dyDescent="0.2">
      <c r="D11" s="58" t="s">
        <v>153</v>
      </c>
      <c r="F11" s="77">
        <f>L10+1</f>
        <v>45481</v>
      </c>
      <c r="G11" s="77">
        <f>F11+1</f>
        <v>45482</v>
      </c>
      <c r="H11" s="77">
        <f t="shared" ref="H11:L11" si="1">G11+1</f>
        <v>45483</v>
      </c>
      <c r="I11" s="77">
        <f t="shared" si="1"/>
        <v>45484</v>
      </c>
      <c r="J11" s="77">
        <f t="shared" si="1"/>
        <v>45485</v>
      </c>
      <c r="K11" s="77">
        <f t="shared" si="1"/>
        <v>45486</v>
      </c>
      <c r="L11" s="77">
        <f t="shared" si="1"/>
        <v>45487</v>
      </c>
      <c r="N11" s="58">
        <v>2</v>
      </c>
    </row>
    <row r="12" spans="4:14" x14ac:dyDescent="0.2">
      <c r="D12" s="58" t="s">
        <v>154</v>
      </c>
      <c r="F12" s="77">
        <f t="shared" ref="F12:F15" si="2">L11+1</f>
        <v>45488</v>
      </c>
      <c r="G12" s="77">
        <f t="shared" ref="G12:L12" si="3">F12+1</f>
        <v>45489</v>
      </c>
      <c r="H12" s="77">
        <f t="shared" si="3"/>
        <v>45490</v>
      </c>
      <c r="I12" s="77">
        <f t="shared" si="3"/>
        <v>45491</v>
      </c>
      <c r="J12" s="77">
        <f t="shared" si="3"/>
        <v>45492</v>
      </c>
      <c r="K12" s="77">
        <f t="shared" si="3"/>
        <v>45493</v>
      </c>
      <c r="L12" s="77">
        <f t="shared" si="3"/>
        <v>45494</v>
      </c>
      <c r="N12" s="58">
        <v>3</v>
      </c>
    </row>
    <row r="13" spans="4:14" x14ac:dyDescent="0.2">
      <c r="D13" s="58" t="s">
        <v>155</v>
      </c>
      <c r="F13" s="77">
        <f t="shared" si="2"/>
        <v>45495</v>
      </c>
      <c r="G13" s="77">
        <f t="shared" ref="G13:L13" si="4">F13+1</f>
        <v>45496</v>
      </c>
      <c r="H13" s="77">
        <f t="shared" si="4"/>
        <v>45497</v>
      </c>
      <c r="I13" s="77">
        <f t="shared" si="4"/>
        <v>45498</v>
      </c>
      <c r="J13" s="77">
        <f t="shared" si="4"/>
        <v>45499</v>
      </c>
      <c r="K13" s="77">
        <f t="shared" si="4"/>
        <v>45500</v>
      </c>
      <c r="L13" s="77">
        <f t="shared" si="4"/>
        <v>45501</v>
      </c>
      <c r="N13" s="58">
        <v>4</v>
      </c>
    </row>
    <row r="14" spans="4:14" x14ac:dyDescent="0.2">
      <c r="D14" s="58" t="s">
        <v>156</v>
      </c>
      <c r="F14" s="77">
        <f t="shared" si="2"/>
        <v>45502</v>
      </c>
      <c r="G14" s="77">
        <f t="shared" ref="G14:L14" si="5">F14+1</f>
        <v>45503</v>
      </c>
      <c r="H14" s="77">
        <f t="shared" si="5"/>
        <v>45504</v>
      </c>
      <c r="I14" s="77">
        <f t="shared" si="5"/>
        <v>45505</v>
      </c>
      <c r="J14" s="77">
        <f t="shared" si="5"/>
        <v>45506</v>
      </c>
      <c r="K14" s="77">
        <f t="shared" si="5"/>
        <v>45507</v>
      </c>
      <c r="L14" s="77">
        <f t="shared" si="5"/>
        <v>45508</v>
      </c>
      <c r="N14" s="58">
        <v>5</v>
      </c>
    </row>
    <row r="15" spans="4:14" x14ac:dyDescent="0.2">
      <c r="D15" s="58" t="s">
        <v>157</v>
      </c>
      <c r="F15" s="77">
        <f t="shared" si="2"/>
        <v>45509</v>
      </c>
      <c r="G15" s="77">
        <f t="shared" ref="G15:L15" si="6">F15+1</f>
        <v>45510</v>
      </c>
      <c r="H15" s="77">
        <f t="shared" si="6"/>
        <v>45511</v>
      </c>
      <c r="I15" s="77">
        <f t="shared" si="6"/>
        <v>45512</v>
      </c>
      <c r="J15" s="77">
        <f t="shared" si="6"/>
        <v>45513</v>
      </c>
      <c r="K15" s="77">
        <f t="shared" si="6"/>
        <v>45514</v>
      </c>
      <c r="L15" s="77">
        <f t="shared" si="6"/>
        <v>45515</v>
      </c>
      <c r="N15" s="58">
        <v>6</v>
      </c>
    </row>
    <row r="16" spans="4:14" x14ac:dyDescent="0.2">
      <c r="D16" s="58" t="s">
        <v>158</v>
      </c>
      <c r="E16" s="4"/>
      <c r="F16" s="43"/>
      <c r="G16" s="43"/>
      <c r="H16" s="43"/>
      <c r="I16" s="43"/>
      <c r="J16" s="43"/>
      <c r="K16" s="43"/>
      <c r="L16" s="43"/>
      <c r="N16" s="58">
        <v>7</v>
      </c>
    </row>
    <row r="17" spans="4:14" x14ac:dyDescent="0.2">
      <c r="D17" s="58" t="s">
        <v>159</v>
      </c>
      <c r="E17" s="4"/>
      <c r="F17" s="4"/>
      <c r="G17" s="4"/>
      <c r="H17" s="4"/>
      <c r="I17" s="4"/>
      <c r="J17" s="4"/>
      <c r="K17" s="4"/>
      <c r="L17" s="4"/>
      <c r="N17" s="58">
        <v>8</v>
      </c>
    </row>
    <row r="18" spans="4:14" x14ac:dyDescent="0.2">
      <c r="D18" s="58" t="s">
        <v>160</v>
      </c>
      <c r="N18" s="58">
        <v>9</v>
      </c>
    </row>
    <row r="19" spans="4:14" x14ac:dyDescent="0.2">
      <c r="D19" s="58" t="s">
        <v>161</v>
      </c>
      <c r="N19" s="58">
        <v>10</v>
      </c>
    </row>
    <row r="20" spans="4:14" x14ac:dyDescent="0.2">
      <c r="D20" s="58" t="s">
        <v>162</v>
      </c>
      <c r="N20" s="58">
        <v>11</v>
      </c>
    </row>
    <row r="21" spans="4:14" x14ac:dyDescent="0.2">
      <c r="D21" s="58" t="s">
        <v>163</v>
      </c>
      <c r="N21" s="58">
        <v>12</v>
      </c>
    </row>
    <row r="22" spans="4:14" x14ac:dyDescent="0.2">
      <c r="N22" s="58">
        <v>13</v>
      </c>
    </row>
    <row r="25" spans="4:14" x14ac:dyDescent="0.2">
      <c r="F25" s="95">
        <v>2024</v>
      </c>
      <c r="G25" s="96"/>
      <c r="H25" s="97" t="s">
        <v>158</v>
      </c>
      <c r="I25" s="86"/>
      <c r="J25" s="59">
        <f>DATE(F25,MATCH(H25,D10:D21,0),1)</f>
        <v>45474</v>
      </c>
      <c r="K25" s="12">
        <f>WEEKDAY(J25,3)</f>
        <v>0</v>
      </c>
    </row>
    <row r="26" spans="4:14" x14ac:dyDescent="0.2">
      <c r="J26" t="s">
        <v>164</v>
      </c>
    </row>
    <row r="27" spans="4:14" x14ac:dyDescent="0.2">
      <c r="F27" s="78" t="s">
        <v>145</v>
      </c>
      <c r="G27" s="78" t="s">
        <v>146</v>
      </c>
      <c r="H27" s="78" t="s">
        <v>147</v>
      </c>
      <c r="I27" s="78" t="s">
        <v>148</v>
      </c>
      <c r="J27" s="78" t="s">
        <v>149</v>
      </c>
      <c r="K27" s="78" t="s">
        <v>150</v>
      </c>
      <c r="L27" s="78" t="s">
        <v>151</v>
      </c>
    </row>
    <row r="28" spans="4:14" x14ac:dyDescent="0.2">
      <c r="F28" s="79">
        <f>J25-K25</f>
        <v>45474</v>
      </c>
      <c r="G28" s="79">
        <f t="shared" ref="G28:L28" si="7">F28+1</f>
        <v>45475</v>
      </c>
      <c r="H28" s="79">
        <f t="shared" si="7"/>
        <v>45476</v>
      </c>
      <c r="I28" s="79">
        <f t="shared" si="7"/>
        <v>45477</v>
      </c>
      <c r="J28" s="79">
        <f t="shared" si="7"/>
        <v>45478</v>
      </c>
      <c r="K28" s="79">
        <f t="shared" si="7"/>
        <v>45479</v>
      </c>
      <c r="L28" s="79">
        <f t="shared" si="7"/>
        <v>45480</v>
      </c>
    </row>
    <row r="29" spans="4:14" x14ac:dyDescent="0.2">
      <c r="F29" s="79">
        <f>L28+1</f>
        <v>45481</v>
      </c>
      <c r="G29" s="79">
        <f t="shared" ref="G29:L29" si="8">M28+1</f>
        <v>1</v>
      </c>
      <c r="H29" s="79">
        <f t="shared" si="8"/>
        <v>1</v>
      </c>
      <c r="I29" s="79">
        <f t="shared" si="8"/>
        <v>1</v>
      </c>
      <c r="J29" s="79">
        <f t="shared" si="8"/>
        <v>1</v>
      </c>
      <c r="K29" s="79">
        <f t="shared" si="8"/>
        <v>1</v>
      </c>
      <c r="L29" s="79">
        <f t="shared" si="8"/>
        <v>1</v>
      </c>
    </row>
    <row r="30" spans="4:14" x14ac:dyDescent="0.2">
      <c r="F30" s="79"/>
      <c r="G30" s="79"/>
      <c r="H30" s="79"/>
      <c r="I30" s="79"/>
      <c r="J30" s="79"/>
      <c r="K30" s="79"/>
      <c r="L30" s="79"/>
    </row>
    <row r="31" spans="4:14" x14ac:dyDescent="0.2">
      <c r="F31" s="79"/>
      <c r="G31" s="79"/>
      <c r="H31" s="79"/>
      <c r="I31" s="79"/>
      <c r="J31" s="79"/>
      <c r="K31" s="79"/>
      <c r="L31" s="79"/>
    </row>
    <row r="32" spans="4:14" x14ac:dyDescent="0.2">
      <c r="F32" s="79"/>
      <c r="G32" s="79"/>
      <c r="H32" s="79"/>
      <c r="I32" s="79"/>
      <c r="J32" s="79"/>
      <c r="K32" s="79"/>
      <c r="L32" s="79"/>
    </row>
    <row r="33" spans="6:12" x14ac:dyDescent="0.2">
      <c r="F33" s="79"/>
      <c r="G33" s="79"/>
      <c r="H33" s="79"/>
      <c r="I33" s="79"/>
      <c r="J33" s="79"/>
      <c r="K33" s="79"/>
      <c r="L33" s="79"/>
    </row>
  </sheetData>
  <mergeCells count="5">
    <mergeCell ref="E2:M4"/>
    <mergeCell ref="F7:G7"/>
    <mergeCell ref="H7:I7"/>
    <mergeCell ref="F25:G25"/>
    <mergeCell ref="H25:I25"/>
  </mergeCells>
  <dataValidations count="1">
    <dataValidation type="list" allowBlank="1" showInputMessage="1" showErrorMessage="1" sqref="H7:I7 H25:I25">
      <formula1>$D$10:$D$21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REMAING WORK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2024-07-09T04:54:43Z</dcterms:created>
  <dcterms:modified xsi:type="dcterms:W3CDTF">2024-07-25T05:01:07Z</dcterms:modified>
</cp:coreProperties>
</file>