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_Drive\Omkar Dev\projectmanagement\Task New Salary\taskmanagement\app\public\files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2" l="1"/>
  <c r="C10" i="2"/>
  <c r="C8" i="2"/>
  <c r="C40" i="2"/>
  <c r="C4" i="2" l="1"/>
  <c r="C7" i="2"/>
  <c r="BN2" i="1"/>
  <c r="AF2" i="1"/>
  <c r="AG2" i="1" s="1"/>
  <c r="Z2" i="1"/>
  <c r="Y2" i="1"/>
  <c r="AL2" i="1" s="1"/>
  <c r="C25" i="2" l="1"/>
  <c r="C56" i="2"/>
  <c r="AI2" i="1"/>
  <c r="AM2" i="1"/>
  <c r="AJ2" i="1"/>
  <c r="AK2" i="1"/>
  <c r="BO2" i="1"/>
  <c r="AH2" i="1"/>
  <c r="AY2" i="1"/>
  <c r="C28" i="2" l="1"/>
  <c r="C33" i="2" s="1"/>
  <c r="C23" i="2"/>
  <c r="C58" i="2"/>
  <c r="C63" i="2" s="1"/>
  <c r="AR2" i="1"/>
  <c r="BE2" i="1"/>
  <c r="AP2" i="1"/>
  <c r="C64" i="2" l="1"/>
  <c r="C49" i="2" s="1"/>
  <c r="BF2" i="1"/>
  <c r="BG2" i="1" s="1"/>
  <c r="BH2" i="1" s="1"/>
  <c r="AQ2" i="1"/>
  <c r="AS2" i="1"/>
  <c r="C50" i="2" l="1"/>
  <c r="C68" i="2" s="1"/>
  <c r="C53" i="2"/>
  <c r="C35" i="2" s="1"/>
  <c r="C65" i="2"/>
  <c r="AW2" i="1"/>
  <c r="AX2" i="1" s="1"/>
  <c r="AZ2" i="1" s="1"/>
  <c r="C12" i="2" l="1"/>
  <c r="C13" i="2"/>
  <c r="C14" i="2"/>
  <c r="C19" i="2"/>
</calcChain>
</file>

<file path=xl/comments1.xml><?xml version="1.0" encoding="utf-8"?>
<comments xmlns="http://schemas.openxmlformats.org/spreadsheetml/2006/main">
  <authors>
    <author>Swapna Manna</author>
  </authors>
  <commentList>
    <comment ref="BL1" authorId="0" shapeId="0">
      <text>
        <r>
          <rPr>
            <b/>
            <sz val="9"/>
            <color indexed="81"/>
            <rFont val="Tahoma"/>
            <family val="2"/>
          </rPr>
          <t>Swapna Manna:
PF Fixed in structure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Swapna Manna</author>
  </authors>
  <commentList>
    <comment ref="B26" authorId="0" shapeId="0">
      <text>
        <r>
          <rPr>
            <b/>
            <sz val="9"/>
            <color indexed="81"/>
            <rFont val="Tahoma"/>
            <family val="2"/>
          </rPr>
          <t>Swapna Manna:
PF Fixed in structure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<sst xmlns="http://schemas.openxmlformats.org/spreadsheetml/2006/main" count="161" uniqueCount="82">
  <si>
    <t>Sr. No</t>
  </si>
  <si>
    <t>Emp Code</t>
  </si>
  <si>
    <t>EPF UAN No.</t>
  </si>
  <si>
    <t>ESIC No</t>
  </si>
  <si>
    <t>Employee Name</t>
  </si>
  <si>
    <t>DOJ</t>
  </si>
  <si>
    <t>Status</t>
  </si>
  <si>
    <t>DOE</t>
  </si>
  <si>
    <t xml:space="preserve">Team </t>
  </si>
  <si>
    <t>Designation</t>
  </si>
  <si>
    <t>Leave Op.Bal</t>
  </si>
  <si>
    <t xml:space="preserve">leave addition </t>
  </si>
  <si>
    <t>Present Days</t>
  </si>
  <si>
    <t>W/off</t>
  </si>
  <si>
    <t>Com off</t>
  </si>
  <si>
    <t>WFH</t>
  </si>
  <si>
    <t>Paid Days</t>
  </si>
  <si>
    <t>Leave c/f</t>
  </si>
  <si>
    <t>Basic</t>
  </si>
  <si>
    <t>HRA</t>
  </si>
  <si>
    <t>Conv</t>
  </si>
  <si>
    <t>Med</t>
  </si>
  <si>
    <t>Edu</t>
  </si>
  <si>
    <t>CCA</t>
  </si>
  <si>
    <t>Incentives</t>
  </si>
  <si>
    <t>Total Calculated Gross as per present days</t>
  </si>
  <si>
    <t>PT</t>
  </si>
  <si>
    <t>PF</t>
  </si>
  <si>
    <t>ESIC</t>
  </si>
  <si>
    <t>TDS</t>
  </si>
  <si>
    <t>Total Deduction</t>
  </si>
  <si>
    <t>Net salary</t>
  </si>
  <si>
    <t>Net Salary In hand</t>
  </si>
  <si>
    <t>Mediclaim PM</t>
  </si>
  <si>
    <t>CTC PM</t>
  </si>
  <si>
    <t>CTC PA</t>
  </si>
  <si>
    <t>Bonus</t>
  </si>
  <si>
    <t>Gender</t>
  </si>
  <si>
    <t>DOB</t>
  </si>
  <si>
    <t>Pan</t>
  </si>
  <si>
    <t>Adhar</t>
  </si>
  <si>
    <t>Mediclaim No</t>
  </si>
  <si>
    <t>ACS00010</t>
  </si>
  <si>
    <t>On Board</t>
  </si>
  <si>
    <t>NA</t>
  </si>
  <si>
    <t>R&amp;T</t>
  </si>
  <si>
    <t>Sr. Executive</t>
  </si>
  <si>
    <t>Transfer</t>
  </si>
  <si>
    <t>Female</t>
  </si>
  <si>
    <t>BJDPK3550N</t>
  </si>
  <si>
    <t>6319 5973 6566</t>
  </si>
  <si>
    <t>4016/X/O/354428906/00/000</t>
  </si>
  <si>
    <t>Half day</t>
  </si>
  <si>
    <t>WFH  deduction</t>
  </si>
  <si>
    <t>PaymentMode</t>
  </si>
  <si>
    <t>Name</t>
  </si>
  <si>
    <t>Absent Days</t>
  </si>
  <si>
    <t>L/A- Leave Taken</t>
  </si>
  <si>
    <t>Other Deduction</t>
  </si>
  <si>
    <t>Other Arrears</t>
  </si>
  <si>
    <t>Month</t>
  </si>
  <si>
    <t>Jan</t>
  </si>
  <si>
    <t>Basic_Structure</t>
  </si>
  <si>
    <t>HRA_Structure</t>
  </si>
  <si>
    <t>Conv_Structure</t>
  </si>
  <si>
    <t>Med_Structure</t>
  </si>
  <si>
    <t>Edu_Structure</t>
  </si>
  <si>
    <t>CCA_Structure</t>
  </si>
  <si>
    <t>Gross PM_Structure</t>
  </si>
  <si>
    <t>Gratuity PM_Structure</t>
  </si>
  <si>
    <t>Mediclaim PM_Structure</t>
  </si>
  <si>
    <t>Employer PF PM_Structure</t>
  </si>
  <si>
    <t>Employer ESIC_Structure</t>
  </si>
  <si>
    <t>Total_Structure</t>
  </si>
  <si>
    <t>CTC_Structure</t>
  </si>
  <si>
    <t>Employer ESIC</t>
  </si>
  <si>
    <t>Employer PF PM</t>
  </si>
  <si>
    <t xml:space="preserve">Gratuity PM </t>
  </si>
  <si>
    <t>SR</t>
  </si>
  <si>
    <t>FIELD</t>
  </si>
  <si>
    <t>VALUE</t>
  </si>
  <si>
    <t>LWF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</si>
</sst>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  <numFmt numFmtId="166" formatCode="_(* #,##0_);_(* \(#,##0\);_(* &quot;-&quot;??_);_(@_)"/>
    <numFmt numFmtId="167" formatCode="[$-409]d\-mmm\-yyyy;@"/>
    <numFmt numFmtId="168" formatCode="[$-409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1"/>
      <color indexed="8"/>
      <name val="Calibri"/>
      <family val="2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/>
    <xf numFmtId="164" fontId="2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</cellStyleXfs>
  <cellXfs count="71">
    <xf numFmtId="0" fontId="0" fillId="0" borderId="0" xfId="0"/>
    <xf numFmtId="165" fontId="3" fillId="0" borderId="1" xfId="1" applyNumberFormat="1" applyFont="1" applyFill="1" applyBorder="1" applyAlignment="1">
      <alignment horizontal="center" vertical="center" wrapText="1"/>
    </xf>
    <xf numFmtId="166" fontId="3" fillId="0" borderId="1" xfId="4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67" fontId="3" fillId="0" borderId="1" xfId="0" applyNumberFormat="1" applyFont="1" applyFill="1" applyBorder="1" applyAlignment="1">
      <alignment horizontal="center"/>
    </xf>
    <xf numFmtId="165" fontId="6" fillId="0" borderId="1" xfId="1" applyNumberFormat="1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 wrapText="1"/>
    </xf>
    <xf numFmtId="14" fontId="6" fillId="0" borderId="1" xfId="2" applyNumberFormat="1" applyFont="1" applyFill="1" applyBorder="1" applyAlignment="1">
      <alignment horizontal="center" vertical="center"/>
    </xf>
    <xf numFmtId="0" fontId="6" fillId="0" borderId="1" xfId="7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5" fontId="6" fillId="0" borderId="1" xfId="1" applyNumberFormat="1" applyFont="1" applyFill="1" applyBorder="1" applyAlignment="1">
      <alignment horizontal="center" vertical="center" wrapText="1"/>
    </xf>
    <xf numFmtId="166" fontId="6" fillId="0" borderId="1" xfId="4" applyNumberFormat="1" applyFont="1" applyFill="1" applyBorder="1" applyAlignment="1">
      <alignment horizontal="center" vertical="center" wrapText="1"/>
    </xf>
    <xf numFmtId="166" fontId="6" fillId="0" borderId="1" xfId="2" applyNumberFormat="1" applyFont="1" applyFill="1" applyBorder="1" applyAlignment="1">
      <alignment horizontal="center" vertical="center"/>
    </xf>
    <xf numFmtId="165" fontId="3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6" applyFont="1" applyFill="1" applyBorder="1" applyAlignment="1">
      <alignment horizontal="center" vertical="center"/>
    </xf>
    <xf numFmtId="168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7" fontId="7" fillId="0" borderId="1" xfId="0" applyNumberFormat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wrapText="1"/>
    </xf>
    <xf numFmtId="0" fontId="3" fillId="0" borderId="1" xfId="3" applyFont="1" applyFill="1" applyBorder="1" applyAlignment="1">
      <alignment horizontal="center" wrapText="1"/>
    </xf>
    <xf numFmtId="165" fontId="3" fillId="0" borderId="1" xfId="1" applyNumberFormat="1" applyFont="1" applyFill="1" applyBorder="1" applyAlignment="1">
      <alignment horizontal="center" wrapText="1"/>
    </xf>
    <xf numFmtId="166" fontId="3" fillId="0" borderId="1" xfId="4" applyNumberFormat="1" applyFont="1" applyFill="1" applyBorder="1" applyAlignment="1">
      <alignment horizontal="center" wrapText="1"/>
    </xf>
    <xf numFmtId="0" fontId="3" fillId="0" borderId="1" xfId="5" applyFont="1" applyFill="1" applyBorder="1" applyAlignment="1">
      <alignment horizontal="center" wrapText="1"/>
    </xf>
    <xf numFmtId="0" fontId="3" fillId="0" borderId="1" xfId="2" applyFont="1" applyFill="1" applyBorder="1" applyAlignment="1">
      <alignment horizontal="center"/>
    </xf>
    <xf numFmtId="0" fontId="3" fillId="2" borderId="1" xfId="2" applyFont="1" applyFill="1" applyBorder="1" applyAlignment="1">
      <alignment horizontal="center" wrapText="1"/>
    </xf>
    <xf numFmtId="165" fontId="3" fillId="2" borderId="1" xfId="1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wrapText="1"/>
    </xf>
    <xf numFmtId="166" fontId="3" fillId="2" borderId="1" xfId="4" applyNumberFormat="1" applyFont="1" applyFill="1" applyBorder="1" applyAlignment="1">
      <alignment horizontal="center" vertical="center"/>
    </xf>
    <xf numFmtId="165" fontId="6" fillId="2" borderId="1" xfId="1" applyNumberFormat="1" applyFont="1" applyFill="1" applyBorder="1" applyAlignment="1">
      <alignment horizontal="center" vertical="center" wrapText="1"/>
    </xf>
    <xf numFmtId="166" fontId="5" fillId="2" borderId="1" xfId="4" applyNumberFormat="1" applyFont="1" applyFill="1" applyBorder="1" applyAlignment="1">
      <alignment horizontal="center" wrapText="1"/>
    </xf>
    <xf numFmtId="166" fontId="5" fillId="2" borderId="1" xfId="4" applyNumberFormat="1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left" wrapText="1"/>
    </xf>
    <xf numFmtId="0" fontId="3" fillId="0" borderId="1" xfId="3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167" fontId="3" fillId="0" borderId="1" xfId="0" applyNumberFormat="1" applyFont="1" applyFill="1" applyBorder="1" applyAlignment="1">
      <alignment horizontal="left"/>
    </xf>
    <xf numFmtId="0" fontId="3" fillId="2" borderId="1" xfId="2" applyFont="1" applyFill="1" applyBorder="1" applyAlignment="1">
      <alignment horizontal="left" wrapText="1"/>
    </xf>
    <xf numFmtId="165" fontId="3" fillId="0" borderId="1" xfId="1" applyNumberFormat="1" applyFont="1" applyFill="1" applyBorder="1" applyAlignment="1">
      <alignment horizontal="left" wrapText="1"/>
    </xf>
    <xf numFmtId="166" fontId="3" fillId="2" borderId="1" xfId="4" applyNumberFormat="1" applyFont="1" applyFill="1" applyBorder="1" applyAlignment="1">
      <alignment horizontal="left" wrapText="1"/>
    </xf>
    <xf numFmtId="0" fontId="3" fillId="0" borderId="1" xfId="5" applyFont="1" applyFill="1" applyBorder="1" applyAlignment="1">
      <alignment horizontal="left" wrapText="1"/>
    </xf>
    <xf numFmtId="166" fontId="3" fillId="0" borderId="1" xfId="4" applyNumberFormat="1" applyFont="1" applyFill="1" applyBorder="1" applyAlignment="1">
      <alignment horizontal="left" wrapText="1"/>
    </xf>
    <xf numFmtId="166" fontId="5" fillId="2" borderId="1" xfId="4" applyNumberFormat="1" applyFont="1" applyFill="1" applyBorder="1" applyAlignment="1">
      <alignment horizontal="left" wrapText="1"/>
    </xf>
    <xf numFmtId="0" fontId="3" fillId="0" borderId="1" xfId="2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6" fillId="0" borderId="1" xfId="0" applyFont="1" applyFill="1" applyBorder="1" applyAlignment="1">
      <alignment horizontal="left" vertical="center"/>
    </xf>
    <xf numFmtId="0" fontId="6" fillId="0" borderId="1" xfId="2" applyFont="1" applyFill="1" applyBorder="1" applyAlignment="1">
      <alignment horizontal="left" vertical="center"/>
    </xf>
    <xf numFmtId="1" fontId="6" fillId="0" borderId="1" xfId="0" applyNumberFormat="1" applyFont="1" applyFill="1" applyBorder="1" applyAlignment="1">
      <alignment horizontal="left" vertical="center"/>
    </xf>
    <xf numFmtId="0" fontId="6" fillId="0" borderId="1" xfId="2" applyFont="1" applyFill="1" applyBorder="1" applyAlignment="1">
      <alignment horizontal="left" vertical="center" wrapText="1"/>
    </xf>
    <xf numFmtId="167" fontId="7" fillId="0" borderId="1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6" fillId="0" borderId="1" xfId="6" applyFont="1" applyFill="1" applyBorder="1" applyAlignment="1">
      <alignment horizontal="left" vertical="center"/>
    </xf>
    <xf numFmtId="168" fontId="6" fillId="0" borderId="1" xfId="0" applyNumberFormat="1" applyFont="1" applyFill="1" applyBorder="1" applyAlignment="1">
      <alignment horizontal="left" vertical="center"/>
    </xf>
    <xf numFmtId="14" fontId="6" fillId="0" borderId="1" xfId="2" applyNumberFormat="1" applyFont="1" applyFill="1" applyBorder="1" applyAlignment="1">
      <alignment horizontal="left" vertical="center"/>
    </xf>
    <xf numFmtId="0" fontId="6" fillId="0" borderId="1" xfId="7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165" fontId="6" fillId="0" borderId="1" xfId="1" applyNumberFormat="1" applyFont="1" applyFill="1" applyBorder="1" applyAlignment="1">
      <alignment horizontal="left" vertical="center"/>
    </xf>
    <xf numFmtId="165" fontId="3" fillId="2" borderId="1" xfId="1" applyNumberFormat="1" applyFont="1" applyFill="1" applyBorder="1" applyAlignment="1">
      <alignment horizontal="left" vertical="center"/>
    </xf>
    <xf numFmtId="166" fontId="3" fillId="2" borderId="1" xfId="4" applyNumberFormat="1" applyFont="1" applyFill="1" applyBorder="1" applyAlignment="1">
      <alignment horizontal="left" vertical="center"/>
    </xf>
    <xf numFmtId="165" fontId="6" fillId="0" borderId="1" xfId="1" applyNumberFormat="1" applyFont="1" applyFill="1" applyBorder="1" applyAlignment="1">
      <alignment horizontal="left" vertical="center" wrapText="1"/>
    </xf>
    <xf numFmtId="165" fontId="3" fillId="0" borderId="1" xfId="1" applyNumberFormat="1" applyFont="1" applyFill="1" applyBorder="1" applyAlignment="1">
      <alignment horizontal="left" vertical="center" wrapText="1"/>
    </xf>
    <xf numFmtId="165" fontId="6" fillId="2" borderId="1" xfId="1" applyNumberFormat="1" applyFont="1" applyFill="1" applyBorder="1" applyAlignment="1">
      <alignment horizontal="left" vertical="center" wrapText="1"/>
    </xf>
    <xf numFmtId="166" fontId="3" fillId="0" borderId="1" xfId="4" applyNumberFormat="1" applyFont="1" applyFill="1" applyBorder="1" applyAlignment="1">
      <alignment horizontal="left" vertical="center" wrapText="1"/>
    </xf>
    <xf numFmtId="166" fontId="6" fillId="0" borderId="1" xfId="4" applyNumberFormat="1" applyFont="1" applyFill="1" applyBorder="1" applyAlignment="1">
      <alignment horizontal="left" vertical="center" wrapText="1"/>
    </xf>
    <xf numFmtId="166" fontId="5" fillId="2" borderId="1" xfId="4" applyNumberFormat="1" applyFont="1" applyFill="1" applyBorder="1" applyAlignment="1">
      <alignment horizontal="left" vertical="center" wrapText="1"/>
    </xf>
    <xf numFmtId="166" fontId="6" fillId="0" borderId="1" xfId="2" applyNumberFormat="1" applyFont="1" applyFill="1" applyBorder="1" applyAlignment="1">
      <alignment horizontal="left" vertical="center"/>
    </xf>
    <xf numFmtId="165" fontId="3" fillId="0" borderId="1" xfId="2" applyNumberFormat="1" applyFont="1" applyFill="1" applyBorder="1" applyAlignment="1">
      <alignment horizontal="left" vertical="center"/>
    </xf>
    <xf numFmtId="165" fontId="3" fillId="0" borderId="1" xfId="1" applyNumberFormat="1" applyFont="1" applyFill="1" applyBorder="1" applyAlignment="1">
      <alignment horizontal="left" vertical="center"/>
    </xf>
  </cellXfs>
  <cellStyles count="9">
    <cellStyle name="Comma" xfId="1" builtinId="3"/>
    <cellStyle name="Comma 2" xfId="4"/>
    <cellStyle name="Normal" xfId="0" builtinId="0"/>
    <cellStyle name="Normal 2 10 2" xfId="2"/>
    <cellStyle name="Normal 3" xfId="8"/>
    <cellStyle name="Normal 3 2 2" xfId="7"/>
    <cellStyle name="Normal 4" xfId="6"/>
    <cellStyle name="Normal_Sheet1" xfId="3"/>
    <cellStyle name="Normal_Sheet1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2"/>
  <sheetViews>
    <sheetView tabSelected="1" zoomScale="130" zoomScaleNormal="130" workbookViewId="0">
      <selection activeCell="F11" sqref="F11"/>
    </sheetView>
  </sheetViews>
  <sheetFormatPr defaultColWidth="46.7109375" defaultRowHeight="15" x14ac:dyDescent="0.25"/>
  <cols>
    <col min="1" max="1" width="5.7109375" bestFit="1" customWidth="1"/>
    <col min="2" max="2" width="9" bestFit="1" customWidth="1"/>
    <col min="3" max="3" width="13.140625" bestFit="1" customWidth="1"/>
    <col min="4" max="4" width="11" bestFit="1" customWidth="1"/>
    <col min="5" max="5" width="6.85546875" bestFit="1" customWidth="1"/>
    <col min="6" max="7" width="10.85546875" bestFit="1" customWidth="1"/>
    <col min="8" max="8" width="14" bestFit="1" customWidth="1"/>
    <col min="9" max="9" width="25.28515625" bestFit="1" customWidth="1"/>
    <col min="10" max="10" width="14" bestFit="1" customWidth="1"/>
    <col min="11" max="11" width="9.5703125" bestFit="1" customWidth="1"/>
    <col min="12" max="12" width="8.42578125" bestFit="1" customWidth="1"/>
    <col min="13" max="13" width="4.42578125" bestFit="1" customWidth="1"/>
    <col min="14" max="14" width="5.28515625" bestFit="1" customWidth="1"/>
    <col min="15" max="15" width="10.7109375" bestFit="1" customWidth="1"/>
    <col min="16" max="16" width="11.28515625" bestFit="1" customWidth="1"/>
    <col min="17" max="17" width="12" bestFit="1" customWidth="1"/>
    <col min="18" max="18" width="11.28515625" bestFit="1" customWidth="1"/>
    <col min="19" max="19" width="5.7109375" bestFit="1" customWidth="1"/>
    <col min="20" max="20" width="14.5703125" bestFit="1" customWidth="1"/>
    <col min="21" max="21" width="10.7109375" bestFit="1" customWidth="1"/>
    <col min="22" max="22" width="7.28515625" bestFit="1" customWidth="1"/>
    <col min="23" max="23" width="7.140625" bestFit="1" customWidth="1"/>
    <col min="24" max="24" width="4.7109375" bestFit="1" customWidth="1"/>
    <col min="25" max="25" width="8.42578125" bestFit="1" customWidth="1"/>
    <col min="26" max="26" width="8.140625" bestFit="1" customWidth="1"/>
    <col min="27" max="27" width="13.140625" bestFit="1" customWidth="1"/>
    <col min="28" max="28" width="12.5703125" bestFit="1" customWidth="1"/>
    <col min="29" max="29" width="13.28515625" bestFit="1" customWidth="1"/>
    <col min="30" max="30" width="12.85546875" bestFit="1" customWidth="1"/>
    <col min="31" max="31" width="12.140625" bestFit="1" customWidth="1"/>
    <col min="32" max="32" width="12.42578125" bestFit="1" customWidth="1"/>
    <col min="33" max="33" width="16.7109375" bestFit="1" customWidth="1"/>
    <col min="34" max="35" width="6.28515625" bestFit="1" customWidth="1"/>
    <col min="36" max="36" width="5.28515625" bestFit="1" customWidth="1"/>
    <col min="37" max="37" width="6.28515625" bestFit="1" customWidth="1"/>
    <col min="38" max="38" width="4.85546875" bestFit="1" customWidth="1"/>
    <col min="39" max="39" width="6.28515625" bestFit="1" customWidth="1"/>
    <col min="40" max="40" width="9.42578125" bestFit="1" customWidth="1"/>
    <col min="41" max="41" width="12.42578125" bestFit="1" customWidth="1"/>
    <col min="42" max="42" width="34.85546875" bestFit="1" customWidth="1"/>
    <col min="43" max="43" width="3.28515625" bestFit="1" customWidth="1"/>
    <col min="44" max="45" width="4.85546875" bestFit="1" customWidth="1"/>
    <col min="46" max="47" width="4.42578125" bestFit="1" customWidth="1"/>
    <col min="48" max="48" width="14.28515625" bestFit="1" customWidth="1"/>
    <col min="49" max="49" width="13.85546875" bestFit="1" customWidth="1"/>
    <col min="50" max="50" width="9.28515625" bestFit="1" customWidth="1"/>
    <col min="51" max="51" width="14" bestFit="1" customWidth="1"/>
    <col min="52" max="52" width="15.7109375" bestFit="1" customWidth="1"/>
    <col min="53" max="53" width="12.5703125" bestFit="1" customWidth="1"/>
    <col min="54" max="54" width="6.28515625" bestFit="1" customWidth="1"/>
    <col min="55" max="55" width="10.42578125" bestFit="1" customWidth="1"/>
    <col min="56" max="56" width="12.28515625" bestFit="1" customWidth="1"/>
    <col min="57" max="57" width="13.85546875" bestFit="1" customWidth="1"/>
    <col min="58" max="58" width="12.140625" bestFit="1" customWidth="1"/>
    <col min="59" max="59" width="7.28515625" bestFit="1" customWidth="1"/>
    <col min="60" max="60" width="8.7109375" bestFit="1" customWidth="1"/>
    <col min="61" max="61" width="5.85546875" bestFit="1" customWidth="1"/>
    <col min="62" max="62" width="19" bestFit="1" customWidth="1"/>
    <col min="63" max="63" width="20.5703125" bestFit="1" customWidth="1"/>
    <col min="64" max="64" width="22.42578125" bestFit="1" customWidth="1"/>
    <col min="65" max="65" width="20.5703125" bestFit="1" customWidth="1"/>
    <col min="66" max="66" width="13.28515625" bestFit="1" customWidth="1"/>
    <col min="67" max="67" width="12.140625" bestFit="1" customWidth="1"/>
  </cols>
  <sheetData>
    <row r="1" spans="1:67" s="3" customFormat="1" ht="12.75" x14ac:dyDescent="0.2">
      <c r="A1" s="22" t="s">
        <v>0</v>
      </c>
      <c r="B1" s="22" t="s">
        <v>1</v>
      </c>
      <c r="C1" s="23" t="s">
        <v>2</v>
      </c>
      <c r="D1" s="23" t="s">
        <v>3</v>
      </c>
      <c r="E1" s="3" t="s">
        <v>37</v>
      </c>
      <c r="F1" s="4" t="s">
        <v>38</v>
      </c>
      <c r="G1" s="3" t="s">
        <v>39</v>
      </c>
      <c r="H1" s="3" t="s">
        <v>40</v>
      </c>
      <c r="I1" s="3" t="s">
        <v>41</v>
      </c>
      <c r="J1" s="22" t="s">
        <v>4</v>
      </c>
      <c r="K1" s="22" t="s">
        <v>5</v>
      </c>
      <c r="L1" s="22" t="s">
        <v>6</v>
      </c>
      <c r="M1" s="22" t="s">
        <v>7</v>
      </c>
      <c r="N1" s="22" t="s">
        <v>8</v>
      </c>
      <c r="O1" s="22" t="s">
        <v>9</v>
      </c>
      <c r="P1" s="22" t="s">
        <v>10</v>
      </c>
      <c r="Q1" s="22" t="s">
        <v>11</v>
      </c>
      <c r="R1" s="22" t="s">
        <v>12</v>
      </c>
      <c r="S1" s="22" t="s">
        <v>13</v>
      </c>
      <c r="T1" s="22" t="s">
        <v>57</v>
      </c>
      <c r="U1" s="22" t="s">
        <v>56</v>
      </c>
      <c r="V1" s="22" t="s">
        <v>52</v>
      </c>
      <c r="W1" s="22" t="s">
        <v>14</v>
      </c>
      <c r="X1" s="22" t="s">
        <v>15</v>
      </c>
      <c r="Y1" s="22" t="s">
        <v>16</v>
      </c>
      <c r="Z1" s="22" t="s">
        <v>17</v>
      </c>
      <c r="AA1" s="22" t="s">
        <v>62</v>
      </c>
      <c r="AB1" s="22" t="s">
        <v>63</v>
      </c>
      <c r="AC1" s="22" t="s">
        <v>64</v>
      </c>
      <c r="AD1" s="22" t="s">
        <v>65</v>
      </c>
      <c r="AE1" s="22" t="s">
        <v>66</v>
      </c>
      <c r="AF1" s="22" t="s">
        <v>67</v>
      </c>
      <c r="AG1" s="28" t="s">
        <v>68</v>
      </c>
      <c r="AH1" s="24" t="s">
        <v>18</v>
      </c>
      <c r="AI1" s="24" t="s">
        <v>19</v>
      </c>
      <c r="AJ1" s="24" t="s">
        <v>20</v>
      </c>
      <c r="AK1" s="24" t="s">
        <v>21</v>
      </c>
      <c r="AL1" s="24" t="s">
        <v>22</v>
      </c>
      <c r="AM1" s="24" t="s">
        <v>23</v>
      </c>
      <c r="AN1" s="24" t="s">
        <v>24</v>
      </c>
      <c r="AO1" s="24" t="s">
        <v>59</v>
      </c>
      <c r="AP1" s="30" t="s">
        <v>25</v>
      </c>
      <c r="AQ1" s="24" t="s">
        <v>26</v>
      </c>
      <c r="AR1" s="24" t="s">
        <v>27</v>
      </c>
      <c r="AS1" s="24" t="s">
        <v>28</v>
      </c>
      <c r="AT1" s="24" t="s">
        <v>29</v>
      </c>
      <c r="AU1" s="26" t="s">
        <v>81</v>
      </c>
      <c r="AV1" s="26" t="s">
        <v>58</v>
      </c>
      <c r="AW1" s="24" t="s">
        <v>30</v>
      </c>
      <c r="AX1" s="25" t="s">
        <v>31</v>
      </c>
      <c r="AY1" s="25" t="s">
        <v>53</v>
      </c>
      <c r="AZ1" s="33" t="s">
        <v>32</v>
      </c>
      <c r="BA1" s="22" t="s">
        <v>54</v>
      </c>
      <c r="BB1" s="27" t="s">
        <v>60</v>
      </c>
      <c r="BC1" s="22" t="s">
        <v>77</v>
      </c>
      <c r="BD1" s="22" t="s">
        <v>33</v>
      </c>
      <c r="BE1" s="22" t="s">
        <v>76</v>
      </c>
      <c r="BF1" s="22" t="s">
        <v>75</v>
      </c>
      <c r="BG1" s="22" t="s">
        <v>34</v>
      </c>
      <c r="BH1" s="22" t="s">
        <v>35</v>
      </c>
      <c r="BI1" s="22" t="s">
        <v>36</v>
      </c>
      <c r="BJ1" s="22" t="s">
        <v>69</v>
      </c>
      <c r="BK1" s="22" t="s">
        <v>70</v>
      </c>
      <c r="BL1" s="22" t="s">
        <v>71</v>
      </c>
      <c r="BM1" s="22" t="s">
        <v>72</v>
      </c>
      <c r="BN1" s="22" t="s">
        <v>73</v>
      </c>
      <c r="BO1" s="22" t="s">
        <v>74</v>
      </c>
    </row>
    <row r="2" spans="1:67" s="15" customFormat="1" ht="12.75" x14ac:dyDescent="0.25">
      <c r="A2" s="15">
        <v>1</v>
      </c>
      <c r="B2" s="6" t="s">
        <v>42</v>
      </c>
      <c r="C2" s="16">
        <v>100342957713</v>
      </c>
      <c r="D2" s="7">
        <v>3515098765</v>
      </c>
      <c r="E2" s="15" t="s">
        <v>48</v>
      </c>
      <c r="F2" s="21">
        <v>26719</v>
      </c>
      <c r="G2" s="19" t="s">
        <v>49</v>
      </c>
      <c r="H2" s="19" t="s">
        <v>50</v>
      </c>
      <c r="I2" s="7" t="s">
        <v>51</v>
      </c>
      <c r="J2" s="17" t="s">
        <v>55</v>
      </c>
      <c r="K2" s="18">
        <v>38488</v>
      </c>
      <c r="L2" s="8" t="s">
        <v>43</v>
      </c>
      <c r="M2" s="8" t="s">
        <v>44</v>
      </c>
      <c r="N2" s="8" t="s">
        <v>45</v>
      </c>
      <c r="O2" s="8" t="s">
        <v>46</v>
      </c>
      <c r="P2" s="15">
        <v>2</v>
      </c>
      <c r="Q2" s="9">
        <v>2</v>
      </c>
      <c r="R2" s="15">
        <v>26</v>
      </c>
      <c r="S2" s="15">
        <v>5</v>
      </c>
      <c r="T2" s="19">
        <v>2</v>
      </c>
      <c r="U2" s="15">
        <v>0</v>
      </c>
      <c r="V2" s="15">
        <v>0</v>
      </c>
      <c r="W2" s="15">
        <v>0</v>
      </c>
      <c r="X2" s="15">
        <v>0</v>
      </c>
      <c r="Y2" s="15">
        <f t="shared" ref="Y2" si="0">+(R2+S2)-U2</f>
        <v>31</v>
      </c>
      <c r="Z2" s="20">
        <f t="shared" ref="Z2" si="1">P2-T2+Q2</f>
        <v>2</v>
      </c>
      <c r="AA2" s="5">
        <v>3500</v>
      </c>
      <c r="AB2" s="5">
        <v>1500</v>
      </c>
      <c r="AC2" s="5">
        <v>800</v>
      </c>
      <c r="AD2" s="5">
        <v>1250</v>
      </c>
      <c r="AE2" s="5">
        <v>200</v>
      </c>
      <c r="AF2" s="5">
        <f>7310+580+660</f>
        <v>8550</v>
      </c>
      <c r="AG2" s="29">
        <f t="shared" ref="AG2" si="2">SUM(AA2:AF2)</f>
        <v>15800</v>
      </c>
      <c r="AH2" s="5">
        <f t="shared" ref="AH2" si="3">ROUND(AA2/31*Y2,0)</f>
        <v>3500</v>
      </c>
      <c r="AI2" s="5">
        <f t="shared" ref="AI2" si="4">ROUND(AB2/31*Y2,0)</f>
        <v>1500</v>
      </c>
      <c r="AJ2" s="5">
        <f t="shared" ref="AJ2" si="5">ROUND(AC2/31*Y2,0)</f>
        <v>800</v>
      </c>
      <c r="AK2" s="5">
        <f t="shared" ref="AK2" si="6">ROUND(AD2/31*Y2,0)</f>
        <v>1250</v>
      </c>
      <c r="AL2" s="5">
        <f t="shared" ref="AL2" si="7">ROUND(AE2/31*Y2,0)</f>
        <v>200</v>
      </c>
      <c r="AM2" s="5">
        <f t="shared" ref="AM2" si="8">ROUND(AF2/31*Y2,0)</f>
        <v>8550</v>
      </c>
      <c r="AN2" s="15">
        <v>0</v>
      </c>
      <c r="AO2" s="15">
        <v>0</v>
      </c>
      <c r="AP2" s="31">
        <f t="shared" ref="AP2" si="9">ROUND(SUM(AH2:AO2),0)</f>
        <v>15800</v>
      </c>
      <c r="AQ2" s="5" t="str">
        <f>IF(AP2&gt;=25000,"200","0")</f>
        <v>0</v>
      </c>
      <c r="AR2" s="11">
        <f>ROUND(AH2*12%,0)</f>
        <v>420</v>
      </c>
      <c r="AS2" s="1">
        <f>ROUNDUP(AP2*0.75%,0)</f>
        <v>119</v>
      </c>
      <c r="AT2" s="15">
        <v>0</v>
      </c>
      <c r="AU2" s="15">
        <v>25</v>
      </c>
      <c r="AW2" s="32">
        <f t="shared" ref="AW2" si="10">AQ2+AR2+AS2+AT2+AU2</f>
        <v>564</v>
      </c>
      <c r="AX2" s="2">
        <f t="shared" ref="AX2" si="11">ROUND(AP2-AW2,0)</f>
        <v>15236</v>
      </c>
      <c r="AY2" s="12">
        <f>+((AG2/29*X2))*10%</f>
        <v>0</v>
      </c>
      <c r="AZ2" s="34">
        <f t="shared" ref="AZ2" si="12">ROUND(+AX2-AY2,0)</f>
        <v>15236</v>
      </c>
      <c r="BA2" s="6" t="s">
        <v>47</v>
      </c>
      <c r="BB2" s="13" t="s">
        <v>61</v>
      </c>
      <c r="BC2" s="5">
        <v>168</v>
      </c>
      <c r="BD2" s="5">
        <v>415</v>
      </c>
      <c r="BE2" s="11">
        <f>ROUND(AH2*12%,0)</f>
        <v>420</v>
      </c>
      <c r="BF2" s="11">
        <f>ROUNDUP(AP2*3.25%,0)</f>
        <v>514</v>
      </c>
      <c r="BG2" s="14">
        <f t="shared" ref="BG2" si="13">+AG2+BC2+BD2+BE2+BF2</f>
        <v>17317</v>
      </c>
      <c r="BH2" s="10">
        <f t="shared" ref="BH2" si="14">+BG2*12</f>
        <v>207804</v>
      </c>
      <c r="BI2" s="5">
        <v>0</v>
      </c>
      <c r="BJ2" s="6">
        <v>168</v>
      </c>
      <c r="BK2" s="6">
        <v>415</v>
      </c>
      <c r="BL2" s="6">
        <v>420</v>
      </c>
      <c r="BM2" s="6">
        <v>493</v>
      </c>
      <c r="BN2" s="14">
        <f t="shared" ref="BN2" si="15">SUM(BJ2:BM2)</f>
        <v>1496</v>
      </c>
      <c r="BO2" s="14">
        <f t="shared" ref="BO2" si="16">BN2+AG2+BI2</f>
        <v>17296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68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3.140625" style="46" bestFit="1" customWidth="1"/>
    <col min="2" max="2" width="34.85546875" style="47" bestFit="1" customWidth="1"/>
    <col min="3" max="3" width="14" style="47" bestFit="1" customWidth="1"/>
    <col min="4" max="16384" width="9.140625" style="46"/>
  </cols>
  <sheetData>
    <row r="1" spans="1:3" x14ac:dyDescent="0.25">
      <c r="A1" s="46" t="s">
        <v>78</v>
      </c>
      <c r="B1" s="47" t="s">
        <v>79</v>
      </c>
      <c r="C1" s="47" t="s">
        <v>80</v>
      </c>
    </row>
    <row r="2" spans="1:3" x14ac:dyDescent="0.25">
      <c r="A2" s="46">
        <v>21</v>
      </c>
      <c r="B2" s="35" t="s">
        <v>56</v>
      </c>
      <c r="C2" s="48">
        <v>0</v>
      </c>
    </row>
    <row r="3" spans="1:3" x14ac:dyDescent="0.25">
      <c r="A3" s="46">
        <v>8</v>
      </c>
      <c r="B3" s="37" t="s">
        <v>40</v>
      </c>
      <c r="C3" s="53" t="s">
        <v>50</v>
      </c>
    </row>
    <row r="4" spans="1:3" x14ac:dyDescent="0.25">
      <c r="A4" s="46">
        <v>34</v>
      </c>
      <c r="B4" s="40" t="s">
        <v>18</v>
      </c>
      <c r="C4" s="59" t="e">
        <f>ROUND(#REF!/31*#REF!,0)</f>
        <v>#REF!</v>
      </c>
    </row>
    <row r="5" spans="1:3" x14ac:dyDescent="0.25">
      <c r="A5" s="46">
        <v>27</v>
      </c>
      <c r="B5" s="35" t="s">
        <v>62</v>
      </c>
      <c r="C5" s="59">
        <v>3500</v>
      </c>
    </row>
    <row r="6" spans="1:3" x14ac:dyDescent="0.25">
      <c r="A6" s="46">
        <v>61</v>
      </c>
      <c r="B6" s="35" t="s">
        <v>36</v>
      </c>
      <c r="C6" s="59">
        <v>0</v>
      </c>
    </row>
    <row r="7" spans="1:3" x14ac:dyDescent="0.25">
      <c r="A7" s="46">
        <v>39</v>
      </c>
      <c r="B7" s="40" t="s">
        <v>23</v>
      </c>
      <c r="C7" s="59" t="e">
        <f>ROUND(#REF!/31*#REF!,0)</f>
        <v>#REF!</v>
      </c>
    </row>
    <row r="8" spans="1:3" x14ac:dyDescent="0.25">
      <c r="A8" s="46">
        <v>32</v>
      </c>
      <c r="B8" s="35" t="s">
        <v>67</v>
      </c>
      <c r="C8" s="59">
        <f>7310+580+660</f>
        <v>8550</v>
      </c>
    </row>
    <row r="9" spans="1:3" x14ac:dyDescent="0.25">
      <c r="A9" s="46">
        <v>23</v>
      </c>
      <c r="B9" s="35" t="s">
        <v>14</v>
      </c>
      <c r="C9" s="48">
        <v>0</v>
      </c>
    </row>
    <row r="10" spans="1:3" ht="25.5" x14ac:dyDescent="0.25">
      <c r="A10" s="46">
        <v>36</v>
      </c>
      <c r="B10" s="40" t="s">
        <v>20</v>
      </c>
      <c r="C10" s="59" t="e">
        <f>ROUND(C3/31*#REF!,0)</f>
        <v>#VALUE!</v>
      </c>
    </row>
    <row r="11" spans="1:3" x14ac:dyDescent="0.25">
      <c r="A11" s="46">
        <v>29</v>
      </c>
      <c r="B11" s="35" t="s">
        <v>64</v>
      </c>
      <c r="C11" s="59">
        <v>800</v>
      </c>
    </row>
    <row r="12" spans="1:3" x14ac:dyDescent="0.25">
      <c r="A12" s="46">
        <v>60</v>
      </c>
      <c r="B12" s="35" t="s">
        <v>35</v>
      </c>
      <c r="C12" s="70">
        <f>+C11*12</f>
        <v>9600</v>
      </c>
    </row>
    <row r="13" spans="1:3" x14ac:dyDescent="0.25">
      <c r="A13" s="46">
        <v>59</v>
      </c>
      <c r="B13" s="35" t="s">
        <v>34</v>
      </c>
      <c r="C13" s="69" t="e">
        <f>+#REF!+C9+C10+C11+C12</f>
        <v>#REF!</v>
      </c>
    </row>
    <row r="14" spans="1:3" x14ac:dyDescent="0.25">
      <c r="A14" s="46">
        <v>67</v>
      </c>
      <c r="B14" s="35" t="s">
        <v>74</v>
      </c>
      <c r="C14" s="69" t="e">
        <f>C13+#REF!+C8</f>
        <v>#REF!</v>
      </c>
    </row>
    <row r="15" spans="1:3" x14ac:dyDescent="0.25">
      <c r="A15" s="46">
        <v>15</v>
      </c>
      <c r="B15" s="35" t="s">
        <v>9</v>
      </c>
      <c r="C15" s="56" t="s">
        <v>46</v>
      </c>
    </row>
    <row r="16" spans="1:3" x14ac:dyDescent="0.25">
      <c r="A16" s="46">
        <v>6</v>
      </c>
      <c r="B16" s="38" t="s">
        <v>38</v>
      </c>
      <c r="C16" s="52">
        <v>26719</v>
      </c>
    </row>
    <row r="17" spans="1:3" x14ac:dyDescent="0.25">
      <c r="A17" s="46">
        <v>13</v>
      </c>
      <c r="B17" s="35" t="s">
        <v>7</v>
      </c>
      <c r="C17" s="56" t="s">
        <v>44</v>
      </c>
    </row>
    <row r="18" spans="1:3" x14ac:dyDescent="0.25">
      <c r="A18" s="46">
        <v>11</v>
      </c>
      <c r="B18" s="35" t="s">
        <v>5</v>
      </c>
      <c r="C18" s="55">
        <v>38488</v>
      </c>
    </row>
    <row r="19" spans="1:3" x14ac:dyDescent="0.25">
      <c r="A19" s="46">
        <v>38</v>
      </c>
      <c r="B19" s="40" t="s">
        <v>22</v>
      </c>
      <c r="C19" s="59">
        <f>ROUND(C12/31*C6,0)</f>
        <v>0</v>
      </c>
    </row>
    <row r="20" spans="1:3" x14ac:dyDescent="0.25">
      <c r="A20" s="46">
        <v>31</v>
      </c>
      <c r="B20" s="35" t="s">
        <v>66</v>
      </c>
      <c r="C20" s="59">
        <v>200</v>
      </c>
    </row>
    <row r="21" spans="1:3" x14ac:dyDescent="0.25">
      <c r="A21" s="46">
        <v>2</v>
      </c>
      <c r="B21" s="35" t="s">
        <v>1</v>
      </c>
      <c r="C21" s="49" t="s">
        <v>42</v>
      </c>
    </row>
    <row r="22" spans="1:3" x14ac:dyDescent="0.25">
      <c r="A22" s="46">
        <v>10</v>
      </c>
      <c r="B22" s="35" t="s">
        <v>4</v>
      </c>
      <c r="C22" s="54" t="s">
        <v>55</v>
      </c>
    </row>
    <row r="23" spans="1:3" x14ac:dyDescent="0.25">
      <c r="A23" s="46">
        <v>58</v>
      </c>
      <c r="B23" s="35" t="s">
        <v>75</v>
      </c>
      <c r="C23" s="62" t="e">
        <f>ROUNDUP(C7*3.25%,0)</f>
        <v>#REF!</v>
      </c>
    </row>
    <row r="24" spans="1:3" x14ac:dyDescent="0.25">
      <c r="A24" s="46">
        <v>65</v>
      </c>
      <c r="B24" s="35" t="s">
        <v>72</v>
      </c>
      <c r="C24" s="49">
        <v>493</v>
      </c>
    </row>
    <row r="25" spans="1:3" x14ac:dyDescent="0.25">
      <c r="A25" s="46">
        <v>57</v>
      </c>
      <c r="B25" s="35" t="s">
        <v>76</v>
      </c>
      <c r="C25" s="62">
        <f>ROUND(C2*12%,0)</f>
        <v>0</v>
      </c>
    </row>
    <row r="26" spans="1:3" x14ac:dyDescent="0.25">
      <c r="A26" s="46">
        <v>64</v>
      </c>
      <c r="B26" s="35" t="s">
        <v>71</v>
      </c>
      <c r="C26" s="49">
        <v>420</v>
      </c>
    </row>
    <row r="27" spans="1:3" x14ac:dyDescent="0.25">
      <c r="A27" s="46">
        <v>3</v>
      </c>
      <c r="B27" s="36" t="s">
        <v>2</v>
      </c>
      <c r="C27" s="50">
        <v>100342957713</v>
      </c>
    </row>
    <row r="28" spans="1:3" x14ac:dyDescent="0.25">
      <c r="A28" s="46">
        <v>45</v>
      </c>
      <c r="B28" s="40" t="s">
        <v>28</v>
      </c>
      <c r="C28" s="63">
        <f>ROUNDUP(C25*0.75%,0)</f>
        <v>0</v>
      </c>
    </row>
    <row r="29" spans="1:3" x14ac:dyDescent="0.25">
      <c r="A29" s="46">
        <v>4</v>
      </c>
      <c r="B29" s="36" t="s">
        <v>3</v>
      </c>
      <c r="C29" s="51">
        <v>3515098765</v>
      </c>
    </row>
    <row r="30" spans="1:3" x14ac:dyDescent="0.25">
      <c r="A30" s="46">
        <v>5</v>
      </c>
      <c r="B30" s="37" t="s">
        <v>37</v>
      </c>
      <c r="C30" s="48" t="s">
        <v>48</v>
      </c>
    </row>
    <row r="31" spans="1:3" x14ac:dyDescent="0.25">
      <c r="A31" s="46">
        <v>55</v>
      </c>
      <c r="B31" s="35" t="s">
        <v>77</v>
      </c>
      <c r="C31" s="59">
        <v>168</v>
      </c>
    </row>
    <row r="32" spans="1:3" x14ac:dyDescent="0.25">
      <c r="A32" s="46">
        <v>62</v>
      </c>
      <c r="B32" s="35" t="s">
        <v>69</v>
      </c>
      <c r="C32" s="49">
        <v>168</v>
      </c>
    </row>
    <row r="33" spans="1:3" x14ac:dyDescent="0.25">
      <c r="A33" s="46">
        <v>33</v>
      </c>
      <c r="B33" s="39" t="s">
        <v>68</v>
      </c>
      <c r="C33" s="60">
        <f>SUM(C27:C32)</f>
        <v>103858056814</v>
      </c>
    </row>
    <row r="34" spans="1:3" x14ac:dyDescent="0.25">
      <c r="A34" s="46">
        <v>22</v>
      </c>
      <c r="B34" s="35" t="s">
        <v>52</v>
      </c>
      <c r="C34" s="48">
        <v>0</v>
      </c>
    </row>
    <row r="35" spans="1:3" x14ac:dyDescent="0.25">
      <c r="A35" s="46">
        <v>35</v>
      </c>
      <c r="B35" s="40" t="s">
        <v>19</v>
      </c>
      <c r="C35" s="59">
        <f>ROUND(C28/31*C25,0)</f>
        <v>0</v>
      </c>
    </row>
    <row r="36" spans="1:3" x14ac:dyDescent="0.25">
      <c r="A36" s="46">
        <v>28</v>
      </c>
      <c r="B36" s="35" t="s">
        <v>63</v>
      </c>
      <c r="C36" s="59">
        <v>1500</v>
      </c>
    </row>
    <row r="37" spans="1:3" x14ac:dyDescent="0.25">
      <c r="A37" s="46">
        <v>40</v>
      </c>
      <c r="B37" s="40" t="s">
        <v>24</v>
      </c>
      <c r="C37" s="48">
        <v>0</v>
      </c>
    </row>
    <row r="38" spans="1:3" x14ac:dyDescent="0.25">
      <c r="A38" s="46">
        <v>20</v>
      </c>
      <c r="B38" s="35" t="s">
        <v>57</v>
      </c>
      <c r="C38" s="53">
        <v>2</v>
      </c>
    </row>
    <row r="39" spans="1:3" x14ac:dyDescent="0.25">
      <c r="A39" s="46">
        <v>17</v>
      </c>
      <c r="B39" s="35" t="s">
        <v>11</v>
      </c>
      <c r="C39" s="57">
        <v>2</v>
      </c>
    </row>
    <row r="40" spans="1:3" x14ac:dyDescent="0.25">
      <c r="A40" s="46">
        <v>26</v>
      </c>
      <c r="B40" s="35" t="s">
        <v>17</v>
      </c>
      <c r="C40" s="58" t="e">
        <f>C30-C34+C31</f>
        <v>#VALUE!</v>
      </c>
    </row>
    <row r="41" spans="1:3" x14ac:dyDescent="0.25">
      <c r="A41" s="46">
        <v>16</v>
      </c>
      <c r="B41" s="35" t="s">
        <v>10</v>
      </c>
      <c r="C41" s="48">
        <v>2</v>
      </c>
    </row>
    <row r="42" spans="1:3" x14ac:dyDescent="0.25">
      <c r="A42" s="46">
        <v>47</v>
      </c>
      <c r="B42" s="42" t="s">
        <v>81</v>
      </c>
      <c r="C42" s="48">
        <v>25</v>
      </c>
    </row>
    <row r="43" spans="1:3" x14ac:dyDescent="0.25">
      <c r="A43" s="46">
        <v>37</v>
      </c>
      <c r="B43" s="40" t="s">
        <v>21</v>
      </c>
      <c r="C43" s="59">
        <f>ROUND(C36/31*C31,0)</f>
        <v>8129</v>
      </c>
    </row>
    <row r="44" spans="1:3" x14ac:dyDescent="0.25">
      <c r="A44" s="46">
        <v>30</v>
      </c>
      <c r="B44" s="35" t="s">
        <v>65</v>
      </c>
      <c r="C44" s="59">
        <v>1250</v>
      </c>
    </row>
    <row r="45" spans="1:3" ht="25.5" x14ac:dyDescent="0.25">
      <c r="A45" s="46">
        <v>9</v>
      </c>
      <c r="B45" s="37" t="s">
        <v>41</v>
      </c>
      <c r="C45" s="51" t="s">
        <v>51</v>
      </c>
    </row>
    <row r="46" spans="1:3" x14ac:dyDescent="0.25">
      <c r="A46" s="46">
        <v>56</v>
      </c>
      <c r="B46" s="35" t="s">
        <v>33</v>
      </c>
      <c r="C46" s="59">
        <v>415</v>
      </c>
    </row>
    <row r="47" spans="1:3" x14ac:dyDescent="0.25">
      <c r="A47" s="46">
        <v>63</v>
      </c>
      <c r="B47" s="35" t="s">
        <v>70</v>
      </c>
      <c r="C47" s="49">
        <v>415</v>
      </c>
    </row>
    <row r="48" spans="1:3" x14ac:dyDescent="0.25">
      <c r="A48" s="46">
        <v>54</v>
      </c>
      <c r="B48" s="45" t="s">
        <v>60</v>
      </c>
      <c r="C48" s="68" t="s">
        <v>61</v>
      </c>
    </row>
    <row r="49" spans="1:3" x14ac:dyDescent="0.25">
      <c r="A49" s="46">
        <v>50</v>
      </c>
      <c r="B49" s="43" t="s">
        <v>31</v>
      </c>
      <c r="C49" s="65" t="e">
        <f>ROUND(C41-C48,0)</f>
        <v>#VALUE!</v>
      </c>
    </row>
    <row r="50" spans="1:3" x14ac:dyDescent="0.25">
      <c r="A50" s="46">
        <v>52</v>
      </c>
      <c r="B50" s="44" t="s">
        <v>32</v>
      </c>
      <c r="C50" s="67" t="e">
        <f>ROUND(+C48-C49,0)</f>
        <v>#VALUE!</v>
      </c>
    </row>
    <row r="51" spans="1:3" x14ac:dyDescent="0.25">
      <c r="A51" s="46">
        <v>41</v>
      </c>
      <c r="B51" s="40" t="s">
        <v>59</v>
      </c>
      <c r="C51" s="48">
        <v>0</v>
      </c>
    </row>
    <row r="52" spans="1:3" x14ac:dyDescent="0.25">
      <c r="A52" s="46">
        <v>48</v>
      </c>
      <c r="B52" s="42" t="s">
        <v>58</v>
      </c>
      <c r="C52" s="48"/>
    </row>
    <row r="53" spans="1:3" x14ac:dyDescent="0.25">
      <c r="A53" s="46">
        <v>25</v>
      </c>
      <c r="B53" s="35" t="s">
        <v>16</v>
      </c>
      <c r="C53" s="48" t="e">
        <f>+(C46+C47)-C49</f>
        <v>#VALUE!</v>
      </c>
    </row>
    <row r="54" spans="1:3" x14ac:dyDescent="0.25">
      <c r="A54" s="46">
        <v>7</v>
      </c>
      <c r="B54" s="37" t="s">
        <v>39</v>
      </c>
      <c r="C54" s="53" t="s">
        <v>49</v>
      </c>
    </row>
    <row r="55" spans="1:3" x14ac:dyDescent="0.25">
      <c r="A55" s="46">
        <v>53</v>
      </c>
      <c r="B55" s="35" t="s">
        <v>54</v>
      </c>
      <c r="C55" s="49" t="s">
        <v>47</v>
      </c>
    </row>
    <row r="56" spans="1:3" x14ac:dyDescent="0.25">
      <c r="A56" s="46">
        <v>44</v>
      </c>
      <c r="B56" s="40" t="s">
        <v>27</v>
      </c>
      <c r="C56" s="62">
        <f>ROUND(C46*12%,0)</f>
        <v>50</v>
      </c>
    </row>
    <row r="57" spans="1:3" x14ac:dyDescent="0.25">
      <c r="A57" s="46">
        <v>18</v>
      </c>
      <c r="B57" s="35" t="s">
        <v>12</v>
      </c>
      <c r="C57" s="48">
        <v>26</v>
      </c>
    </row>
    <row r="58" spans="1:3" x14ac:dyDescent="0.25">
      <c r="A58" s="46">
        <v>43</v>
      </c>
      <c r="B58" s="40" t="s">
        <v>26</v>
      </c>
      <c r="C58" s="59" t="str">
        <f>IF(C57&gt;=25000,"200","0")</f>
        <v>0</v>
      </c>
    </row>
    <row r="59" spans="1:3" x14ac:dyDescent="0.25">
      <c r="A59" s="46">
        <v>1</v>
      </c>
      <c r="B59" s="35" t="s">
        <v>0</v>
      </c>
      <c r="C59" s="48">
        <v>1</v>
      </c>
    </row>
    <row r="60" spans="1:3" x14ac:dyDescent="0.25">
      <c r="A60" s="46">
        <v>12</v>
      </c>
      <c r="B60" s="35" t="s">
        <v>6</v>
      </c>
      <c r="C60" s="56" t="s">
        <v>43</v>
      </c>
    </row>
    <row r="61" spans="1:3" x14ac:dyDescent="0.25">
      <c r="A61" s="46">
        <v>46</v>
      </c>
      <c r="B61" s="40" t="s">
        <v>29</v>
      </c>
      <c r="C61" s="48">
        <v>0</v>
      </c>
    </row>
    <row r="62" spans="1:3" x14ac:dyDescent="0.25">
      <c r="A62" s="46">
        <v>14</v>
      </c>
      <c r="B62" s="35" t="s">
        <v>8</v>
      </c>
      <c r="C62" s="56" t="s">
        <v>45</v>
      </c>
    </row>
    <row r="63" spans="1:3" x14ac:dyDescent="0.25">
      <c r="A63" s="46">
        <v>42</v>
      </c>
      <c r="B63" s="41" t="s">
        <v>25</v>
      </c>
      <c r="C63" s="61">
        <f>ROUND(SUM(C55:C62),0)</f>
        <v>77</v>
      </c>
    </row>
    <row r="64" spans="1:3" x14ac:dyDescent="0.25">
      <c r="A64" s="46">
        <v>49</v>
      </c>
      <c r="B64" s="40" t="s">
        <v>30</v>
      </c>
      <c r="C64" s="64" t="e">
        <f>C58+C59+C60+C61+C62</f>
        <v>#VALUE!</v>
      </c>
    </row>
    <row r="65" spans="1:3" x14ac:dyDescent="0.25">
      <c r="A65" s="46">
        <v>66</v>
      </c>
      <c r="B65" s="35" t="s">
        <v>73</v>
      </c>
      <c r="C65" s="69" t="e">
        <f>SUM(C61:C64)</f>
        <v>#VALUE!</v>
      </c>
    </row>
    <row r="66" spans="1:3" x14ac:dyDescent="0.25">
      <c r="A66" s="46">
        <v>19</v>
      </c>
      <c r="B66" s="35" t="s">
        <v>13</v>
      </c>
      <c r="C66" s="48">
        <v>5</v>
      </c>
    </row>
    <row r="67" spans="1:3" x14ac:dyDescent="0.25">
      <c r="A67" s="46">
        <v>24</v>
      </c>
      <c r="B67" s="35" t="s">
        <v>15</v>
      </c>
      <c r="C67" s="48">
        <v>0</v>
      </c>
    </row>
    <row r="68" spans="1:3" x14ac:dyDescent="0.25">
      <c r="A68" s="46">
        <v>51</v>
      </c>
      <c r="B68" s="43" t="s">
        <v>53</v>
      </c>
      <c r="C68" s="66" t="e">
        <f>+((C50/29*C41))*10%</f>
        <v>#VALUE!</v>
      </c>
    </row>
  </sheetData>
  <sortState ref="A2:C68">
    <sortCondition ref="B2:B68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 Manna</dc:creator>
  <cp:lastModifiedBy>Omkar Lanjekar</cp:lastModifiedBy>
  <dcterms:created xsi:type="dcterms:W3CDTF">2025-01-07T07:55:07Z</dcterms:created>
  <dcterms:modified xsi:type="dcterms:W3CDTF">2025-01-18T10:53:49Z</dcterms:modified>
</cp:coreProperties>
</file>