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CoachX Excel capstone\"/>
    </mc:Choice>
  </mc:AlternateContent>
  <xr:revisionPtr revIDLastSave="0" documentId="13_ncr:1_{DADA3ED8-2C23-4B9A-8A6B-CFF7A2E4438D}" xr6:coauthVersionLast="47" xr6:coauthVersionMax="47" xr10:uidLastSave="{00000000-0000-0000-0000-000000000000}"/>
  <bookViews>
    <workbookView xWindow="-120" yWindow="-120" windowWidth="20730" windowHeight="11160" activeTab="1"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1" i="2" l="1"/>
  <c r="C276" i="2"/>
  <c r="C277" i="2"/>
  <c r="C278" i="2"/>
  <c r="C279" i="2"/>
  <c r="C275" i="2"/>
  <c r="C258" i="2"/>
  <c r="C259" i="2"/>
  <c r="C260" i="2"/>
  <c r="C261" i="2"/>
  <c r="C257" i="2"/>
  <c r="C244" i="2"/>
  <c r="D235" i="2"/>
  <c r="C235" i="2"/>
  <c r="D218" i="2"/>
  <c r="D219" i="2"/>
  <c r="D220" i="2"/>
  <c r="D221" i="2"/>
  <c r="D222" i="2"/>
  <c r="D223" i="2"/>
  <c r="D224" i="2"/>
  <c r="D225" i="2"/>
  <c r="D226" i="2"/>
  <c r="D217" i="2"/>
  <c r="D216" i="2"/>
  <c r="D213" i="2"/>
  <c r="D212" i="2"/>
  <c r="D201" i="2"/>
  <c r="D202" i="2"/>
  <c r="D203" i="2"/>
  <c r="D204" i="2"/>
  <c r="D205" i="2"/>
  <c r="D206" i="2"/>
  <c r="D207" i="2"/>
  <c r="D208" i="2"/>
  <c r="D209" i="2"/>
  <c r="D200" i="2"/>
  <c r="D199" i="2"/>
  <c r="D186" i="2"/>
  <c r="D187" i="2"/>
  <c r="D188" i="2"/>
  <c r="D189" i="2"/>
  <c r="D190" i="2"/>
  <c r="D191" i="2"/>
  <c r="D192" i="2"/>
  <c r="D193" i="2"/>
  <c r="D194" i="2"/>
  <c r="D185" i="2"/>
  <c r="D184" i="2"/>
  <c r="B180" i="2"/>
  <c r="C169" i="2"/>
  <c r="C154" i="2"/>
  <c r="C139" i="2"/>
  <c r="C125" i="2"/>
  <c r="D108" i="2"/>
  <c r="C108" i="2"/>
  <c r="C107" i="2"/>
  <c r="C109" i="2" s="1"/>
  <c r="D107" i="2"/>
  <c r="D109" i="2" s="1"/>
  <c r="D95" i="2"/>
  <c r="C95" i="2"/>
  <c r="D105" i="2"/>
  <c r="C105" i="2"/>
  <c r="D93" i="2"/>
  <c r="C93" i="2"/>
  <c r="C83" i="2"/>
  <c r="C75" i="2"/>
  <c r="E65" i="2"/>
  <c r="E62" i="2"/>
  <c r="C66" i="2"/>
  <c r="C49" i="2"/>
  <c r="F50" i="2"/>
  <c r="F51" i="2"/>
  <c r="F52" i="2"/>
  <c r="F53" i="2"/>
  <c r="F54" i="2"/>
  <c r="F55" i="2"/>
  <c r="F56" i="2"/>
  <c r="F49" i="2"/>
  <c r="E50" i="2"/>
  <c r="E51" i="2"/>
  <c r="E52" i="2"/>
  <c r="E53" i="2"/>
  <c r="E54" i="2"/>
  <c r="E55" i="2"/>
  <c r="E56" i="2"/>
  <c r="E49" i="2"/>
  <c r="D43" i="2"/>
  <c r="D50" i="2" s="1"/>
  <c r="C28" i="2"/>
  <c r="C33" i="2" s="1"/>
  <c r="C21" i="2"/>
  <c r="C19" i="2"/>
  <c r="C15" i="2"/>
  <c r="C7" i="2"/>
  <c r="C25" i="2" l="1"/>
  <c r="D53" i="2"/>
  <c r="E63" i="2"/>
  <c r="E66" i="2"/>
  <c r="D51" i="2"/>
  <c r="D49" i="2"/>
  <c r="G49" i="2"/>
  <c r="C50" i="2" s="1"/>
  <c r="G50" i="2" s="1"/>
  <c r="C51" i="2" s="1"/>
  <c r="G51" i="2" s="1"/>
  <c r="C52" i="2" s="1"/>
  <c r="G52" i="2" s="1"/>
  <c r="C53" i="2" s="1"/>
  <c r="G53" i="2" s="1"/>
  <c r="C54" i="2" s="1"/>
  <c r="G54" i="2" s="1"/>
  <c r="C55" i="2" s="1"/>
  <c r="G55" i="2" s="1"/>
  <c r="C56" i="2" s="1"/>
  <c r="G56" i="2" s="1"/>
  <c r="D55" i="2"/>
  <c r="D56" i="2"/>
  <c r="D52" i="2"/>
  <c r="D54" i="2"/>
</calcChain>
</file>

<file path=xl/sharedStrings.xml><?xml version="1.0" encoding="utf-8"?>
<sst xmlns="http://schemas.openxmlformats.org/spreadsheetml/2006/main" count="135" uniqueCount="66">
  <si>
    <t>price</t>
  </si>
  <si>
    <t>payment at end of each year</t>
  </si>
  <si>
    <t>pv</t>
  </si>
  <si>
    <t>intresr rate</t>
  </si>
  <si>
    <t>No.of Payments</t>
  </si>
  <si>
    <t>Payment</t>
  </si>
  <si>
    <t>payment at beginig of each year</t>
  </si>
  <si>
    <t>EMI</t>
  </si>
  <si>
    <t>Rate per Annum</t>
  </si>
  <si>
    <t>Rate per Month</t>
  </si>
  <si>
    <t>term</t>
  </si>
  <si>
    <t>No.of Monthly Payments</t>
  </si>
  <si>
    <t>Loan Amount</t>
  </si>
  <si>
    <t>FV</t>
  </si>
  <si>
    <t>type</t>
  </si>
  <si>
    <t>No. of Payment payment</t>
  </si>
  <si>
    <t>Loan Amont (PV)</t>
  </si>
  <si>
    <t>Month</t>
  </si>
  <si>
    <t>Beginning Balance</t>
  </si>
  <si>
    <t>Interest</t>
  </si>
  <si>
    <t>Principal</t>
  </si>
  <si>
    <t>Ending Balance</t>
  </si>
  <si>
    <t>Rate per Mont</t>
  </si>
  <si>
    <t>No. Monthly Payment</t>
  </si>
  <si>
    <t>Loan Amounts</t>
  </si>
  <si>
    <t>intrest and principal paid between two period</t>
  </si>
  <si>
    <t>Interest paid between 2nd and 3rd month</t>
  </si>
  <si>
    <t>Principal paid between 2nd and 3rd Months</t>
  </si>
  <si>
    <t>Calculating Interest Rate</t>
  </si>
  <si>
    <t>No. of Monthly Payment</t>
  </si>
  <si>
    <t>Calculating Term of Loan</t>
  </si>
  <si>
    <t>npv at the end of the year</t>
  </si>
  <si>
    <t>Interest Rate</t>
  </si>
  <si>
    <t>time</t>
  </si>
  <si>
    <t>Total</t>
  </si>
  <si>
    <t>Cash Flow</t>
  </si>
  <si>
    <t>Investment 1</t>
  </si>
  <si>
    <t>Investment 2</t>
  </si>
  <si>
    <t>npv at the beginning of the year</t>
  </si>
  <si>
    <t>NPV (End Year)</t>
  </si>
  <si>
    <t>NPV (Begining Year)</t>
  </si>
  <si>
    <t>NPV (Middle Year)</t>
  </si>
  <si>
    <t>Date</t>
  </si>
  <si>
    <t>Net Present value</t>
  </si>
  <si>
    <t>Cash Flows at Irregular Intervals</t>
  </si>
  <si>
    <t>Net Present Value</t>
  </si>
  <si>
    <t>cash flow</t>
  </si>
  <si>
    <t>Internal Rate of Return (IRR)</t>
  </si>
  <si>
    <t>Cash Flows</t>
  </si>
  <si>
    <t>IRR</t>
  </si>
  <si>
    <t>Guess</t>
  </si>
  <si>
    <t>Multiple IRRs</t>
  </si>
  <si>
    <t>NPV</t>
  </si>
  <si>
    <t>Year</t>
  </si>
  <si>
    <t>Project A</t>
  </si>
  <si>
    <t>Project B</t>
  </si>
  <si>
    <t>IRR of Irregularly Spaced Cash Flows (XIRR)</t>
  </si>
  <si>
    <t>XIRR</t>
  </si>
  <si>
    <t>the internal rate of return is 26.42%</t>
  </si>
  <si>
    <t>Modified IRR (MIRR)</t>
  </si>
  <si>
    <t>Finance Rate</t>
  </si>
  <si>
    <t>Reinvestment Rate</t>
  </si>
  <si>
    <t>Discount Rate</t>
  </si>
  <si>
    <t>As you observe, NPV is 0 more than once, resulting in multiple IRRs. 
Further, reinvestment rate is not taken into account. In such cases, you can use modified IRR (MIRR).</t>
  </si>
  <si>
    <t>Discount rate</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</si>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</sst>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 #,##0.00;[Red]&quot;₹&quot;\ \-#,##0.00"/>
    <numFmt numFmtId="164" formatCode="&quot;₹&quot;\ #,##0.00"/>
    <numFmt numFmtId="165" formatCode="[$-F800]dddd\,\ mmmm\ dd\,\ yyyy"/>
    <numFmt numFmtId="172" formatCode="[$-14009]dd/mm/yyyy;@"/>
    <numFmt numFmtId="173" formatCode="[$-24009]m/d/yyyy;@"/>
  </numFmts>
  <fonts count="8" x14ac:knownFonts="1">
    <font>
      <sz val="11"/>
      <color theme="1"/>
      <name val="Calibri"/>
      <family val="2"/>
      <scheme val="minor"/>
    </font>
    <font>
      <b/>
      <sz val="11"/>
      <color theme="1"/>
      <name val="Calibri"/>
      <family val="2"/>
      <scheme val="minor"/>
    </font>
    <font>
      <sz val="28"/>
      <color theme="1"/>
      <name val="Calibri"/>
      <family val="2"/>
      <scheme val="minor"/>
    </font>
    <font>
      <sz val="18"/>
      <color rgb="FF000000"/>
      <name val="Calibri"/>
      <family val="2"/>
      <scheme val="minor"/>
    </font>
    <font>
      <b/>
      <sz val="16"/>
      <color rgb="FF000000"/>
      <name val="Calibri"/>
      <family val="2"/>
      <scheme val="minor"/>
    </font>
    <font>
      <b/>
      <sz val="16"/>
      <color theme="1"/>
      <name val="Calibri"/>
      <family val="2"/>
      <scheme val="minor"/>
    </font>
    <font>
      <sz val="11"/>
      <color theme="1"/>
      <name val="Calibri"/>
      <family val="2"/>
      <scheme val="minor"/>
    </font>
    <font>
      <b/>
      <sz val="14"/>
      <color theme="1"/>
      <name val="Calibri"/>
      <family val="2"/>
      <scheme val="minor"/>
    </font>
  </fonts>
  <fills count="2">
    <fill>
      <patternFill patternType="none"/>
    </fill>
    <fill>
      <patternFill patternType="gray125"/>
    </fill>
  </fills>
  <borders count="3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111">
    <xf numFmtId="0" fontId="0" fillId="0" borderId="0" xfId="0"/>
    <xf numFmtId="0" fontId="2" fillId="0" borderId="0" xfId="0" applyFont="1"/>
    <xf numFmtId="8"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8" fontId="0" fillId="0" borderId="6" xfId="0" applyNumberFormat="1" applyBorder="1"/>
    <xf numFmtId="0" fontId="1" fillId="0" borderId="1" xfId="0" applyFont="1" applyBorder="1"/>
    <xf numFmtId="0" fontId="1" fillId="0" borderId="3" xfId="0" applyFont="1" applyBorder="1"/>
    <xf numFmtId="0" fontId="1" fillId="0" borderId="5" xfId="0" applyFont="1" applyBorder="1"/>
    <xf numFmtId="0" fontId="0" fillId="0" borderId="7" xfId="0" applyBorder="1"/>
    <xf numFmtId="8" fontId="0" fillId="0" borderId="7" xfId="0" applyNumberForma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8" fontId="0" fillId="0" borderId="13" xfId="0" applyNumberFormat="1" applyBorder="1"/>
    <xf numFmtId="0" fontId="0" fillId="0" borderId="14" xfId="0" applyBorder="1"/>
    <xf numFmtId="8" fontId="0" fillId="0" borderId="11" xfId="0" applyNumberFormat="1" applyBorder="1"/>
    <xf numFmtId="8" fontId="0" fillId="0" borderId="15" xfId="0" applyNumberFormat="1" applyBorder="1"/>
    <xf numFmtId="0" fontId="1" fillId="0" borderId="8" xfId="0" applyFont="1" applyBorder="1"/>
    <xf numFmtId="0" fontId="1" fillId="0" borderId="10" xfId="0" applyFont="1" applyBorder="1"/>
    <xf numFmtId="0" fontId="1" fillId="0" borderId="12" xfId="0" applyFont="1" applyBorder="1"/>
    <xf numFmtId="0" fontId="1" fillId="0" borderId="10" xfId="0" applyFont="1" applyBorder="1" applyAlignment="1">
      <alignment wrapText="1"/>
    </xf>
    <xf numFmtId="0" fontId="1" fillId="0" borderId="16" xfId="0" applyFont="1" applyBorder="1" applyAlignment="1">
      <alignment horizontal="center" vertical="center" wrapText="1"/>
    </xf>
    <xf numFmtId="164" fontId="0" fillId="0" borderId="17" xfId="0" applyNumberFormat="1" applyBorder="1"/>
    <xf numFmtId="8" fontId="0" fillId="0" borderId="17" xfId="0" applyNumberFormat="1" applyBorder="1"/>
    <xf numFmtId="0" fontId="1" fillId="0" borderId="17" xfId="0" applyFont="1" applyBorder="1" applyAlignment="1">
      <alignment horizontal="center" wrapText="1"/>
    </xf>
    <xf numFmtId="8" fontId="0" fillId="0" borderId="18" xfId="0" applyNumberFormat="1" applyBorder="1"/>
    <xf numFmtId="0" fontId="1" fillId="0" borderId="3" xfId="0" applyFont="1" applyBorder="1" applyAlignment="1">
      <alignment wrapText="1"/>
    </xf>
    <xf numFmtId="9" fontId="0" fillId="0" borderId="6" xfId="0" applyNumberFormat="1" applyBorder="1"/>
    <xf numFmtId="0" fontId="1" fillId="0" borderId="5" xfId="0" applyFont="1" applyBorder="1" applyAlignment="1">
      <alignment wrapText="1"/>
    </xf>
    <xf numFmtId="2" fontId="0" fillId="0" borderId="6" xfId="0" applyNumberFormat="1" applyBorder="1"/>
    <xf numFmtId="0" fontId="1" fillId="0" borderId="7" xfId="0" applyFont="1" applyBorder="1"/>
    <xf numFmtId="0" fontId="1" fillId="0" borderId="11" xfId="0" applyFont="1" applyBorder="1"/>
    <xf numFmtId="0" fontId="0" fillId="0" borderId="15" xfId="0" applyBorder="1"/>
    <xf numFmtId="0" fontId="0" fillId="0" borderId="13" xfId="0" applyBorder="1"/>
    <xf numFmtId="0" fontId="1" fillId="0" borderId="0" xfId="0" applyFont="1"/>
    <xf numFmtId="0" fontId="1" fillId="0" borderId="19" xfId="0" applyFont="1" applyBorder="1"/>
    <xf numFmtId="8" fontId="0" fillId="0" borderId="20" xfId="0" applyNumberFormat="1" applyBorder="1"/>
    <xf numFmtId="8" fontId="0" fillId="0" borderId="21" xfId="0" applyNumberFormat="1" applyBorder="1"/>
    <xf numFmtId="0" fontId="1" fillId="0" borderId="22" xfId="0" applyFont="1" applyBorder="1"/>
    <xf numFmtId="8" fontId="0" fillId="0" borderId="23" xfId="0" applyNumberFormat="1" applyBorder="1"/>
    <xf numFmtId="8" fontId="0" fillId="0" borderId="24" xfId="0" applyNumberFormat="1" applyBorder="1"/>
    <xf numFmtId="165" fontId="0" fillId="0" borderId="10" xfId="0" applyNumberFormat="1" applyBorder="1"/>
    <xf numFmtId="165" fontId="1" fillId="0" borderId="10" xfId="0" applyNumberFormat="1" applyFont="1" applyBorder="1"/>
    <xf numFmtId="2" fontId="0" fillId="0" borderId="13" xfId="0" applyNumberFormat="1" applyBorder="1"/>
    <xf numFmtId="0" fontId="1" fillId="0" borderId="16" xfId="0" applyFont="1" applyBorder="1" applyAlignment="1">
      <alignment horizontal="center"/>
    </xf>
    <xf numFmtId="0" fontId="0" fillId="0" borderId="17" xfId="0" applyBorder="1"/>
    <xf numFmtId="0" fontId="0" fillId="0" borderId="18" xfId="0" applyBorder="1"/>
    <xf numFmtId="9" fontId="0" fillId="0" borderId="7" xfId="0" applyNumberFormat="1" applyBorder="1"/>
    <xf numFmtId="9" fontId="0" fillId="0" borderId="18" xfId="0" applyNumberFormat="1" applyBorder="1"/>
    <xf numFmtId="0" fontId="1" fillId="0" borderId="25" xfId="0" applyFont="1" applyBorder="1" applyAlignment="1">
      <alignment horizontal="center"/>
    </xf>
    <xf numFmtId="0" fontId="0" fillId="0" borderId="26" xfId="0" applyBorder="1"/>
    <xf numFmtId="0" fontId="0" fillId="0" borderId="27" xfId="0" applyBorder="1"/>
    <xf numFmtId="9" fontId="0" fillId="0" borderId="11" xfId="0" applyNumberFormat="1" applyBorder="1"/>
    <xf numFmtId="0" fontId="1" fillId="0" borderId="9" xfId="0" applyFont="1" applyBorder="1"/>
    <xf numFmtId="0" fontId="1" fillId="0" borderId="9" xfId="0" applyFont="1" applyBorder="1" applyAlignment="1">
      <alignment horizontal="center"/>
    </xf>
    <xf numFmtId="0" fontId="1" fillId="0" borderId="8" xfId="0" applyFont="1" applyBorder="1" applyAlignment="1">
      <alignment horizontal="center"/>
    </xf>
    <xf numFmtId="0" fontId="0" fillId="0" borderId="29" xfId="0" applyBorder="1"/>
    <xf numFmtId="0" fontId="0" fillId="0" borderId="30" xfId="0" applyBorder="1"/>
    <xf numFmtId="0" fontId="1" fillId="0" borderId="28" xfId="0" applyFont="1" applyBorder="1" applyAlignment="1">
      <alignment horizontal="center"/>
    </xf>
    <xf numFmtId="10" fontId="1" fillId="0" borderId="11" xfId="0" applyNumberFormat="1" applyFont="1" applyBorder="1"/>
    <xf numFmtId="10" fontId="1" fillId="0" borderId="13" xfId="0" applyNumberFormat="1" applyFont="1" applyBorder="1"/>
    <xf numFmtId="10" fontId="1" fillId="0" borderId="10" xfId="0" applyNumberFormat="1" applyFont="1" applyBorder="1"/>
    <xf numFmtId="8" fontId="1" fillId="0" borderId="11" xfId="0" applyNumberFormat="1" applyFont="1" applyBorder="1"/>
    <xf numFmtId="10" fontId="1" fillId="0" borderId="12" xfId="0" applyNumberFormat="1" applyFont="1" applyBorder="1"/>
    <xf numFmtId="8" fontId="1" fillId="0" borderId="13" xfId="0" applyNumberFormat="1" applyFont="1" applyBorder="1"/>
    <xf numFmtId="9" fontId="0" fillId="0" borderId="13" xfId="0" applyNumberFormat="1" applyBorder="1"/>
    <xf numFmtId="0" fontId="1" fillId="0" borderId="31" xfId="0" applyFont="1" applyBorder="1"/>
    <xf numFmtId="0" fontId="0" fillId="0" borderId="32" xfId="0" applyBorder="1"/>
    <xf numFmtId="0" fontId="1" fillId="0" borderId="16" xfId="0" applyFont="1" applyBorder="1"/>
    <xf numFmtId="0" fontId="5" fillId="0" borderId="0" xfId="0" applyFont="1" applyAlignment="1">
      <alignment horizontal="center"/>
    </xf>
    <xf numFmtId="0" fontId="1" fillId="0" borderId="3" xfId="0" applyFont="1" applyBorder="1"/>
    <xf numFmtId="0" fontId="1" fillId="0" borderId="4" xfId="0" applyFont="1" applyBorder="1"/>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0" fillId="0" borderId="0" xfId="0" applyAlignment="1">
      <alignment horizontal="center" wrapText="1"/>
    </xf>
    <xf numFmtId="0" fontId="1" fillId="0" borderId="7" xfId="0" applyFont="1" applyBorder="1" applyAlignment="1">
      <alignment horizontal="center"/>
    </xf>
    <xf numFmtId="0" fontId="1" fillId="0" borderId="11" xfId="0" applyFont="1" applyBorder="1" applyAlignment="1">
      <alignment horizontal="center"/>
    </xf>
    <xf numFmtId="172" fontId="0" fillId="0" borderId="0" xfId="0" applyNumberFormat="1"/>
    <xf numFmtId="173" fontId="0" fillId="0" borderId="0" xfId="0" applyNumberFormat="1"/>
    <xf numFmtId="0" fontId="7" fillId="0" borderId="0" xfId="0" applyFont="1" applyAlignment="1">
      <alignment horizontal="center"/>
    </xf>
    <xf numFmtId="2" fontId="0" fillId="0" borderId="0" xfId="0" applyNumberFormat="1"/>
    <xf numFmtId="10" fontId="0" fillId="0" borderId="0" xfId="1" applyNumberFormat="1" applyFont="1"/>
    <xf numFmtId="9" fontId="0" fillId="0" borderId="9" xfId="0" applyNumberFormat="1" applyBorder="1"/>
    <xf numFmtId="0" fontId="0" fillId="0" borderId="34" xfId="0" applyBorder="1"/>
    <xf numFmtId="0" fontId="0" fillId="0" borderId="35" xfId="0" applyBorder="1"/>
    <xf numFmtId="0" fontId="1" fillId="0" borderId="21" xfId="0" applyFont="1" applyBorder="1"/>
    <xf numFmtId="9" fontId="0" fillId="0" borderId="10" xfId="0" applyNumberFormat="1" applyBorder="1"/>
    <xf numFmtId="9" fontId="0" fillId="0" borderId="12" xfId="0" applyNumberFormat="1" applyBorder="1"/>
    <xf numFmtId="9" fontId="0" fillId="0" borderId="34" xfId="0" applyNumberFormat="1" applyBorder="1"/>
    <xf numFmtId="8" fontId="0" fillId="0" borderId="35" xfId="0" applyNumberFormat="1" applyBorder="1"/>
    <xf numFmtId="0" fontId="0" fillId="0" borderId="19" xfId="0" applyBorder="1"/>
    <xf numFmtId="0" fontId="0" fillId="0" borderId="21" xfId="0" applyBorder="1"/>
    <xf numFmtId="0" fontId="7" fillId="0" borderId="0" xfId="0" applyFont="1" applyAlignment="1">
      <alignment horizontal="center" wrapText="1"/>
    </xf>
    <xf numFmtId="0" fontId="0" fillId="0" borderId="6" xfId="0" applyBorder="1"/>
    <xf numFmtId="0" fontId="1" fillId="0" borderId="34" xfId="0" applyFont="1" applyBorder="1"/>
    <xf numFmtId="0" fontId="1" fillId="0" borderId="35" xfId="0" applyFont="1" applyBorder="1"/>
    <xf numFmtId="0" fontId="1" fillId="0" borderId="13" xfId="0" applyFont="1" applyBorder="1"/>
    <xf numFmtId="0" fontId="1" fillId="0" borderId="10" xfId="0" applyFont="1" applyFill="1" applyBorder="1"/>
    <xf numFmtId="0" fontId="1" fillId="0" borderId="12" xfId="0" applyFont="1" applyFill="1" applyBorder="1"/>
    <xf numFmtId="0" fontId="1" fillId="0" borderId="34" xfId="0" applyFont="1" applyFill="1" applyBorder="1"/>
    <xf numFmtId="0" fontId="1" fillId="0" borderId="36" xfId="0" applyFont="1" applyBorder="1"/>
    <xf numFmtId="9" fontId="1" fillId="0" borderId="33" xfId="0"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514350</xdr:colOff>
      <xdr:row>47</xdr:row>
      <xdr:rowOff>133350</xdr:rowOff>
    </xdr:from>
    <xdr:to>
      <xdr:col>7</xdr:col>
      <xdr:colOff>276225</xdr:colOff>
      <xdr:row>69</xdr:row>
      <xdr:rowOff>28575</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9086850"/>
          <a:ext cx="40290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72</xdr:row>
      <xdr:rowOff>76200</xdr:rowOff>
    </xdr:from>
    <xdr:to>
      <xdr:col>7</xdr:col>
      <xdr:colOff>76200</xdr:colOff>
      <xdr:row>92</xdr:row>
      <xdr:rowOff>123825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12268200"/>
          <a:ext cx="3810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122</xdr:row>
      <xdr:rowOff>76200</xdr:rowOff>
    </xdr:from>
    <xdr:to>
      <xdr:col>10</xdr:col>
      <xdr:colOff>28575</xdr:colOff>
      <xdr:row>139</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147</xdr:row>
      <xdr:rowOff>171450</xdr:rowOff>
    </xdr:from>
    <xdr:to>
      <xdr:col>8</xdr:col>
      <xdr:colOff>514350</xdr:colOff>
      <xdr:row>165</xdr:row>
      <xdr:rowOff>9525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26650950"/>
          <a:ext cx="4933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178</xdr:row>
      <xdr:rowOff>142875</xdr:rowOff>
    </xdr:from>
    <xdr:to>
      <xdr:col>7</xdr:col>
      <xdr:colOff>504825</xdr:colOff>
      <xdr:row>190</xdr:row>
      <xdr:rowOff>152400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32527875"/>
          <a:ext cx="42957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195</xdr:row>
      <xdr:rowOff>95250</xdr:rowOff>
    </xdr:from>
    <xdr:to>
      <xdr:col>7</xdr:col>
      <xdr:colOff>542925</xdr:colOff>
      <xdr:row>209</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216</xdr:row>
      <xdr:rowOff>76197</xdr:rowOff>
    </xdr:from>
    <xdr:to>
      <xdr:col>14</xdr:col>
      <xdr:colOff>595</xdr:colOff>
      <xdr:row>234</xdr:row>
      <xdr:rowOff>57147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2925" y="39700197"/>
          <a:ext cx="799207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239</xdr:row>
      <xdr:rowOff>19046</xdr:rowOff>
    </xdr:from>
    <xdr:to>
      <xdr:col>14</xdr:col>
      <xdr:colOff>117324</xdr:colOff>
      <xdr:row>252</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265</xdr:row>
      <xdr:rowOff>142875</xdr:rowOff>
    </xdr:from>
    <xdr:to>
      <xdr:col>10</xdr:col>
      <xdr:colOff>390525</xdr:colOff>
      <xdr:row>286</xdr:row>
      <xdr:rowOff>47625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71525" y="50625375"/>
          <a:ext cx="571500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291</xdr:row>
      <xdr:rowOff>152400</xdr:rowOff>
    </xdr:from>
    <xdr:to>
      <xdr:col>10</xdr:col>
      <xdr:colOff>180975</xdr:colOff>
      <xdr:row>313</xdr:row>
      <xdr:rowOff>28575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1975" y="54063900"/>
          <a:ext cx="571500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325</xdr:row>
      <xdr:rowOff>142875</xdr:rowOff>
    </xdr:from>
    <xdr:to>
      <xdr:col>8</xdr:col>
      <xdr:colOff>485775</xdr:colOff>
      <xdr:row>334</xdr:row>
      <xdr:rowOff>76200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 y="60531375"/>
          <a:ext cx="48672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340</xdr:row>
      <xdr:rowOff>104775</xdr:rowOff>
    </xdr:from>
    <xdr:to>
      <xdr:col>9</xdr:col>
      <xdr:colOff>276225</xdr:colOff>
      <xdr:row>352</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361</xdr:row>
      <xdr:rowOff>133350</xdr:rowOff>
    </xdr:from>
    <xdr:to>
      <xdr:col>8</xdr:col>
      <xdr:colOff>476250</xdr:colOff>
      <xdr:row>370</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398</xdr:row>
      <xdr:rowOff>114300</xdr:rowOff>
    </xdr:from>
    <xdr:to>
      <xdr:col>8</xdr:col>
      <xdr:colOff>523875</xdr:colOff>
      <xdr:row>412</xdr:row>
      <xdr:rowOff>57150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300" y="74409300"/>
          <a:ext cx="49053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425</xdr:row>
      <xdr:rowOff>123825</xdr:rowOff>
    </xdr:from>
    <xdr:to>
      <xdr:col>10</xdr:col>
      <xdr:colOff>57150</xdr:colOff>
      <xdr:row>441</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496</xdr:row>
      <xdr:rowOff>19050</xdr:rowOff>
    </xdr:from>
    <xdr:to>
      <xdr:col>9</xdr:col>
      <xdr:colOff>28575</xdr:colOff>
      <xdr:row>514</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524</xdr:row>
      <xdr:rowOff>19050</xdr:rowOff>
    </xdr:from>
    <xdr:to>
      <xdr:col>9</xdr:col>
      <xdr:colOff>200025</xdr:colOff>
      <xdr:row>543</xdr:row>
      <xdr:rowOff>19050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04825" y="98317050"/>
          <a:ext cx="51816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548</xdr:row>
      <xdr:rowOff>66675</xdr:rowOff>
    </xdr:from>
    <xdr:to>
      <xdr:col>8</xdr:col>
      <xdr:colOff>533400</xdr:colOff>
      <xdr:row>569</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579</xdr:row>
      <xdr:rowOff>142875</xdr:rowOff>
    </xdr:from>
    <xdr:to>
      <xdr:col>8</xdr:col>
      <xdr:colOff>0</xdr:colOff>
      <xdr:row>598</xdr:row>
      <xdr:rowOff>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14350" y="108918375"/>
          <a:ext cx="43624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604</xdr:row>
      <xdr:rowOff>19050</xdr:rowOff>
    </xdr:from>
    <xdr:to>
      <xdr:col>6</xdr:col>
      <xdr:colOff>590550</xdr:colOff>
      <xdr:row>624</xdr:row>
      <xdr:rowOff>123825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33400" y="11508105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228600</xdr:colOff>
      <xdr:row>629</xdr:row>
      <xdr:rowOff>123825</xdr:rowOff>
    </xdr:from>
    <xdr:to>
      <xdr:col>7</xdr:col>
      <xdr:colOff>466725</xdr:colOff>
      <xdr:row>649</xdr:row>
      <xdr:rowOff>152400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8600" y="1199483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653</xdr:row>
      <xdr:rowOff>133350</xdr:rowOff>
    </xdr:from>
    <xdr:to>
      <xdr:col>6</xdr:col>
      <xdr:colOff>342900</xdr:colOff>
      <xdr:row>674</xdr:row>
      <xdr:rowOff>9525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76250" y="123005850"/>
          <a:ext cx="352425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681</xdr:row>
      <xdr:rowOff>133350</xdr:rowOff>
    </xdr:from>
    <xdr:to>
      <xdr:col>7</xdr:col>
      <xdr:colOff>581025</xdr:colOff>
      <xdr:row>700</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715</xdr:row>
      <xdr:rowOff>0</xdr:rowOff>
    </xdr:from>
    <xdr:to>
      <xdr:col>9</xdr:col>
      <xdr:colOff>295275</xdr:colOff>
      <xdr:row>729</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731</xdr:row>
      <xdr:rowOff>114300</xdr:rowOff>
    </xdr:from>
    <xdr:to>
      <xdr:col>9</xdr:col>
      <xdr:colOff>352425</xdr:colOff>
      <xdr:row>746</xdr:row>
      <xdr:rowOff>104775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47675" y="1378458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 y="143951325"/>
          <a:ext cx="533400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788</xdr:row>
      <xdr:rowOff>161925</xdr:rowOff>
    </xdr:from>
    <xdr:to>
      <xdr:col>6</xdr:col>
      <xdr:colOff>590550</xdr:colOff>
      <xdr:row>809</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836</xdr:row>
      <xdr:rowOff>95250</xdr:rowOff>
    </xdr:from>
    <xdr:to>
      <xdr:col>6</xdr:col>
      <xdr:colOff>542925</xdr:colOff>
      <xdr:row>855</xdr:row>
      <xdr:rowOff>142875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85775" y="157829250"/>
          <a:ext cx="371475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866</xdr:row>
      <xdr:rowOff>28575</xdr:rowOff>
    </xdr:from>
    <xdr:to>
      <xdr:col>5</xdr:col>
      <xdr:colOff>600075</xdr:colOff>
      <xdr:row>886</xdr:row>
      <xdr:rowOff>28575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6725" y="163477575"/>
          <a:ext cx="318135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1975" y="169078275"/>
          <a:ext cx="46101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1741836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6</xdr:col>
      <xdr:colOff>600075</xdr:colOff>
      <xdr:row>964</xdr:row>
      <xdr:rowOff>95250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23875" y="1785270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1010</xdr:row>
      <xdr:rowOff>152400</xdr:rowOff>
    </xdr:from>
    <xdr:to>
      <xdr:col>8</xdr:col>
      <xdr:colOff>76200</xdr:colOff>
      <xdr:row>1029</xdr:row>
      <xdr:rowOff>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57200" y="191033400"/>
          <a:ext cx="44958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1038</xdr:row>
      <xdr:rowOff>85725</xdr:rowOff>
    </xdr:from>
    <xdr:to>
      <xdr:col>7</xdr:col>
      <xdr:colOff>57150</xdr:colOff>
      <xdr:row>1051</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1058</xdr:row>
      <xdr:rowOff>180975</xdr:rowOff>
    </xdr:from>
    <xdr:to>
      <xdr:col>5</xdr:col>
      <xdr:colOff>361950</xdr:colOff>
      <xdr:row>1060</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1071</xdr:row>
      <xdr:rowOff>152400</xdr:rowOff>
    </xdr:from>
    <xdr:to>
      <xdr:col>6</xdr:col>
      <xdr:colOff>123825</xdr:colOff>
      <xdr:row>1090</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1096</xdr:row>
      <xdr:rowOff>47625</xdr:rowOff>
    </xdr:from>
    <xdr:to>
      <xdr:col>8</xdr:col>
      <xdr:colOff>66675</xdr:colOff>
      <xdr:row>1116</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1125</xdr:row>
      <xdr:rowOff>95250</xdr:rowOff>
    </xdr:from>
    <xdr:to>
      <xdr:col>6</xdr:col>
      <xdr:colOff>123825</xdr:colOff>
      <xdr:row>1146</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2"/>
  <sheetViews>
    <sheetView topLeftCell="A1147" workbookViewId="0">
      <selection activeCell="A12" sqref="A12"/>
    </sheetView>
  </sheetViews>
  <sheetFormatPr defaultRowHeight="15" x14ac:dyDescent="0.25"/>
  <sheetData>
    <row r="12" customFormat="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B1:G281"/>
  <sheetViews>
    <sheetView tabSelected="1" workbookViewId="0">
      <selection activeCell="E280" sqref="E280"/>
    </sheetView>
  </sheetViews>
  <sheetFormatPr defaultRowHeight="15" x14ac:dyDescent="0.25"/>
  <cols>
    <col min="1" max="1" width="3.140625" customWidth="1"/>
    <col min="2" max="2" width="18.28515625" customWidth="1"/>
    <col min="3" max="3" width="21.7109375" customWidth="1"/>
    <col min="4" max="4" width="17" customWidth="1"/>
    <col min="5" max="5" width="34.140625" customWidth="1"/>
    <col min="6" max="6" width="11.42578125" bestFit="1" customWidth="1"/>
    <col min="7" max="7" width="15.7109375" bestFit="1" customWidth="1"/>
  </cols>
  <sheetData>
    <row r="1" spans="2:3" ht="15.75" thickBot="1" x14ac:dyDescent="0.3"/>
    <row r="2" spans="2:3" x14ac:dyDescent="0.25">
      <c r="B2" s="9" t="s">
        <v>0</v>
      </c>
      <c r="C2" s="4">
        <v>32000</v>
      </c>
    </row>
    <row r="3" spans="2:3" x14ac:dyDescent="0.25">
      <c r="B3" s="10" t="s">
        <v>3</v>
      </c>
      <c r="C3" s="6">
        <v>0.13</v>
      </c>
    </row>
    <row r="4" spans="2:3" x14ac:dyDescent="0.25">
      <c r="B4" s="10" t="s">
        <v>4</v>
      </c>
      <c r="C4" s="6">
        <v>8</v>
      </c>
    </row>
    <row r="5" spans="2:3" x14ac:dyDescent="0.25">
      <c r="B5" s="10" t="s">
        <v>5</v>
      </c>
      <c r="C5" s="6">
        <v>-6000</v>
      </c>
    </row>
    <row r="6" spans="2:3" x14ac:dyDescent="0.25">
      <c r="B6" s="76" t="s">
        <v>1</v>
      </c>
      <c r="C6" s="77"/>
    </row>
    <row r="7" spans="2:3" ht="15.75" thickBot="1" x14ac:dyDescent="0.3">
      <c r="B7" s="11" t="s">
        <v>2</v>
      </c>
      <c r="C7" s="8">
        <f>PV(C3,C4,C5)</f>
        <v>28792.621766665405</v>
      </c>
    </row>
    <row r="9" spans="2:3" ht="15.75" thickBot="1" x14ac:dyDescent="0.3"/>
    <row r="10" spans="2:3" x14ac:dyDescent="0.25">
      <c r="B10" s="9" t="s">
        <v>0</v>
      </c>
      <c r="C10" s="4">
        <v>32000</v>
      </c>
    </row>
    <row r="11" spans="2:3" x14ac:dyDescent="0.25">
      <c r="B11" s="10" t="s">
        <v>3</v>
      </c>
      <c r="C11" s="6">
        <v>0.13</v>
      </c>
    </row>
    <row r="12" spans="2:3" x14ac:dyDescent="0.25">
      <c r="B12" s="10" t="s">
        <v>4</v>
      </c>
      <c r="C12" s="6">
        <v>8</v>
      </c>
    </row>
    <row r="13" spans="2:3" x14ac:dyDescent="0.25">
      <c r="B13" s="10" t="s">
        <v>5</v>
      </c>
      <c r="C13" s="6">
        <v>-6000</v>
      </c>
    </row>
    <row r="14" spans="2:3" x14ac:dyDescent="0.25">
      <c r="B14" s="76" t="s">
        <v>6</v>
      </c>
      <c r="C14" s="77"/>
    </row>
    <row r="15" spans="2:3" ht="15.75" thickBot="1" x14ac:dyDescent="0.3">
      <c r="B15" s="11" t="s">
        <v>2</v>
      </c>
      <c r="C15" s="8">
        <f>PV(C11,C12,C13,,1)</f>
        <v>32535.662596331898</v>
      </c>
    </row>
    <row r="17" spans="2:7" ht="32.25" customHeight="1" thickBot="1" x14ac:dyDescent="0.6">
      <c r="B17" s="1" t="s">
        <v>7</v>
      </c>
    </row>
    <row r="18" spans="2:7" x14ac:dyDescent="0.25">
      <c r="B18" s="3" t="s">
        <v>8</v>
      </c>
      <c r="C18" s="4">
        <v>0.12</v>
      </c>
    </row>
    <row r="19" spans="2:7" x14ac:dyDescent="0.25">
      <c r="B19" s="5" t="s">
        <v>9</v>
      </c>
      <c r="C19" s="6">
        <f>C18/12</f>
        <v>0.01</v>
      </c>
    </row>
    <row r="20" spans="2:7" x14ac:dyDescent="0.25">
      <c r="B20" s="5" t="s">
        <v>10</v>
      </c>
      <c r="C20" s="6">
        <v>25</v>
      </c>
    </row>
    <row r="21" spans="2:7" x14ac:dyDescent="0.25">
      <c r="B21" s="5" t="s">
        <v>11</v>
      </c>
      <c r="C21" s="6">
        <f>C20*12</f>
        <v>300</v>
      </c>
    </row>
    <row r="22" spans="2:7" x14ac:dyDescent="0.25">
      <c r="B22" s="5" t="s">
        <v>12</v>
      </c>
      <c r="C22" s="6">
        <v>5000000</v>
      </c>
    </row>
    <row r="23" spans="2:7" x14ac:dyDescent="0.25">
      <c r="B23" s="5" t="s">
        <v>13</v>
      </c>
      <c r="C23" s="6">
        <v>0</v>
      </c>
    </row>
    <row r="24" spans="2:7" x14ac:dyDescent="0.25">
      <c r="B24" s="5" t="s">
        <v>14</v>
      </c>
      <c r="C24" s="6">
        <v>1</v>
      </c>
      <c r="F24" s="2"/>
      <c r="G24" s="2"/>
    </row>
    <row r="25" spans="2:7" ht="15.75" thickBot="1" x14ac:dyDescent="0.3">
      <c r="B25" s="7" t="s">
        <v>7</v>
      </c>
      <c r="C25" s="8">
        <f>PMT(C19,C21,C22,0,1)</f>
        <v>-52139.809019684551</v>
      </c>
    </row>
    <row r="26" spans="2:7" ht="15.75" thickBot="1" x14ac:dyDescent="0.3"/>
    <row r="27" spans="2:7" x14ac:dyDescent="0.25">
      <c r="B27" s="3" t="s">
        <v>8</v>
      </c>
      <c r="C27" s="4">
        <v>0.16</v>
      </c>
    </row>
    <row r="28" spans="2:7" x14ac:dyDescent="0.25">
      <c r="B28" s="5" t="s">
        <v>9</v>
      </c>
      <c r="C28" s="6">
        <f>C27/12</f>
        <v>1.3333333333333334E-2</v>
      </c>
    </row>
    <row r="29" spans="2:7" x14ac:dyDescent="0.25">
      <c r="B29" s="5" t="s">
        <v>15</v>
      </c>
      <c r="C29" s="6">
        <v>8</v>
      </c>
    </row>
    <row r="30" spans="2:7" x14ac:dyDescent="0.25">
      <c r="B30" s="5" t="s">
        <v>16</v>
      </c>
      <c r="C30" s="6">
        <v>1000000</v>
      </c>
    </row>
    <row r="31" spans="2:7" x14ac:dyDescent="0.25">
      <c r="B31" s="5" t="s">
        <v>13</v>
      </c>
      <c r="C31" s="6">
        <v>0</v>
      </c>
    </row>
    <row r="32" spans="2:7" x14ac:dyDescent="0.25">
      <c r="B32" s="5" t="s">
        <v>14</v>
      </c>
      <c r="C32" s="6">
        <v>0</v>
      </c>
    </row>
    <row r="33" spans="2:7" ht="15.75" thickBot="1" x14ac:dyDescent="0.3">
      <c r="B33" s="7" t="s">
        <v>7</v>
      </c>
      <c r="C33" s="8">
        <f>PMT(C28,C29,C30,0,0)</f>
        <v>-132615.87371330586</v>
      </c>
    </row>
    <row r="37" spans="2:7" ht="15.75" thickBot="1" x14ac:dyDescent="0.3"/>
    <row r="38" spans="2:7" x14ac:dyDescent="0.25">
      <c r="C38" s="14" t="s">
        <v>22</v>
      </c>
      <c r="D38" s="15">
        <v>1.2999999999999999E-2</v>
      </c>
    </row>
    <row r="39" spans="2:7" x14ac:dyDescent="0.25">
      <c r="C39" s="16" t="s">
        <v>23</v>
      </c>
      <c r="D39" s="17">
        <v>8</v>
      </c>
    </row>
    <row r="40" spans="2:7" x14ac:dyDescent="0.25">
      <c r="C40" s="16" t="s">
        <v>24</v>
      </c>
      <c r="D40" s="17">
        <v>100000</v>
      </c>
    </row>
    <row r="41" spans="2:7" x14ac:dyDescent="0.25">
      <c r="C41" s="16" t="s">
        <v>13</v>
      </c>
      <c r="D41" s="17">
        <v>0</v>
      </c>
    </row>
    <row r="42" spans="2:7" x14ac:dyDescent="0.25">
      <c r="C42" s="16" t="s">
        <v>14</v>
      </c>
      <c r="D42" s="17">
        <v>0</v>
      </c>
    </row>
    <row r="43" spans="2:7" ht="15.75" thickBot="1" x14ac:dyDescent="0.3">
      <c r="C43" s="18" t="s">
        <v>7</v>
      </c>
      <c r="D43" s="19">
        <f>PMT(D38,D39,D40,D41,D42)</f>
        <v>-13242.267163680835</v>
      </c>
    </row>
    <row r="47" spans="2:7" ht="15.75" thickBot="1" x14ac:dyDescent="0.3"/>
    <row r="48" spans="2:7" x14ac:dyDescent="0.25">
      <c r="B48" s="14" t="s">
        <v>17</v>
      </c>
      <c r="C48" s="20" t="s">
        <v>18</v>
      </c>
      <c r="D48" s="20" t="s">
        <v>7</v>
      </c>
      <c r="E48" s="20" t="s">
        <v>19</v>
      </c>
      <c r="F48" s="20" t="s">
        <v>20</v>
      </c>
      <c r="G48" s="15" t="s">
        <v>21</v>
      </c>
    </row>
    <row r="49" spans="2:7" x14ac:dyDescent="0.25">
      <c r="B49" s="16">
        <v>1</v>
      </c>
      <c r="C49" s="12">
        <f>D40</f>
        <v>100000</v>
      </c>
      <c r="D49" s="13">
        <f>-$D$43</f>
        <v>13242.267163680835</v>
      </c>
      <c r="E49" s="13">
        <f>-IPMT($D$38,B49,$D$39,$D$40,$D$41,$D$42)</f>
        <v>1300</v>
      </c>
      <c r="F49" s="13">
        <f>-PPMT($D$38,B49,$D$39,$D$40,$D$41,$D$42)</f>
        <v>11942.267163680835</v>
      </c>
      <c r="G49" s="21">
        <f>C49-F49</f>
        <v>88057.732836319163</v>
      </c>
    </row>
    <row r="50" spans="2:7" x14ac:dyDescent="0.25">
      <c r="B50" s="16">
        <v>2</v>
      </c>
      <c r="C50" s="13">
        <f t="shared" ref="C50:C56" si="0">G49</f>
        <v>88057.732836319163</v>
      </c>
      <c r="D50" s="13">
        <f t="shared" ref="D50:D56" si="1">-$D$43</f>
        <v>13242.267163680835</v>
      </c>
      <c r="E50" s="13">
        <f t="shared" ref="E50:E56" si="2">-IPMT($D$38,B50,$D$39,$D$40,$D$41,$D$42)</f>
        <v>1144.7505268721491</v>
      </c>
      <c r="F50" s="13">
        <f t="shared" ref="F50:F56" si="3">-PPMT($D$38,B50,$D$39,$D$40,$D$41,$D$42)</f>
        <v>12097.516636808687</v>
      </c>
      <c r="G50" s="21">
        <f t="shared" ref="G50" si="4">C50-F50</f>
        <v>75960.216199510469</v>
      </c>
    </row>
    <row r="51" spans="2:7" x14ac:dyDescent="0.25">
      <c r="B51" s="16">
        <v>3</v>
      </c>
      <c r="C51" s="13">
        <f t="shared" si="0"/>
        <v>75960.216199510469</v>
      </c>
      <c r="D51" s="13">
        <f t="shared" si="1"/>
        <v>13242.267163680835</v>
      </c>
      <c r="E51" s="13">
        <f t="shared" si="2"/>
        <v>987.48281059363603</v>
      </c>
      <c r="F51" s="13">
        <f t="shared" si="3"/>
        <v>12254.7843530872</v>
      </c>
      <c r="G51" s="21">
        <f t="shared" ref="G51:G56" si="5">C51-F51</f>
        <v>63705.431846423271</v>
      </c>
    </row>
    <row r="52" spans="2:7" x14ac:dyDescent="0.25">
      <c r="B52" s="16">
        <v>4</v>
      </c>
      <c r="C52" s="13">
        <f t="shared" si="0"/>
        <v>63705.431846423271</v>
      </c>
      <c r="D52" s="13">
        <f t="shared" si="1"/>
        <v>13242.267163680835</v>
      </c>
      <c r="E52" s="13">
        <f t="shared" si="2"/>
        <v>828.17061400350269</v>
      </c>
      <c r="F52" s="13">
        <f t="shared" si="3"/>
        <v>12414.096549677333</v>
      </c>
      <c r="G52" s="21">
        <f t="shared" si="5"/>
        <v>51291.335296745936</v>
      </c>
    </row>
    <row r="53" spans="2:7" x14ac:dyDescent="0.25">
      <c r="B53" s="16">
        <v>5</v>
      </c>
      <c r="C53" s="13">
        <f t="shared" si="0"/>
        <v>51291.335296745936</v>
      </c>
      <c r="D53" s="13">
        <f t="shared" si="1"/>
        <v>13242.267163680835</v>
      </c>
      <c r="E53" s="13">
        <f t="shared" si="2"/>
        <v>666.78735885769731</v>
      </c>
      <c r="F53" s="13">
        <f t="shared" si="3"/>
        <v>12575.479804823137</v>
      </c>
      <c r="G53" s="21">
        <f t="shared" si="5"/>
        <v>38715.855491922797</v>
      </c>
    </row>
    <row r="54" spans="2:7" x14ac:dyDescent="0.25">
      <c r="B54" s="16">
        <v>6</v>
      </c>
      <c r="C54" s="13">
        <f t="shared" si="0"/>
        <v>38715.855491922797</v>
      </c>
      <c r="D54" s="13">
        <f t="shared" si="1"/>
        <v>13242.267163680835</v>
      </c>
      <c r="E54" s="13">
        <f t="shared" si="2"/>
        <v>503.30612139499652</v>
      </c>
      <c r="F54" s="13">
        <f t="shared" si="3"/>
        <v>12738.961042285839</v>
      </c>
      <c r="G54" s="21">
        <f t="shared" si="5"/>
        <v>25976.894449636959</v>
      </c>
    </row>
    <row r="55" spans="2:7" x14ac:dyDescent="0.25">
      <c r="B55" s="16">
        <v>7</v>
      </c>
      <c r="C55" s="13">
        <f t="shared" si="0"/>
        <v>25976.894449636959</v>
      </c>
      <c r="D55" s="13">
        <f t="shared" si="1"/>
        <v>13242.267163680835</v>
      </c>
      <c r="E55" s="13">
        <f t="shared" si="2"/>
        <v>337.69962784528065</v>
      </c>
      <c r="F55" s="13">
        <f t="shared" si="3"/>
        <v>12904.567535835553</v>
      </c>
      <c r="G55" s="21">
        <f t="shared" si="5"/>
        <v>13072.326913801406</v>
      </c>
    </row>
    <row r="56" spans="2:7" ht="15.75" thickBot="1" x14ac:dyDescent="0.3">
      <c r="B56" s="18">
        <v>8</v>
      </c>
      <c r="C56" s="22">
        <f t="shared" si="0"/>
        <v>13072.326913801406</v>
      </c>
      <c r="D56" s="22">
        <f t="shared" si="1"/>
        <v>13242.267163680835</v>
      </c>
      <c r="E56" s="22">
        <f t="shared" si="2"/>
        <v>169.94024987941845</v>
      </c>
      <c r="F56" s="22">
        <f t="shared" si="3"/>
        <v>13072.326913801417</v>
      </c>
      <c r="G56" s="19">
        <f t="shared" si="5"/>
        <v>0</v>
      </c>
    </row>
    <row r="59" spans="2:7" x14ac:dyDescent="0.25">
      <c r="B59" s="78" t="s">
        <v>25</v>
      </c>
      <c r="C59" s="79"/>
      <c r="D59" s="79"/>
      <c r="E59" s="79"/>
    </row>
    <row r="60" spans="2:7" ht="15.75" thickBot="1" x14ac:dyDescent="0.3"/>
    <row r="61" spans="2:7" ht="30" x14ac:dyDescent="0.25">
      <c r="B61" s="23" t="s">
        <v>22</v>
      </c>
      <c r="C61" s="15">
        <v>1.2999999999999999E-2</v>
      </c>
      <c r="E61" s="27" t="s">
        <v>26</v>
      </c>
    </row>
    <row r="62" spans="2:7" ht="31.5" customHeight="1" x14ac:dyDescent="0.25">
      <c r="B62" s="26" t="s">
        <v>23</v>
      </c>
      <c r="C62" s="17">
        <v>8</v>
      </c>
      <c r="E62" s="28">
        <f>-CUMIPMT(C61,C62,C63,2,3,C65)</f>
        <v>2132.2333374657865</v>
      </c>
    </row>
    <row r="63" spans="2:7" x14ac:dyDescent="0.25">
      <c r="B63" s="24" t="s">
        <v>24</v>
      </c>
      <c r="C63" s="17">
        <v>100000</v>
      </c>
      <c r="E63" s="29">
        <f>E50+E51</f>
        <v>2132.2333374657851</v>
      </c>
    </row>
    <row r="64" spans="2:7" ht="30" x14ac:dyDescent="0.25">
      <c r="B64" s="24" t="s">
        <v>13</v>
      </c>
      <c r="C64" s="17">
        <v>0</v>
      </c>
      <c r="E64" s="30" t="s">
        <v>27</v>
      </c>
    </row>
    <row r="65" spans="2:5" x14ac:dyDescent="0.25">
      <c r="B65" s="24" t="s">
        <v>14</v>
      </c>
      <c r="C65" s="17">
        <v>0</v>
      </c>
      <c r="E65" s="28">
        <f>-CUMPRINC(C61,C62,C63,2,3,C65)</f>
        <v>24352.300989895884</v>
      </c>
    </row>
    <row r="66" spans="2:5" ht="15.75" thickBot="1" x14ac:dyDescent="0.3">
      <c r="B66" s="25" t="s">
        <v>7</v>
      </c>
      <c r="C66" s="19">
        <f>PMT(C61,C62,C63,C64,C65)</f>
        <v>-13242.267163680835</v>
      </c>
      <c r="E66" s="31">
        <f>F50+F51</f>
        <v>24352.300989895884</v>
      </c>
    </row>
    <row r="70" spans="2:5" ht="23.25" x14ac:dyDescent="0.35">
      <c r="B70" s="80" t="s">
        <v>28</v>
      </c>
      <c r="C70" s="80"/>
    </row>
    <row r="71" spans="2:5" ht="15.75" thickBot="1" x14ac:dyDescent="0.3"/>
    <row r="72" spans="2:5" x14ac:dyDescent="0.25">
      <c r="B72" s="9" t="s">
        <v>12</v>
      </c>
      <c r="C72" s="4">
        <v>100000</v>
      </c>
    </row>
    <row r="73" spans="2:5" ht="30" x14ac:dyDescent="0.25">
      <c r="B73" s="32" t="s">
        <v>29</v>
      </c>
      <c r="C73" s="6">
        <v>15</v>
      </c>
    </row>
    <row r="74" spans="2:5" x14ac:dyDescent="0.25">
      <c r="B74" s="10" t="s">
        <v>7</v>
      </c>
      <c r="C74" s="6">
        <v>-12000</v>
      </c>
    </row>
    <row r="75" spans="2:5" ht="15.75" thickBot="1" x14ac:dyDescent="0.3">
      <c r="B75" s="11" t="s">
        <v>19</v>
      </c>
      <c r="C75" s="33">
        <f>RATE(C73,C74,C72,,0)</f>
        <v>8.4417979849322686E-2</v>
      </c>
    </row>
    <row r="79" spans="2:5" ht="21.75" thickBot="1" x14ac:dyDescent="0.4">
      <c r="B79" s="81" t="s">
        <v>30</v>
      </c>
      <c r="C79" s="81"/>
    </row>
    <row r="80" spans="2:5" x14ac:dyDescent="0.25">
      <c r="B80" s="9" t="s">
        <v>12</v>
      </c>
      <c r="C80" s="4">
        <v>100000</v>
      </c>
    </row>
    <row r="81" spans="2:4" x14ac:dyDescent="0.25">
      <c r="B81" s="32" t="s">
        <v>19</v>
      </c>
      <c r="C81" s="6">
        <v>0.1</v>
      </c>
    </row>
    <row r="82" spans="2:4" x14ac:dyDescent="0.25">
      <c r="B82" s="10" t="s">
        <v>7</v>
      </c>
      <c r="C82" s="6">
        <v>-15000</v>
      </c>
    </row>
    <row r="83" spans="2:4" ht="30.75" thickBot="1" x14ac:dyDescent="0.3">
      <c r="B83" s="34" t="s">
        <v>29</v>
      </c>
      <c r="C83" s="35">
        <f>NPER(C81,C82,C80,,0)</f>
        <v>11.526704607247604</v>
      </c>
    </row>
    <row r="85" spans="2:4" ht="16.5" x14ac:dyDescent="0.35">
      <c r="B85" s="82" t="s">
        <v>31</v>
      </c>
      <c r="C85" s="83"/>
    </row>
    <row r="86" spans="2:4" ht="15.75" thickBot="1" x14ac:dyDescent="0.3"/>
    <row r="87" spans="2:4" x14ac:dyDescent="0.25">
      <c r="B87" s="23" t="s">
        <v>32</v>
      </c>
      <c r="C87" s="20">
        <v>0.2</v>
      </c>
      <c r="D87" s="15"/>
    </row>
    <row r="88" spans="2:4" x14ac:dyDescent="0.25">
      <c r="B88" s="24" t="s">
        <v>33</v>
      </c>
      <c r="C88" s="84" t="s">
        <v>35</v>
      </c>
      <c r="D88" s="85"/>
    </row>
    <row r="89" spans="2:4" x14ac:dyDescent="0.25">
      <c r="B89" s="24" t="s">
        <v>33</v>
      </c>
      <c r="C89" s="36" t="s">
        <v>36</v>
      </c>
      <c r="D89" s="37" t="s">
        <v>37</v>
      </c>
    </row>
    <row r="90" spans="2:4" x14ac:dyDescent="0.25">
      <c r="B90" s="24">
        <v>1</v>
      </c>
      <c r="C90" s="12">
        <v>-10000</v>
      </c>
      <c r="D90" s="17">
        <v>-5000</v>
      </c>
    </row>
    <row r="91" spans="2:4" x14ac:dyDescent="0.25">
      <c r="B91" s="24">
        <v>2</v>
      </c>
      <c r="C91" s="12">
        <v>25000</v>
      </c>
      <c r="D91" s="17">
        <v>20000</v>
      </c>
    </row>
    <row r="92" spans="2:4" x14ac:dyDescent="0.25">
      <c r="B92" s="24">
        <v>3</v>
      </c>
      <c r="C92" s="12">
        <v>-7000</v>
      </c>
      <c r="D92" s="17">
        <v>-8000</v>
      </c>
    </row>
    <row r="93" spans="2:4" ht="15.75" thickBot="1" x14ac:dyDescent="0.3">
      <c r="B93" s="25" t="s">
        <v>34</v>
      </c>
      <c r="C93" s="38">
        <f>SUM(C90:C92)</f>
        <v>8000</v>
      </c>
      <c r="D93" s="39">
        <f>SUM(D90:D92)</f>
        <v>7000</v>
      </c>
    </row>
    <row r="94" spans="2:4" ht="15.75" thickBot="1" x14ac:dyDescent="0.3">
      <c r="B94" s="40"/>
    </row>
    <row r="95" spans="2:4" ht="15.75" thickBot="1" x14ac:dyDescent="0.3">
      <c r="B95" s="41" t="s">
        <v>39</v>
      </c>
      <c r="C95" s="42">
        <f>NPV(C87,C90:C92)</f>
        <v>4976.851851851854</v>
      </c>
      <c r="D95" s="43">
        <f>NPV(C87,D90:D92)</f>
        <v>5092.592592592594</v>
      </c>
    </row>
    <row r="96" spans="2:4" x14ac:dyDescent="0.25">
      <c r="B96" s="40"/>
      <c r="C96" s="2"/>
      <c r="D96" s="2"/>
    </row>
    <row r="98" spans="2:4" ht="17.25" thickBot="1" x14ac:dyDescent="0.4">
      <c r="B98" s="82" t="s">
        <v>38</v>
      </c>
      <c r="C98" s="83"/>
    </row>
    <row r="99" spans="2:4" x14ac:dyDescent="0.25">
      <c r="B99" s="23" t="s">
        <v>32</v>
      </c>
      <c r="C99" s="20">
        <v>0.2</v>
      </c>
      <c r="D99" s="15"/>
    </row>
    <row r="100" spans="2:4" x14ac:dyDescent="0.25">
      <c r="B100" s="24" t="s">
        <v>33</v>
      </c>
      <c r="C100" s="84" t="s">
        <v>35</v>
      </c>
      <c r="D100" s="85"/>
    </row>
    <row r="101" spans="2:4" x14ac:dyDescent="0.25">
      <c r="B101" s="24" t="s">
        <v>33</v>
      </c>
      <c r="C101" s="36" t="s">
        <v>36</v>
      </c>
      <c r="D101" s="37" t="s">
        <v>37</v>
      </c>
    </row>
    <row r="102" spans="2:4" x14ac:dyDescent="0.25">
      <c r="B102" s="24">
        <v>1</v>
      </c>
      <c r="C102" s="12">
        <v>-10000</v>
      </c>
      <c r="D102" s="17">
        <v>-5000</v>
      </c>
    </row>
    <row r="103" spans="2:4" x14ac:dyDescent="0.25">
      <c r="B103" s="24">
        <v>2</v>
      </c>
      <c r="C103" s="12">
        <v>25000</v>
      </c>
      <c r="D103" s="17">
        <v>20000</v>
      </c>
    </row>
    <row r="104" spans="2:4" x14ac:dyDescent="0.25">
      <c r="B104" s="24">
        <v>3</v>
      </c>
      <c r="C104" s="12">
        <v>-7000</v>
      </c>
      <c r="D104" s="17">
        <v>-8000</v>
      </c>
    </row>
    <row r="105" spans="2:4" ht="15.75" thickBot="1" x14ac:dyDescent="0.3">
      <c r="B105" s="25" t="s">
        <v>34</v>
      </c>
      <c r="C105" s="38">
        <f>SUM(C102:C104)</f>
        <v>8000</v>
      </c>
      <c r="D105" s="39">
        <f>SUM(D102:D104)</f>
        <v>7000</v>
      </c>
    </row>
    <row r="106" spans="2:4" ht="15.75" thickBot="1" x14ac:dyDescent="0.3"/>
    <row r="107" spans="2:4" ht="15.75" thickBot="1" x14ac:dyDescent="0.3">
      <c r="B107" s="44" t="s">
        <v>39</v>
      </c>
      <c r="C107" s="45">
        <f>NPV(C99,C102:C104)</f>
        <v>4976.851851851854</v>
      </c>
      <c r="D107" s="46">
        <f>NPV(C99,D102:D104)</f>
        <v>5092.592592592594</v>
      </c>
    </row>
    <row r="108" spans="2:4" ht="15.75" thickBot="1" x14ac:dyDescent="0.3">
      <c r="B108" s="44" t="s">
        <v>40</v>
      </c>
      <c r="C108" s="45">
        <f>C102+NPV(C99,C103:C104)</f>
        <v>5972.2222222222208</v>
      </c>
      <c r="D108" s="46">
        <f>D102+NPV(C99,D103:D104)</f>
        <v>6111.1111111111113</v>
      </c>
    </row>
    <row r="109" spans="2:4" ht="15.75" thickBot="1" x14ac:dyDescent="0.3">
      <c r="B109" s="41" t="s">
        <v>41</v>
      </c>
      <c r="C109" s="42">
        <f>SQRT(1+C99)*C107</f>
        <v>5451.8680492412386</v>
      </c>
      <c r="D109" s="43">
        <f>SQRT(1+C99)*D107</f>
        <v>5578.6556782933594</v>
      </c>
    </row>
    <row r="110" spans="2:4" x14ac:dyDescent="0.25">
      <c r="B110" s="40"/>
      <c r="C110" s="2"/>
      <c r="D110" s="2"/>
    </row>
    <row r="111" spans="2:4" x14ac:dyDescent="0.25">
      <c r="B111" s="40"/>
      <c r="C111" s="2"/>
      <c r="D111" s="2"/>
    </row>
    <row r="113" spans="2:3" ht="16.5" customHeight="1" x14ac:dyDescent="0.35">
      <c r="B113" s="75" t="s">
        <v>44</v>
      </c>
      <c r="C113" s="75"/>
    </row>
    <row r="114" spans="2:3" ht="15.75" thickBot="1" x14ac:dyDescent="0.3"/>
    <row r="115" spans="2:3" x14ac:dyDescent="0.25">
      <c r="B115" s="23" t="s">
        <v>32</v>
      </c>
      <c r="C115" s="15">
        <v>0.2</v>
      </c>
    </row>
    <row r="116" spans="2:3" x14ac:dyDescent="0.25">
      <c r="B116" s="24" t="s">
        <v>42</v>
      </c>
      <c r="C116" s="37" t="s">
        <v>35</v>
      </c>
    </row>
    <row r="117" spans="2:3" x14ac:dyDescent="0.25">
      <c r="B117" s="16">
        <v>42536</v>
      </c>
      <c r="C117" s="17">
        <v>5000</v>
      </c>
    </row>
    <row r="118" spans="2:3" x14ac:dyDescent="0.25">
      <c r="B118" s="24">
        <v>42657</v>
      </c>
      <c r="C118" s="17">
        <v>5143</v>
      </c>
    </row>
    <row r="119" spans="2:3" x14ac:dyDescent="0.25">
      <c r="B119" s="24">
        <v>42855</v>
      </c>
      <c r="C119" s="17">
        <v>8838</v>
      </c>
    </row>
    <row r="120" spans="2:3" x14ac:dyDescent="0.25">
      <c r="B120" s="24">
        <v>42684</v>
      </c>
      <c r="C120" s="17">
        <v>-4893</v>
      </c>
    </row>
    <row r="121" spans="2:3" x14ac:dyDescent="0.25">
      <c r="B121" s="24">
        <v>42629</v>
      </c>
      <c r="C121" s="17">
        <v>-2134</v>
      </c>
    </row>
    <row r="122" spans="2:3" x14ac:dyDescent="0.25">
      <c r="B122" s="24">
        <v>42843</v>
      </c>
      <c r="C122" s="17">
        <v>8047</v>
      </c>
    </row>
    <row r="123" spans="2:3" x14ac:dyDescent="0.25">
      <c r="B123" s="24">
        <v>42609</v>
      </c>
      <c r="C123" s="17">
        <v>3908</v>
      </c>
    </row>
    <row r="124" spans="2:3" x14ac:dyDescent="0.25">
      <c r="B124" s="24">
        <v>42568</v>
      </c>
      <c r="C124" s="17">
        <v>-4007</v>
      </c>
    </row>
    <row r="125" spans="2:3" ht="15.75" thickBot="1" x14ac:dyDescent="0.3">
      <c r="B125" s="18"/>
      <c r="C125" s="39">
        <f>XNPV(C115,C117:C124,B117:B124)</f>
        <v>17523.654500894841</v>
      </c>
    </row>
    <row r="128" spans="2:3" ht="15.75" thickBot="1" x14ac:dyDescent="0.3"/>
    <row r="129" spans="2:3" x14ac:dyDescent="0.25">
      <c r="B129" s="23" t="s">
        <v>32</v>
      </c>
      <c r="C129" s="15">
        <v>0.2</v>
      </c>
    </row>
    <row r="130" spans="2:3" x14ac:dyDescent="0.25">
      <c r="B130" s="24" t="s">
        <v>42</v>
      </c>
      <c r="C130" s="17" t="s">
        <v>35</v>
      </c>
    </row>
    <row r="131" spans="2:3" x14ac:dyDescent="0.25">
      <c r="B131" s="47">
        <v>42536</v>
      </c>
      <c r="C131" s="17">
        <v>5000</v>
      </c>
    </row>
    <row r="132" spans="2:3" x14ac:dyDescent="0.25">
      <c r="B132" s="48">
        <v>42657</v>
      </c>
      <c r="C132" s="17">
        <v>5143</v>
      </c>
    </row>
    <row r="133" spans="2:3" x14ac:dyDescent="0.25">
      <c r="B133" s="48">
        <v>42855</v>
      </c>
      <c r="C133" s="17">
        <v>8838</v>
      </c>
    </row>
    <row r="134" spans="2:3" x14ac:dyDescent="0.25">
      <c r="B134" s="48">
        <v>42684</v>
      </c>
      <c r="C134" s="17">
        <v>-4893</v>
      </c>
    </row>
    <row r="135" spans="2:3" x14ac:dyDescent="0.25">
      <c r="B135" s="48">
        <v>42629</v>
      </c>
      <c r="C135" s="17">
        <v>-2134</v>
      </c>
    </row>
    <row r="136" spans="2:3" x14ac:dyDescent="0.25">
      <c r="B136" s="48">
        <v>42843</v>
      </c>
      <c r="C136" s="17">
        <v>8047</v>
      </c>
    </row>
    <row r="137" spans="2:3" x14ac:dyDescent="0.25">
      <c r="B137" s="48">
        <v>42609</v>
      </c>
      <c r="C137" s="17">
        <v>3908</v>
      </c>
    </row>
    <row r="138" spans="2:3" x14ac:dyDescent="0.25">
      <c r="B138" s="48">
        <v>42568</v>
      </c>
      <c r="C138" s="17">
        <v>-4007</v>
      </c>
    </row>
    <row r="139" spans="2:3" ht="15.75" thickBot="1" x14ac:dyDescent="0.3">
      <c r="B139" s="25" t="s">
        <v>43</v>
      </c>
      <c r="C139" s="49">
        <f>XNPV(C129,C131:C138,B131:B138)</f>
        <v>17523.654500894841</v>
      </c>
    </row>
    <row r="141" spans="2:3" ht="15.75" thickBot="1" x14ac:dyDescent="0.3"/>
    <row r="142" spans="2:3" x14ac:dyDescent="0.25">
      <c r="B142" s="23" t="s">
        <v>32</v>
      </c>
      <c r="C142" s="15">
        <v>0.2</v>
      </c>
    </row>
    <row r="143" spans="2:3" x14ac:dyDescent="0.25">
      <c r="B143" s="24" t="s">
        <v>42</v>
      </c>
      <c r="C143" s="17" t="s">
        <v>46</v>
      </c>
    </row>
    <row r="144" spans="2:3" x14ac:dyDescent="0.25">
      <c r="B144" s="24">
        <v>42078</v>
      </c>
      <c r="C144" s="17">
        <v>0</v>
      </c>
    </row>
    <row r="145" spans="2:3" x14ac:dyDescent="0.25">
      <c r="B145" s="24">
        <v>42536</v>
      </c>
      <c r="C145" s="17">
        <v>5000</v>
      </c>
    </row>
    <row r="146" spans="2:3" x14ac:dyDescent="0.25">
      <c r="B146" s="24">
        <v>42657</v>
      </c>
      <c r="C146" s="17">
        <v>5143</v>
      </c>
    </row>
    <row r="147" spans="2:3" x14ac:dyDescent="0.25">
      <c r="B147" s="24">
        <v>42855</v>
      </c>
      <c r="C147" s="17">
        <v>8838</v>
      </c>
    </row>
    <row r="148" spans="2:3" x14ac:dyDescent="0.25">
      <c r="B148" s="24">
        <v>42684</v>
      </c>
      <c r="C148" s="17">
        <v>-4893</v>
      </c>
    </row>
    <row r="149" spans="2:3" x14ac:dyDescent="0.25">
      <c r="B149" s="24">
        <v>42629</v>
      </c>
      <c r="C149" s="17">
        <v>-2134</v>
      </c>
    </row>
    <row r="150" spans="2:3" x14ac:dyDescent="0.25">
      <c r="B150" s="24">
        <v>42843</v>
      </c>
      <c r="C150" s="17">
        <v>8047</v>
      </c>
    </row>
    <row r="151" spans="2:3" x14ac:dyDescent="0.25">
      <c r="B151" s="24">
        <v>42609</v>
      </c>
      <c r="C151" s="17">
        <v>3908</v>
      </c>
    </row>
    <row r="152" spans="2:3" x14ac:dyDescent="0.25">
      <c r="B152" s="24">
        <v>42568</v>
      </c>
      <c r="C152" s="17">
        <v>-4007</v>
      </c>
    </row>
    <row r="153" spans="2:3" x14ac:dyDescent="0.25">
      <c r="B153" s="24"/>
      <c r="C153" s="17"/>
    </row>
    <row r="154" spans="2:3" ht="15.75" thickBot="1" x14ac:dyDescent="0.3">
      <c r="B154" s="25" t="s">
        <v>45</v>
      </c>
      <c r="C154" s="49">
        <f>XNPV(C142,C144:C152,B144:B152)</f>
        <v>13940.183426721771</v>
      </c>
    </row>
    <row r="156" spans="2:3" ht="15.75" thickBot="1" x14ac:dyDescent="0.3"/>
    <row r="157" spans="2:3" x14ac:dyDescent="0.25">
      <c r="B157" s="23" t="s">
        <v>32</v>
      </c>
      <c r="C157" s="15">
        <v>0.2</v>
      </c>
    </row>
    <row r="158" spans="2:3" x14ac:dyDescent="0.25">
      <c r="B158" s="24" t="s">
        <v>42</v>
      </c>
      <c r="C158" s="17" t="s">
        <v>46</v>
      </c>
    </row>
    <row r="159" spans="2:3" x14ac:dyDescent="0.25">
      <c r="B159" s="48">
        <v>42078</v>
      </c>
      <c r="C159" s="17">
        <v>0</v>
      </c>
    </row>
    <row r="160" spans="2:3" x14ac:dyDescent="0.25">
      <c r="B160" s="48">
        <v>42536</v>
      </c>
      <c r="C160" s="17">
        <v>5000</v>
      </c>
    </row>
    <row r="161" spans="2:3" x14ac:dyDescent="0.25">
      <c r="B161" s="48">
        <v>42657</v>
      </c>
      <c r="C161" s="17">
        <v>5143</v>
      </c>
    </row>
    <row r="162" spans="2:3" x14ac:dyDescent="0.25">
      <c r="B162" s="48">
        <v>42855</v>
      </c>
      <c r="C162" s="17">
        <v>8838</v>
      </c>
    </row>
    <row r="163" spans="2:3" x14ac:dyDescent="0.25">
      <c r="B163" s="48">
        <v>42684</v>
      </c>
      <c r="C163" s="17">
        <v>-4893</v>
      </c>
    </row>
    <row r="164" spans="2:3" x14ac:dyDescent="0.25">
      <c r="B164" s="48">
        <v>42629</v>
      </c>
      <c r="C164" s="17">
        <v>-2134</v>
      </c>
    </row>
    <row r="165" spans="2:3" x14ac:dyDescent="0.25">
      <c r="B165" s="48">
        <v>42843</v>
      </c>
      <c r="C165" s="17">
        <v>8047</v>
      </c>
    </row>
    <row r="166" spans="2:3" x14ac:dyDescent="0.25">
      <c r="B166" s="48">
        <v>42609</v>
      </c>
      <c r="C166" s="17">
        <v>3908</v>
      </c>
    </row>
    <row r="167" spans="2:3" x14ac:dyDescent="0.25">
      <c r="B167" s="48">
        <v>42568</v>
      </c>
      <c r="C167" s="17">
        <v>-4007</v>
      </c>
    </row>
    <row r="168" spans="2:3" x14ac:dyDescent="0.25">
      <c r="B168" s="24"/>
      <c r="C168" s="17"/>
    </row>
    <row r="169" spans="2:3" ht="15.75" thickBot="1" x14ac:dyDescent="0.3">
      <c r="B169" s="25" t="s">
        <v>45</v>
      </c>
      <c r="C169" s="49">
        <f>XNPV(C157,C159:C167,B159:B167)</f>
        <v>13940.183426721771</v>
      </c>
    </row>
    <row r="172" spans="2:3" ht="21.75" thickBot="1" x14ac:dyDescent="0.4">
      <c r="B172" s="75" t="s">
        <v>47</v>
      </c>
      <c r="C172" s="79"/>
    </row>
    <row r="173" spans="2:3" x14ac:dyDescent="0.25">
      <c r="B173" s="50" t="s">
        <v>48</v>
      </c>
    </row>
    <row r="174" spans="2:3" x14ac:dyDescent="0.25">
      <c r="B174" s="51">
        <v>10000</v>
      </c>
    </row>
    <row r="175" spans="2:3" x14ac:dyDescent="0.25">
      <c r="B175" s="51">
        <v>-5000</v>
      </c>
    </row>
    <row r="176" spans="2:3" x14ac:dyDescent="0.25">
      <c r="B176" s="51">
        <v>-8500</v>
      </c>
    </row>
    <row r="177" spans="2:4" ht="15.75" thickBot="1" x14ac:dyDescent="0.3">
      <c r="B177" s="52">
        <v>2000</v>
      </c>
    </row>
    <row r="178" spans="2:4" ht="15.75" thickBot="1" x14ac:dyDescent="0.3"/>
    <row r="179" spans="2:4" x14ac:dyDescent="0.25">
      <c r="B179" s="50" t="s">
        <v>49</v>
      </c>
    </row>
    <row r="180" spans="2:4" ht="15.75" thickBot="1" x14ac:dyDescent="0.3">
      <c r="B180" s="54">
        <f>IRR(B174:B177)</f>
        <v>0.1053100591867342</v>
      </c>
    </row>
    <row r="182" spans="2:4" ht="15.75" thickBot="1" x14ac:dyDescent="0.3"/>
    <row r="183" spans="2:4" x14ac:dyDescent="0.25">
      <c r="B183" s="55" t="s">
        <v>48</v>
      </c>
      <c r="C183" s="61" t="s">
        <v>50</v>
      </c>
      <c r="D183" s="60" t="s">
        <v>49</v>
      </c>
    </row>
    <row r="184" spans="2:4" x14ac:dyDescent="0.25">
      <c r="B184" s="56">
        <v>10000</v>
      </c>
      <c r="C184" s="16"/>
      <c r="D184" s="58">
        <f>IRR(B184:B187)</f>
        <v>0.1053100591867342</v>
      </c>
    </row>
    <row r="185" spans="2:4" x14ac:dyDescent="0.25">
      <c r="B185" s="56">
        <v>-5000</v>
      </c>
      <c r="C185" s="16">
        <v>0.05</v>
      </c>
      <c r="D185" s="58">
        <f>IRR($B$184:$B$187,C185)</f>
        <v>0.10531005918673531</v>
      </c>
    </row>
    <row r="186" spans="2:4" x14ac:dyDescent="0.25">
      <c r="B186" s="56">
        <v>-8500</v>
      </c>
      <c r="C186" s="16">
        <v>0.15</v>
      </c>
      <c r="D186" s="58">
        <f t="shared" ref="D186:D194" si="6">IRR($B$184:$B$187,C186)</f>
        <v>0.10531005918673553</v>
      </c>
    </row>
    <row r="187" spans="2:4" ht="15.75" thickBot="1" x14ac:dyDescent="0.3">
      <c r="B187" s="57">
        <v>2000</v>
      </c>
      <c r="C187" s="16">
        <v>0.2</v>
      </c>
      <c r="D187" s="58">
        <f t="shared" si="6"/>
        <v>0.10531005918672065</v>
      </c>
    </row>
    <row r="188" spans="2:4" x14ac:dyDescent="0.25">
      <c r="C188" s="16">
        <v>0.25</v>
      </c>
      <c r="D188" s="58">
        <f t="shared" si="6"/>
        <v>0.10531005918632652</v>
      </c>
    </row>
    <row r="189" spans="2:4" x14ac:dyDescent="0.25">
      <c r="C189" s="16">
        <v>0.3</v>
      </c>
      <c r="D189" s="58">
        <f t="shared" si="6"/>
        <v>0.10531005918673553</v>
      </c>
    </row>
    <row r="190" spans="2:4" x14ac:dyDescent="0.25">
      <c r="C190" s="16">
        <v>0.35</v>
      </c>
      <c r="D190" s="58">
        <f t="shared" si="6"/>
        <v>0.10531005918673553</v>
      </c>
    </row>
    <row r="191" spans="2:4" x14ac:dyDescent="0.25">
      <c r="C191" s="16">
        <v>0.4</v>
      </c>
      <c r="D191" s="58">
        <f t="shared" si="6"/>
        <v>0.10531005918673553</v>
      </c>
    </row>
    <row r="192" spans="2:4" x14ac:dyDescent="0.25">
      <c r="C192" s="16">
        <v>0.45</v>
      </c>
      <c r="D192" s="58">
        <f t="shared" si="6"/>
        <v>0.10531005918673575</v>
      </c>
    </row>
    <row r="193" spans="2:4" x14ac:dyDescent="0.25">
      <c r="C193" s="16">
        <v>0.5</v>
      </c>
      <c r="D193" s="58">
        <f t="shared" si="6"/>
        <v>0.10531005918673619</v>
      </c>
    </row>
    <row r="194" spans="2:4" x14ac:dyDescent="0.25">
      <c r="C194" s="16">
        <v>0.55000000000000004</v>
      </c>
      <c r="D194" s="58">
        <f t="shared" si="6"/>
        <v>0.1053100591867373</v>
      </c>
    </row>
    <row r="195" spans="2:4" ht="15.75" thickBot="1" x14ac:dyDescent="0.3">
      <c r="C195" s="18"/>
      <c r="D195" s="39"/>
    </row>
    <row r="197" spans="2:4" ht="21.75" thickBot="1" x14ac:dyDescent="0.4">
      <c r="B197" s="75" t="s">
        <v>51</v>
      </c>
      <c r="C197" s="75"/>
    </row>
    <row r="198" spans="2:4" x14ac:dyDescent="0.25">
      <c r="B198" s="64" t="s">
        <v>48</v>
      </c>
      <c r="C198" s="23" t="s">
        <v>50</v>
      </c>
      <c r="D198" s="59" t="s">
        <v>49</v>
      </c>
    </row>
    <row r="199" spans="2:4" x14ac:dyDescent="0.25">
      <c r="B199" s="62">
        <v>-20000</v>
      </c>
      <c r="C199" s="24"/>
      <c r="D199" s="65">
        <f>IRR(B199:B202)</f>
        <v>-9.5909414154996986E-2</v>
      </c>
    </row>
    <row r="200" spans="2:4" x14ac:dyDescent="0.25">
      <c r="B200" s="62">
        <v>82000</v>
      </c>
      <c r="C200" s="24">
        <v>0.15</v>
      </c>
      <c r="D200" s="65">
        <f>IRR($B$199:$B$202,C200)</f>
        <v>-9.5909414155059047E-2</v>
      </c>
    </row>
    <row r="201" spans="2:4" x14ac:dyDescent="0.25">
      <c r="B201" s="62">
        <v>-60000</v>
      </c>
      <c r="C201" s="24">
        <v>0.2</v>
      </c>
      <c r="D201" s="65">
        <f t="shared" ref="D201:D209" si="7">IRR($B$199:$B$202,C201)</f>
        <v>-9.5909414154996986E-2</v>
      </c>
    </row>
    <row r="202" spans="2:4" ht="15.75" thickBot="1" x14ac:dyDescent="0.3">
      <c r="B202" s="63">
        <v>2000</v>
      </c>
      <c r="C202" s="24">
        <v>0.25</v>
      </c>
      <c r="D202" s="65">
        <f t="shared" si="7"/>
        <v>-9.5909414153667494E-2</v>
      </c>
    </row>
    <row r="203" spans="2:4" x14ac:dyDescent="0.25">
      <c r="C203" s="24">
        <v>0.3</v>
      </c>
      <c r="D203" s="65">
        <f t="shared" si="7"/>
        <v>-9.590941415486065E-2</v>
      </c>
    </row>
    <row r="204" spans="2:4" x14ac:dyDescent="0.25">
      <c r="C204" s="24">
        <v>0.35</v>
      </c>
      <c r="D204" s="65">
        <f t="shared" si="7"/>
        <v>-9.5909414154996986E-2</v>
      </c>
    </row>
    <row r="205" spans="2:4" x14ac:dyDescent="0.25">
      <c r="C205" s="24">
        <v>0.4</v>
      </c>
      <c r="D205" s="65">
        <f t="shared" si="7"/>
        <v>-9.5909414154997874E-2</v>
      </c>
    </row>
    <row r="206" spans="2:4" x14ac:dyDescent="0.25">
      <c r="C206" s="24">
        <v>0.45</v>
      </c>
      <c r="D206" s="65">
        <f t="shared" si="7"/>
        <v>2.160916914048538</v>
      </c>
    </row>
    <row r="207" spans="2:4" x14ac:dyDescent="0.25">
      <c r="C207" s="24">
        <v>0.5</v>
      </c>
      <c r="D207" s="65">
        <f t="shared" si="7"/>
        <v>2.1609169140534945</v>
      </c>
    </row>
    <row r="208" spans="2:4" x14ac:dyDescent="0.25">
      <c r="C208" s="24">
        <v>0.55000000000000004</v>
      </c>
      <c r="D208" s="65">
        <f t="shared" si="7"/>
        <v>2.1609169140387743</v>
      </c>
    </row>
    <row r="209" spans="2:4" ht="15.75" thickBot="1" x14ac:dyDescent="0.3">
      <c r="C209" s="25">
        <v>0.6</v>
      </c>
      <c r="D209" s="66">
        <f t="shared" si="7"/>
        <v>2.1609169140492739</v>
      </c>
    </row>
    <row r="210" spans="2:4" ht="15.75" thickBot="1" x14ac:dyDescent="0.3"/>
    <row r="211" spans="2:4" x14ac:dyDescent="0.25">
      <c r="C211" s="23" t="s">
        <v>49</v>
      </c>
      <c r="D211" s="59" t="s">
        <v>52</v>
      </c>
    </row>
    <row r="212" spans="2:4" x14ac:dyDescent="0.25">
      <c r="C212" s="67">
        <v>-9.5899999999999999E-2</v>
      </c>
      <c r="D212" s="68">
        <f>NPV(C212,B199:B202)</f>
        <v>0.55273286579622705</v>
      </c>
    </row>
    <row r="213" spans="2:4" ht="15.75" thickBot="1" x14ac:dyDescent="0.3">
      <c r="C213" s="69">
        <v>2.1608999999999998</v>
      </c>
      <c r="D213" s="70">
        <f>NPV(C213,B199:B202)</f>
        <v>2.3905925871937368E-2</v>
      </c>
    </row>
    <row r="214" spans="2:4" ht="15.75" thickBot="1" x14ac:dyDescent="0.3"/>
    <row r="215" spans="2:4" x14ac:dyDescent="0.25">
      <c r="B215" s="74" t="s">
        <v>48</v>
      </c>
      <c r="C215" s="72" t="s">
        <v>50</v>
      </c>
      <c r="D215" s="59" t="s">
        <v>49</v>
      </c>
    </row>
    <row r="216" spans="2:4" x14ac:dyDescent="0.25">
      <c r="B216" s="51">
        <v>10000</v>
      </c>
      <c r="C216" s="73"/>
      <c r="D216" s="58" t="e">
        <f>IRR(B216:B219)</f>
        <v>#NUM!</v>
      </c>
    </row>
    <row r="217" spans="2:4" x14ac:dyDescent="0.25">
      <c r="B217" s="51">
        <v>-5000</v>
      </c>
      <c r="C217" s="73">
        <v>0.05</v>
      </c>
      <c r="D217" s="58" t="e">
        <f>IRR($B$216:$B$219,C217)</f>
        <v>#NUM!</v>
      </c>
    </row>
    <row r="218" spans="2:4" x14ac:dyDescent="0.25">
      <c r="B218" s="51">
        <v>8500</v>
      </c>
      <c r="C218" s="73">
        <v>0.15</v>
      </c>
      <c r="D218" s="58" t="e">
        <f t="shared" ref="D218:D226" si="8">IRR($B$216:$B$219,C218)</f>
        <v>#NUM!</v>
      </c>
    </row>
    <row r="219" spans="2:4" ht="15.75" thickBot="1" x14ac:dyDescent="0.3">
      <c r="B219" s="52">
        <v>2000</v>
      </c>
      <c r="C219" s="73">
        <v>0.2</v>
      </c>
      <c r="D219" s="58" t="e">
        <f t="shared" si="8"/>
        <v>#NUM!</v>
      </c>
    </row>
    <row r="220" spans="2:4" x14ac:dyDescent="0.25">
      <c r="C220" s="16">
        <v>0.25</v>
      </c>
      <c r="D220" s="58" t="e">
        <f t="shared" si="8"/>
        <v>#NUM!</v>
      </c>
    </row>
    <row r="221" spans="2:4" x14ac:dyDescent="0.25">
      <c r="C221" s="16">
        <v>0.3</v>
      </c>
      <c r="D221" s="58" t="e">
        <f t="shared" si="8"/>
        <v>#NUM!</v>
      </c>
    </row>
    <row r="222" spans="2:4" x14ac:dyDescent="0.25">
      <c r="C222" s="16">
        <v>0.35</v>
      </c>
      <c r="D222" s="58" t="e">
        <f t="shared" si="8"/>
        <v>#NUM!</v>
      </c>
    </row>
    <row r="223" spans="2:4" x14ac:dyDescent="0.25">
      <c r="C223" s="16">
        <v>0.4</v>
      </c>
      <c r="D223" s="58" t="e">
        <f t="shared" si="8"/>
        <v>#NUM!</v>
      </c>
    </row>
    <row r="224" spans="2:4" x14ac:dyDescent="0.25">
      <c r="C224" s="16">
        <v>0.45</v>
      </c>
      <c r="D224" s="58" t="e">
        <f t="shared" si="8"/>
        <v>#NUM!</v>
      </c>
    </row>
    <row r="225" spans="2:4" x14ac:dyDescent="0.25">
      <c r="C225" s="16">
        <v>0.5</v>
      </c>
      <c r="D225" s="58" t="e">
        <f t="shared" si="8"/>
        <v>#NUM!</v>
      </c>
    </row>
    <row r="226" spans="2:4" ht="15.75" thickBot="1" x14ac:dyDescent="0.3">
      <c r="C226" s="18">
        <v>0.55000000000000004</v>
      </c>
      <c r="D226" s="71" t="e">
        <f t="shared" si="8"/>
        <v>#NUM!</v>
      </c>
    </row>
    <row r="227" spans="2:4" ht="15.75" thickBot="1" x14ac:dyDescent="0.3"/>
    <row r="228" spans="2:4" x14ac:dyDescent="0.25">
      <c r="B228" s="14" t="s">
        <v>53</v>
      </c>
      <c r="C228" s="20" t="s">
        <v>54</v>
      </c>
      <c r="D228" s="15" t="s">
        <v>55</v>
      </c>
    </row>
    <row r="229" spans="2:4" x14ac:dyDescent="0.25">
      <c r="B229" s="16">
        <v>0</v>
      </c>
      <c r="C229" s="12">
        <v>-1000</v>
      </c>
      <c r="D229" s="17">
        <v>-1000</v>
      </c>
    </row>
    <row r="230" spans="2:4" x14ac:dyDescent="0.25">
      <c r="B230" s="16">
        <v>1</v>
      </c>
      <c r="C230" s="12">
        <v>0</v>
      </c>
      <c r="D230" s="17">
        <v>400</v>
      </c>
    </row>
    <row r="231" spans="2:4" x14ac:dyDescent="0.25">
      <c r="B231" s="16">
        <v>2</v>
      </c>
      <c r="C231" s="12">
        <v>200</v>
      </c>
      <c r="D231" s="17">
        <v>400</v>
      </c>
    </row>
    <row r="232" spans="2:4" x14ac:dyDescent="0.25">
      <c r="B232" s="16">
        <v>3</v>
      </c>
      <c r="C232" s="12">
        <v>300</v>
      </c>
      <c r="D232" s="17">
        <v>300</v>
      </c>
    </row>
    <row r="233" spans="2:4" x14ac:dyDescent="0.25">
      <c r="B233" s="16">
        <v>4</v>
      </c>
      <c r="C233" s="12">
        <v>500</v>
      </c>
      <c r="D233" s="17">
        <v>300</v>
      </c>
    </row>
    <row r="234" spans="2:4" x14ac:dyDescent="0.25">
      <c r="B234" s="16">
        <v>5</v>
      </c>
      <c r="C234" s="12">
        <v>900</v>
      </c>
      <c r="D234" s="17">
        <v>200</v>
      </c>
    </row>
    <row r="235" spans="2:4" x14ac:dyDescent="0.25">
      <c r="B235" s="16" t="s">
        <v>49</v>
      </c>
      <c r="C235" s="53">
        <f>IRR(C229:C234)</f>
        <v>0.17318426166949052</v>
      </c>
      <c r="D235" s="58">
        <f>IRR(D229:D234)</f>
        <v>0.20494783010707418</v>
      </c>
    </row>
    <row r="236" spans="2:4" ht="15.75" thickBot="1" x14ac:dyDescent="0.3">
      <c r="B236" s="18" t="s">
        <v>52</v>
      </c>
      <c r="C236" s="22"/>
      <c r="D236" s="39"/>
    </row>
    <row r="238" spans="2:4" ht="21" x14ac:dyDescent="0.35">
      <c r="B238" s="81" t="s">
        <v>56</v>
      </c>
      <c r="C238" s="81"/>
      <c r="D238" s="81"/>
    </row>
    <row r="239" spans="2:4" x14ac:dyDescent="0.25">
      <c r="B239" t="s">
        <v>42</v>
      </c>
      <c r="C239" t="s">
        <v>35</v>
      </c>
    </row>
    <row r="240" spans="2:4" x14ac:dyDescent="0.25">
      <c r="B240" s="87">
        <v>42102</v>
      </c>
      <c r="C240">
        <v>-10000</v>
      </c>
    </row>
    <row r="241" spans="2:4" x14ac:dyDescent="0.25">
      <c r="B241" s="87">
        <v>42231</v>
      </c>
      <c r="C241">
        <v>4000</v>
      </c>
    </row>
    <row r="242" spans="2:4" x14ac:dyDescent="0.25">
      <c r="B242" s="87">
        <v>42444</v>
      </c>
      <c r="C242">
        <v>3000</v>
      </c>
    </row>
    <row r="243" spans="2:4" x14ac:dyDescent="0.25">
      <c r="B243" s="87">
        <v>42485</v>
      </c>
      <c r="C243">
        <v>5000</v>
      </c>
    </row>
    <row r="244" spans="2:4" x14ac:dyDescent="0.25">
      <c r="B244" s="86" t="s">
        <v>57</v>
      </c>
      <c r="C244" s="90">
        <f>XIRR(C240:C243,B240:B243)</f>
        <v>0.26418331265449524</v>
      </c>
      <c r="D244" s="89"/>
    </row>
    <row r="245" spans="2:4" ht="18.75" x14ac:dyDescent="0.3">
      <c r="B245" s="88" t="s">
        <v>58</v>
      </c>
      <c r="C245" s="88"/>
    </row>
    <row r="247" spans="2:4" ht="19.5" thickBot="1" x14ac:dyDescent="0.35">
      <c r="B247" s="88" t="s">
        <v>59</v>
      </c>
      <c r="C247" s="79"/>
    </row>
    <row r="248" spans="2:4" x14ac:dyDescent="0.25">
      <c r="B248" s="14" t="s">
        <v>60</v>
      </c>
      <c r="C248" s="91">
        <v>0.1</v>
      </c>
    </row>
    <row r="249" spans="2:4" ht="15.75" thickBot="1" x14ac:dyDescent="0.3">
      <c r="B249" s="18" t="s">
        <v>61</v>
      </c>
      <c r="C249" s="71">
        <v>0.12</v>
      </c>
    </row>
    <row r="250" spans="2:4" ht="15.75" thickBot="1" x14ac:dyDescent="0.3"/>
    <row r="251" spans="2:4" ht="15.75" thickBot="1" x14ac:dyDescent="0.3">
      <c r="B251" s="41" t="s">
        <v>53</v>
      </c>
      <c r="C251" s="94" t="s">
        <v>48</v>
      </c>
    </row>
    <row r="252" spans="2:4" x14ac:dyDescent="0.25">
      <c r="B252" s="92">
        <v>0</v>
      </c>
      <c r="C252" s="93">
        <v>-1.6</v>
      </c>
    </row>
    <row r="253" spans="2:4" x14ac:dyDescent="0.25">
      <c r="B253" s="16">
        <v>1</v>
      </c>
      <c r="C253" s="17">
        <v>10</v>
      </c>
    </row>
    <row r="254" spans="2:4" ht="15.75" thickBot="1" x14ac:dyDescent="0.3">
      <c r="B254" s="18">
        <v>2</v>
      </c>
      <c r="C254" s="39">
        <v>-10</v>
      </c>
    </row>
    <row r="255" spans="2:4" ht="15.75" thickBot="1" x14ac:dyDescent="0.3"/>
    <row r="256" spans="2:4" ht="15.75" thickBot="1" x14ac:dyDescent="0.3">
      <c r="B256" s="99" t="s">
        <v>62</v>
      </c>
      <c r="C256" s="100" t="s">
        <v>52</v>
      </c>
    </row>
    <row r="257" spans="2:6" x14ac:dyDescent="0.25">
      <c r="B257" s="97">
        <v>0.1</v>
      </c>
      <c r="C257" s="98">
        <f>NPV(B257,$C$252:$C$254)</f>
        <v>-0.70323065364387649</v>
      </c>
    </row>
    <row r="258" spans="2:6" x14ac:dyDescent="0.25">
      <c r="B258" s="95">
        <v>0.25</v>
      </c>
      <c r="C258" s="21">
        <f t="shared" ref="C258:C261" si="9">NPV(B258,$C$252:$C$254)</f>
        <v>0</v>
      </c>
    </row>
    <row r="259" spans="2:6" x14ac:dyDescent="0.25">
      <c r="B259" s="95">
        <v>1.1000000000000001</v>
      </c>
      <c r="C259" s="21">
        <f t="shared" si="9"/>
        <v>0.42587193607601764</v>
      </c>
    </row>
    <row r="260" spans="2:6" x14ac:dyDescent="0.25">
      <c r="B260" s="95">
        <v>4</v>
      </c>
      <c r="C260" s="21">
        <f t="shared" si="9"/>
        <v>-2.2204460492503132E-17</v>
      </c>
    </row>
    <row r="261" spans="2:6" ht="15.75" thickBot="1" x14ac:dyDescent="0.3">
      <c r="B261" s="96">
        <v>5</v>
      </c>
      <c r="C261" s="19">
        <f t="shared" si="9"/>
        <v>-3.5185185185185187E-2</v>
      </c>
    </row>
    <row r="262" spans="2:6" ht="15.75" customHeight="1" x14ac:dyDescent="0.25"/>
    <row r="263" spans="2:6" x14ac:dyDescent="0.25">
      <c r="B263" s="101" t="s">
        <v>63</v>
      </c>
      <c r="C263" s="101"/>
      <c r="D263" s="101"/>
      <c r="E263" s="101"/>
      <c r="F263" s="101"/>
    </row>
    <row r="264" spans="2:6" ht="26.25" customHeight="1" x14ac:dyDescent="0.25">
      <c r="B264" s="101"/>
      <c r="C264" s="101"/>
      <c r="D264" s="101"/>
      <c r="E264" s="101"/>
      <c r="F264" s="101"/>
    </row>
    <row r="265" spans="2:6" ht="15.75" thickBot="1" x14ac:dyDescent="0.3"/>
    <row r="266" spans="2:6" x14ac:dyDescent="0.25">
      <c r="B266" s="9" t="s">
        <v>60</v>
      </c>
      <c r="C266" s="4">
        <v>0.1</v>
      </c>
    </row>
    <row r="267" spans="2:6" ht="15.75" thickBot="1" x14ac:dyDescent="0.3">
      <c r="B267" s="11" t="s">
        <v>61</v>
      </c>
      <c r="C267" s="102">
        <v>0.12</v>
      </c>
    </row>
    <row r="268" spans="2:6" ht="15.75" thickBot="1" x14ac:dyDescent="0.3"/>
    <row r="269" spans="2:6" ht="15.75" thickBot="1" x14ac:dyDescent="0.3">
      <c r="B269" s="41" t="s">
        <v>53</v>
      </c>
      <c r="C269" s="94" t="s">
        <v>35</v>
      </c>
    </row>
    <row r="270" spans="2:6" x14ac:dyDescent="0.25">
      <c r="B270" s="103">
        <v>0</v>
      </c>
      <c r="C270" s="104">
        <v>-1.6</v>
      </c>
    </row>
    <row r="271" spans="2:6" x14ac:dyDescent="0.25">
      <c r="B271" s="24">
        <v>1</v>
      </c>
      <c r="C271" s="37">
        <v>10</v>
      </c>
    </row>
    <row r="272" spans="2:6" ht="15.75" thickBot="1" x14ac:dyDescent="0.3">
      <c r="B272" s="25">
        <v>2</v>
      </c>
      <c r="C272" s="105">
        <v>-10</v>
      </c>
    </row>
    <row r="273" spans="2:3" ht="15.75" thickBot="1" x14ac:dyDescent="0.3"/>
    <row r="274" spans="2:3" ht="15.75" thickBot="1" x14ac:dyDescent="0.3">
      <c r="B274" s="41" t="s">
        <v>64</v>
      </c>
      <c r="C274" s="94" t="s">
        <v>52</v>
      </c>
    </row>
    <row r="275" spans="2:3" x14ac:dyDescent="0.25">
      <c r="B275" s="108">
        <v>0.1</v>
      </c>
      <c r="C275" s="98">
        <f>NPV(B275,$C$270:$C$272)</f>
        <v>-0.70323065364387649</v>
      </c>
    </row>
    <row r="276" spans="2:3" x14ac:dyDescent="0.25">
      <c r="B276" s="106">
        <v>0.25</v>
      </c>
      <c r="C276" s="21">
        <f t="shared" ref="C276:C279" si="10">NPV(B276,$C$270:$C$272)</f>
        <v>0</v>
      </c>
    </row>
    <row r="277" spans="2:3" x14ac:dyDescent="0.25">
      <c r="B277" s="106">
        <v>1.1000000000000001</v>
      </c>
      <c r="C277" s="21">
        <f t="shared" si="10"/>
        <v>0.42587193607601764</v>
      </c>
    </row>
    <row r="278" spans="2:3" x14ac:dyDescent="0.25">
      <c r="B278" s="106">
        <v>4</v>
      </c>
      <c r="C278" s="21">
        <f t="shared" si="10"/>
        <v>-2.2204460492503132E-17</v>
      </c>
    </row>
    <row r="279" spans="2:3" ht="15.75" thickBot="1" x14ac:dyDescent="0.3">
      <c r="B279" s="107">
        <v>5</v>
      </c>
      <c r="C279" s="19">
        <f t="shared" si="10"/>
        <v>-3.5185185185185187E-2</v>
      </c>
    </row>
    <row r="280" spans="2:3" ht="15.75" thickBot="1" x14ac:dyDescent="0.3"/>
    <row r="281" spans="2:3" ht="15.75" thickBot="1" x14ac:dyDescent="0.3">
      <c r="B281" s="109" t="s">
        <v>65</v>
      </c>
      <c r="C281" s="110">
        <f>MIRR(C270:C272,C266,C267)</f>
        <v>6.554621671065064E-2</v>
      </c>
    </row>
  </sheetData>
  <mergeCells count="16">
    <mergeCell ref="B238:D238"/>
    <mergeCell ref="B245:C245"/>
    <mergeCell ref="B247:C247"/>
    <mergeCell ref="B263:F264"/>
    <mergeCell ref="B197:C197"/>
    <mergeCell ref="B6:C6"/>
    <mergeCell ref="B14:C14"/>
    <mergeCell ref="B59:E59"/>
    <mergeCell ref="B70:C70"/>
    <mergeCell ref="B79:C79"/>
    <mergeCell ref="B113:C113"/>
    <mergeCell ref="B172:C172"/>
    <mergeCell ref="B85:C85"/>
    <mergeCell ref="C88:D88"/>
    <mergeCell ref="B98:C98"/>
    <mergeCell ref="C100:D10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Mohd Mujtahid Mohd Mujtahid</cp:lastModifiedBy>
  <dcterms:created xsi:type="dcterms:W3CDTF">2023-06-15T04:20:27Z</dcterms:created>
  <dcterms:modified xsi:type="dcterms:W3CDTF">2024-02-02T10:59:08Z</dcterms:modified>
</cp:coreProperties>
</file>