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rishnamurthi/Library/Mobile Documents/com~apple~CloudDocs/Data Science/Scoring-Concentration/"/>
    </mc:Choice>
  </mc:AlternateContent>
  <xr:revisionPtr revIDLastSave="0" documentId="13_ncr:1_{7EA1CC43-D758-EC41-BCB6-01E058DBB337}" xr6:coauthVersionLast="47" xr6:coauthVersionMax="47" xr10:uidLastSave="{00000000-0000-0000-0000-000000000000}"/>
  <bookViews>
    <workbookView xWindow="620" yWindow="620" windowWidth="27240" windowHeight="15320" activeTab="2" xr2:uid="{446CDA4A-1603-0F44-B6CC-CD427EF34881}"/>
  </bookViews>
  <sheets>
    <sheet name="DataCheck" sheetId="3" r:id="rId1"/>
    <sheet name="summary" sheetId="5" r:id="rId2"/>
    <sheet name="HHI Ranks" sheetId="6" r:id="rId3"/>
    <sheet name="Sheet1" sheetId="1" r:id="rId4"/>
    <sheet name="Example" sheetId="4" r:id="rId5"/>
    <sheet name="WinShares" sheetId="2" r:id="rId6"/>
  </sheets>
  <definedNames>
    <definedName name="HHI_Data_with_Winning_Percentages" localSheetId="2">'HHI Ranks'!$A$1:$K$31</definedName>
    <definedName name="HHI_Summary_Stats1" localSheetId="1">summary!$B$2:$G$5</definedName>
    <definedName name="HHI_Summary_Stats2" localSheetId="1">summary!$B$7:$G$10</definedName>
    <definedName name="solver_adj" localSheetId="1" hidden="1">summary!$E$3:$E$11,summary!$D$17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summary!$D$17</definedName>
    <definedName name="solver_lhs2" localSheetId="1" hidden="1">summary!$E$13</definedName>
    <definedName name="solver_lhs3" localSheetId="1" hidden="1">summary!$E$3:$E$11</definedName>
    <definedName name="solver_lhs4" localSheetId="1" hidden="1">summary!$L$22</definedName>
    <definedName name="solver_lhs5" localSheetId="1" hidden="1">summary!$Q$3</definedName>
    <definedName name="solver_lhs6" localSheetId="1" hidden="1">summary!$Q$4</definedName>
    <definedName name="solver_lhs7" localSheetId="1" hidden="1">summary!$Q$5</definedName>
    <definedName name="solver_lhs8" localSheetId="1" hidden="1">summary!$Q$6</definedName>
    <definedName name="solver_lhs9" localSheetId="1" hidden="1">summary!$Q$7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9</definedName>
    <definedName name="solver_opt" localSheetId="1" hidden="1">summary!$D$13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2</definedName>
    <definedName name="solver_rel3" localSheetId="1" hidden="1">5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el9" localSheetId="1" hidden="1">1</definedName>
    <definedName name="solver_rhs1" localSheetId="1" hidden="1">"binary"</definedName>
    <definedName name="solver_rhs2" localSheetId="1" hidden="1">summary!$D$15</definedName>
    <definedName name="solver_rhs3" localSheetId="1" hidden="1">"binary"</definedName>
    <definedName name="solver_rhs4" localSheetId="1" hidden="1">summary!$S$9</definedName>
    <definedName name="solver_rhs5" localSheetId="1" hidden="1">summary!$S$3</definedName>
    <definedName name="solver_rhs6" localSheetId="1" hidden="1">summary!$S$4</definedName>
    <definedName name="solver_rhs7" localSheetId="1" hidden="1">summary!$S$5</definedName>
    <definedName name="solver_rhs8" localSheetId="1" hidden="1">summary!$S$6</definedName>
    <definedName name="solver_rhs9" localSheetId="1" hidden="1">summary!$S$7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6" l="1"/>
  <c r="U6" i="6"/>
  <c r="U7" i="6"/>
  <c r="T7" i="6" s="1"/>
  <c r="U8" i="6"/>
  <c r="T8" i="6" s="1"/>
  <c r="V8" i="6" s="1"/>
  <c r="U9" i="6"/>
  <c r="U10" i="6"/>
  <c r="U11" i="6"/>
  <c r="U12" i="6"/>
  <c r="U13" i="6"/>
  <c r="U14" i="6"/>
  <c r="U15" i="6"/>
  <c r="T15" i="6" s="1"/>
  <c r="V15" i="6" s="1"/>
  <c r="U16" i="6"/>
  <c r="T16" i="6" s="1"/>
  <c r="V16" i="6" s="1"/>
  <c r="U17" i="6"/>
  <c r="U18" i="6"/>
  <c r="U19" i="6"/>
  <c r="U20" i="6"/>
  <c r="U21" i="6"/>
  <c r="U22" i="6"/>
  <c r="U23" i="6"/>
  <c r="T23" i="6" s="1"/>
  <c r="V23" i="6" s="1"/>
  <c r="U24" i="6"/>
  <c r="T24" i="6" s="1"/>
  <c r="V24" i="6" s="1"/>
  <c r="U25" i="6"/>
  <c r="U26" i="6"/>
  <c r="U27" i="6"/>
  <c r="U28" i="6"/>
  <c r="U29" i="6"/>
  <c r="U30" i="6"/>
  <c r="T30" i="6" s="1"/>
  <c r="V30" i="6" s="1"/>
  <c r="U31" i="6"/>
  <c r="U32" i="6"/>
  <c r="T32" i="6" s="1"/>
  <c r="V32" i="6" s="1"/>
  <c r="U33" i="6"/>
  <c r="U4" i="6"/>
  <c r="R5" i="6"/>
  <c r="R6" i="6"/>
  <c r="R7" i="6"/>
  <c r="R8" i="6"/>
  <c r="R9" i="6"/>
  <c r="R10" i="6"/>
  <c r="R11" i="6"/>
  <c r="Q11" i="6" s="1"/>
  <c r="S11" i="6" s="1"/>
  <c r="R12" i="6"/>
  <c r="Q12" i="6" s="1"/>
  <c r="S12" i="6" s="1"/>
  <c r="R13" i="6"/>
  <c r="R14" i="6"/>
  <c r="R15" i="6"/>
  <c r="R16" i="6"/>
  <c r="R17" i="6"/>
  <c r="R18" i="6"/>
  <c r="R19" i="6"/>
  <c r="Q19" i="6" s="1"/>
  <c r="S19" i="6" s="1"/>
  <c r="R20" i="6"/>
  <c r="Q20" i="6" s="1"/>
  <c r="S20" i="6" s="1"/>
  <c r="R21" i="6"/>
  <c r="R22" i="6"/>
  <c r="R23" i="6"/>
  <c r="R24" i="6"/>
  <c r="R25" i="6"/>
  <c r="R26" i="6"/>
  <c r="R27" i="6"/>
  <c r="Q27" i="6" s="1"/>
  <c r="S27" i="6" s="1"/>
  <c r="R28" i="6"/>
  <c r="Q28" i="6" s="1"/>
  <c r="S28" i="6" s="1"/>
  <c r="R29" i="6"/>
  <c r="R30" i="6"/>
  <c r="R31" i="6"/>
  <c r="R32" i="6"/>
  <c r="R33" i="6"/>
  <c r="R4" i="6"/>
  <c r="O5" i="6"/>
  <c r="O6" i="6"/>
  <c r="O7" i="6"/>
  <c r="O8" i="6"/>
  <c r="O9" i="6"/>
  <c r="N9" i="6" s="1"/>
  <c r="P9" i="6" s="1"/>
  <c r="O10" i="6"/>
  <c r="O11" i="6"/>
  <c r="O12" i="6"/>
  <c r="N12" i="6" s="1"/>
  <c r="Z17" i="6" s="1"/>
  <c r="O13" i="6"/>
  <c r="O14" i="6"/>
  <c r="O15" i="6"/>
  <c r="O16" i="6"/>
  <c r="O17" i="6"/>
  <c r="N17" i="6" s="1"/>
  <c r="P17" i="6" s="1"/>
  <c r="O18" i="6"/>
  <c r="O19" i="6"/>
  <c r="O20" i="6"/>
  <c r="N20" i="6" s="1"/>
  <c r="P20" i="6" s="1"/>
  <c r="O21" i="6"/>
  <c r="O22" i="6"/>
  <c r="O23" i="6"/>
  <c r="O24" i="6"/>
  <c r="O25" i="6"/>
  <c r="N25" i="6" s="1"/>
  <c r="P25" i="6" s="1"/>
  <c r="O26" i="6"/>
  <c r="O27" i="6"/>
  <c r="O28" i="6"/>
  <c r="N28" i="6" s="1"/>
  <c r="P28" i="6" s="1"/>
  <c r="O29" i="6"/>
  <c r="O30" i="6"/>
  <c r="O31" i="6"/>
  <c r="O32" i="6"/>
  <c r="O33" i="6"/>
  <c r="N33" i="6" s="1"/>
  <c r="P33" i="6" s="1"/>
  <c r="N5" i="6"/>
  <c r="N6" i="6"/>
  <c r="N7" i="6"/>
  <c r="N8" i="6"/>
  <c r="N10" i="6"/>
  <c r="N11" i="6"/>
  <c r="N13" i="6"/>
  <c r="N14" i="6"/>
  <c r="N15" i="6"/>
  <c r="P15" i="6" s="1"/>
  <c r="N16" i="6"/>
  <c r="N18" i="6"/>
  <c r="N19" i="6"/>
  <c r="P19" i="6" s="1"/>
  <c r="N21" i="6"/>
  <c r="N22" i="6"/>
  <c r="N23" i="6"/>
  <c r="P23" i="6" s="1"/>
  <c r="N24" i="6"/>
  <c r="N26" i="6"/>
  <c r="N27" i="6"/>
  <c r="P27" i="6" s="1"/>
  <c r="N29" i="6"/>
  <c r="N30" i="6"/>
  <c r="N31" i="6"/>
  <c r="P31" i="6" s="1"/>
  <c r="N32" i="6"/>
  <c r="N4" i="6"/>
  <c r="O4" i="6"/>
  <c r="Z5" i="6"/>
  <c r="AA33" i="6"/>
  <c r="V5" i="6"/>
  <c r="V12" i="6"/>
  <c r="V13" i="6"/>
  <c r="V21" i="6"/>
  <c r="V29" i="6"/>
  <c r="S5" i="6"/>
  <c r="S9" i="6"/>
  <c r="S13" i="6"/>
  <c r="S17" i="6"/>
  <c r="S21" i="6"/>
  <c r="S25" i="6"/>
  <c r="S29" i="6"/>
  <c r="S33" i="6"/>
  <c r="P4" i="6"/>
  <c r="T12" i="6"/>
  <c r="T20" i="6"/>
  <c r="V20" i="6" s="1"/>
  <c r="T28" i="6"/>
  <c r="V28" i="6" s="1"/>
  <c r="T5" i="6"/>
  <c r="T6" i="6"/>
  <c r="V6" i="6" s="1"/>
  <c r="T9" i="6"/>
  <c r="V9" i="6" s="1"/>
  <c r="T10" i="6"/>
  <c r="V10" i="6" s="1"/>
  <c r="T11" i="6"/>
  <c r="V11" i="6" s="1"/>
  <c r="T13" i="6"/>
  <c r="T14" i="6"/>
  <c r="V14" i="6" s="1"/>
  <c r="T17" i="6"/>
  <c r="V17" i="6" s="1"/>
  <c r="T18" i="6"/>
  <c r="V18" i="6" s="1"/>
  <c r="T19" i="6"/>
  <c r="V19" i="6" s="1"/>
  <c r="T21" i="6"/>
  <c r="T22" i="6"/>
  <c r="V22" i="6" s="1"/>
  <c r="T25" i="6"/>
  <c r="V25" i="6" s="1"/>
  <c r="T26" i="6"/>
  <c r="V26" i="6" s="1"/>
  <c r="T27" i="6"/>
  <c r="V27" i="6" s="1"/>
  <c r="T29" i="6"/>
  <c r="T31" i="6"/>
  <c r="V31" i="6" s="1"/>
  <c r="T33" i="6"/>
  <c r="V33" i="6" s="1"/>
  <c r="Q8" i="6"/>
  <c r="S8" i="6" s="1"/>
  <c r="Q9" i="6"/>
  <c r="Q10" i="6"/>
  <c r="Q5" i="6"/>
  <c r="AA21" i="6" s="1"/>
  <c r="Q6" i="6"/>
  <c r="S6" i="6" s="1"/>
  <c r="Q7" i="6"/>
  <c r="S7" i="6" s="1"/>
  <c r="Q13" i="6"/>
  <c r="Q14" i="6"/>
  <c r="S14" i="6" s="1"/>
  <c r="Q15" i="6"/>
  <c r="S15" i="6" s="1"/>
  <c r="Q16" i="6"/>
  <c r="S16" i="6" s="1"/>
  <c r="Q17" i="6"/>
  <c r="Q18" i="6"/>
  <c r="S18" i="6" s="1"/>
  <c r="Q21" i="6"/>
  <c r="Q22" i="6"/>
  <c r="S22" i="6" s="1"/>
  <c r="Q23" i="6"/>
  <c r="S23" i="6" s="1"/>
  <c r="Q24" i="6"/>
  <c r="S24" i="6" s="1"/>
  <c r="Q25" i="6"/>
  <c r="Q26" i="6"/>
  <c r="S26" i="6" s="1"/>
  <c r="Q29" i="6"/>
  <c r="Q30" i="6"/>
  <c r="S30" i="6" s="1"/>
  <c r="Q31" i="6"/>
  <c r="S31" i="6" s="1"/>
  <c r="Q32" i="6"/>
  <c r="S32" i="6" s="1"/>
  <c r="Q33" i="6"/>
  <c r="T4" i="6"/>
  <c r="Q4" i="6"/>
  <c r="P5" i="6"/>
  <c r="P6" i="6"/>
  <c r="P8" i="6"/>
  <c r="P10" i="6"/>
  <c r="P13" i="6"/>
  <c r="P14" i="6"/>
  <c r="P16" i="6"/>
  <c r="P18" i="6"/>
  <c r="P21" i="6"/>
  <c r="P22" i="6"/>
  <c r="P24" i="6"/>
  <c r="P26" i="6"/>
  <c r="P29" i="6"/>
  <c r="P30" i="6"/>
  <c r="P32" i="6"/>
  <c r="AN5" i="4"/>
  <c r="AN6" i="4"/>
  <c r="AN7" i="4"/>
  <c r="AN8" i="4"/>
  <c r="AN9" i="4"/>
  <c r="AN10" i="4"/>
  <c r="AN11" i="4"/>
  <c r="AN12" i="4"/>
  <c r="AQ12" i="4" s="1"/>
  <c r="AN13" i="4"/>
  <c r="AN14" i="4"/>
  <c r="AN15" i="4"/>
  <c r="AN16" i="4"/>
  <c r="AN17" i="4"/>
  <c r="AN4" i="4"/>
  <c r="K20" i="1"/>
  <c r="K34" i="1"/>
  <c r="J34" i="1"/>
  <c r="I34" i="1"/>
  <c r="H34" i="1"/>
  <c r="F34" i="1"/>
  <c r="E34" i="1"/>
  <c r="D34" i="1"/>
  <c r="K33" i="1"/>
  <c r="J33" i="1"/>
  <c r="I33" i="1"/>
  <c r="H33" i="1"/>
  <c r="F33" i="1"/>
  <c r="E33" i="1"/>
  <c r="D33" i="1"/>
  <c r="K32" i="1"/>
  <c r="J32" i="1"/>
  <c r="I32" i="1"/>
  <c r="H32" i="1"/>
  <c r="F32" i="1"/>
  <c r="E32" i="1"/>
  <c r="D32" i="1"/>
  <c r="K31" i="1"/>
  <c r="J31" i="1"/>
  <c r="I31" i="1"/>
  <c r="H31" i="1"/>
  <c r="F31" i="1"/>
  <c r="E31" i="1"/>
  <c r="D31" i="1"/>
  <c r="K30" i="1"/>
  <c r="J30" i="1"/>
  <c r="I30" i="1"/>
  <c r="H30" i="1"/>
  <c r="F30" i="1"/>
  <c r="E30" i="1"/>
  <c r="D30" i="1"/>
  <c r="K29" i="1"/>
  <c r="J29" i="1"/>
  <c r="I29" i="1"/>
  <c r="H29" i="1"/>
  <c r="F29" i="1"/>
  <c r="E29" i="1"/>
  <c r="D29" i="1"/>
  <c r="K28" i="1"/>
  <c r="J28" i="1"/>
  <c r="I28" i="1"/>
  <c r="H28" i="1"/>
  <c r="F28" i="1"/>
  <c r="E28" i="1"/>
  <c r="D28" i="1"/>
  <c r="K27" i="1"/>
  <c r="J27" i="1"/>
  <c r="I27" i="1"/>
  <c r="H27" i="1"/>
  <c r="F27" i="1"/>
  <c r="E27" i="1"/>
  <c r="D27" i="1"/>
  <c r="K26" i="1"/>
  <c r="J26" i="1"/>
  <c r="I26" i="1"/>
  <c r="H26" i="1"/>
  <c r="F26" i="1"/>
  <c r="E26" i="1"/>
  <c r="D26" i="1"/>
  <c r="K25" i="1"/>
  <c r="J25" i="1"/>
  <c r="I25" i="1"/>
  <c r="H25" i="1"/>
  <c r="F25" i="1"/>
  <c r="E25" i="1"/>
  <c r="D25" i="1"/>
  <c r="K24" i="1"/>
  <c r="J24" i="1"/>
  <c r="I24" i="1"/>
  <c r="H24" i="1"/>
  <c r="F24" i="1"/>
  <c r="E24" i="1"/>
  <c r="D24" i="1"/>
  <c r="K23" i="1"/>
  <c r="J23" i="1"/>
  <c r="I23" i="1"/>
  <c r="H23" i="1"/>
  <c r="F23" i="1"/>
  <c r="E23" i="1"/>
  <c r="D23" i="1"/>
  <c r="K22" i="1"/>
  <c r="J22" i="1"/>
  <c r="I22" i="1"/>
  <c r="H22" i="1"/>
  <c r="F22" i="1"/>
  <c r="E22" i="1"/>
  <c r="D22" i="1"/>
  <c r="K21" i="1"/>
  <c r="J21" i="1"/>
  <c r="I21" i="1"/>
  <c r="H21" i="1"/>
  <c r="F21" i="1"/>
  <c r="E21" i="1"/>
  <c r="D21" i="1"/>
  <c r="J20" i="1"/>
  <c r="I20" i="1"/>
  <c r="H20" i="1"/>
  <c r="F20" i="1"/>
  <c r="E20" i="1"/>
  <c r="D20" i="1"/>
  <c r="Y35" i="4"/>
  <c r="X35" i="4"/>
  <c r="AC30" i="4"/>
  <c r="AC23" i="4"/>
  <c r="AC24" i="4"/>
  <c r="AC25" i="4"/>
  <c r="AC26" i="4"/>
  <c r="AC27" i="4"/>
  <c r="AC28" i="4"/>
  <c r="AC29" i="4"/>
  <c r="AC31" i="4"/>
  <c r="AC32" i="4"/>
  <c r="AC33" i="4"/>
  <c r="AC34" i="4"/>
  <c r="AC22" i="4"/>
  <c r="AH5" i="4" s="1" a="1"/>
  <c r="AH5" i="4" s="1"/>
  <c r="Z23" i="4"/>
  <c r="AA23" i="4" s="1"/>
  <c r="Z24" i="4"/>
  <c r="AA24" i="4" s="1"/>
  <c r="Z25" i="4"/>
  <c r="AA25" i="4" s="1"/>
  <c r="Z26" i="4"/>
  <c r="AA26" i="4" s="1"/>
  <c r="Z27" i="4"/>
  <c r="AA27" i="4" s="1"/>
  <c r="Z28" i="4"/>
  <c r="AA28" i="4" s="1"/>
  <c r="Z29" i="4"/>
  <c r="AA29" i="4"/>
  <c r="Z30" i="4"/>
  <c r="AA30" i="4" s="1"/>
  <c r="Z31" i="4"/>
  <c r="AA31" i="4" s="1"/>
  <c r="Z32" i="4"/>
  <c r="AA32" i="4" s="1"/>
  <c r="Z33" i="4"/>
  <c r="AA33" i="4" s="1"/>
  <c r="Z34" i="4"/>
  <c r="AA34" i="4" s="1"/>
  <c r="Z22" i="4"/>
  <c r="AC18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4" i="4"/>
  <c r="AA6" i="4"/>
  <c r="Z5" i="4"/>
  <c r="AA5" i="4" s="1"/>
  <c r="Z6" i="4"/>
  <c r="Z7" i="4"/>
  <c r="AA7" i="4" s="1"/>
  <c r="Z8" i="4"/>
  <c r="AA8" i="4" s="1"/>
  <c r="Z9" i="4"/>
  <c r="AA9" i="4" s="1"/>
  <c r="Z10" i="4"/>
  <c r="AM10" i="4" s="1"/>
  <c r="Z11" i="4"/>
  <c r="AM11" i="4" s="1"/>
  <c r="Z12" i="4"/>
  <c r="AM12" i="4" s="1"/>
  <c r="Z13" i="4"/>
  <c r="AM13" i="4" s="1"/>
  <c r="Z14" i="4"/>
  <c r="AA14" i="4" s="1"/>
  <c r="Z15" i="4"/>
  <c r="AA15" i="4" s="1"/>
  <c r="Z16" i="4"/>
  <c r="AA16" i="4" s="1"/>
  <c r="Z17" i="4"/>
  <c r="AA17" i="4" s="1"/>
  <c r="Z4" i="4"/>
  <c r="AM4" i="4" s="1"/>
  <c r="Y18" i="4"/>
  <c r="X18" i="4"/>
  <c r="D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C23" i="2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AB30" i="6" l="1"/>
  <c r="V7" i="6"/>
  <c r="AB6" i="6"/>
  <c r="AB7" i="6"/>
  <c r="AB23" i="6"/>
  <c r="AB22" i="6"/>
  <c r="AB8" i="6"/>
  <c r="AB15" i="6"/>
  <c r="AB14" i="6"/>
  <c r="AB31" i="6"/>
  <c r="AB29" i="6"/>
  <c r="AB21" i="6"/>
  <c r="AB13" i="6"/>
  <c r="AB5" i="6"/>
  <c r="AB28" i="6"/>
  <c r="AB20" i="6"/>
  <c r="AB12" i="6"/>
  <c r="AB4" i="6"/>
  <c r="AB27" i="6"/>
  <c r="AB19" i="6"/>
  <c r="AB11" i="6"/>
  <c r="AB33" i="6"/>
  <c r="AB26" i="6"/>
  <c r="AB18" i="6"/>
  <c r="AB10" i="6"/>
  <c r="V4" i="6"/>
  <c r="AB25" i="6"/>
  <c r="AB17" i="6"/>
  <c r="AB9" i="6"/>
  <c r="AB32" i="6"/>
  <c r="AB24" i="6"/>
  <c r="AB16" i="6"/>
  <c r="AA17" i="6"/>
  <c r="AA13" i="6"/>
  <c r="AA25" i="6"/>
  <c r="S10" i="6"/>
  <c r="AA5" i="6"/>
  <c r="AA6" i="6"/>
  <c r="AA29" i="6"/>
  <c r="AA9" i="6"/>
  <c r="S4" i="6"/>
  <c r="AA32" i="6"/>
  <c r="AA28" i="6"/>
  <c r="AA24" i="6"/>
  <c r="AA20" i="6"/>
  <c r="AA16" i="6"/>
  <c r="AA12" i="6"/>
  <c r="AA8" i="6"/>
  <c r="AA31" i="6"/>
  <c r="AA27" i="6"/>
  <c r="AA23" i="6"/>
  <c r="AA19" i="6"/>
  <c r="AA15" i="6"/>
  <c r="AA11" i="6"/>
  <c r="AA7" i="6"/>
  <c r="AA4" i="6"/>
  <c r="AA30" i="6"/>
  <c r="AA26" i="6"/>
  <c r="AA22" i="6"/>
  <c r="AA18" i="6"/>
  <c r="AA14" i="6"/>
  <c r="AA10" i="6"/>
  <c r="Z11" i="6"/>
  <c r="P7" i="6"/>
  <c r="Z13" i="6"/>
  <c r="Z8" i="6"/>
  <c r="Z15" i="6"/>
  <c r="Z19" i="6"/>
  <c r="Z29" i="6"/>
  <c r="Z18" i="6"/>
  <c r="Z21" i="6"/>
  <c r="Z26" i="6"/>
  <c r="Z10" i="6"/>
  <c r="P12" i="6"/>
  <c r="Z31" i="6"/>
  <c r="Z23" i="6"/>
  <c r="Z7" i="6"/>
  <c r="P11" i="6"/>
  <c r="Z28" i="6"/>
  <c r="Z20" i="6"/>
  <c r="Z12" i="6"/>
  <c r="Z9" i="6"/>
  <c r="Z33" i="6"/>
  <c r="Z25" i="6"/>
  <c r="Z30" i="6"/>
  <c r="Z22" i="6"/>
  <c r="Z14" i="6"/>
  <c r="Z6" i="6"/>
  <c r="Z27" i="6"/>
  <c r="Z4" i="6"/>
  <c r="Z32" i="6"/>
  <c r="Z24" i="6"/>
  <c r="Z16" i="6"/>
  <c r="AM17" i="4"/>
  <c r="AO17" i="4" s="1"/>
  <c r="E23" i="2"/>
  <c r="AA4" i="4"/>
  <c r="AD4" i="4" s="1"/>
  <c r="Z18" i="4"/>
  <c r="AB18" i="4" s="1"/>
  <c r="AB22" i="4"/>
  <c r="AM9" i="4"/>
  <c r="AO9" i="4" s="1"/>
  <c r="AB17" i="4"/>
  <c r="AB23" i="4"/>
  <c r="AH4" i="4" a="1"/>
  <c r="AH4" i="4" s="1"/>
  <c r="AH6" i="4" s="1"/>
  <c r="AD31" i="4"/>
  <c r="AA13" i="4"/>
  <c r="AA22" i="4"/>
  <c r="AA35" i="4" s="1"/>
  <c r="AA12" i="4"/>
  <c r="AB30" i="4"/>
  <c r="AB25" i="4"/>
  <c r="AA11" i="4"/>
  <c r="AD15" i="4" s="1"/>
  <c r="AB34" i="4"/>
  <c r="AD29" i="4"/>
  <c r="AD24" i="4"/>
  <c r="AQ15" i="4"/>
  <c r="AQ11" i="4"/>
  <c r="AA10" i="4"/>
  <c r="AQ14" i="4"/>
  <c r="AQ6" i="4"/>
  <c r="AB14" i="4"/>
  <c r="AB6" i="4"/>
  <c r="AD28" i="4"/>
  <c r="AQ13" i="4"/>
  <c r="AQ5" i="4"/>
  <c r="AO13" i="4"/>
  <c r="AO4" i="4"/>
  <c r="AO12" i="4"/>
  <c r="AO11" i="4"/>
  <c r="AO10" i="4"/>
  <c r="AD8" i="4"/>
  <c r="AB12" i="4"/>
  <c r="AD22" i="4"/>
  <c r="AB29" i="4"/>
  <c r="AM16" i="4"/>
  <c r="AB26" i="4"/>
  <c r="AM7" i="4"/>
  <c r="AQ17" i="4"/>
  <c r="AB10" i="4"/>
  <c r="AM14" i="4"/>
  <c r="AM6" i="4"/>
  <c r="AQ16" i="4"/>
  <c r="AQ8" i="4"/>
  <c r="AB32" i="4"/>
  <c r="AD23" i="4"/>
  <c r="AM8" i="4"/>
  <c r="AQ10" i="4"/>
  <c r="AB11" i="4"/>
  <c r="AQ9" i="4"/>
  <c r="AM5" i="4"/>
  <c r="AQ4" i="4"/>
  <c r="AQ7" i="4"/>
  <c r="AB13" i="4"/>
  <c r="AC35" i="4"/>
  <c r="AM15" i="4"/>
  <c r="Z35" i="4"/>
  <c r="AB9" i="4"/>
  <c r="AB28" i="4"/>
  <c r="AB16" i="4"/>
  <c r="AB8" i="4"/>
  <c r="AD27" i="4"/>
  <c r="AB5" i="4"/>
  <c r="AB24" i="4"/>
  <c r="AB31" i="4"/>
  <c r="AB15" i="4"/>
  <c r="AB7" i="4"/>
  <c r="AB33" i="4"/>
  <c r="AB4" i="4"/>
  <c r="AB27" i="4"/>
  <c r="L22" i="1"/>
  <c r="L30" i="1"/>
  <c r="L29" i="1"/>
  <c r="L20" i="1"/>
  <c r="L34" i="1"/>
  <c r="L21" i="1"/>
  <c r="L28" i="1"/>
  <c r="L27" i="1"/>
  <c r="L26" i="1"/>
  <c r="L33" i="1"/>
  <c r="L25" i="1"/>
  <c r="L24" i="1"/>
  <c r="L32" i="1"/>
  <c r="L23" i="1"/>
  <c r="L31" i="1"/>
  <c r="L8" i="1"/>
  <c r="L7" i="1"/>
  <c r="L11" i="1"/>
  <c r="L13" i="1"/>
  <c r="L15" i="1"/>
  <c r="L17" i="1"/>
  <c r="L6" i="1"/>
  <c r="L3" i="1"/>
  <c r="L9" i="1"/>
  <c r="L5" i="1"/>
  <c r="L4" i="1"/>
  <c r="L10" i="1"/>
  <c r="L12" i="1"/>
  <c r="L14" i="1"/>
  <c r="L16" i="1"/>
  <c r="AD25" i="4" l="1"/>
  <c r="AD32" i="4"/>
  <c r="AD30" i="4"/>
  <c r="AP17" i="4"/>
  <c r="AD26" i="4"/>
  <c r="AD9" i="4"/>
  <c r="AB35" i="4"/>
  <c r="AD34" i="4"/>
  <c r="AD11" i="4"/>
  <c r="AD13" i="4"/>
  <c r="AD7" i="4"/>
  <c r="AD16" i="4"/>
  <c r="AD17" i="4"/>
  <c r="AA18" i="4"/>
  <c r="AD18" i="4" s="1"/>
  <c r="AD12" i="4"/>
  <c r="AD14" i="4"/>
  <c r="AD5" i="4"/>
  <c r="AD6" i="4"/>
  <c r="AP12" i="4"/>
  <c r="AD10" i="4"/>
  <c r="AD33" i="4"/>
  <c r="AO16" i="4"/>
  <c r="AP16" i="4"/>
  <c r="AG5" i="4" a="1"/>
  <c r="AG5" i="4" s="1"/>
  <c r="AI4" i="4" a="1"/>
  <c r="AI4" i="4" s="1"/>
  <c r="AO15" i="4"/>
  <c r="AP15" i="4"/>
  <c r="AG4" i="4" a="1"/>
  <c r="AG4" i="4" s="1"/>
  <c r="AO8" i="4"/>
  <c r="AP8" i="4"/>
  <c r="AP6" i="4"/>
  <c r="AO6" i="4"/>
  <c r="AI5" i="4" a="1"/>
  <c r="AI5" i="4" s="1"/>
  <c r="AP10" i="4"/>
  <c r="AP14" i="4"/>
  <c r="AO14" i="4"/>
  <c r="AP4" i="4"/>
  <c r="AP11" i="4"/>
  <c r="AQ19" i="4" a="1"/>
  <c r="AQ19" i="4" s="1"/>
  <c r="AP5" i="4"/>
  <c r="AO5" i="4"/>
  <c r="AR9" i="4" s="1"/>
  <c r="AP9" i="4"/>
  <c r="AO7" i="4"/>
  <c r="AP7" i="4"/>
  <c r="AP13" i="4"/>
  <c r="AR7" i="4" l="1"/>
  <c r="AD35" i="4"/>
  <c r="AR12" i="4"/>
  <c r="AR11" i="4"/>
  <c r="AR10" i="4"/>
  <c r="AP19" i="4" a="1"/>
  <c r="AP19" i="4" s="1"/>
  <c r="AR6" i="4"/>
  <c r="AR15" i="4"/>
  <c r="AI6" i="4"/>
  <c r="AR5" i="4"/>
  <c r="AR17" i="4"/>
  <c r="AR14" i="4"/>
  <c r="AR8" i="4"/>
  <c r="AR13" i="4"/>
  <c r="AR4" i="4"/>
  <c r="AG6" i="4"/>
  <c r="AR16" i="4"/>
  <c r="AR19" i="4" l="1" a="1"/>
  <c r="AR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CA4E1-7E50-1947-A0DE-8809C5F45218}" name="HHI Data with Winning Percentages" type="6" refreshedVersion="8" background="1" saveData="1">
    <textPr sourceFile="/Users/kirankrishnamurthi/Library/Mobile Documents/com~apple~CloudDocs/Data Science/Scoring-Concentration/Team Project Data/HHI Data with Winning Percentage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1ADE1E2-CB05-274C-BA1E-2B454C35C47C}" name="HHI_Summary_Stats1" type="6" refreshedVersion="8" background="1" saveData="1">
    <textPr sourceFile="/Users/kirankrishnamurthi/Library/Mobile Documents/com~apple~CloudDocs/Data Science/Scoring-Concentration/Team Project Data/HHI_Summary_Stats1.csv" tab="0" comma="1">
      <textFields count="6">
        <textField/>
        <textField/>
        <textField/>
        <textField/>
        <textField/>
        <textField/>
      </textFields>
    </textPr>
  </connection>
  <connection id="3" xr16:uid="{CDC3AA0C-5814-964B-9DD7-0E888B82DFA2}" name="HHI_Summary_Stats2" type="6" refreshedVersion="8" background="1" saveData="1">
    <textPr sourceFile="/Users/kirankrishnamurthi/Library/Mobile Documents/com~apple~CloudDocs/Data Science/Scoring-Concentration/Team Project Data/HHI_Summary_Stats2.csv" tab="0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<sst xmlns="http://schemas.openxmlformats.org/spreadsheetml/2006/main" count="438" uniqueCount="207">
  <si>
    <t>NBA Champion</t>
  </si>
  <si>
    <t>CR1 Games</t>
  </si>
  <si>
    <t>CR2 Games</t>
  </si>
  <si>
    <t>CR3 Games</t>
  </si>
  <si>
    <t>F Games</t>
  </si>
  <si>
    <t>PTS HHI</t>
  </si>
  <si>
    <t>MIN HHI</t>
  </si>
  <si>
    <t>PCAP HHI</t>
  </si>
  <si>
    <t>2022 Warriors</t>
  </si>
  <si>
    <t>2021 Bucks</t>
  </si>
  <si>
    <t>2020 Lakers</t>
  </si>
  <si>
    <t>2019 Raptors</t>
  </si>
  <si>
    <t>2018 Warriors</t>
  </si>
  <si>
    <t>2017 Warriors</t>
  </si>
  <si>
    <t>2016 Cavaliers</t>
  </si>
  <si>
    <t>2015 Warriors</t>
  </si>
  <si>
    <t>2014 Spurs</t>
  </si>
  <si>
    <t>2013 Heat</t>
  </si>
  <si>
    <t>2012 Heat</t>
  </si>
  <si>
    <t>2011 Mavericks</t>
  </si>
  <si>
    <t>2010 Lakers</t>
  </si>
  <si>
    <t>2009 Lakers</t>
  </si>
  <si>
    <t>2008 Celtics</t>
  </si>
  <si>
    <t>Tot. Games</t>
  </si>
  <si>
    <t>Four Factors Data</t>
  </si>
  <si>
    <t>Team</t>
  </si>
  <si>
    <t>Pace</t>
  </si>
  <si>
    <t>eFG%</t>
  </si>
  <si>
    <t>TOV%</t>
  </si>
  <si>
    <t>ORB%</t>
  </si>
  <si>
    <t>FT/FGA</t>
  </si>
  <si>
    <t>ORtg</t>
  </si>
  <si>
    <t>GSW</t>
  </si>
  <si>
    <t>DEN</t>
  </si>
  <si>
    <t>Starters</t>
  </si>
  <si>
    <t>MP</t>
  </si>
  <si>
    <t>TS%</t>
  </si>
  <si>
    <t>3PAr</t>
  </si>
  <si>
    <t>FTr</t>
  </si>
  <si>
    <t>DRB%</t>
  </si>
  <si>
    <t>TRB%</t>
  </si>
  <si>
    <t>AST%</t>
  </si>
  <si>
    <t>STL%</t>
  </si>
  <si>
    <t>BLK%</t>
  </si>
  <si>
    <t>USG%</t>
  </si>
  <si>
    <t>DRtg</t>
  </si>
  <si>
    <t>BPM</t>
  </si>
  <si>
    <t>Jordan Poole</t>
  </si>
  <si>
    <t>Andrew Wiggins</t>
  </si>
  <si>
    <t>Klay Thompson</t>
  </si>
  <si>
    <t>Draymond Green</t>
  </si>
  <si>
    <t>Kevon Looney</t>
  </si>
  <si>
    <t>Otto Porter Jr.</t>
  </si>
  <si>
    <t>Stephen Curry</t>
  </si>
  <si>
    <t>Gary Payton II</t>
  </si>
  <si>
    <t>Nemanja Bjelica</t>
  </si>
  <si>
    <t>Andre Iguodala</t>
  </si>
  <si>
    <t>Jonathan Kuminga</t>
  </si>
  <si>
    <t>Damion Lee</t>
  </si>
  <si>
    <t>Moses Moody</t>
  </si>
  <si>
    <t>Juan Toscano-Anderson</t>
  </si>
  <si>
    <t>Team Totals</t>
  </si>
  <si>
    <t>SP</t>
  </si>
  <si>
    <t>Time</t>
  </si>
  <si>
    <t>League</t>
  </si>
  <si>
    <t>Conference</t>
  </si>
  <si>
    <t>Data?</t>
  </si>
  <si>
    <t>Phoenix Suns</t>
  </si>
  <si>
    <t>Memphis Grizzlies</t>
  </si>
  <si>
    <t>Golden State Warriors</t>
  </si>
  <si>
    <t>Dallas Mavericks</t>
  </si>
  <si>
    <t>Utah Jazz</t>
  </si>
  <si>
    <t>Denver Nuggets</t>
  </si>
  <si>
    <t>Minnesota Timberwolves</t>
  </si>
  <si>
    <t>New Orleans Pelicans</t>
  </si>
  <si>
    <t>Los Angeles Clippers</t>
  </si>
  <si>
    <t>San Antonio Spurs</t>
  </si>
  <si>
    <t>Los Angeles Lakers</t>
  </si>
  <si>
    <t>Sacramento Kings</t>
  </si>
  <si>
    <t>Portland Trailblazers</t>
  </si>
  <si>
    <t>Oklahoma City Thunder</t>
  </si>
  <si>
    <t>Houston Rockets</t>
  </si>
  <si>
    <t>Miami Heat</t>
  </si>
  <si>
    <t>Boston Celtics</t>
  </si>
  <si>
    <t>Milwaukee Bucks</t>
  </si>
  <si>
    <t>Philadelphia 76ers</t>
  </si>
  <si>
    <t>Toronto Raptors</t>
  </si>
  <si>
    <t>Chicago Bulls</t>
  </si>
  <si>
    <t>Brooklyn Nets</t>
  </si>
  <si>
    <t>Atlanta Hawks</t>
  </si>
  <si>
    <t>Cleveland Cavaliers</t>
  </si>
  <si>
    <t>Charlotte Hornets</t>
  </si>
  <si>
    <t>New York Knicks</t>
  </si>
  <si>
    <t>Washington Wizzards</t>
  </si>
  <si>
    <t>Indiana Pacers</t>
  </si>
  <si>
    <t>Detroit Pistons</t>
  </si>
  <si>
    <t>Orlando Magic</t>
  </si>
  <si>
    <t>West</t>
  </si>
  <si>
    <t>East</t>
  </si>
  <si>
    <t>x</t>
  </si>
  <si>
    <t>Basic Box Score Stats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</si>
  <si>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</si>
  <si>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</si>
  <si>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</si>
  <si>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</si>
  <si>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</si>
  <si>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</si>
  <si>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</si>
  <si>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</si>
  <si>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</si>
  <si>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</si>
  <si>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</si>
  <si>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</si>
  <si>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</si>
  <si>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</si>
  <si>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</si>
  <si>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</si>
  <si>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</si>
  <si>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</si>
  <si>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+/-</t>
  </si>
  <si>
    <t>Will Barton</t>
  </si>
  <si>
    <t>Nikola Jokić</t>
  </si>
  <si>
    <t>Monte Morris</t>
  </si>
  <si>
    <t>Aaron Gordon</t>
  </si>
  <si>
    <t>Jeff Green</t>
  </si>
  <si>
    <t>Austin Rivers</t>
  </si>
  <si>
    <t>Bones Hyland</t>
  </si>
  <si>
    <t>JaMychal Green</t>
  </si>
  <si>
    <t>Bryn Forbes</t>
  </si>
  <si>
    <t>DeMarcus Cousins</t>
  </si>
  <si>
    <t>Zeke Nnaji</t>
  </si>
  <si>
    <t>Vlatko Čančar</t>
  </si>
  <si>
    <t>Facundo Campazzo</t>
  </si>
  <si>
    <t>Did Not Dress</t>
  </si>
  <si>
    <t>Minutes</t>
  </si>
  <si>
    <t>Seconds</t>
  </si>
  <si>
    <t>Time Share</t>
  </si>
  <si>
    <t>Points Share</t>
  </si>
  <si>
    <t>Points Cap</t>
  </si>
  <si>
    <t>Cap Share</t>
  </si>
  <si>
    <t>HHI (M)</t>
  </si>
  <si>
    <t>HHI (P)</t>
  </si>
  <si>
    <t>HHI (C)</t>
  </si>
  <si>
    <t>Difference</t>
  </si>
  <si>
    <t>NBA Runner-Up</t>
  </si>
  <si>
    <t>2022 Celtics</t>
  </si>
  <si>
    <t>2021 Suns</t>
  </si>
  <si>
    <t>2020 Heat</t>
  </si>
  <si>
    <t>2019 Warriors</t>
  </si>
  <si>
    <t>2018 Cavaliers</t>
  </si>
  <si>
    <t>2017 Cavaliers</t>
  </si>
  <si>
    <t>2016 Warriors</t>
  </si>
  <si>
    <t>2015 Cavaliers</t>
  </si>
  <si>
    <t>2014 Heat</t>
  </si>
  <si>
    <t>2013 Spurs</t>
  </si>
  <si>
    <t>2012 Thunder</t>
  </si>
  <si>
    <t>2011 Heat</t>
  </si>
  <si>
    <t>2010 Celtics</t>
  </si>
  <si>
    <t>2009 Magic</t>
  </si>
  <si>
    <t>2008 Lakers</t>
  </si>
  <si>
    <t>Player</t>
  </si>
  <si>
    <t>Points</t>
  </si>
  <si>
    <t>Raw Values</t>
  </si>
  <si>
    <t>Share of Team Total</t>
  </si>
  <si>
    <t>HHI</t>
  </si>
  <si>
    <t>Mean</t>
  </si>
  <si>
    <t>Median</t>
  </si>
  <si>
    <t>Skew</t>
  </si>
  <si>
    <t>Kurtosis</t>
  </si>
  <si>
    <t>HHI_TS</t>
  </si>
  <si>
    <t>HHI_PS</t>
  </si>
  <si>
    <t>HHI_PCS</t>
  </si>
  <si>
    <t>Min</t>
  </si>
  <si>
    <t>Q1</t>
  </si>
  <si>
    <t>Q3</t>
  </si>
  <si>
    <t>Max</t>
  </si>
  <si>
    <t>S Deviation</t>
  </si>
  <si>
    <t>TEAM</t>
  </si>
  <si>
    <t>HHI_TS_NORM</t>
  </si>
  <si>
    <t>HHI_PS_NORM</t>
  </si>
  <si>
    <t>HHI_PCS_NORM</t>
  </si>
  <si>
    <t>W_PCT</t>
  </si>
  <si>
    <t>GAMES_WON</t>
  </si>
  <si>
    <t>GAMES_LOST</t>
  </si>
  <si>
    <t>Portland Trail Blazers</t>
  </si>
  <si>
    <t>Washington Wizards</t>
  </si>
  <si>
    <t>$HHI^{M}$</t>
  </si>
  <si>
    <t>Value</t>
  </si>
  <si>
    <t>Rank</t>
  </si>
  <si>
    <t>$HHI^{P}$</t>
  </si>
  <si>
    <t>$HHI^{C}$</t>
  </si>
  <si>
    <t>Games W</t>
  </si>
  <si>
    <t>EOS Rank</t>
  </si>
  <si>
    <t>$HHI^{P}$ Rank</t>
  </si>
  <si>
    <t>$HHI^{M}$ Rank</t>
  </si>
  <si>
    <t>$HHI^{C}$ Rank</t>
  </si>
  <si>
    <t>Post-Season Result</t>
  </si>
  <si>
    <t>WC Semis</t>
  </si>
  <si>
    <t>Champion</t>
  </si>
  <si>
    <t>EC Finals</t>
  </si>
  <si>
    <t>WC Finals</t>
  </si>
  <si>
    <t>Runner-Up</t>
  </si>
  <si>
    <t>EC Semis</t>
  </si>
  <si>
    <t>WC First</t>
  </si>
  <si>
    <t>EC First</t>
  </si>
  <si>
    <t>Play-In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</si>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</sst>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_);\(#,##0.000\)"/>
    <numFmt numFmtId="165" formatCode="#,##0.0000_);\(#,##0.0000\)"/>
    <numFmt numFmtId="166" formatCode="#,##0.00000_);\(#,##0.00000\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rif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39" fontId="0" fillId="0" borderId="0" xfId="0" applyNumberFormat="1"/>
    <xf numFmtId="39" fontId="0" fillId="0" borderId="1" xfId="0" applyNumberFormat="1" applyBorder="1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2" fillId="0" borderId="1" xfId="0" applyFont="1" applyBorder="1"/>
    <xf numFmtId="3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" vertical="center" wrapText="1"/>
    </xf>
    <xf numFmtId="46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20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4" xfId="0" applyBorder="1"/>
    <xf numFmtId="2" fontId="4" fillId="0" borderId="0" xfId="0" applyNumberFormat="1" applyFont="1"/>
    <xf numFmtId="10" fontId="4" fillId="0" borderId="0" xfId="1" applyNumberFormat="1" applyFont="1"/>
    <xf numFmtId="0" fontId="4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39" fontId="0" fillId="0" borderId="5" xfId="0" applyNumberFormat="1" applyBorder="1"/>
    <xf numFmtId="0" fontId="0" fillId="0" borderId="3" xfId="0" applyBorder="1" applyAlignment="1">
      <alignment horizontal="center"/>
    </xf>
    <xf numFmtId="165" fontId="0" fillId="0" borderId="0" xfId="0" applyNumberFormat="1"/>
    <xf numFmtId="164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16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166" fontId="0" fillId="0" borderId="0" xfId="0" applyNumberFormat="1" applyAlignment="1">
      <alignment horizontal="center"/>
    </xf>
    <xf numFmtId="0" fontId="0" fillId="0" borderId="11" xfId="0" applyBorder="1"/>
    <xf numFmtId="166" fontId="0" fillId="0" borderId="5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HI_Summary_Stats1" connectionId="2" xr16:uid="{D81B11F3-70F9-4D4A-A39F-93978816FA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HI_Summary_Stats2" connectionId="3" xr16:uid="{70E23BD9-0522-B44B-A895-6C649EC3F6D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HI Data with Winning Percentages" connectionId="1" xr16:uid="{C0E6109C-D169-4342-B839-0B39B4630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946C-7535-E04B-8168-4B97856EE08C}">
  <dimension ref="B2:D32"/>
  <sheetViews>
    <sheetView topLeftCell="D1" workbookViewId="0">
      <selection activeCell="D16" sqref="D16"/>
    </sheetView>
  </sheetViews>
  <sheetFormatPr baseColWidth="10" defaultRowHeight="16"/>
  <cols>
    <col min="1" max="1" width="3.1640625" customWidth="1"/>
    <col min="2" max="2" width="22.1640625" bestFit="1" customWidth="1"/>
  </cols>
  <sheetData>
    <row r="2" spans="2:4">
      <c r="B2" t="s">
        <v>25</v>
      </c>
      <c r="C2" s="1" t="s">
        <v>65</v>
      </c>
      <c r="D2" s="1" t="s">
        <v>66</v>
      </c>
    </row>
    <row r="3" spans="2:4">
      <c r="B3" t="s">
        <v>67</v>
      </c>
      <c r="C3" t="s">
        <v>97</v>
      </c>
      <c r="D3" t="s">
        <v>99</v>
      </c>
    </row>
    <row r="4" spans="2:4">
      <c r="B4" t="s">
        <v>68</v>
      </c>
      <c r="C4" t="s">
        <v>97</v>
      </c>
      <c r="D4" t="s">
        <v>99</v>
      </c>
    </row>
    <row r="5" spans="2:4">
      <c r="B5" t="s">
        <v>69</v>
      </c>
      <c r="C5" t="s">
        <v>97</v>
      </c>
      <c r="D5" t="s">
        <v>99</v>
      </c>
    </row>
    <row r="6" spans="2:4">
      <c r="B6" t="s">
        <v>70</v>
      </c>
      <c r="C6" t="s">
        <v>97</v>
      </c>
      <c r="D6" t="s">
        <v>99</v>
      </c>
    </row>
    <row r="7" spans="2:4">
      <c r="B7" t="s">
        <v>71</v>
      </c>
      <c r="C7" t="s">
        <v>97</v>
      </c>
      <c r="D7" t="s">
        <v>99</v>
      </c>
    </row>
    <row r="8" spans="2:4">
      <c r="B8" t="s">
        <v>72</v>
      </c>
      <c r="C8" t="s">
        <v>97</v>
      </c>
      <c r="D8" t="s">
        <v>99</v>
      </c>
    </row>
    <row r="9" spans="2:4">
      <c r="B9" t="s">
        <v>73</v>
      </c>
      <c r="C9" t="s">
        <v>97</v>
      </c>
      <c r="D9" t="s">
        <v>99</v>
      </c>
    </row>
    <row r="10" spans="2:4">
      <c r="B10" t="s">
        <v>74</v>
      </c>
      <c r="C10" t="s">
        <v>97</v>
      </c>
      <c r="D10" t="s">
        <v>99</v>
      </c>
    </row>
    <row r="11" spans="2:4">
      <c r="B11" t="s">
        <v>75</v>
      </c>
      <c r="C11" t="s">
        <v>97</v>
      </c>
      <c r="D11" t="s">
        <v>99</v>
      </c>
    </row>
    <row r="12" spans="2:4">
      <c r="B12" t="s">
        <v>76</v>
      </c>
      <c r="C12" t="s">
        <v>97</v>
      </c>
      <c r="D12" t="s">
        <v>99</v>
      </c>
    </row>
    <row r="13" spans="2:4">
      <c r="B13" t="s">
        <v>77</v>
      </c>
      <c r="C13" t="s">
        <v>97</v>
      </c>
    </row>
    <row r="14" spans="2:4">
      <c r="B14" t="s">
        <v>78</v>
      </c>
      <c r="C14" t="s">
        <v>97</v>
      </c>
    </row>
    <row r="15" spans="2:4">
      <c r="B15" t="s">
        <v>79</v>
      </c>
      <c r="C15" t="s">
        <v>97</v>
      </c>
      <c r="D15" t="s">
        <v>99</v>
      </c>
    </row>
    <row r="16" spans="2:4">
      <c r="B16" t="s">
        <v>80</v>
      </c>
      <c r="C16" t="s">
        <v>97</v>
      </c>
      <c r="D16" s="26" t="s">
        <v>99</v>
      </c>
    </row>
    <row r="17" spans="2:4">
      <c r="B17" t="s">
        <v>81</v>
      </c>
      <c r="C17" t="s">
        <v>97</v>
      </c>
      <c r="D17" t="s">
        <v>99</v>
      </c>
    </row>
    <row r="18" spans="2:4">
      <c r="B18" t="s">
        <v>82</v>
      </c>
      <c r="C18" t="s">
        <v>98</v>
      </c>
      <c r="D18" t="s">
        <v>99</v>
      </c>
    </row>
    <row r="19" spans="2:4">
      <c r="B19" t="s">
        <v>83</v>
      </c>
      <c r="C19" t="s">
        <v>98</v>
      </c>
      <c r="D19" t="s">
        <v>99</v>
      </c>
    </row>
    <row r="20" spans="2:4">
      <c r="B20" t="s">
        <v>84</v>
      </c>
      <c r="C20" t="s">
        <v>98</v>
      </c>
      <c r="D20" t="s">
        <v>99</v>
      </c>
    </row>
    <row r="21" spans="2:4">
      <c r="B21" t="s">
        <v>85</v>
      </c>
      <c r="C21" t="s">
        <v>98</v>
      </c>
      <c r="D21" t="s">
        <v>99</v>
      </c>
    </row>
    <row r="22" spans="2:4">
      <c r="B22" t="s">
        <v>86</v>
      </c>
      <c r="C22" t="s">
        <v>98</v>
      </c>
      <c r="D22" t="s">
        <v>99</v>
      </c>
    </row>
    <row r="23" spans="2:4">
      <c r="B23" t="s">
        <v>87</v>
      </c>
      <c r="C23" t="s">
        <v>98</v>
      </c>
      <c r="D23" t="s">
        <v>99</v>
      </c>
    </row>
    <row r="24" spans="2:4">
      <c r="B24" t="s">
        <v>88</v>
      </c>
      <c r="C24" t="s">
        <v>98</v>
      </c>
      <c r="D24" t="s">
        <v>99</v>
      </c>
    </row>
    <row r="25" spans="2:4">
      <c r="B25" t="s">
        <v>89</v>
      </c>
      <c r="C25" t="s">
        <v>98</v>
      </c>
      <c r="D25" t="s">
        <v>99</v>
      </c>
    </row>
    <row r="26" spans="2:4">
      <c r="B26" t="s">
        <v>90</v>
      </c>
      <c r="C26" t="s">
        <v>98</v>
      </c>
      <c r="D26" t="s">
        <v>99</v>
      </c>
    </row>
    <row r="27" spans="2:4">
      <c r="B27" t="s">
        <v>91</v>
      </c>
      <c r="C27" t="s">
        <v>98</v>
      </c>
      <c r="D27" t="s">
        <v>99</v>
      </c>
    </row>
    <row r="28" spans="2:4">
      <c r="B28" t="s">
        <v>92</v>
      </c>
      <c r="C28" t="s">
        <v>98</v>
      </c>
      <c r="D28" t="s">
        <v>99</v>
      </c>
    </row>
    <row r="29" spans="2:4">
      <c r="B29" t="s">
        <v>93</v>
      </c>
      <c r="C29" t="s">
        <v>98</v>
      </c>
      <c r="D29" t="s">
        <v>99</v>
      </c>
    </row>
    <row r="30" spans="2:4">
      <c r="B30" t="s">
        <v>94</v>
      </c>
      <c r="C30" t="s">
        <v>98</v>
      </c>
      <c r="D30" t="s">
        <v>99</v>
      </c>
    </row>
    <row r="31" spans="2:4">
      <c r="B31" t="s">
        <v>95</v>
      </c>
      <c r="C31" t="s">
        <v>98</v>
      </c>
      <c r="D31" t="s">
        <v>99</v>
      </c>
    </row>
    <row r="32" spans="2:4">
      <c r="B32" t="s">
        <v>96</v>
      </c>
      <c r="C32" t="s">
        <v>98</v>
      </c>
      <c r="D3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9B74-EDCE-FE42-9A41-49A846910B73}">
  <dimension ref="B2:G10"/>
  <sheetViews>
    <sheetView workbookViewId="0">
      <selection activeCell="I6" sqref="I6"/>
    </sheetView>
  </sheetViews>
  <sheetFormatPr baseColWidth="10" defaultColWidth="10.33203125" defaultRowHeight="16"/>
  <cols>
    <col min="1" max="2" width="8" bestFit="1" customWidth="1"/>
    <col min="3" max="7" width="12.1640625" bestFit="1" customWidth="1"/>
  </cols>
  <sheetData>
    <row r="2" spans="2:7">
      <c r="B2" s="4"/>
      <c r="C2" s="2" t="s">
        <v>165</v>
      </c>
      <c r="D2" s="2" t="s">
        <v>166</v>
      </c>
      <c r="E2" s="2" t="s">
        <v>176</v>
      </c>
      <c r="F2" s="2" t="s">
        <v>167</v>
      </c>
      <c r="G2" s="2" t="s">
        <v>168</v>
      </c>
    </row>
    <row r="3" spans="2:7">
      <c r="B3" t="s">
        <v>169</v>
      </c>
      <c r="C3" s="31">
        <v>0.115132374125621</v>
      </c>
      <c r="D3" s="31">
        <v>0.115787480709876</v>
      </c>
      <c r="E3" s="31">
        <v>1.23152334272349E-2</v>
      </c>
      <c r="F3" s="31">
        <v>-6.1443848591813302E-2</v>
      </c>
      <c r="G3" s="31">
        <v>0.89659212641097896</v>
      </c>
    </row>
    <row r="4" spans="2:7">
      <c r="B4" t="s">
        <v>170</v>
      </c>
      <c r="C4" s="31">
        <v>0.15604161099442099</v>
      </c>
      <c r="D4" s="31">
        <v>0.152948547262902</v>
      </c>
      <c r="E4" s="31">
        <v>2.87213683537321E-2</v>
      </c>
      <c r="F4" s="31">
        <v>0.86894366911932697</v>
      </c>
      <c r="G4" s="31">
        <v>1.7041874143866</v>
      </c>
    </row>
    <row r="5" spans="2:7">
      <c r="B5" s="3" t="s">
        <v>171</v>
      </c>
      <c r="C5" s="30">
        <v>0.18735581614341301</v>
      </c>
      <c r="D5" s="30">
        <v>0.18381569678896201</v>
      </c>
      <c r="E5" s="30">
        <v>3.7072586272788102E-2</v>
      </c>
      <c r="F5" s="30">
        <v>0.73121637925489003</v>
      </c>
      <c r="G5" s="30">
        <v>1.1752213090191199</v>
      </c>
    </row>
    <row r="6" spans="2:7">
      <c r="C6" s="31"/>
      <c r="D6" s="31"/>
      <c r="E6" s="31"/>
      <c r="F6" s="31"/>
      <c r="G6" s="31"/>
    </row>
    <row r="7" spans="2:7">
      <c r="B7" s="2"/>
      <c r="C7" s="38" t="s">
        <v>172</v>
      </c>
      <c r="D7" s="38" t="s">
        <v>173</v>
      </c>
      <c r="E7" s="38" t="s">
        <v>166</v>
      </c>
      <c r="F7" s="38" t="s">
        <v>174</v>
      </c>
      <c r="G7" s="38" t="s">
        <v>175</v>
      </c>
    </row>
    <row r="8" spans="2:7">
      <c r="B8" t="s">
        <v>169</v>
      </c>
      <c r="C8" s="31">
        <v>7.1762075617283899E-2</v>
      </c>
      <c r="D8" s="31">
        <v>0.107941811342592</v>
      </c>
      <c r="E8" s="31">
        <v>0.115787480709876</v>
      </c>
      <c r="F8" s="31">
        <v>0.122787760521676</v>
      </c>
      <c r="G8" s="31">
        <v>0.180689795524691</v>
      </c>
    </row>
    <row r="9" spans="2:7">
      <c r="B9" t="s">
        <v>170</v>
      </c>
      <c r="C9" s="31">
        <v>9.0249433106575794E-2</v>
      </c>
      <c r="D9" s="31">
        <v>0.13648760330578499</v>
      </c>
      <c r="E9" s="31">
        <v>0.152948547262902</v>
      </c>
      <c r="F9" s="31">
        <v>0.17181664497510099</v>
      </c>
      <c r="G9" s="31">
        <v>0.316143667296786</v>
      </c>
    </row>
    <row r="10" spans="2:7">
      <c r="B10" s="3" t="s">
        <v>171</v>
      </c>
      <c r="C10" s="30">
        <v>9.8315498464096901E-2</v>
      </c>
      <c r="D10" s="30">
        <v>0.16186023246936199</v>
      </c>
      <c r="E10" s="30">
        <v>0.18381569678896201</v>
      </c>
      <c r="F10" s="30">
        <v>0.20877910220565299</v>
      </c>
      <c r="G10" s="30">
        <v>0.39404494220597203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D9AF-B1B4-5F4E-BD25-83EAC90557BF}">
  <dimension ref="A1:AC33"/>
  <sheetViews>
    <sheetView tabSelected="1" topLeftCell="L1" zoomScale="85" workbookViewId="0">
      <selection activeCell="AC3" sqref="AC3:AC33"/>
    </sheetView>
  </sheetViews>
  <sheetFormatPr baseColWidth="10" defaultRowHeight="16"/>
  <cols>
    <col min="1" max="1" width="3.1640625" bestFit="1" customWidth="1"/>
    <col min="2" max="2" width="22.1640625" bestFit="1" customWidth="1"/>
    <col min="3" max="5" width="12.1640625" bestFit="1" customWidth="1"/>
    <col min="6" max="7" width="13.5" bestFit="1" customWidth="1"/>
    <col min="8" max="8" width="14.5" bestFit="1" customWidth="1"/>
    <col min="9" max="9" width="7" bestFit="1" customWidth="1"/>
    <col min="10" max="10" width="12.83203125" bestFit="1" customWidth="1"/>
    <col min="11" max="11" width="12.5" bestFit="1" customWidth="1"/>
    <col min="13" max="13" width="5.1640625" bestFit="1" customWidth="1"/>
    <col min="14" max="14" width="22.1640625" bestFit="1" customWidth="1"/>
    <col min="15" max="16" width="9.33203125" bestFit="1" customWidth="1"/>
    <col min="17" max="17" width="22.1640625" bestFit="1" customWidth="1"/>
    <col min="18" max="19" width="9.33203125" bestFit="1" customWidth="1"/>
    <col min="20" max="20" width="22.1640625" bestFit="1" customWidth="1"/>
    <col min="21" max="22" width="9.33203125" bestFit="1" customWidth="1"/>
    <col min="24" max="24" width="22.1640625" bestFit="1" customWidth="1"/>
    <col min="25" max="25" width="9" bestFit="1" customWidth="1"/>
    <col min="26" max="28" width="13.83203125" bestFit="1" customWidth="1"/>
    <col min="29" max="29" width="17" bestFit="1" customWidth="1"/>
  </cols>
  <sheetData>
    <row r="1" spans="1:29">
      <c r="B1" t="s">
        <v>177</v>
      </c>
      <c r="C1" t="s">
        <v>171</v>
      </c>
      <c r="D1" t="s">
        <v>170</v>
      </c>
      <c r="E1" t="s">
        <v>169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 spans="1:29">
      <c r="A2">
        <v>0</v>
      </c>
      <c r="B2" t="s">
        <v>89</v>
      </c>
      <c r="C2">
        <v>0.19260818067441801</v>
      </c>
      <c r="D2">
        <v>0.15966055259081199</v>
      </c>
      <c r="E2">
        <v>0.11514811094605699</v>
      </c>
      <c r="F2">
        <v>1.2778337113053899E-3</v>
      </c>
      <c r="G2">
        <v>0.12600171244698</v>
      </c>
      <c r="H2">
        <v>0.14167785577075301</v>
      </c>
      <c r="I2">
        <v>0.52400000000000002</v>
      </c>
      <c r="J2">
        <v>43</v>
      </c>
      <c r="K2">
        <v>39</v>
      </c>
      <c r="N2" s="54" t="s">
        <v>186</v>
      </c>
      <c r="O2" s="54"/>
      <c r="P2" s="54"/>
      <c r="Q2" s="54" t="s">
        <v>189</v>
      </c>
      <c r="R2" s="54"/>
      <c r="S2" s="54"/>
      <c r="T2" s="54" t="s">
        <v>190</v>
      </c>
      <c r="U2" s="54"/>
      <c r="V2" s="54"/>
    </row>
    <row r="3" spans="1:29">
      <c r="A3">
        <v>1</v>
      </c>
      <c r="B3" t="s">
        <v>83</v>
      </c>
      <c r="C3">
        <v>0.202548281331944</v>
      </c>
      <c r="D3">
        <v>0.16805771608763501</v>
      </c>
      <c r="E3">
        <v>0.11920991481830499</v>
      </c>
      <c r="F3">
        <v>0.33109731267186099</v>
      </c>
      <c r="G3">
        <v>0.41836812735464102</v>
      </c>
      <c r="H3">
        <v>0.40980321892683702</v>
      </c>
      <c r="I3">
        <v>0.622</v>
      </c>
      <c r="J3">
        <v>51</v>
      </c>
      <c r="K3">
        <v>31</v>
      </c>
      <c r="M3" s="40" t="s">
        <v>188</v>
      </c>
      <c r="N3" s="36" t="s">
        <v>25</v>
      </c>
      <c r="O3" s="36" t="s">
        <v>187</v>
      </c>
      <c r="P3" s="44" t="s">
        <v>191</v>
      </c>
      <c r="Q3" s="36" t="s">
        <v>25</v>
      </c>
      <c r="R3" s="36" t="s">
        <v>187</v>
      </c>
      <c r="S3" s="44" t="s">
        <v>191</v>
      </c>
      <c r="T3" s="2" t="s">
        <v>25</v>
      </c>
      <c r="U3" s="36" t="s">
        <v>187</v>
      </c>
      <c r="V3" s="41" t="s">
        <v>191</v>
      </c>
      <c r="X3" s="59" t="s">
        <v>25</v>
      </c>
      <c r="Y3" s="59" t="s">
        <v>192</v>
      </c>
      <c r="Z3" s="59" t="s">
        <v>194</v>
      </c>
      <c r="AA3" s="59" t="s">
        <v>193</v>
      </c>
      <c r="AB3" s="59" t="s">
        <v>195</v>
      </c>
      <c r="AC3" s="60" t="s">
        <v>196</v>
      </c>
    </row>
    <row r="4" spans="1:29">
      <c r="A4">
        <v>2</v>
      </c>
      <c r="B4" t="s">
        <v>88</v>
      </c>
      <c r="C4">
        <v>0.21503065815995501</v>
      </c>
      <c r="D4">
        <v>0.17124707268011599</v>
      </c>
      <c r="E4">
        <v>0.11673831993429799</v>
      </c>
      <c r="F4">
        <v>0.13040319683474999</v>
      </c>
      <c r="G4">
        <v>0.52941285729929699</v>
      </c>
      <c r="H4">
        <v>0.74650421777709897</v>
      </c>
      <c r="I4">
        <v>0.53700000000000003</v>
      </c>
      <c r="J4">
        <v>44</v>
      </c>
      <c r="K4">
        <v>38</v>
      </c>
      <c r="M4" s="50">
        <v>1</v>
      </c>
      <c r="N4" s="42" t="str">
        <f>INDEX($B$2:$B$31,MATCH(O4,$E$2:$E$31,0))</f>
        <v>Memphis Grizzlies</v>
      </c>
      <c r="O4" s="43">
        <f>SMALL($E$2:$E$31,$M4)</f>
        <v>0.104801999178667</v>
      </c>
      <c r="P4" s="36">
        <f>INDEX($J$2:$J$31,MATCH(N4,$B$2:$B$31,0))</f>
        <v>56</v>
      </c>
      <c r="Q4" s="42" t="str">
        <f>INDEX($B$2:$B$31,MATCH(R4,$D$2:$D$31,0))</f>
        <v>Houston Rockets</v>
      </c>
      <c r="R4" s="43">
        <f>SMALL($D$2:$D$31,M4)</f>
        <v>0.13932537745665699</v>
      </c>
      <c r="S4" s="44">
        <f>INDEX($J$2:$J$31,MATCH(Q4,$B$2:$B$31,0))</f>
        <v>20</v>
      </c>
      <c r="T4" s="42" t="str">
        <f>INDEX($B$2:$B$31,MATCH(U4,$C$2:$C$31,0))</f>
        <v>Orlando Magic</v>
      </c>
      <c r="U4" s="43">
        <f>SMALL($C$2:$C$31,M4)</f>
        <v>0.16162408175915199</v>
      </c>
      <c r="V4" s="44">
        <f>INDEX($J$2:$J$31,MATCH(T4,$B$2:$B$31,0))</f>
        <v>22</v>
      </c>
      <c r="X4" t="s">
        <v>67</v>
      </c>
      <c r="Y4" s="1">
        <v>1</v>
      </c>
      <c r="Z4" s="1">
        <f>INDEX($M$4:$M$33,MATCH($X4,$N$4:$N$33,0))</f>
        <v>19</v>
      </c>
      <c r="AA4" s="1">
        <f>INDEX($M$4:$M$33,MATCH($X4,$Q$4:$Q$33,0))</f>
        <v>12</v>
      </c>
      <c r="AB4" s="1">
        <f>INDEX($M$4:$M$33,MATCH($X4,$T$4:$T$33,0))</f>
        <v>10</v>
      </c>
      <c r="AC4" s="1" t="s">
        <v>197</v>
      </c>
    </row>
    <row r="5" spans="1:29">
      <c r="A5">
        <v>3</v>
      </c>
      <c r="B5" t="s">
        <v>91</v>
      </c>
      <c r="C5">
        <v>0.184972073276437</v>
      </c>
      <c r="D5">
        <v>0.157688953886641</v>
      </c>
      <c r="E5">
        <v>0.12069918613205299</v>
      </c>
      <c r="F5">
        <v>0.452026511663285</v>
      </c>
      <c r="G5">
        <v>5.73560030960822E-2</v>
      </c>
      <c r="H5">
        <v>-6.4299341012669597E-2</v>
      </c>
      <c r="I5">
        <v>0.52400000000000002</v>
      </c>
      <c r="J5">
        <v>43</v>
      </c>
      <c r="K5">
        <v>39</v>
      </c>
      <c r="M5" s="51">
        <v>2</v>
      </c>
      <c r="N5" s="45" t="str">
        <f t="shared" ref="N5:N33" si="0">INDEX($B$2:$B$31,MATCH(O5,$E$2:$E$31,0))</f>
        <v>Golden State Warriors</v>
      </c>
      <c r="O5" s="46">
        <f t="shared" ref="O5:O33" si="1">SMALL($E$2:$E$31,$M5)</f>
        <v>0.10871124890818799</v>
      </c>
      <c r="P5" s="1">
        <f t="shared" ref="P5:P33" si="2">INDEX($J$2:$J$31,MATCH(N5,$B$2:$B$31,0))</f>
        <v>53</v>
      </c>
      <c r="Q5" s="45" t="str">
        <f>INDEX($B$2:$B$31,MATCH(R5,$D$2:$D$31,0))</f>
        <v>San Antonio Spurs</v>
      </c>
      <c r="R5" s="46">
        <f t="shared" ref="R5:R33" si="3">SMALL($D$2:$D$31,M5)</f>
        <v>0.14069244954322399</v>
      </c>
      <c r="S5" s="39">
        <f t="shared" ref="S5:S33" si="4">INDEX($J$2:$J$31,MATCH(Q5,$B$2:$B$31,0))</f>
        <v>34</v>
      </c>
      <c r="T5" s="45" t="str">
        <f t="shared" ref="T5:T33" si="5">INDEX($B$2:$B$31,MATCH(U5,$C$2:$C$31,0))</f>
        <v>Houston Rockets</v>
      </c>
      <c r="U5" s="46">
        <f t="shared" ref="U5:U33" si="6">SMALL($C$2:$C$31,M5)</f>
        <v>0.16417955277959301</v>
      </c>
      <c r="V5" s="39">
        <f t="shared" ref="V5:V33" si="7">INDEX($J$2:$J$31,MATCH(T5,$B$2:$B$31,0))</f>
        <v>20</v>
      </c>
      <c r="X5" t="s">
        <v>68</v>
      </c>
      <c r="Y5" s="1">
        <v>2</v>
      </c>
      <c r="Z5" s="1">
        <f t="shared" ref="Z5:Z33" si="8">INDEX($M$4:$M$33,MATCH($X5,$N$4:$N$33,0))</f>
        <v>1</v>
      </c>
      <c r="AA5" s="1">
        <f t="shared" ref="AA5:AA33" si="9">INDEX($M$4:$M$33,MATCH($X5,$Q$4:$Q$33,0))</f>
        <v>9</v>
      </c>
      <c r="AB5" s="1">
        <f t="shared" ref="AB5:AB33" si="10">INDEX($M$4:$M$33,MATCH($X5,$T$4:$T$33,0))</f>
        <v>12</v>
      </c>
      <c r="AC5" s="1" t="s">
        <v>197</v>
      </c>
    </row>
    <row r="6" spans="1:29">
      <c r="A6">
        <v>4</v>
      </c>
      <c r="B6" t="s">
        <v>87</v>
      </c>
      <c r="C6">
        <v>0.209868722900282</v>
      </c>
      <c r="D6">
        <v>0.17563950480043</v>
      </c>
      <c r="E6">
        <v>0.12204560536348601</v>
      </c>
      <c r="F6">
        <v>0.56135608624169497</v>
      </c>
      <c r="G6">
        <v>0.68234540794302201</v>
      </c>
      <c r="H6">
        <v>0.60726561106944998</v>
      </c>
      <c r="I6">
        <v>0.56100000000000005</v>
      </c>
      <c r="J6">
        <v>46</v>
      </c>
      <c r="K6">
        <v>36</v>
      </c>
      <c r="M6" s="51">
        <v>3</v>
      </c>
      <c r="N6" s="45" t="str">
        <f t="shared" si="0"/>
        <v>San Antonio Spurs</v>
      </c>
      <c r="O6" s="46">
        <f t="shared" si="1"/>
        <v>0.110392791342439</v>
      </c>
      <c r="P6" s="1">
        <f t="shared" si="2"/>
        <v>34</v>
      </c>
      <c r="Q6" s="45" t="str">
        <f t="shared" ref="Q6:Q33" si="11">INDEX($B$2:$B$31,MATCH(R6,$D$2:$D$31,0))</f>
        <v>Orlando Magic</v>
      </c>
      <c r="R6" s="46">
        <f t="shared" si="3"/>
        <v>0.14073139206181601</v>
      </c>
      <c r="S6" s="39">
        <f t="shared" si="4"/>
        <v>22</v>
      </c>
      <c r="T6" s="45" t="str">
        <f t="shared" si="5"/>
        <v>San Antonio Spurs</v>
      </c>
      <c r="U6" s="46">
        <f t="shared" si="6"/>
        <v>0.16706679902763499</v>
      </c>
      <c r="V6" s="39">
        <f t="shared" si="7"/>
        <v>34</v>
      </c>
      <c r="X6" t="s">
        <v>69</v>
      </c>
      <c r="Y6" s="1">
        <v>3</v>
      </c>
      <c r="Z6" s="1">
        <f t="shared" si="8"/>
        <v>2</v>
      </c>
      <c r="AA6" s="1">
        <f t="shared" si="9"/>
        <v>20</v>
      </c>
      <c r="AB6" s="1">
        <f t="shared" si="10"/>
        <v>24</v>
      </c>
      <c r="AC6" s="1" t="s">
        <v>198</v>
      </c>
    </row>
    <row r="7" spans="1:29">
      <c r="A7">
        <v>5</v>
      </c>
      <c r="B7" t="s">
        <v>90</v>
      </c>
      <c r="C7">
        <v>0.17976883484404599</v>
      </c>
      <c r="D7">
        <v>0.15471723590714001</v>
      </c>
      <c r="E7">
        <v>0.119406533138415</v>
      </c>
      <c r="F7">
        <v>0.347062768890879</v>
      </c>
      <c r="G7">
        <v>-4.61111417454017E-2</v>
      </c>
      <c r="H7">
        <v>-0.20465206402217601</v>
      </c>
      <c r="I7">
        <v>0.53700000000000003</v>
      </c>
      <c r="J7">
        <v>44</v>
      </c>
      <c r="K7">
        <v>38</v>
      </c>
      <c r="M7" s="51">
        <v>4</v>
      </c>
      <c r="N7" s="45" t="str">
        <f t="shared" si="0"/>
        <v>Houston Rockets</v>
      </c>
      <c r="O7" s="46">
        <f t="shared" si="1"/>
        <v>0.110553004108535</v>
      </c>
      <c r="P7" s="1">
        <f t="shared" si="2"/>
        <v>20</v>
      </c>
      <c r="Q7" s="45" t="str">
        <f t="shared" si="11"/>
        <v>Washington Wizards</v>
      </c>
      <c r="R7" s="46">
        <f t="shared" si="3"/>
        <v>0.143376354412416</v>
      </c>
      <c r="S7" s="39">
        <f t="shared" si="4"/>
        <v>35</v>
      </c>
      <c r="T7" s="45" t="str">
        <f t="shared" si="5"/>
        <v>Indiana Pacers</v>
      </c>
      <c r="U7" s="46">
        <f t="shared" si="6"/>
        <v>0.17315815547461899</v>
      </c>
      <c r="V7" s="39">
        <f t="shared" si="7"/>
        <v>25</v>
      </c>
      <c r="X7" t="s">
        <v>82</v>
      </c>
      <c r="Y7" s="1">
        <v>4</v>
      </c>
      <c r="Z7" s="1">
        <f t="shared" si="8"/>
        <v>24</v>
      </c>
      <c r="AA7" s="1">
        <f t="shared" si="9"/>
        <v>19</v>
      </c>
      <c r="AB7" s="1">
        <f t="shared" si="10"/>
        <v>16</v>
      </c>
      <c r="AC7" s="1" t="s">
        <v>199</v>
      </c>
    </row>
    <row r="8" spans="1:29">
      <c r="A8">
        <v>6</v>
      </c>
      <c r="B8" t="s">
        <v>70</v>
      </c>
      <c r="C8">
        <v>0.19851223295193399</v>
      </c>
      <c r="D8">
        <v>0.16288478807597601</v>
      </c>
      <c r="E8">
        <v>0.11524570501461701</v>
      </c>
      <c r="F8">
        <v>9.2024962146264704E-3</v>
      </c>
      <c r="G8">
        <v>0.238260830656635</v>
      </c>
      <c r="H8">
        <v>0.30093440814811701</v>
      </c>
      <c r="I8">
        <v>0.63400000000000001</v>
      </c>
      <c r="J8">
        <v>52</v>
      </c>
      <c r="K8">
        <v>30</v>
      </c>
      <c r="M8" s="51">
        <v>5</v>
      </c>
      <c r="N8" s="45" t="str">
        <f t="shared" si="0"/>
        <v>Washington Wizards</v>
      </c>
      <c r="O8" s="46">
        <f t="shared" si="1"/>
        <v>0.110818816669395</v>
      </c>
      <c r="P8" s="1">
        <f t="shared" si="2"/>
        <v>35</v>
      </c>
      <c r="Q8" s="45" t="str">
        <f t="shared" si="11"/>
        <v>Los Angeles Clippers</v>
      </c>
      <c r="R8" s="46">
        <f t="shared" si="3"/>
        <v>0.14596893239292899</v>
      </c>
      <c r="S8" s="39">
        <f t="shared" si="4"/>
        <v>42</v>
      </c>
      <c r="T8" s="45" t="str">
        <f t="shared" si="5"/>
        <v>Washington Wizards</v>
      </c>
      <c r="U8" s="46">
        <f t="shared" si="6"/>
        <v>0.173518562002272</v>
      </c>
      <c r="V8" s="39">
        <f t="shared" si="7"/>
        <v>35</v>
      </c>
      <c r="X8" t="s">
        <v>70</v>
      </c>
      <c r="Y8" s="1">
        <v>5</v>
      </c>
      <c r="Z8" s="1">
        <f t="shared" si="8"/>
        <v>16</v>
      </c>
      <c r="AA8" s="1">
        <f t="shared" si="9"/>
        <v>22</v>
      </c>
      <c r="AB8" s="1">
        <f t="shared" si="10"/>
        <v>23</v>
      </c>
      <c r="AC8" s="1" t="s">
        <v>200</v>
      </c>
    </row>
    <row r="9" spans="1:29">
      <c r="A9">
        <v>7</v>
      </c>
      <c r="B9" t="s">
        <v>72</v>
      </c>
      <c r="C9">
        <v>0.18439020640069301</v>
      </c>
      <c r="D9">
        <v>0.15106030185539299</v>
      </c>
      <c r="E9">
        <v>0.110835784222114</v>
      </c>
      <c r="F9">
        <v>-0.34888416276422801</v>
      </c>
      <c r="G9">
        <v>-0.173435648249017</v>
      </c>
      <c r="H9">
        <v>-7.9994681808757198E-2</v>
      </c>
      <c r="I9">
        <v>0.58499999999999996</v>
      </c>
      <c r="J9">
        <v>48</v>
      </c>
      <c r="K9">
        <v>34</v>
      </c>
      <c r="M9" s="51">
        <v>6</v>
      </c>
      <c r="N9" s="45" t="str">
        <f t="shared" si="0"/>
        <v>Denver Nuggets</v>
      </c>
      <c r="O9" s="46">
        <f t="shared" si="1"/>
        <v>0.110835784222114</v>
      </c>
      <c r="P9" s="1">
        <f t="shared" si="2"/>
        <v>48</v>
      </c>
      <c r="Q9" s="45" t="str">
        <f t="shared" si="11"/>
        <v>Indiana Pacers</v>
      </c>
      <c r="R9" s="46">
        <f t="shared" si="3"/>
        <v>0.14659694913506399</v>
      </c>
      <c r="S9" s="39">
        <f t="shared" si="4"/>
        <v>25</v>
      </c>
      <c r="T9" s="45" t="str">
        <f t="shared" si="5"/>
        <v>Los Angeles Clippers</v>
      </c>
      <c r="U9" s="46">
        <f t="shared" si="6"/>
        <v>0.17404605341788801</v>
      </c>
      <c r="V9" s="39">
        <f t="shared" si="7"/>
        <v>42</v>
      </c>
      <c r="X9" t="s">
        <v>83</v>
      </c>
      <c r="Y9" s="1">
        <v>6</v>
      </c>
      <c r="Z9" s="1">
        <f t="shared" si="8"/>
        <v>25</v>
      </c>
      <c r="AA9" s="1">
        <f t="shared" si="9"/>
        <v>26</v>
      </c>
      <c r="AB9" s="1">
        <f t="shared" si="10"/>
        <v>26</v>
      </c>
      <c r="AC9" s="1" t="s">
        <v>201</v>
      </c>
    </row>
    <row r="10" spans="1:29">
      <c r="A10">
        <v>8</v>
      </c>
      <c r="B10" t="s">
        <v>95</v>
      </c>
      <c r="C10">
        <v>0.17887124760804901</v>
      </c>
      <c r="D10">
        <v>0.14808979281121601</v>
      </c>
      <c r="E10">
        <v>0.112147227843228</v>
      </c>
      <c r="F10">
        <v>-0.242394616393629</v>
      </c>
      <c r="G10">
        <v>-0.27686070124759299</v>
      </c>
      <c r="H10">
        <v>-0.22886368037374599</v>
      </c>
      <c r="I10">
        <v>0.28000000000000003</v>
      </c>
      <c r="J10">
        <v>23</v>
      </c>
      <c r="K10">
        <v>59</v>
      </c>
      <c r="M10" s="51">
        <v>7</v>
      </c>
      <c r="N10" s="45" t="str">
        <f t="shared" si="0"/>
        <v>Minnesota Timberwolves</v>
      </c>
      <c r="O10" s="46">
        <f t="shared" si="1"/>
        <v>0.111252898321646</v>
      </c>
      <c r="P10" s="1">
        <f t="shared" si="2"/>
        <v>46</v>
      </c>
      <c r="Q10" s="45" t="str">
        <f t="shared" si="11"/>
        <v>Detroit Pistons</v>
      </c>
      <c r="R10" s="46">
        <f t="shared" si="3"/>
        <v>0.14808979281121601</v>
      </c>
      <c r="S10" s="39">
        <f t="shared" si="4"/>
        <v>23</v>
      </c>
      <c r="T10" s="45" t="str">
        <f t="shared" si="5"/>
        <v>Utah Jazz</v>
      </c>
      <c r="U10" s="46">
        <f t="shared" si="6"/>
        <v>0.17784053301293301</v>
      </c>
      <c r="V10" s="39">
        <f t="shared" si="7"/>
        <v>49</v>
      </c>
      <c r="X10" t="s">
        <v>84</v>
      </c>
      <c r="Y10" s="1">
        <v>7</v>
      </c>
      <c r="Z10" s="1">
        <f t="shared" si="8"/>
        <v>13</v>
      </c>
      <c r="AA10" s="1">
        <f t="shared" si="9"/>
        <v>25</v>
      </c>
      <c r="AB10" s="1">
        <f t="shared" si="10"/>
        <v>21</v>
      </c>
      <c r="AC10" s="1" t="s">
        <v>202</v>
      </c>
    </row>
    <row r="11" spans="1:29">
      <c r="A11">
        <v>9</v>
      </c>
      <c r="B11" t="s">
        <v>69</v>
      </c>
      <c r="C11">
        <v>0.199159726454714</v>
      </c>
      <c r="D11">
        <v>0.15881695252127601</v>
      </c>
      <c r="E11">
        <v>0.10871124890818799</v>
      </c>
      <c r="F11">
        <v>-0.52139695567866695</v>
      </c>
      <c r="G11">
        <v>9.6629850384364294E-2</v>
      </c>
      <c r="H11">
        <v>0.31839996876519699</v>
      </c>
      <c r="I11">
        <v>0.64600000000000002</v>
      </c>
      <c r="J11">
        <v>53</v>
      </c>
      <c r="K11">
        <v>29</v>
      </c>
      <c r="M11" s="51">
        <v>8</v>
      </c>
      <c r="N11" s="45" t="str">
        <f t="shared" si="0"/>
        <v>Detroit Pistons</v>
      </c>
      <c r="O11" s="46">
        <f t="shared" si="1"/>
        <v>0.112147227843228</v>
      </c>
      <c r="P11" s="1">
        <f t="shared" si="2"/>
        <v>23</v>
      </c>
      <c r="Q11" s="45" t="str">
        <f t="shared" si="11"/>
        <v>Oklahoma City Thunder</v>
      </c>
      <c r="R11" s="46">
        <f t="shared" si="3"/>
        <v>0.15014562948486801</v>
      </c>
      <c r="S11" s="39">
        <f t="shared" si="4"/>
        <v>24</v>
      </c>
      <c r="T11" s="45" t="str">
        <f t="shared" si="5"/>
        <v>Detroit Pistons</v>
      </c>
      <c r="U11" s="46">
        <f t="shared" si="6"/>
        <v>0.17887124760804901</v>
      </c>
      <c r="V11" s="39">
        <f t="shared" si="7"/>
        <v>23</v>
      </c>
      <c r="X11" t="s">
        <v>85</v>
      </c>
      <c r="Y11" s="1">
        <v>8</v>
      </c>
      <c r="Z11" s="1">
        <f t="shared" si="8"/>
        <v>28</v>
      </c>
      <c r="AA11" s="1">
        <f t="shared" si="9"/>
        <v>29</v>
      </c>
      <c r="AB11" s="1">
        <f t="shared" si="10"/>
        <v>27</v>
      </c>
      <c r="AC11" s="1" t="s">
        <v>202</v>
      </c>
    </row>
    <row r="12" spans="1:29">
      <c r="A12">
        <v>10</v>
      </c>
      <c r="B12" t="s">
        <v>81</v>
      </c>
      <c r="C12">
        <v>0.16417955277959301</v>
      </c>
      <c r="D12">
        <v>0.13932537745665699</v>
      </c>
      <c r="E12">
        <v>0.110553004108535</v>
      </c>
      <c r="F12">
        <v>-0.37184597792183799</v>
      </c>
      <c r="G12">
        <v>-0.58201382788893796</v>
      </c>
      <c r="H12">
        <v>-0.62515906479476402</v>
      </c>
      <c r="I12">
        <v>0.24399999999999999</v>
      </c>
      <c r="J12">
        <v>20</v>
      </c>
      <c r="K12">
        <v>62</v>
      </c>
      <c r="M12" s="51">
        <v>9</v>
      </c>
      <c r="N12" s="45" t="str">
        <f t="shared" si="0"/>
        <v>Orlando Magic</v>
      </c>
      <c r="O12" s="46">
        <f t="shared" si="1"/>
        <v>0.112202363082635</v>
      </c>
      <c r="P12" s="1">
        <f t="shared" si="2"/>
        <v>22</v>
      </c>
      <c r="Q12" s="45" t="str">
        <f t="shared" si="11"/>
        <v>Memphis Grizzlies</v>
      </c>
      <c r="R12" s="46">
        <f t="shared" si="3"/>
        <v>0.15059458193719499</v>
      </c>
      <c r="S12" s="39">
        <f t="shared" si="4"/>
        <v>56</v>
      </c>
      <c r="T12" s="45" t="str">
        <f t="shared" si="5"/>
        <v>Cleveland Cavaliers</v>
      </c>
      <c r="U12" s="46">
        <f t="shared" si="6"/>
        <v>0.17976883484404599</v>
      </c>
      <c r="V12" s="39">
        <f t="shared" si="7"/>
        <v>44</v>
      </c>
      <c r="X12" t="s">
        <v>71</v>
      </c>
      <c r="Y12" s="1">
        <v>9</v>
      </c>
      <c r="Z12" s="1">
        <f t="shared" si="8"/>
        <v>14</v>
      </c>
      <c r="AA12" s="1">
        <f t="shared" si="9"/>
        <v>14</v>
      </c>
      <c r="AB12" s="1">
        <f t="shared" si="10"/>
        <v>7</v>
      </c>
      <c r="AC12" s="1" t="s">
        <v>203</v>
      </c>
    </row>
    <row r="13" spans="1:29">
      <c r="A13">
        <v>11</v>
      </c>
      <c r="B13" t="s">
        <v>94</v>
      </c>
      <c r="C13">
        <v>0.17315815547461899</v>
      </c>
      <c r="D13">
        <v>0.14659694913506399</v>
      </c>
      <c r="E13">
        <v>0.117457471837388</v>
      </c>
      <c r="F13">
        <v>0.18879850922069899</v>
      </c>
      <c r="G13">
        <v>-0.328837461469004</v>
      </c>
      <c r="H13">
        <v>-0.38296925292248202</v>
      </c>
      <c r="I13">
        <v>0.30499999999999999</v>
      </c>
      <c r="J13">
        <v>25</v>
      </c>
      <c r="K13">
        <v>57</v>
      </c>
      <c r="M13" s="51">
        <v>10</v>
      </c>
      <c r="N13" s="45" t="str">
        <f t="shared" si="0"/>
        <v>Los Angeles Clippers</v>
      </c>
      <c r="O13" s="46">
        <f t="shared" si="1"/>
        <v>0.112216228748394</v>
      </c>
      <c r="P13" s="1">
        <f t="shared" si="2"/>
        <v>42</v>
      </c>
      <c r="Q13" s="45" t="str">
        <f t="shared" si="11"/>
        <v>Sacramento Kings</v>
      </c>
      <c r="R13" s="46">
        <f t="shared" si="3"/>
        <v>0.15068165654270399</v>
      </c>
      <c r="S13" s="39">
        <f t="shared" si="4"/>
        <v>30</v>
      </c>
      <c r="T13" s="45" t="str">
        <f t="shared" si="5"/>
        <v>Phoenix Suns</v>
      </c>
      <c r="U13" s="46">
        <f t="shared" si="6"/>
        <v>0.18022121683331499</v>
      </c>
      <c r="V13" s="39">
        <f t="shared" si="7"/>
        <v>64</v>
      </c>
      <c r="X13" t="s">
        <v>72</v>
      </c>
      <c r="Y13" s="1">
        <v>10</v>
      </c>
      <c r="Z13" s="1">
        <f t="shared" si="8"/>
        <v>6</v>
      </c>
      <c r="AA13" s="1">
        <f t="shared" si="9"/>
        <v>11</v>
      </c>
      <c r="AB13" s="1">
        <f t="shared" si="10"/>
        <v>14</v>
      </c>
      <c r="AC13" s="1" t="s">
        <v>203</v>
      </c>
    </row>
    <row r="14" spans="1:29">
      <c r="A14">
        <v>12</v>
      </c>
      <c r="B14" t="s">
        <v>75</v>
      </c>
      <c r="C14">
        <v>0.17404605341788801</v>
      </c>
      <c r="D14">
        <v>0.14596893239292899</v>
      </c>
      <c r="E14">
        <v>0.112216228748394</v>
      </c>
      <c r="F14">
        <v>-0.23679172582942201</v>
      </c>
      <c r="G14">
        <v>-0.35070329788738902</v>
      </c>
      <c r="H14">
        <v>-0.35901899661353298</v>
      </c>
      <c r="I14">
        <v>0.51200000000000001</v>
      </c>
      <c r="J14">
        <v>42</v>
      </c>
      <c r="K14">
        <v>40</v>
      </c>
      <c r="M14" s="51">
        <v>11</v>
      </c>
      <c r="N14" s="45" t="str">
        <f t="shared" si="0"/>
        <v>New Orleans Pelicans</v>
      </c>
      <c r="O14" s="46">
        <f t="shared" si="1"/>
        <v>0.112802673408265</v>
      </c>
      <c r="P14" s="1">
        <f t="shared" si="2"/>
        <v>36</v>
      </c>
      <c r="Q14" s="45" t="str">
        <f t="shared" si="11"/>
        <v>Denver Nuggets</v>
      </c>
      <c r="R14" s="46">
        <f t="shared" si="3"/>
        <v>0.15106030185539299</v>
      </c>
      <c r="S14" s="39">
        <f t="shared" si="4"/>
        <v>48</v>
      </c>
      <c r="T14" s="45" t="str">
        <f t="shared" si="5"/>
        <v>Sacramento Kings</v>
      </c>
      <c r="U14" s="46">
        <f t="shared" si="6"/>
        <v>0.18151868660575299</v>
      </c>
      <c r="V14" s="39">
        <f t="shared" si="7"/>
        <v>30</v>
      </c>
      <c r="X14" t="s">
        <v>86</v>
      </c>
      <c r="Y14" s="1">
        <v>11</v>
      </c>
      <c r="Z14" s="1">
        <f t="shared" si="8"/>
        <v>30</v>
      </c>
      <c r="AA14" s="1">
        <f t="shared" si="9"/>
        <v>24</v>
      </c>
      <c r="AB14" s="1">
        <f t="shared" si="10"/>
        <v>25</v>
      </c>
      <c r="AC14" s="1" t="s">
        <v>204</v>
      </c>
    </row>
    <row r="15" spans="1:29">
      <c r="A15">
        <v>13</v>
      </c>
      <c r="B15" t="s">
        <v>77</v>
      </c>
      <c r="C15">
        <v>0.21073091461465901</v>
      </c>
      <c r="D15">
        <v>0.17077409336778701</v>
      </c>
      <c r="E15">
        <v>0.115290235660054</v>
      </c>
      <c r="F15">
        <v>1.28183956370806E-2</v>
      </c>
      <c r="G15">
        <v>0.512945002895425</v>
      </c>
      <c r="H15">
        <v>0.63052246474650897</v>
      </c>
      <c r="I15">
        <v>0.40200000000000002</v>
      </c>
      <c r="J15">
        <v>33</v>
      </c>
      <c r="K15">
        <v>49</v>
      </c>
      <c r="M15" s="51">
        <v>12</v>
      </c>
      <c r="N15" s="45" t="str">
        <f t="shared" si="0"/>
        <v>Oklahoma City Thunder</v>
      </c>
      <c r="O15" s="46">
        <f t="shared" si="1"/>
        <v>0.113471203660664</v>
      </c>
      <c r="P15" s="1">
        <f t="shared" si="2"/>
        <v>24</v>
      </c>
      <c r="Q15" s="45" t="str">
        <f t="shared" si="11"/>
        <v>Phoenix Suns</v>
      </c>
      <c r="R15" s="46">
        <f t="shared" si="3"/>
        <v>0.15106500848207999</v>
      </c>
      <c r="S15" s="39">
        <f t="shared" si="4"/>
        <v>64</v>
      </c>
      <c r="T15" s="45" t="str">
        <f t="shared" si="5"/>
        <v>Memphis Grizzlies</v>
      </c>
      <c r="U15" s="46">
        <f t="shared" si="6"/>
        <v>0.181943408018202</v>
      </c>
      <c r="V15" s="39">
        <f t="shared" si="7"/>
        <v>56</v>
      </c>
      <c r="X15" t="s">
        <v>87</v>
      </c>
      <c r="Y15" s="1">
        <v>12</v>
      </c>
      <c r="Z15" s="1">
        <f t="shared" si="8"/>
        <v>29</v>
      </c>
      <c r="AA15" s="1">
        <f t="shared" si="9"/>
        <v>30</v>
      </c>
      <c r="AB15" s="1">
        <f t="shared" si="10"/>
        <v>28</v>
      </c>
      <c r="AC15" s="1" t="s">
        <v>204</v>
      </c>
    </row>
    <row r="16" spans="1:29">
      <c r="A16">
        <v>14</v>
      </c>
      <c r="B16" t="s">
        <v>68</v>
      </c>
      <c r="C16">
        <v>0.181943408018202</v>
      </c>
      <c r="D16">
        <v>0.15059458193719499</v>
      </c>
      <c r="E16">
        <v>0.104801999178667</v>
      </c>
      <c r="F16">
        <v>-0.83882900052128095</v>
      </c>
      <c r="G16">
        <v>-0.18965075027554701</v>
      </c>
      <c r="H16">
        <v>-0.145994889198863</v>
      </c>
      <c r="I16">
        <v>0.68300000000000005</v>
      </c>
      <c r="J16">
        <v>56</v>
      </c>
      <c r="K16">
        <v>26</v>
      </c>
      <c r="M16" s="51">
        <v>13</v>
      </c>
      <c r="N16" s="45" t="str">
        <f t="shared" si="0"/>
        <v>Milwaukee Bucks</v>
      </c>
      <c r="O16" s="46">
        <f t="shared" si="1"/>
        <v>0.11384491351663301</v>
      </c>
      <c r="P16" s="1">
        <f t="shared" si="2"/>
        <v>51</v>
      </c>
      <c r="Q16" s="45" t="str">
        <f t="shared" si="11"/>
        <v>New Orleans Pelicans</v>
      </c>
      <c r="R16" s="46">
        <f t="shared" si="3"/>
        <v>0.15150248133340299</v>
      </c>
      <c r="S16" s="39">
        <f t="shared" si="4"/>
        <v>36</v>
      </c>
      <c r="T16" s="45" t="str">
        <f t="shared" si="5"/>
        <v>New Orleans Pelicans</v>
      </c>
      <c r="U16" s="46">
        <f t="shared" si="6"/>
        <v>0.18312370732538399</v>
      </c>
      <c r="V16" s="39">
        <f t="shared" si="7"/>
        <v>36</v>
      </c>
      <c r="X16" t="s">
        <v>73</v>
      </c>
      <c r="Y16" s="1">
        <v>13</v>
      </c>
      <c r="Z16" s="1">
        <f t="shared" si="8"/>
        <v>7</v>
      </c>
      <c r="AA16" s="1">
        <f t="shared" si="9"/>
        <v>15</v>
      </c>
      <c r="AB16" s="1">
        <f t="shared" si="10"/>
        <v>19</v>
      </c>
      <c r="AC16" s="1" t="s">
        <v>203</v>
      </c>
    </row>
    <row r="17" spans="1:29">
      <c r="A17">
        <v>15</v>
      </c>
      <c r="B17" t="s">
        <v>82</v>
      </c>
      <c r="C17">
        <v>0.185336742735939</v>
      </c>
      <c r="D17">
        <v>0.158042404084724</v>
      </c>
      <c r="E17">
        <v>0.118594566206164</v>
      </c>
      <c r="F17">
        <v>0.28113085318277398</v>
      </c>
      <c r="G17">
        <v>6.9662178544586201E-2</v>
      </c>
      <c r="H17">
        <v>-5.4462707096209297E-2</v>
      </c>
      <c r="I17">
        <v>0.64600000000000002</v>
      </c>
      <c r="J17">
        <v>53</v>
      </c>
      <c r="K17">
        <v>29</v>
      </c>
      <c r="M17" s="51">
        <v>14</v>
      </c>
      <c r="N17" s="45" t="str">
        <f t="shared" si="0"/>
        <v>Utah Jazz</v>
      </c>
      <c r="O17" s="46">
        <f t="shared" si="1"/>
        <v>0.114388823015083</v>
      </c>
      <c r="P17" s="1">
        <f t="shared" si="2"/>
        <v>49</v>
      </c>
      <c r="Q17" s="45" t="str">
        <f t="shared" si="11"/>
        <v>Utah Jazz</v>
      </c>
      <c r="R17" s="46">
        <f t="shared" si="3"/>
        <v>0.15331893665377999</v>
      </c>
      <c r="S17" s="39">
        <f t="shared" si="4"/>
        <v>49</v>
      </c>
      <c r="T17" s="45" t="str">
        <f t="shared" si="5"/>
        <v>Denver Nuggets</v>
      </c>
      <c r="U17" s="46">
        <f t="shared" si="6"/>
        <v>0.18439020640069301</v>
      </c>
      <c r="V17" s="39">
        <f t="shared" si="7"/>
        <v>48</v>
      </c>
      <c r="X17" t="s">
        <v>88</v>
      </c>
      <c r="Y17" s="1">
        <v>14</v>
      </c>
      <c r="Z17" s="1">
        <f t="shared" si="8"/>
        <v>20</v>
      </c>
      <c r="AA17" s="1">
        <f t="shared" si="9"/>
        <v>28</v>
      </c>
      <c r="AB17" s="1">
        <f t="shared" si="10"/>
        <v>30</v>
      </c>
      <c r="AC17" s="1" t="s">
        <v>204</v>
      </c>
    </row>
    <row r="18" spans="1:29">
      <c r="A18">
        <v>16</v>
      </c>
      <c r="B18" t="s">
        <v>84</v>
      </c>
      <c r="C18">
        <v>0.19383667143389599</v>
      </c>
      <c r="D18">
        <v>0.16659809528518299</v>
      </c>
      <c r="E18">
        <v>0.11384491351663301</v>
      </c>
      <c r="F18">
        <v>-0.10454211985465001</v>
      </c>
      <c r="G18">
        <v>0.36754809731723098</v>
      </c>
      <c r="H18">
        <v>0.17481529998463299</v>
      </c>
      <c r="I18">
        <v>0.622</v>
      </c>
      <c r="J18">
        <v>51</v>
      </c>
      <c r="K18">
        <v>31</v>
      </c>
      <c r="M18" s="51">
        <v>15</v>
      </c>
      <c r="N18" s="45" t="str">
        <f t="shared" si="0"/>
        <v>Atlanta Hawks</v>
      </c>
      <c r="O18" s="46">
        <f t="shared" si="1"/>
        <v>0.11514811094605699</v>
      </c>
      <c r="P18" s="1">
        <f t="shared" si="2"/>
        <v>43</v>
      </c>
      <c r="Q18" s="45" t="str">
        <f t="shared" si="11"/>
        <v>Minnesota Timberwolves</v>
      </c>
      <c r="R18" s="46">
        <f t="shared" si="3"/>
        <v>0.15440789348988601</v>
      </c>
      <c r="S18" s="39">
        <f t="shared" si="4"/>
        <v>46</v>
      </c>
      <c r="T18" s="45" t="str">
        <f t="shared" si="5"/>
        <v>Charlotte Hornets</v>
      </c>
      <c r="U18" s="46">
        <f t="shared" si="6"/>
        <v>0.184972073276437</v>
      </c>
      <c r="V18" s="39">
        <f t="shared" si="7"/>
        <v>43</v>
      </c>
      <c r="X18" t="s">
        <v>90</v>
      </c>
      <c r="Y18" s="1">
        <v>15</v>
      </c>
      <c r="Z18" s="1">
        <f t="shared" si="8"/>
        <v>26</v>
      </c>
      <c r="AA18" s="1">
        <f t="shared" si="9"/>
        <v>16</v>
      </c>
      <c r="AB18" s="1">
        <f t="shared" si="10"/>
        <v>9</v>
      </c>
      <c r="AC18" s="1" t="s">
        <v>205</v>
      </c>
    </row>
    <row r="19" spans="1:29">
      <c r="A19">
        <v>17</v>
      </c>
      <c r="B19" t="s">
        <v>73</v>
      </c>
      <c r="C19">
        <v>0.19070844977220899</v>
      </c>
      <c r="D19">
        <v>0.15440789348988601</v>
      </c>
      <c r="E19">
        <v>0.111252898321646</v>
      </c>
      <c r="F19">
        <v>-0.315014394724772</v>
      </c>
      <c r="G19">
        <v>-5.6881604121861197E-2</v>
      </c>
      <c r="H19">
        <v>9.0434306474509105E-2</v>
      </c>
      <c r="I19">
        <v>0.56100000000000005</v>
      </c>
      <c r="J19">
        <v>46</v>
      </c>
      <c r="K19">
        <v>36</v>
      </c>
      <c r="M19" s="51">
        <v>16</v>
      </c>
      <c r="N19" s="45" t="str">
        <f t="shared" si="0"/>
        <v>Dallas Mavericks</v>
      </c>
      <c r="O19" s="46">
        <f t="shared" si="1"/>
        <v>0.11524570501461701</v>
      </c>
      <c r="P19" s="1">
        <f t="shared" si="2"/>
        <v>52</v>
      </c>
      <c r="Q19" s="45" t="str">
        <f t="shared" si="11"/>
        <v>Cleveland Cavaliers</v>
      </c>
      <c r="R19" s="46">
        <f t="shared" si="3"/>
        <v>0.15471723590714001</v>
      </c>
      <c r="S19" s="39">
        <f t="shared" si="4"/>
        <v>44</v>
      </c>
      <c r="T19" s="45" t="str">
        <f t="shared" si="5"/>
        <v>Miami Heat</v>
      </c>
      <c r="U19" s="46">
        <f t="shared" si="6"/>
        <v>0.185336742735939</v>
      </c>
      <c r="V19" s="39">
        <f t="shared" si="7"/>
        <v>53</v>
      </c>
      <c r="X19" t="s">
        <v>89</v>
      </c>
      <c r="Y19" s="1">
        <v>16</v>
      </c>
      <c r="Z19" s="1">
        <f t="shared" si="8"/>
        <v>15</v>
      </c>
      <c r="AA19" s="1">
        <f t="shared" si="9"/>
        <v>21</v>
      </c>
      <c r="AB19" s="1">
        <f t="shared" si="10"/>
        <v>20</v>
      </c>
      <c r="AC19" s="1" t="s">
        <v>204</v>
      </c>
    </row>
    <row r="20" spans="1:29">
      <c r="A20">
        <v>18</v>
      </c>
      <c r="B20" t="s">
        <v>74</v>
      </c>
      <c r="C20">
        <v>0.18312370732538399</v>
      </c>
      <c r="D20">
        <v>0.15150248133340299</v>
      </c>
      <c r="E20">
        <v>0.112802673408265</v>
      </c>
      <c r="F20">
        <v>-0.189172274412927</v>
      </c>
      <c r="G20">
        <v>-0.15804016038211399</v>
      </c>
      <c r="H20">
        <v>-0.114157366494144</v>
      </c>
      <c r="I20">
        <v>0.439</v>
      </c>
      <c r="J20">
        <v>36</v>
      </c>
      <c r="K20">
        <v>46</v>
      </c>
      <c r="M20" s="51">
        <v>17</v>
      </c>
      <c r="N20" s="45" t="str">
        <f t="shared" si="0"/>
        <v>Los Angeles Lakers</v>
      </c>
      <c r="O20" s="46">
        <f t="shared" si="1"/>
        <v>0.115290235660054</v>
      </c>
      <c r="P20" s="1">
        <f t="shared" si="2"/>
        <v>33</v>
      </c>
      <c r="Q20" s="45" t="str">
        <f t="shared" si="11"/>
        <v>Portland Trail Blazers</v>
      </c>
      <c r="R20" s="46">
        <f t="shared" si="3"/>
        <v>0.15656117506064501</v>
      </c>
      <c r="S20" s="39">
        <f t="shared" si="4"/>
        <v>27</v>
      </c>
      <c r="T20" s="45" t="str">
        <f t="shared" si="5"/>
        <v>Oklahoma City Thunder</v>
      </c>
      <c r="U20" s="46">
        <f t="shared" si="6"/>
        <v>0.18725398082712499</v>
      </c>
      <c r="V20" s="39">
        <f t="shared" si="7"/>
        <v>24</v>
      </c>
      <c r="X20" t="s">
        <v>91</v>
      </c>
      <c r="Y20" s="1">
        <v>17</v>
      </c>
      <c r="Z20" s="1">
        <f t="shared" si="8"/>
        <v>27</v>
      </c>
      <c r="AA20" s="1">
        <f t="shared" si="9"/>
        <v>18</v>
      </c>
      <c r="AB20" s="1">
        <f t="shared" si="10"/>
        <v>15</v>
      </c>
      <c r="AC20" s="1" t="s">
        <v>205</v>
      </c>
    </row>
    <row r="21" spans="1:29">
      <c r="A21">
        <v>19</v>
      </c>
      <c r="B21" t="s">
        <v>92</v>
      </c>
      <c r="C21">
        <v>0.19714220197422599</v>
      </c>
      <c r="D21">
        <v>0.163669840310187</v>
      </c>
      <c r="E21">
        <v>0.11824789928424299</v>
      </c>
      <c r="F21">
        <v>0.25298141338778601</v>
      </c>
      <c r="G21">
        <v>0.26559421618833201</v>
      </c>
      <c r="H21">
        <v>0.263979042595054</v>
      </c>
      <c r="I21">
        <v>0.45100000000000001</v>
      </c>
      <c r="J21">
        <v>37</v>
      </c>
      <c r="K21">
        <v>45</v>
      </c>
      <c r="M21" s="51">
        <v>18</v>
      </c>
      <c r="N21" s="45" t="str">
        <f t="shared" si="0"/>
        <v>Portland Trail Blazers</v>
      </c>
      <c r="O21" s="46">
        <f t="shared" si="1"/>
        <v>0.115905884741097</v>
      </c>
      <c r="P21" s="1">
        <f t="shared" si="2"/>
        <v>27</v>
      </c>
      <c r="Q21" s="45" t="str">
        <f t="shared" si="11"/>
        <v>Charlotte Hornets</v>
      </c>
      <c r="R21" s="46">
        <f t="shared" si="3"/>
        <v>0.157688953886641</v>
      </c>
      <c r="S21" s="39">
        <f t="shared" si="4"/>
        <v>43</v>
      </c>
      <c r="T21" s="45" t="str">
        <f t="shared" si="5"/>
        <v>Portland Trail Blazers</v>
      </c>
      <c r="U21" s="46">
        <f t="shared" si="6"/>
        <v>0.18778614938925001</v>
      </c>
      <c r="V21" s="39">
        <f t="shared" si="7"/>
        <v>27</v>
      </c>
      <c r="X21" t="s">
        <v>75</v>
      </c>
      <c r="Y21" s="1">
        <v>18</v>
      </c>
      <c r="Z21" s="1">
        <f t="shared" si="8"/>
        <v>10</v>
      </c>
      <c r="AA21" s="1">
        <f t="shared" si="9"/>
        <v>5</v>
      </c>
      <c r="AB21" s="1">
        <f t="shared" si="10"/>
        <v>6</v>
      </c>
      <c r="AC21" s="1" t="s">
        <v>205</v>
      </c>
    </row>
    <row r="22" spans="1:29">
      <c r="A22">
        <v>20</v>
      </c>
      <c r="B22" t="s">
        <v>80</v>
      </c>
      <c r="C22">
        <v>0.18725398082712499</v>
      </c>
      <c r="D22">
        <v>0.15014562948486801</v>
      </c>
      <c r="E22">
        <v>0.113471203660664</v>
      </c>
      <c r="F22">
        <v>-0.13488745258235599</v>
      </c>
      <c r="G22">
        <v>-0.205282054703607</v>
      </c>
      <c r="H22">
        <v>-2.7469169681861999E-3</v>
      </c>
      <c r="I22">
        <v>0.29299999999999998</v>
      </c>
      <c r="J22">
        <v>24</v>
      </c>
      <c r="K22">
        <v>58</v>
      </c>
      <c r="M22" s="51">
        <v>19</v>
      </c>
      <c r="N22" s="45" t="str">
        <f t="shared" si="0"/>
        <v>Phoenix Suns</v>
      </c>
      <c r="O22" s="46">
        <f t="shared" si="1"/>
        <v>0.11604312704033</v>
      </c>
      <c r="P22" s="1">
        <f t="shared" si="2"/>
        <v>64</v>
      </c>
      <c r="Q22" s="45" t="str">
        <f t="shared" si="11"/>
        <v>Miami Heat</v>
      </c>
      <c r="R22" s="46">
        <f t="shared" si="3"/>
        <v>0.158042404084724</v>
      </c>
      <c r="S22" s="39">
        <f t="shared" si="4"/>
        <v>53</v>
      </c>
      <c r="T22" s="45" t="str">
        <f t="shared" si="5"/>
        <v>Minnesota Timberwolves</v>
      </c>
      <c r="U22" s="46">
        <f t="shared" si="6"/>
        <v>0.19070844977220899</v>
      </c>
      <c r="V22" s="39">
        <f t="shared" si="7"/>
        <v>46</v>
      </c>
      <c r="X22" t="s">
        <v>92</v>
      </c>
      <c r="Y22" s="1">
        <v>19</v>
      </c>
      <c r="Z22" s="1">
        <f t="shared" si="8"/>
        <v>23</v>
      </c>
      <c r="AA22" s="1">
        <f t="shared" si="9"/>
        <v>23</v>
      </c>
      <c r="AB22" s="1">
        <f t="shared" si="10"/>
        <v>22</v>
      </c>
      <c r="AC22" s="1" t="s">
        <v>206</v>
      </c>
    </row>
    <row r="23" spans="1:29">
      <c r="A23">
        <v>21</v>
      </c>
      <c r="B23" t="s">
        <v>96</v>
      </c>
      <c r="C23">
        <v>0.16162408175915199</v>
      </c>
      <c r="D23">
        <v>0.14073139206181601</v>
      </c>
      <c r="E23">
        <v>0.112202363082635</v>
      </c>
      <c r="F23">
        <v>-0.237917621318191</v>
      </c>
      <c r="G23">
        <v>-0.53306021997437303</v>
      </c>
      <c r="H23">
        <v>-0.69409061981598397</v>
      </c>
      <c r="I23">
        <v>0.26800000000000002</v>
      </c>
      <c r="J23">
        <v>22</v>
      </c>
      <c r="K23">
        <v>60</v>
      </c>
      <c r="M23" s="51">
        <v>20</v>
      </c>
      <c r="N23" s="45" t="str">
        <f t="shared" si="0"/>
        <v>Brooklyn Nets</v>
      </c>
      <c r="O23" s="46">
        <f t="shared" si="1"/>
        <v>0.11673831993429799</v>
      </c>
      <c r="P23" s="1">
        <f t="shared" si="2"/>
        <v>44</v>
      </c>
      <c r="Q23" s="45" t="str">
        <f t="shared" si="11"/>
        <v>Golden State Warriors</v>
      </c>
      <c r="R23" s="46">
        <f t="shared" si="3"/>
        <v>0.15881695252127601</v>
      </c>
      <c r="S23" s="39">
        <f t="shared" si="4"/>
        <v>53</v>
      </c>
      <c r="T23" s="45" t="str">
        <f t="shared" si="5"/>
        <v>Atlanta Hawks</v>
      </c>
      <c r="U23" s="46">
        <f t="shared" si="6"/>
        <v>0.19260818067441801</v>
      </c>
      <c r="V23" s="39">
        <f t="shared" si="7"/>
        <v>43</v>
      </c>
      <c r="X23" t="s">
        <v>74</v>
      </c>
      <c r="Y23" s="1">
        <v>20</v>
      </c>
      <c r="Z23" s="1">
        <f t="shared" si="8"/>
        <v>11</v>
      </c>
      <c r="AA23" s="1">
        <f t="shared" si="9"/>
        <v>13</v>
      </c>
      <c r="AB23" s="1">
        <f t="shared" si="10"/>
        <v>13</v>
      </c>
      <c r="AC23" s="1" t="s">
        <v>203</v>
      </c>
    </row>
    <row r="24" spans="1:29">
      <c r="A24">
        <v>22</v>
      </c>
      <c r="B24" t="s">
        <v>85</v>
      </c>
      <c r="C24">
        <v>0.204201602210274</v>
      </c>
      <c r="D24">
        <v>0.17361969472118099</v>
      </c>
      <c r="E24">
        <v>0.121058912650424</v>
      </c>
      <c r="F24">
        <v>0.481236393919804</v>
      </c>
      <c r="G24">
        <v>0.61202110951917099</v>
      </c>
      <c r="H24">
        <v>0.45440007726751802</v>
      </c>
      <c r="I24">
        <v>0.622</v>
      </c>
      <c r="J24">
        <v>51</v>
      </c>
      <c r="K24">
        <v>31</v>
      </c>
      <c r="M24" s="51">
        <v>21</v>
      </c>
      <c r="N24" s="45" t="str">
        <f t="shared" si="0"/>
        <v>Indiana Pacers</v>
      </c>
      <c r="O24" s="46">
        <f t="shared" si="1"/>
        <v>0.117457471837388</v>
      </c>
      <c r="P24" s="1">
        <f t="shared" si="2"/>
        <v>25</v>
      </c>
      <c r="Q24" s="45" t="str">
        <f t="shared" si="11"/>
        <v>Atlanta Hawks</v>
      </c>
      <c r="R24" s="46">
        <f t="shared" si="3"/>
        <v>0.15966055259081199</v>
      </c>
      <c r="S24" s="39">
        <f t="shared" si="4"/>
        <v>43</v>
      </c>
      <c r="T24" s="45" t="str">
        <f t="shared" si="5"/>
        <v>Milwaukee Bucks</v>
      </c>
      <c r="U24" s="46">
        <f t="shared" si="6"/>
        <v>0.19383667143389599</v>
      </c>
      <c r="V24" s="39">
        <f t="shared" si="7"/>
        <v>51</v>
      </c>
      <c r="X24" t="s">
        <v>185</v>
      </c>
      <c r="Y24" s="1">
        <v>21</v>
      </c>
      <c r="Z24" s="1">
        <f t="shared" si="8"/>
        <v>5</v>
      </c>
      <c r="AA24" s="1">
        <f t="shared" si="9"/>
        <v>4</v>
      </c>
      <c r="AB24" s="1">
        <f t="shared" si="10"/>
        <v>5</v>
      </c>
      <c r="AC24" s="1" t="s">
        <v>206</v>
      </c>
    </row>
    <row r="25" spans="1:29">
      <c r="A25">
        <v>23</v>
      </c>
      <c r="B25" t="s">
        <v>67</v>
      </c>
      <c r="C25">
        <v>0.18022121683331499</v>
      </c>
      <c r="D25">
        <v>0.15106500848207999</v>
      </c>
      <c r="E25">
        <v>0.11604312704033</v>
      </c>
      <c r="F25">
        <v>7.3953361914746496E-2</v>
      </c>
      <c r="G25">
        <v>-0.17327177629732199</v>
      </c>
      <c r="H25">
        <v>-0.19244946272699001</v>
      </c>
      <c r="I25">
        <v>0.78</v>
      </c>
      <c r="J25">
        <v>64</v>
      </c>
      <c r="K25">
        <v>18</v>
      </c>
      <c r="M25" s="51">
        <v>22</v>
      </c>
      <c r="N25" s="45" t="str">
        <f t="shared" si="0"/>
        <v>Sacramento Kings</v>
      </c>
      <c r="O25" s="46">
        <f t="shared" si="1"/>
        <v>0.117832194184505</v>
      </c>
      <c r="P25" s="1">
        <f t="shared" si="2"/>
        <v>30</v>
      </c>
      <c r="Q25" s="45" t="str">
        <f t="shared" si="11"/>
        <v>Dallas Mavericks</v>
      </c>
      <c r="R25" s="46">
        <f t="shared" si="3"/>
        <v>0.16288478807597601</v>
      </c>
      <c r="S25" s="39">
        <f t="shared" si="4"/>
        <v>52</v>
      </c>
      <c r="T25" s="45" t="str">
        <f t="shared" si="5"/>
        <v>New York Knicks</v>
      </c>
      <c r="U25" s="46">
        <f t="shared" si="6"/>
        <v>0.19714220197422599</v>
      </c>
      <c r="V25" s="39">
        <f t="shared" si="7"/>
        <v>37</v>
      </c>
      <c r="X25" t="s">
        <v>76</v>
      </c>
      <c r="Y25" s="1">
        <v>22</v>
      </c>
      <c r="Z25" s="1">
        <f t="shared" si="8"/>
        <v>3</v>
      </c>
      <c r="AA25" s="1">
        <f t="shared" si="9"/>
        <v>2</v>
      </c>
      <c r="AB25" s="1">
        <f t="shared" si="10"/>
        <v>3</v>
      </c>
      <c r="AC25" s="1" t="s">
        <v>206</v>
      </c>
    </row>
    <row r="26" spans="1:29">
      <c r="A26">
        <v>24</v>
      </c>
      <c r="B26" t="s">
        <v>184</v>
      </c>
      <c r="C26">
        <v>0.18778614938925001</v>
      </c>
      <c r="D26">
        <v>0.15656117506064501</v>
      </c>
      <c r="E26">
        <v>0.115905884741097</v>
      </c>
      <c r="F26">
        <v>6.2809253275347698E-2</v>
      </c>
      <c r="G26">
        <v>1.8089808947311999E-2</v>
      </c>
      <c r="H26">
        <v>1.1607856076474601E-2</v>
      </c>
      <c r="I26">
        <v>0.32900000000000001</v>
      </c>
      <c r="J26">
        <v>27</v>
      </c>
      <c r="K26">
        <v>55</v>
      </c>
      <c r="M26" s="51">
        <v>23</v>
      </c>
      <c r="N26" s="45" t="str">
        <f t="shared" si="0"/>
        <v>New York Knicks</v>
      </c>
      <c r="O26" s="46">
        <f t="shared" si="1"/>
        <v>0.11824789928424299</v>
      </c>
      <c r="P26" s="1">
        <f t="shared" si="2"/>
        <v>37</v>
      </c>
      <c r="Q26" s="45" t="str">
        <f t="shared" si="11"/>
        <v>New York Knicks</v>
      </c>
      <c r="R26" s="46">
        <f t="shared" si="3"/>
        <v>0.163669840310187</v>
      </c>
      <c r="S26" s="39">
        <f t="shared" si="4"/>
        <v>37</v>
      </c>
      <c r="T26" s="45" t="str">
        <f t="shared" si="5"/>
        <v>Dallas Mavericks</v>
      </c>
      <c r="U26" s="46">
        <f t="shared" si="6"/>
        <v>0.19851223295193399</v>
      </c>
      <c r="V26" s="39">
        <f t="shared" si="7"/>
        <v>52</v>
      </c>
      <c r="X26" t="s">
        <v>77</v>
      </c>
      <c r="Y26" s="1">
        <v>23</v>
      </c>
      <c r="Z26" s="1">
        <f t="shared" si="8"/>
        <v>17</v>
      </c>
      <c r="AA26" s="1">
        <f t="shared" si="9"/>
        <v>27</v>
      </c>
      <c r="AB26" s="1">
        <f t="shared" si="10"/>
        <v>29</v>
      </c>
      <c r="AC26" s="1" t="s">
        <v>206</v>
      </c>
    </row>
    <row r="27" spans="1:29">
      <c r="A27">
        <v>25</v>
      </c>
      <c r="B27" t="s">
        <v>78</v>
      </c>
      <c r="C27">
        <v>0.18151868660575299</v>
      </c>
      <c r="D27">
        <v>0.15068165654270399</v>
      </c>
      <c r="E27">
        <v>0.117832194184505</v>
      </c>
      <c r="F27">
        <v>0.21922605648008001</v>
      </c>
      <c r="G27">
        <v>-0.186619049124126</v>
      </c>
      <c r="H27">
        <v>-0.15745137106725501</v>
      </c>
      <c r="I27">
        <v>0.36599999999999999</v>
      </c>
      <c r="J27">
        <v>30</v>
      </c>
      <c r="K27">
        <v>52</v>
      </c>
      <c r="M27" s="51">
        <v>24</v>
      </c>
      <c r="N27" s="45" t="str">
        <f t="shared" si="0"/>
        <v>Miami Heat</v>
      </c>
      <c r="O27" s="46">
        <f t="shared" si="1"/>
        <v>0.118594566206164</v>
      </c>
      <c r="P27" s="1">
        <f t="shared" si="2"/>
        <v>53</v>
      </c>
      <c r="Q27" s="45" t="str">
        <f t="shared" si="11"/>
        <v>Toronto Raptors</v>
      </c>
      <c r="R27" s="46">
        <f t="shared" si="3"/>
        <v>0.16571251286026301</v>
      </c>
      <c r="S27" s="39">
        <f t="shared" si="4"/>
        <v>48</v>
      </c>
      <c r="T27" s="45" t="str">
        <f t="shared" si="5"/>
        <v>Golden State Warriors</v>
      </c>
      <c r="U27" s="46">
        <f t="shared" si="6"/>
        <v>0.199159726454714</v>
      </c>
      <c r="V27" s="39">
        <f t="shared" si="7"/>
        <v>53</v>
      </c>
      <c r="X27" t="s">
        <v>78</v>
      </c>
      <c r="Y27" s="1">
        <v>24</v>
      </c>
      <c r="Z27" s="1">
        <f t="shared" si="8"/>
        <v>22</v>
      </c>
      <c r="AA27" s="1">
        <f t="shared" si="9"/>
        <v>10</v>
      </c>
      <c r="AB27" s="1">
        <f t="shared" si="10"/>
        <v>11</v>
      </c>
      <c r="AC27" s="1" t="s">
        <v>206</v>
      </c>
    </row>
    <row r="28" spans="1:29">
      <c r="A28">
        <v>26</v>
      </c>
      <c r="B28" t="s">
        <v>76</v>
      </c>
      <c r="C28">
        <v>0.16706679902763499</v>
      </c>
      <c r="D28">
        <v>0.14069244954322399</v>
      </c>
      <c r="E28">
        <v>0.110392791342439</v>
      </c>
      <c r="F28">
        <v>-0.38485529415140701</v>
      </c>
      <c r="G28">
        <v>-0.53441609265120205</v>
      </c>
      <c r="H28">
        <v>-0.54727816846891297</v>
      </c>
      <c r="I28">
        <v>0.41499999999999998</v>
      </c>
      <c r="J28">
        <v>34</v>
      </c>
      <c r="K28">
        <v>48</v>
      </c>
      <c r="M28" s="51">
        <v>25</v>
      </c>
      <c r="N28" s="45" t="str">
        <f t="shared" si="0"/>
        <v>Boston Celtics</v>
      </c>
      <c r="O28" s="46">
        <f t="shared" si="1"/>
        <v>0.11920991481830499</v>
      </c>
      <c r="P28" s="1">
        <f t="shared" si="2"/>
        <v>51</v>
      </c>
      <c r="Q28" s="45" t="str">
        <f t="shared" si="11"/>
        <v>Milwaukee Bucks</v>
      </c>
      <c r="R28" s="46">
        <f t="shared" si="3"/>
        <v>0.16659809528518299</v>
      </c>
      <c r="S28" s="39">
        <f t="shared" si="4"/>
        <v>51</v>
      </c>
      <c r="T28" s="45" t="str">
        <f t="shared" si="5"/>
        <v>Toronto Raptors</v>
      </c>
      <c r="U28" s="46">
        <f t="shared" si="6"/>
        <v>0.19970685048558501</v>
      </c>
      <c r="V28" s="39">
        <f t="shared" si="7"/>
        <v>48</v>
      </c>
      <c r="X28" t="s">
        <v>184</v>
      </c>
      <c r="Y28" s="1">
        <v>25</v>
      </c>
      <c r="Z28" s="1">
        <f t="shared" si="8"/>
        <v>18</v>
      </c>
      <c r="AA28" s="1">
        <f t="shared" si="9"/>
        <v>17</v>
      </c>
      <c r="AB28" s="1">
        <f t="shared" si="10"/>
        <v>18</v>
      </c>
      <c r="AC28" s="1" t="s">
        <v>206</v>
      </c>
    </row>
    <row r="29" spans="1:29">
      <c r="A29">
        <v>27</v>
      </c>
      <c r="B29" t="s">
        <v>86</v>
      </c>
      <c r="C29">
        <v>0.19970685048558501</v>
      </c>
      <c r="D29">
        <v>0.16571251286026301</v>
      </c>
      <c r="E29">
        <v>0.126607580791298</v>
      </c>
      <c r="F29">
        <v>0.931789619212539</v>
      </c>
      <c r="G29">
        <v>0.33671452372097299</v>
      </c>
      <c r="H29">
        <v>0.33315815226082401</v>
      </c>
      <c r="I29">
        <v>0.58499999999999996</v>
      </c>
      <c r="J29">
        <v>48</v>
      </c>
      <c r="K29">
        <v>34</v>
      </c>
      <c r="M29" s="51">
        <v>26</v>
      </c>
      <c r="N29" s="45" t="str">
        <f t="shared" si="0"/>
        <v>Cleveland Cavaliers</v>
      </c>
      <c r="O29" s="46">
        <f t="shared" si="1"/>
        <v>0.119406533138415</v>
      </c>
      <c r="P29" s="1">
        <f t="shared" si="2"/>
        <v>44</v>
      </c>
      <c r="Q29" s="45" t="str">
        <f t="shared" si="11"/>
        <v>Boston Celtics</v>
      </c>
      <c r="R29" s="46">
        <f t="shared" si="3"/>
        <v>0.16805771608763501</v>
      </c>
      <c r="S29" s="39">
        <f t="shared" si="4"/>
        <v>51</v>
      </c>
      <c r="T29" s="45" t="str">
        <f t="shared" si="5"/>
        <v>Boston Celtics</v>
      </c>
      <c r="U29" s="46">
        <f t="shared" si="6"/>
        <v>0.202548281331944</v>
      </c>
      <c r="V29" s="39">
        <f t="shared" si="7"/>
        <v>51</v>
      </c>
      <c r="X29" t="s">
        <v>94</v>
      </c>
      <c r="Y29" s="1">
        <v>26</v>
      </c>
      <c r="Z29" s="1">
        <f t="shared" si="8"/>
        <v>21</v>
      </c>
      <c r="AA29" s="1">
        <f t="shared" si="9"/>
        <v>6</v>
      </c>
      <c r="AB29" s="1">
        <f t="shared" si="10"/>
        <v>4</v>
      </c>
      <c r="AC29" s="1" t="s">
        <v>206</v>
      </c>
    </row>
    <row r="30" spans="1:29">
      <c r="A30">
        <v>28</v>
      </c>
      <c r="B30" t="s">
        <v>71</v>
      </c>
      <c r="C30">
        <v>0.17784053301293301</v>
      </c>
      <c r="D30">
        <v>0.15331893665377999</v>
      </c>
      <c r="E30">
        <v>0.114388823015083</v>
      </c>
      <c r="F30">
        <v>-6.0376534064967298E-2</v>
      </c>
      <c r="G30">
        <v>-9.4796122075686898E-2</v>
      </c>
      <c r="H30">
        <v>-0.25666628868200703</v>
      </c>
      <c r="I30">
        <v>0.59799999999999998</v>
      </c>
      <c r="J30">
        <v>49</v>
      </c>
      <c r="K30">
        <v>33</v>
      </c>
      <c r="M30" s="51">
        <v>27</v>
      </c>
      <c r="N30" s="45" t="str">
        <f t="shared" si="0"/>
        <v>Charlotte Hornets</v>
      </c>
      <c r="O30" s="46">
        <f t="shared" si="1"/>
        <v>0.12069918613205299</v>
      </c>
      <c r="P30" s="1">
        <f t="shared" si="2"/>
        <v>43</v>
      </c>
      <c r="Q30" s="45" t="str">
        <f t="shared" si="11"/>
        <v>Los Angeles Lakers</v>
      </c>
      <c r="R30" s="46">
        <f t="shared" si="3"/>
        <v>0.17077409336778701</v>
      </c>
      <c r="S30" s="39">
        <f t="shared" si="4"/>
        <v>33</v>
      </c>
      <c r="T30" s="45" t="str">
        <f t="shared" si="5"/>
        <v>Philadelphia 76ers</v>
      </c>
      <c r="U30" s="46">
        <f t="shared" si="6"/>
        <v>0.204201602210274</v>
      </c>
      <c r="V30" s="39">
        <f t="shared" si="7"/>
        <v>51</v>
      </c>
      <c r="X30" t="s">
        <v>80</v>
      </c>
      <c r="Y30" s="1">
        <v>27</v>
      </c>
      <c r="Z30" s="1">
        <f t="shared" si="8"/>
        <v>12</v>
      </c>
      <c r="AA30" s="1">
        <f t="shared" si="9"/>
        <v>8</v>
      </c>
      <c r="AB30" s="1">
        <f t="shared" si="10"/>
        <v>17</v>
      </c>
      <c r="AC30" s="1" t="s">
        <v>206</v>
      </c>
    </row>
    <row r="31" spans="1:29">
      <c r="A31">
        <v>29</v>
      </c>
      <c r="B31" t="s">
        <v>185</v>
      </c>
      <c r="C31">
        <v>0.173518562002272</v>
      </c>
      <c r="D31">
        <v>0.143376354412416</v>
      </c>
      <c r="E31">
        <v>0.110818816669395</v>
      </c>
      <c r="F31">
        <v>-0.35026193224131902</v>
      </c>
      <c r="G31">
        <v>-0.44096981822104903</v>
      </c>
      <c r="H31">
        <v>-0.373247607796308</v>
      </c>
      <c r="I31">
        <v>0.42699999999999999</v>
      </c>
      <c r="J31">
        <v>35</v>
      </c>
      <c r="K31">
        <v>47</v>
      </c>
      <c r="M31" s="51">
        <v>28</v>
      </c>
      <c r="N31" s="45" t="str">
        <f t="shared" si="0"/>
        <v>Philadelphia 76ers</v>
      </c>
      <c r="O31" s="46">
        <f t="shared" si="1"/>
        <v>0.121058912650424</v>
      </c>
      <c r="P31" s="1">
        <f t="shared" si="2"/>
        <v>51</v>
      </c>
      <c r="Q31" s="45" t="str">
        <f t="shared" si="11"/>
        <v>Brooklyn Nets</v>
      </c>
      <c r="R31" s="46">
        <f t="shared" si="3"/>
        <v>0.17124707268011599</v>
      </c>
      <c r="S31" s="39">
        <f t="shared" si="4"/>
        <v>44</v>
      </c>
      <c r="T31" s="45" t="str">
        <f t="shared" si="5"/>
        <v>Chicago Bulls</v>
      </c>
      <c r="U31" s="46">
        <f t="shared" si="6"/>
        <v>0.209868722900282</v>
      </c>
      <c r="V31" s="39">
        <f t="shared" si="7"/>
        <v>46</v>
      </c>
      <c r="X31" t="s">
        <v>95</v>
      </c>
      <c r="Y31" s="1">
        <v>28</v>
      </c>
      <c r="Z31" s="1">
        <f t="shared" si="8"/>
        <v>8</v>
      </c>
      <c r="AA31" s="1">
        <f t="shared" si="9"/>
        <v>7</v>
      </c>
      <c r="AB31" s="1">
        <f t="shared" si="10"/>
        <v>8</v>
      </c>
      <c r="AC31" s="1" t="s">
        <v>206</v>
      </c>
    </row>
    <row r="32" spans="1:29">
      <c r="M32" s="51">
        <v>29</v>
      </c>
      <c r="N32" s="45" t="str">
        <f t="shared" si="0"/>
        <v>Chicago Bulls</v>
      </c>
      <c r="O32" s="46">
        <f t="shared" si="1"/>
        <v>0.12204560536348601</v>
      </c>
      <c r="P32" s="1">
        <f t="shared" si="2"/>
        <v>46</v>
      </c>
      <c r="Q32" s="45" t="str">
        <f t="shared" si="11"/>
        <v>Philadelphia 76ers</v>
      </c>
      <c r="R32" s="46">
        <f t="shared" si="3"/>
        <v>0.17361969472118099</v>
      </c>
      <c r="S32" s="39">
        <f t="shared" si="4"/>
        <v>51</v>
      </c>
      <c r="T32" s="45" t="str">
        <f t="shared" si="5"/>
        <v>Los Angeles Lakers</v>
      </c>
      <c r="U32" s="46">
        <f t="shared" si="6"/>
        <v>0.21073091461465901</v>
      </c>
      <c r="V32" s="39">
        <f t="shared" si="7"/>
        <v>33</v>
      </c>
      <c r="X32" t="s">
        <v>96</v>
      </c>
      <c r="Y32" s="1">
        <v>29</v>
      </c>
      <c r="Z32" s="1">
        <f t="shared" si="8"/>
        <v>9</v>
      </c>
      <c r="AA32" s="1">
        <f t="shared" si="9"/>
        <v>3</v>
      </c>
      <c r="AB32" s="1">
        <f t="shared" si="10"/>
        <v>1</v>
      </c>
      <c r="AC32" s="1" t="s">
        <v>206</v>
      </c>
    </row>
    <row r="33" spans="13:29">
      <c r="M33" s="52">
        <v>30</v>
      </c>
      <c r="N33" s="47" t="str">
        <f t="shared" si="0"/>
        <v>Toronto Raptors</v>
      </c>
      <c r="O33" s="48">
        <f t="shared" si="1"/>
        <v>0.126607580791298</v>
      </c>
      <c r="P33" s="53">
        <f t="shared" si="2"/>
        <v>48</v>
      </c>
      <c r="Q33" s="47" t="str">
        <f t="shared" si="11"/>
        <v>Chicago Bulls</v>
      </c>
      <c r="R33" s="48">
        <f t="shared" si="3"/>
        <v>0.17563950480043</v>
      </c>
      <c r="S33" s="49">
        <f t="shared" si="4"/>
        <v>46</v>
      </c>
      <c r="T33" s="47" t="str">
        <f t="shared" si="5"/>
        <v>Brooklyn Nets</v>
      </c>
      <c r="U33" s="48">
        <f t="shared" si="6"/>
        <v>0.21503065815995501</v>
      </c>
      <c r="V33" s="49">
        <f t="shared" si="7"/>
        <v>44</v>
      </c>
      <c r="X33" s="57" t="s">
        <v>81</v>
      </c>
      <c r="Y33" s="58">
        <v>30</v>
      </c>
      <c r="Z33" s="58">
        <f t="shared" si="8"/>
        <v>4</v>
      </c>
      <c r="AA33" s="58">
        <f t="shared" si="9"/>
        <v>1</v>
      </c>
      <c r="AB33" s="58">
        <f t="shared" si="10"/>
        <v>2</v>
      </c>
      <c r="AC33" s="58" t="s">
        <v>206</v>
      </c>
    </row>
  </sheetData>
  <sortState xmlns:xlrd2="http://schemas.microsoft.com/office/spreadsheetml/2017/richdata2" ref="B42:K71">
    <sortCondition descending="1" ref="I42:I71"/>
  </sortState>
  <mergeCells count="3">
    <mergeCell ref="N2:P2"/>
    <mergeCell ref="Q2:S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1D1F-EB26-FD45-A4DD-D55D6EB70ACE}">
  <dimension ref="A2:L34"/>
  <sheetViews>
    <sheetView showGridLines="0" zoomScale="125" workbookViewId="0">
      <selection activeCell="N17" sqref="N17"/>
    </sheetView>
  </sheetViews>
  <sheetFormatPr baseColWidth="10" defaultRowHeight="16"/>
  <cols>
    <col min="1" max="1" width="3.83203125" style="7" customWidth="1"/>
    <col min="2" max="2" width="15" style="7" bestFit="1" customWidth="1"/>
    <col min="3" max="3" width="2" style="7" customWidth="1"/>
    <col min="4" max="6" width="10.83203125" style="7"/>
    <col min="7" max="7" width="3.1640625" style="7" customWidth="1"/>
    <col min="8" max="16384" width="10.83203125" style="7"/>
  </cols>
  <sheetData>
    <row r="2" spans="1:12">
      <c r="B2" s="8" t="s">
        <v>0</v>
      </c>
      <c r="D2" s="9" t="s">
        <v>5</v>
      </c>
      <c r="E2" s="9" t="s">
        <v>6</v>
      </c>
      <c r="F2" s="9" t="s">
        <v>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23</v>
      </c>
    </row>
    <row r="3" spans="1:12">
      <c r="A3" s="10"/>
      <c r="B3" s="7" t="s">
        <v>8</v>
      </c>
      <c r="D3" s="11">
        <f ca="1">RAND()</f>
        <v>0.10464141558873352</v>
      </c>
      <c r="E3" s="11">
        <f t="shared" ref="E3:F17" ca="1" si="0">RAND()</f>
        <v>0.76734467652351346</v>
      </c>
      <c r="F3" s="11">
        <f t="shared" ca="1" si="0"/>
        <v>0.27738217281819089</v>
      </c>
      <c r="H3" s="10">
        <f ca="1">RANDBETWEEN(4,7)</f>
        <v>7</v>
      </c>
      <c r="I3" s="10">
        <f t="shared" ref="I3:K17" ca="1" si="1">RANDBETWEEN(4,7)</f>
        <v>6</v>
      </c>
      <c r="J3" s="10">
        <f t="shared" ca="1" si="1"/>
        <v>6</v>
      </c>
      <c r="K3" s="10">
        <f t="shared" ca="1" si="1"/>
        <v>7</v>
      </c>
      <c r="L3" s="10">
        <f ca="1">SUM(H3:K3)</f>
        <v>26</v>
      </c>
    </row>
    <row r="4" spans="1:12">
      <c r="A4" s="10"/>
      <c r="B4" s="7" t="s">
        <v>9</v>
      </c>
      <c r="D4" s="11">
        <f t="shared" ref="D4:D17" ca="1" si="2">RAND()</f>
        <v>0.21657435083955745</v>
      </c>
      <c r="E4" s="11">
        <f t="shared" ca="1" si="0"/>
        <v>0.88633438035944845</v>
      </c>
      <c r="F4" s="11">
        <f t="shared" ca="1" si="0"/>
        <v>0.21466347238210037</v>
      </c>
      <c r="H4" s="10">
        <f t="shared" ref="H4:H17" ca="1" si="3">RANDBETWEEN(4,7)</f>
        <v>6</v>
      </c>
      <c r="I4" s="10">
        <f t="shared" ca="1" si="1"/>
        <v>5</v>
      </c>
      <c r="J4" s="10">
        <f t="shared" ca="1" si="1"/>
        <v>6</v>
      </c>
      <c r="K4" s="10">
        <f t="shared" ca="1" si="1"/>
        <v>6</v>
      </c>
      <c r="L4" s="10">
        <f t="shared" ref="L4:L17" ca="1" si="4">SUM(H4:K4)</f>
        <v>23</v>
      </c>
    </row>
    <row r="5" spans="1:12">
      <c r="A5" s="10"/>
      <c r="B5" s="7" t="s">
        <v>10</v>
      </c>
      <c r="D5" s="11">
        <f t="shared" ca="1" si="2"/>
        <v>0.1512297867919119</v>
      </c>
      <c r="E5" s="11">
        <f t="shared" ca="1" si="0"/>
        <v>3.4037894130528268E-2</v>
      </c>
      <c r="F5" s="11">
        <f t="shared" ca="1" si="0"/>
        <v>0.50737744663688866</v>
      </c>
      <c r="H5" s="10">
        <f t="shared" ca="1" si="3"/>
        <v>6</v>
      </c>
      <c r="I5" s="10">
        <f t="shared" ca="1" si="1"/>
        <v>5</v>
      </c>
      <c r="J5" s="10">
        <f t="shared" ca="1" si="1"/>
        <v>4</v>
      </c>
      <c r="K5" s="10">
        <f t="shared" ca="1" si="1"/>
        <v>7</v>
      </c>
      <c r="L5" s="10">
        <f t="shared" ca="1" si="4"/>
        <v>22</v>
      </c>
    </row>
    <row r="6" spans="1:12">
      <c r="A6" s="10"/>
      <c r="B6" s="7" t="s">
        <v>11</v>
      </c>
      <c r="D6" s="11">
        <f t="shared" ca="1" si="2"/>
        <v>0.37613098474138074</v>
      </c>
      <c r="E6" s="11">
        <f t="shared" ca="1" si="0"/>
        <v>0.83869003838398259</v>
      </c>
      <c r="F6" s="11">
        <f t="shared" ca="1" si="0"/>
        <v>0.54720577307256868</v>
      </c>
      <c r="H6" s="10">
        <f t="shared" ca="1" si="3"/>
        <v>5</v>
      </c>
      <c r="I6" s="10">
        <f t="shared" ca="1" si="1"/>
        <v>6</v>
      </c>
      <c r="J6" s="10">
        <f t="shared" ca="1" si="1"/>
        <v>5</v>
      </c>
      <c r="K6" s="10">
        <f t="shared" ca="1" si="1"/>
        <v>7</v>
      </c>
      <c r="L6" s="10">
        <f t="shared" ca="1" si="4"/>
        <v>23</v>
      </c>
    </row>
    <row r="7" spans="1:12">
      <c r="A7" s="10"/>
      <c r="B7" s="7" t="s">
        <v>12</v>
      </c>
      <c r="D7" s="11">
        <f t="shared" ca="1" si="2"/>
        <v>0.90512137798992787</v>
      </c>
      <c r="E7" s="11">
        <f t="shared" ca="1" si="0"/>
        <v>0.54568804047878383</v>
      </c>
      <c r="F7" s="11">
        <f t="shared" ca="1" si="0"/>
        <v>7.5916463880176144E-2</v>
      </c>
      <c r="H7" s="10">
        <f t="shared" ca="1" si="3"/>
        <v>6</v>
      </c>
      <c r="I7" s="10">
        <f t="shared" ca="1" si="1"/>
        <v>7</v>
      </c>
      <c r="J7" s="10">
        <f t="shared" ca="1" si="1"/>
        <v>5</v>
      </c>
      <c r="K7" s="10">
        <f t="shared" ca="1" si="1"/>
        <v>7</v>
      </c>
      <c r="L7" s="10">
        <f t="shared" ca="1" si="4"/>
        <v>25</v>
      </c>
    </row>
    <row r="8" spans="1:12">
      <c r="A8" s="10"/>
      <c r="B8" s="7" t="s">
        <v>13</v>
      </c>
      <c r="D8" s="11">
        <f t="shared" ca="1" si="2"/>
        <v>0.46985207698665554</v>
      </c>
      <c r="E8" s="11">
        <f t="shared" ca="1" si="0"/>
        <v>0.15833387926899178</v>
      </c>
      <c r="F8" s="11">
        <f t="shared" ca="1" si="0"/>
        <v>0.74640871674215359</v>
      </c>
      <c r="H8" s="10">
        <f t="shared" ca="1" si="3"/>
        <v>6</v>
      </c>
      <c r="I8" s="10">
        <f t="shared" ca="1" si="1"/>
        <v>5</v>
      </c>
      <c r="J8" s="10">
        <f t="shared" ca="1" si="1"/>
        <v>4</v>
      </c>
      <c r="K8" s="10">
        <f t="shared" ca="1" si="1"/>
        <v>4</v>
      </c>
      <c r="L8" s="10">
        <f t="shared" ca="1" si="4"/>
        <v>19</v>
      </c>
    </row>
    <row r="9" spans="1:12">
      <c r="A9" s="10"/>
      <c r="B9" s="7" t="s">
        <v>14</v>
      </c>
      <c r="D9" s="11">
        <f t="shared" ca="1" si="2"/>
        <v>0.68617611002279055</v>
      </c>
      <c r="E9" s="11">
        <f t="shared" ca="1" si="0"/>
        <v>0.3966122175732324</v>
      </c>
      <c r="F9" s="11">
        <f t="shared" ca="1" si="0"/>
        <v>0.10147753652932634</v>
      </c>
      <c r="H9" s="10">
        <f t="shared" ca="1" si="3"/>
        <v>7</v>
      </c>
      <c r="I9" s="10">
        <f t="shared" ca="1" si="1"/>
        <v>4</v>
      </c>
      <c r="J9" s="10">
        <f t="shared" ca="1" si="1"/>
        <v>4</v>
      </c>
      <c r="K9" s="10">
        <f t="shared" ca="1" si="1"/>
        <v>4</v>
      </c>
      <c r="L9" s="10">
        <f t="shared" ca="1" si="4"/>
        <v>19</v>
      </c>
    </row>
    <row r="10" spans="1:12">
      <c r="A10" s="10"/>
      <c r="B10" s="7" t="s">
        <v>15</v>
      </c>
      <c r="D10" s="11">
        <f t="shared" ca="1" si="2"/>
        <v>0.58367487616593339</v>
      </c>
      <c r="E10" s="11">
        <f t="shared" ca="1" si="0"/>
        <v>0.42792208783621388</v>
      </c>
      <c r="F10" s="11">
        <f t="shared" ca="1" si="0"/>
        <v>0.18919640545880867</v>
      </c>
      <c r="H10" s="10">
        <f t="shared" ca="1" si="3"/>
        <v>5</v>
      </c>
      <c r="I10" s="10">
        <f t="shared" ca="1" si="1"/>
        <v>5</v>
      </c>
      <c r="J10" s="10">
        <f t="shared" ca="1" si="1"/>
        <v>5</v>
      </c>
      <c r="K10" s="10">
        <f t="shared" ca="1" si="1"/>
        <v>5</v>
      </c>
      <c r="L10" s="10">
        <f t="shared" ca="1" si="4"/>
        <v>20</v>
      </c>
    </row>
    <row r="11" spans="1:12">
      <c r="A11" s="10"/>
      <c r="B11" s="7" t="s">
        <v>16</v>
      </c>
      <c r="D11" s="11">
        <f t="shared" ca="1" si="2"/>
        <v>0.39031344893091857</v>
      </c>
      <c r="E11" s="11">
        <f t="shared" ca="1" si="0"/>
        <v>1.0624596668158293E-2</v>
      </c>
      <c r="F11" s="11">
        <f t="shared" ca="1" si="0"/>
        <v>3.8955296495135627E-3</v>
      </c>
      <c r="H11" s="10">
        <f t="shared" ca="1" si="3"/>
        <v>7</v>
      </c>
      <c r="I11" s="10">
        <f t="shared" ca="1" si="1"/>
        <v>6</v>
      </c>
      <c r="J11" s="10">
        <f t="shared" ca="1" si="1"/>
        <v>7</v>
      </c>
      <c r="K11" s="10">
        <f t="shared" ca="1" si="1"/>
        <v>7</v>
      </c>
      <c r="L11" s="10">
        <f t="shared" ca="1" si="4"/>
        <v>27</v>
      </c>
    </row>
    <row r="12" spans="1:12">
      <c r="A12" s="10"/>
      <c r="B12" s="7" t="s">
        <v>17</v>
      </c>
      <c r="D12" s="11">
        <f t="shared" ca="1" si="2"/>
        <v>0.18604886421838862</v>
      </c>
      <c r="E12" s="11">
        <f t="shared" ca="1" si="0"/>
        <v>0.6024211838679624</v>
      </c>
      <c r="F12" s="11">
        <f t="shared" ca="1" si="0"/>
        <v>0.44127831822715891</v>
      </c>
      <c r="H12" s="10">
        <f t="shared" ca="1" si="3"/>
        <v>6</v>
      </c>
      <c r="I12" s="10">
        <f t="shared" ca="1" si="1"/>
        <v>7</v>
      </c>
      <c r="J12" s="10">
        <f t="shared" ca="1" si="1"/>
        <v>6</v>
      </c>
      <c r="K12" s="10">
        <f t="shared" ca="1" si="1"/>
        <v>7</v>
      </c>
      <c r="L12" s="10">
        <f t="shared" ca="1" si="4"/>
        <v>26</v>
      </c>
    </row>
    <row r="13" spans="1:12">
      <c r="A13" s="10"/>
      <c r="B13" s="7" t="s">
        <v>18</v>
      </c>
      <c r="D13" s="11">
        <f t="shared" ca="1" si="2"/>
        <v>0.61680726737247704</v>
      </c>
      <c r="E13" s="11">
        <f t="shared" ca="1" si="0"/>
        <v>0.52476606272232518</v>
      </c>
      <c r="F13" s="11">
        <f t="shared" ca="1" si="0"/>
        <v>0.4060783966642405</v>
      </c>
      <c r="H13" s="10">
        <f t="shared" ca="1" si="3"/>
        <v>4</v>
      </c>
      <c r="I13" s="10">
        <f t="shared" ca="1" si="1"/>
        <v>6</v>
      </c>
      <c r="J13" s="10">
        <f t="shared" ca="1" si="1"/>
        <v>7</v>
      </c>
      <c r="K13" s="10">
        <f t="shared" ca="1" si="1"/>
        <v>7</v>
      </c>
      <c r="L13" s="10">
        <f t="shared" ca="1" si="4"/>
        <v>24</v>
      </c>
    </row>
    <row r="14" spans="1:12">
      <c r="A14" s="10"/>
      <c r="B14" s="7" t="s">
        <v>19</v>
      </c>
      <c r="D14" s="11">
        <f t="shared" ca="1" si="2"/>
        <v>0.32640740783109123</v>
      </c>
      <c r="E14" s="11">
        <f t="shared" ca="1" si="0"/>
        <v>0.7363839016941659</v>
      </c>
      <c r="F14" s="11">
        <f t="shared" ca="1" si="0"/>
        <v>0.765950738945818</v>
      </c>
      <c r="H14" s="10">
        <f t="shared" ca="1" si="3"/>
        <v>6</v>
      </c>
      <c r="I14" s="10">
        <f t="shared" ca="1" si="1"/>
        <v>4</v>
      </c>
      <c r="J14" s="10">
        <f t="shared" ca="1" si="1"/>
        <v>6</v>
      </c>
      <c r="K14" s="10">
        <f t="shared" ca="1" si="1"/>
        <v>6</v>
      </c>
      <c r="L14" s="10">
        <f t="shared" ca="1" si="4"/>
        <v>22</v>
      </c>
    </row>
    <row r="15" spans="1:12">
      <c r="A15" s="10"/>
      <c r="B15" s="7" t="s">
        <v>20</v>
      </c>
      <c r="D15" s="11">
        <f t="shared" ca="1" si="2"/>
        <v>0.11933615751730764</v>
      </c>
      <c r="E15" s="11">
        <f t="shared" ca="1" si="0"/>
        <v>0.74688042146073286</v>
      </c>
      <c r="F15" s="11">
        <f t="shared" ca="1" si="0"/>
        <v>0.82312894990374752</v>
      </c>
      <c r="H15" s="10">
        <f t="shared" ca="1" si="3"/>
        <v>4</v>
      </c>
      <c r="I15" s="10">
        <f t="shared" ca="1" si="1"/>
        <v>5</v>
      </c>
      <c r="J15" s="10">
        <f t="shared" ca="1" si="1"/>
        <v>5</v>
      </c>
      <c r="K15" s="10">
        <f t="shared" ca="1" si="1"/>
        <v>7</v>
      </c>
      <c r="L15" s="10">
        <f t="shared" ca="1" si="4"/>
        <v>21</v>
      </c>
    </row>
    <row r="16" spans="1:12">
      <c r="A16" s="10"/>
      <c r="B16" s="7" t="s">
        <v>21</v>
      </c>
      <c r="D16" s="11">
        <f t="shared" ca="1" si="2"/>
        <v>0.31118237523334524</v>
      </c>
      <c r="E16" s="11">
        <f t="shared" ca="1" si="0"/>
        <v>0.74770547810984112</v>
      </c>
      <c r="F16" s="11">
        <f t="shared" ca="1" si="0"/>
        <v>5.7299851317245021E-2</v>
      </c>
      <c r="H16" s="10">
        <f t="shared" ca="1" si="3"/>
        <v>5</v>
      </c>
      <c r="I16" s="10">
        <f t="shared" ca="1" si="1"/>
        <v>5</v>
      </c>
      <c r="J16" s="10">
        <f t="shared" ca="1" si="1"/>
        <v>4</v>
      </c>
      <c r="K16" s="10">
        <f t="shared" ca="1" si="1"/>
        <v>4</v>
      </c>
      <c r="L16" s="10">
        <f t="shared" ca="1" si="4"/>
        <v>18</v>
      </c>
    </row>
    <row r="17" spans="1:12">
      <c r="A17" s="10"/>
      <c r="B17" s="12" t="s">
        <v>22</v>
      </c>
      <c r="D17" s="13">
        <f t="shared" ca="1" si="2"/>
        <v>9.2286483460808033E-2</v>
      </c>
      <c r="E17" s="13">
        <f t="shared" ca="1" si="0"/>
        <v>0.51526318179826269</v>
      </c>
      <c r="F17" s="13">
        <f t="shared" ca="1" si="0"/>
        <v>0.98493285674820452</v>
      </c>
      <c r="H17" s="14">
        <f t="shared" ca="1" si="3"/>
        <v>4</v>
      </c>
      <c r="I17" s="14">
        <f t="shared" ca="1" si="1"/>
        <v>4</v>
      </c>
      <c r="J17" s="14">
        <f t="shared" ca="1" si="1"/>
        <v>7</v>
      </c>
      <c r="K17" s="14">
        <f t="shared" ca="1" si="1"/>
        <v>4</v>
      </c>
      <c r="L17" s="14">
        <f t="shared" ca="1" si="4"/>
        <v>19</v>
      </c>
    </row>
    <row r="19" spans="1:12">
      <c r="B19" s="8" t="s">
        <v>144</v>
      </c>
      <c r="D19" s="9" t="s">
        <v>5</v>
      </c>
      <c r="E19" s="9" t="s">
        <v>6</v>
      </c>
      <c r="F19" s="9" t="s">
        <v>7</v>
      </c>
      <c r="H19" s="9" t="s">
        <v>1</v>
      </c>
      <c r="I19" s="9" t="s">
        <v>2</v>
      </c>
      <c r="J19" s="9" t="s">
        <v>3</v>
      </c>
      <c r="K19" s="9" t="s">
        <v>4</v>
      </c>
      <c r="L19" s="9" t="s">
        <v>23</v>
      </c>
    </row>
    <row r="20" spans="1:12">
      <c r="B20" s="7" t="s">
        <v>145</v>
      </c>
      <c r="D20" s="11">
        <f ca="1">RAND()</f>
        <v>9.8428599604745592E-2</v>
      </c>
      <c r="E20" s="11">
        <f t="shared" ref="E20:F34" ca="1" si="5">RAND()</f>
        <v>0.61797285984333228</v>
      </c>
      <c r="F20" s="11">
        <f t="shared" ca="1" si="5"/>
        <v>0.25596233723653106</v>
      </c>
      <c r="H20" s="10">
        <f ca="1">RANDBETWEEN(4,7)</f>
        <v>5</v>
      </c>
      <c r="I20" s="10">
        <f t="shared" ref="I20:K34" ca="1" si="6">RANDBETWEEN(4,7)</f>
        <v>4</v>
      </c>
      <c r="J20" s="10">
        <f t="shared" ca="1" si="6"/>
        <v>5</v>
      </c>
      <c r="K20" s="10">
        <f ca="1">RANDBETWEEN(4,7)</f>
        <v>6</v>
      </c>
      <c r="L20" s="10">
        <f ca="1">SUM(H20:K20)</f>
        <v>20</v>
      </c>
    </row>
    <row r="21" spans="1:12">
      <c r="B21" s="7" t="s">
        <v>146</v>
      </c>
      <c r="D21" s="11">
        <f t="shared" ref="D21:D34" ca="1" si="7">RAND()</f>
        <v>0.54670357018893589</v>
      </c>
      <c r="E21" s="11">
        <f t="shared" ca="1" si="5"/>
        <v>1.9442244081767646E-2</v>
      </c>
      <c r="F21" s="11">
        <f t="shared" ca="1" si="5"/>
        <v>0.48179885819583257</v>
      </c>
      <c r="H21" s="10">
        <f t="shared" ref="H21:H34" ca="1" si="8">RANDBETWEEN(4,7)</f>
        <v>5</v>
      </c>
      <c r="I21" s="10">
        <f t="shared" ca="1" si="6"/>
        <v>6</v>
      </c>
      <c r="J21" s="10">
        <f t="shared" ca="1" si="6"/>
        <v>5</v>
      </c>
      <c r="K21" s="10">
        <f t="shared" ca="1" si="6"/>
        <v>4</v>
      </c>
      <c r="L21" s="10">
        <f t="shared" ref="L21:L34" ca="1" si="9">SUM(H21:K21)</f>
        <v>20</v>
      </c>
    </row>
    <row r="22" spans="1:12">
      <c r="B22" s="7" t="s">
        <v>147</v>
      </c>
      <c r="D22" s="11">
        <f t="shared" ca="1" si="7"/>
        <v>0.86564822846929534</v>
      </c>
      <c r="E22" s="11">
        <f t="shared" ca="1" si="5"/>
        <v>0.35389032441952961</v>
      </c>
      <c r="F22" s="11">
        <f t="shared" ca="1" si="5"/>
        <v>0.68620188796004544</v>
      </c>
      <c r="H22" s="10">
        <f t="shared" ca="1" si="8"/>
        <v>5</v>
      </c>
      <c r="I22" s="10">
        <f t="shared" ca="1" si="6"/>
        <v>5</v>
      </c>
      <c r="J22" s="10">
        <f t="shared" ca="1" si="6"/>
        <v>4</v>
      </c>
      <c r="K22" s="10">
        <f t="shared" ca="1" si="6"/>
        <v>6</v>
      </c>
      <c r="L22" s="10">
        <f t="shared" ca="1" si="9"/>
        <v>20</v>
      </c>
    </row>
    <row r="23" spans="1:12">
      <c r="B23" s="7" t="s">
        <v>148</v>
      </c>
      <c r="D23" s="11">
        <f t="shared" ca="1" si="7"/>
        <v>0.56533134439643462</v>
      </c>
      <c r="E23" s="11">
        <f t="shared" ca="1" si="5"/>
        <v>0.564670831286883</v>
      </c>
      <c r="F23" s="11">
        <f t="shared" ca="1" si="5"/>
        <v>0.58101543252863264</v>
      </c>
      <c r="H23" s="10">
        <f t="shared" ca="1" si="8"/>
        <v>5</v>
      </c>
      <c r="I23" s="10">
        <f t="shared" ca="1" si="6"/>
        <v>4</v>
      </c>
      <c r="J23" s="10">
        <f t="shared" ca="1" si="6"/>
        <v>5</v>
      </c>
      <c r="K23" s="10">
        <f t="shared" ca="1" si="6"/>
        <v>6</v>
      </c>
      <c r="L23" s="10">
        <f t="shared" ca="1" si="9"/>
        <v>20</v>
      </c>
    </row>
    <row r="24" spans="1:12">
      <c r="B24" s="7" t="s">
        <v>149</v>
      </c>
      <c r="D24" s="11">
        <f t="shared" ca="1" si="7"/>
        <v>0.24320920287564907</v>
      </c>
      <c r="E24" s="11">
        <f t="shared" ca="1" si="5"/>
        <v>0.65829228105382309</v>
      </c>
      <c r="F24" s="11">
        <f t="shared" ca="1" si="5"/>
        <v>0.30704471741172412</v>
      </c>
      <c r="H24" s="10">
        <f t="shared" ca="1" si="8"/>
        <v>4</v>
      </c>
      <c r="I24" s="10">
        <f t="shared" ca="1" si="6"/>
        <v>4</v>
      </c>
      <c r="J24" s="10">
        <f t="shared" ca="1" si="6"/>
        <v>6</v>
      </c>
      <c r="K24" s="10">
        <f t="shared" ca="1" si="6"/>
        <v>6</v>
      </c>
      <c r="L24" s="10">
        <f t="shared" ca="1" si="9"/>
        <v>20</v>
      </c>
    </row>
    <row r="25" spans="1:12">
      <c r="B25" s="7" t="s">
        <v>150</v>
      </c>
      <c r="D25" s="11">
        <f t="shared" ca="1" si="7"/>
        <v>0.56728140262763505</v>
      </c>
      <c r="E25" s="11">
        <f t="shared" ca="1" si="5"/>
        <v>0.72627254043343803</v>
      </c>
      <c r="F25" s="11">
        <f t="shared" ca="1" si="5"/>
        <v>0.62024205766073526</v>
      </c>
      <c r="H25" s="10">
        <f t="shared" ca="1" si="8"/>
        <v>7</v>
      </c>
      <c r="I25" s="10">
        <f t="shared" ca="1" si="6"/>
        <v>4</v>
      </c>
      <c r="J25" s="10">
        <f t="shared" ca="1" si="6"/>
        <v>5</v>
      </c>
      <c r="K25" s="10">
        <f t="shared" ca="1" si="6"/>
        <v>7</v>
      </c>
      <c r="L25" s="10">
        <f t="shared" ca="1" si="9"/>
        <v>23</v>
      </c>
    </row>
    <row r="26" spans="1:12">
      <c r="B26" s="7" t="s">
        <v>151</v>
      </c>
      <c r="D26" s="11">
        <f t="shared" ca="1" si="7"/>
        <v>0.78215111839904994</v>
      </c>
      <c r="E26" s="11">
        <f t="shared" ca="1" si="5"/>
        <v>8.9542015961982191E-2</v>
      </c>
      <c r="F26" s="11">
        <f t="shared" ca="1" si="5"/>
        <v>0.99464944714851145</v>
      </c>
      <c r="H26" s="10">
        <f t="shared" ca="1" si="8"/>
        <v>7</v>
      </c>
      <c r="I26" s="10">
        <f t="shared" ca="1" si="6"/>
        <v>7</v>
      </c>
      <c r="J26" s="10">
        <f t="shared" ca="1" si="6"/>
        <v>7</v>
      </c>
      <c r="K26" s="10">
        <f t="shared" ca="1" si="6"/>
        <v>4</v>
      </c>
      <c r="L26" s="10">
        <f t="shared" ca="1" si="9"/>
        <v>25</v>
      </c>
    </row>
    <row r="27" spans="1:12">
      <c r="B27" s="7" t="s">
        <v>152</v>
      </c>
      <c r="D27" s="11">
        <f t="shared" ca="1" si="7"/>
        <v>0.85797806685232958</v>
      </c>
      <c r="E27" s="11">
        <f t="shared" ca="1" si="5"/>
        <v>0.43632256730715191</v>
      </c>
      <c r="F27" s="11">
        <f t="shared" ca="1" si="5"/>
        <v>0.20607537950357302</v>
      </c>
      <c r="H27" s="10">
        <f t="shared" ca="1" si="8"/>
        <v>4</v>
      </c>
      <c r="I27" s="10">
        <f t="shared" ca="1" si="6"/>
        <v>7</v>
      </c>
      <c r="J27" s="10">
        <f t="shared" ca="1" si="6"/>
        <v>5</v>
      </c>
      <c r="K27" s="10">
        <f t="shared" ca="1" si="6"/>
        <v>4</v>
      </c>
      <c r="L27" s="10">
        <f t="shared" ca="1" si="9"/>
        <v>20</v>
      </c>
    </row>
    <row r="28" spans="1:12">
      <c r="B28" s="7" t="s">
        <v>153</v>
      </c>
      <c r="D28" s="11">
        <f t="shared" ca="1" si="7"/>
        <v>0.51728887269130686</v>
      </c>
      <c r="E28" s="11">
        <f t="shared" ca="1" si="5"/>
        <v>0.97788805373402243</v>
      </c>
      <c r="F28" s="11">
        <f t="shared" ca="1" si="5"/>
        <v>0.37863100752293899</v>
      </c>
      <c r="H28" s="10">
        <f t="shared" ca="1" si="8"/>
        <v>7</v>
      </c>
      <c r="I28" s="10">
        <f t="shared" ca="1" si="6"/>
        <v>6</v>
      </c>
      <c r="J28" s="10">
        <f t="shared" ca="1" si="6"/>
        <v>5</v>
      </c>
      <c r="K28" s="10">
        <f t="shared" ca="1" si="6"/>
        <v>4</v>
      </c>
      <c r="L28" s="10">
        <f t="shared" ca="1" si="9"/>
        <v>22</v>
      </c>
    </row>
    <row r="29" spans="1:12">
      <c r="B29" s="7" t="s">
        <v>154</v>
      </c>
      <c r="D29" s="11">
        <f t="shared" ca="1" si="7"/>
        <v>0.57987478276134352</v>
      </c>
      <c r="E29" s="11">
        <f t="shared" ca="1" si="5"/>
        <v>0.44467483622597148</v>
      </c>
      <c r="F29" s="11">
        <f t="shared" ca="1" si="5"/>
        <v>0.48802093238981759</v>
      </c>
      <c r="H29" s="10">
        <f t="shared" ca="1" si="8"/>
        <v>7</v>
      </c>
      <c r="I29" s="10">
        <f t="shared" ca="1" si="6"/>
        <v>5</v>
      </c>
      <c r="J29" s="10">
        <f t="shared" ca="1" si="6"/>
        <v>4</v>
      </c>
      <c r="K29" s="10">
        <f t="shared" ca="1" si="6"/>
        <v>4</v>
      </c>
      <c r="L29" s="10">
        <f t="shared" ca="1" si="9"/>
        <v>20</v>
      </c>
    </row>
    <row r="30" spans="1:12">
      <c r="B30" s="7" t="s">
        <v>155</v>
      </c>
      <c r="D30" s="11">
        <f t="shared" ca="1" si="7"/>
        <v>0.48770816416336016</v>
      </c>
      <c r="E30" s="11">
        <f t="shared" ca="1" si="5"/>
        <v>0.20660937167844018</v>
      </c>
      <c r="F30" s="11">
        <f t="shared" ca="1" si="5"/>
        <v>0.49553033616902886</v>
      </c>
      <c r="H30" s="10">
        <f t="shared" ca="1" si="8"/>
        <v>4</v>
      </c>
      <c r="I30" s="10">
        <f t="shared" ca="1" si="6"/>
        <v>4</v>
      </c>
      <c r="J30" s="10">
        <f t="shared" ca="1" si="6"/>
        <v>7</v>
      </c>
      <c r="K30" s="10">
        <f t="shared" ca="1" si="6"/>
        <v>7</v>
      </c>
      <c r="L30" s="10">
        <f t="shared" ca="1" si="9"/>
        <v>22</v>
      </c>
    </row>
    <row r="31" spans="1:12">
      <c r="B31" s="7" t="s">
        <v>156</v>
      </c>
      <c r="D31" s="11">
        <f t="shared" ca="1" si="7"/>
        <v>0.61274350834156077</v>
      </c>
      <c r="E31" s="11">
        <f t="shared" ca="1" si="5"/>
        <v>0.31770729172877421</v>
      </c>
      <c r="F31" s="11">
        <f t="shared" ca="1" si="5"/>
        <v>0.73817238245501726</v>
      </c>
      <c r="H31" s="10">
        <f t="shared" ca="1" si="8"/>
        <v>4</v>
      </c>
      <c r="I31" s="10">
        <f t="shared" ca="1" si="6"/>
        <v>7</v>
      </c>
      <c r="J31" s="10">
        <f t="shared" ca="1" si="6"/>
        <v>7</v>
      </c>
      <c r="K31" s="10">
        <f t="shared" ca="1" si="6"/>
        <v>4</v>
      </c>
      <c r="L31" s="10">
        <f t="shared" ca="1" si="9"/>
        <v>22</v>
      </c>
    </row>
    <row r="32" spans="1:12">
      <c r="B32" s="7" t="s">
        <v>157</v>
      </c>
      <c r="D32" s="11">
        <f t="shared" ca="1" si="7"/>
        <v>0.19313552905247511</v>
      </c>
      <c r="E32" s="11">
        <f t="shared" ca="1" si="5"/>
        <v>0.60793963044323329</v>
      </c>
      <c r="F32" s="11">
        <f t="shared" ca="1" si="5"/>
        <v>0.13435817915106307</v>
      </c>
      <c r="H32" s="10">
        <f t="shared" ca="1" si="8"/>
        <v>6</v>
      </c>
      <c r="I32" s="10">
        <f t="shared" ca="1" si="6"/>
        <v>7</v>
      </c>
      <c r="J32" s="10">
        <f t="shared" ca="1" si="6"/>
        <v>5</v>
      </c>
      <c r="K32" s="10">
        <f t="shared" ca="1" si="6"/>
        <v>5</v>
      </c>
      <c r="L32" s="10">
        <f t="shared" ca="1" si="9"/>
        <v>23</v>
      </c>
    </row>
    <row r="33" spans="2:12">
      <c r="B33" s="7" t="s">
        <v>158</v>
      </c>
      <c r="D33" s="11">
        <f t="shared" ca="1" si="7"/>
        <v>0.40834131079990688</v>
      </c>
      <c r="E33" s="11">
        <f t="shared" ca="1" si="5"/>
        <v>0.62282707364921996</v>
      </c>
      <c r="F33" s="11">
        <f t="shared" ca="1" si="5"/>
        <v>0.70379609075772886</v>
      </c>
      <c r="H33" s="10">
        <f t="shared" ca="1" si="8"/>
        <v>7</v>
      </c>
      <c r="I33" s="10">
        <f t="shared" ca="1" si="6"/>
        <v>7</v>
      </c>
      <c r="J33" s="10">
        <f t="shared" ca="1" si="6"/>
        <v>4</v>
      </c>
      <c r="K33" s="10">
        <f t="shared" ca="1" si="6"/>
        <v>7</v>
      </c>
      <c r="L33" s="10">
        <f t="shared" ca="1" si="9"/>
        <v>25</v>
      </c>
    </row>
    <row r="34" spans="2:12">
      <c r="B34" s="12" t="s">
        <v>159</v>
      </c>
      <c r="D34" s="13">
        <f t="shared" ca="1" si="7"/>
        <v>0.46979502645946181</v>
      </c>
      <c r="E34" s="13">
        <f t="shared" ca="1" si="5"/>
        <v>0.77696247032981214</v>
      </c>
      <c r="F34" s="13">
        <f t="shared" ca="1" si="5"/>
        <v>0.54005140872996027</v>
      </c>
      <c r="H34" s="14">
        <f t="shared" ca="1" si="8"/>
        <v>7</v>
      </c>
      <c r="I34" s="14">
        <f t="shared" ca="1" si="6"/>
        <v>7</v>
      </c>
      <c r="J34" s="14">
        <f t="shared" ca="1" si="6"/>
        <v>6</v>
      </c>
      <c r="K34" s="14">
        <f t="shared" ca="1" si="6"/>
        <v>4</v>
      </c>
      <c r="L34" s="14">
        <f t="shared" ca="1" si="9"/>
        <v>24</v>
      </c>
    </row>
  </sheetData>
  <conditionalFormatting sqref="B3:L17">
    <cfRule type="expression" dxfId="1" priority="2">
      <formula>MOD(ROW(),2)</formula>
    </cfRule>
  </conditionalFormatting>
  <conditionalFormatting sqref="B20:L34">
    <cfRule type="expression" dxfId="0" priority="1">
      <formula>MOD(ROW(),2)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957-4579-0C43-93CD-8D41F88AF6BD}">
  <dimension ref="B2:AR35"/>
  <sheetViews>
    <sheetView topLeftCell="Z1" workbookViewId="0">
      <selection activeCell="AL10" sqref="AL10"/>
    </sheetView>
  </sheetViews>
  <sheetFormatPr baseColWidth="10" defaultRowHeight="16" outlineLevelCol="1"/>
  <cols>
    <col min="1" max="1" width="5.5" customWidth="1"/>
    <col min="2" max="2" width="17.1640625" customWidth="1" outlineLevel="1"/>
    <col min="3" max="3" width="7.1640625" customWidth="1" outlineLevel="1"/>
    <col min="4" max="4" width="3" customWidth="1" outlineLevel="1"/>
    <col min="5" max="5" width="4" customWidth="1" outlineLevel="1"/>
    <col min="6" max="6" width="5.33203125" customWidth="1" outlineLevel="1"/>
    <col min="7" max="7" width="2.83203125" customWidth="1" outlineLevel="1"/>
    <col min="8" max="8" width="3.83203125" customWidth="1" outlineLevel="1"/>
    <col min="9" max="9" width="5.33203125" customWidth="1" outlineLevel="1"/>
    <col min="10" max="10" width="2.83203125" customWidth="1" outlineLevel="1"/>
    <col min="11" max="11" width="3.83203125" customWidth="1" outlineLevel="1"/>
    <col min="12" max="12" width="5.33203125" customWidth="1" outlineLevel="1"/>
    <col min="13" max="13" width="4.33203125" customWidth="1" outlineLevel="1"/>
    <col min="14" max="14" width="4.1640625" customWidth="1" outlineLevel="1"/>
    <col min="15" max="15" width="4" customWidth="1" outlineLevel="1"/>
    <col min="16" max="16" width="3.83203125" customWidth="1" outlineLevel="1"/>
    <col min="17" max="17" width="3.5" customWidth="1" outlineLevel="1"/>
    <col min="18" max="18" width="3.6640625" customWidth="1" outlineLevel="1"/>
    <col min="19" max="19" width="4.1640625" customWidth="1" outlineLevel="1"/>
    <col min="20" max="20" width="2.83203125" customWidth="1" outlineLevel="1"/>
    <col min="21" max="21" width="3.6640625" customWidth="1" outlineLevel="1"/>
    <col min="22" max="22" width="3.1640625" customWidth="1" outlineLevel="1"/>
    <col min="23" max="23" width="10.83203125" customWidth="1" outlineLevel="1"/>
    <col min="31" max="31" width="2.5" customWidth="1"/>
    <col min="38" max="38" width="17.83203125" bestFit="1" customWidth="1"/>
    <col min="39" max="39" width="7.83203125" bestFit="1" customWidth="1"/>
    <col min="40" max="40" width="9" bestFit="1" customWidth="1"/>
    <col min="41" max="41" width="9.6640625" bestFit="1" customWidth="1"/>
  </cols>
  <sheetData>
    <row r="2" spans="2:44" ht="16" customHeight="1">
      <c r="B2" s="16"/>
      <c r="C2" s="55" t="s">
        <v>100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AM2" s="54" t="s">
        <v>162</v>
      </c>
      <c r="AN2" s="54"/>
      <c r="AO2" s="54"/>
      <c r="AP2" s="56" t="s">
        <v>163</v>
      </c>
      <c r="AQ2" s="56"/>
      <c r="AR2" s="56"/>
    </row>
    <row r="3" spans="2:44" ht="17">
      <c r="B3" s="22" t="s">
        <v>34</v>
      </c>
      <c r="C3" s="16" t="s">
        <v>35</v>
      </c>
      <c r="D3" s="16" t="s">
        <v>101</v>
      </c>
      <c r="E3" s="16" t="s">
        <v>102</v>
      </c>
      <c r="F3" s="16" t="s">
        <v>103</v>
      </c>
      <c r="G3" s="16" t="s">
        <v>104</v>
      </c>
      <c r="H3" s="16" t="s">
        <v>105</v>
      </c>
      <c r="I3" s="16" t="s">
        <v>106</v>
      </c>
      <c r="J3" s="16" t="s">
        <v>107</v>
      </c>
      <c r="K3" s="16" t="s">
        <v>108</v>
      </c>
      <c r="L3" s="16" t="s">
        <v>109</v>
      </c>
      <c r="M3" s="16" t="s">
        <v>110</v>
      </c>
      <c r="N3" s="16" t="s">
        <v>111</v>
      </c>
      <c r="O3" s="16" t="s">
        <v>112</v>
      </c>
      <c r="P3" s="16" t="s">
        <v>113</v>
      </c>
      <c r="Q3" s="16" t="s">
        <v>114</v>
      </c>
      <c r="R3" s="16" t="s">
        <v>115</v>
      </c>
      <c r="S3" s="16" t="s">
        <v>116</v>
      </c>
      <c r="T3" s="16" t="s">
        <v>117</v>
      </c>
      <c r="U3" s="16" t="s">
        <v>118</v>
      </c>
      <c r="V3" s="16" t="s">
        <v>119</v>
      </c>
      <c r="X3" s="16" t="s">
        <v>134</v>
      </c>
      <c r="Y3" s="16" t="s">
        <v>135</v>
      </c>
      <c r="Z3" s="16" t="s">
        <v>63</v>
      </c>
      <c r="AA3" s="16" t="s">
        <v>138</v>
      </c>
      <c r="AB3" s="16" t="s">
        <v>136</v>
      </c>
      <c r="AC3" s="16" t="s">
        <v>137</v>
      </c>
      <c r="AD3" s="16" t="s">
        <v>139</v>
      </c>
      <c r="AF3" s="32" t="s">
        <v>25</v>
      </c>
      <c r="AG3" s="33" t="s">
        <v>140</v>
      </c>
      <c r="AH3" s="33" t="s">
        <v>141</v>
      </c>
      <c r="AI3" s="33" t="s">
        <v>142</v>
      </c>
      <c r="AL3" s="4" t="s">
        <v>160</v>
      </c>
      <c r="AM3" s="2" t="s">
        <v>134</v>
      </c>
      <c r="AN3" s="2" t="s">
        <v>161</v>
      </c>
      <c r="AO3" s="2" t="s">
        <v>138</v>
      </c>
      <c r="AP3" s="2" t="s">
        <v>134</v>
      </c>
      <c r="AQ3" s="2" t="s">
        <v>161</v>
      </c>
      <c r="AR3" s="2" t="s">
        <v>138</v>
      </c>
    </row>
    <row r="4" spans="2:44">
      <c r="B4" s="22" t="s">
        <v>47</v>
      </c>
      <c r="C4" s="17">
        <v>1.2541666666666667</v>
      </c>
      <c r="D4" s="18">
        <v>9</v>
      </c>
      <c r="E4" s="18">
        <v>13</v>
      </c>
      <c r="F4" s="18">
        <v>0.69199999999999995</v>
      </c>
      <c r="G4" s="18">
        <v>5</v>
      </c>
      <c r="H4" s="18">
        <v>7</v>
      </c>
      <c r="I4" s="18">
        <v>0.71399999999999997</v>
      </c>
      <c r="J4" s="18">
        <v>7</v>
      </c>
      <c r="K4" s="18">
        <v>8</v>
      </c>
      <c r="L4" s="18">
        <v>0.875</v>
      </c>
      <c r="M4" s="18">
        <v>0</v>
      </c>
      <c r="N4" s="18">
        <v>1</v>
      </c>
      <c r="O4" s="18">
        <v>1</v>
      </c>
      <c r="P4" s="18">
        <v>3</v>
      </c>
      <c r="Q4" s="18">
        <v>0</v>
      </c>
      <c r="R4" s="18">
        <v>0</v>
      </c>
      <c r="S4" s="18">
        <v>3</v>
      </c>
      <c r="T4" s="18">
        <v>3</v>
      </c>
      <c r="U4" s="18">
        <v>30</v>
      </c>
      <c r="V4" s="18">
        <v>7</v>
      </c>
      <c r="X4" s="18">
        <v>30</v>
      </c>
      <c r="Y4" s="18">
        <v>6</v>
      </c>
      <c r="Z4" s="27">
        <f>X4+Y4/60</f>
        <v>30.1</v>
      </c>
      <c r="AA4" s="27">
        <f>U4*Z4</f>
        <v>903</v>
      </c>
      <c r="AB4" s="28">
        <f>Z4/SUM($Z$4:$Z$17)</f>
        <v>0.12541666666666665</v>
      </c>
      <c r="AC4" s="28">
        <f>U4/SUM($U$4:$U$17)</f>
        <v>0.24390243902439024</v>
      </c>
      <c r="AD4" s="28">
        <f>AA4/SUM($AA$4:$AA$17)</f>
        <v>0.29667513579814259</v>
      </c>
      <c r="AF4" t="s">
        <v>32</v>
      </c>
      <c r="AG4" s="31" cm="1">
        <f t="array" ref="AG4">SUM(POWER(AB4:AB17,2))</f>
        <v>9.6738927469135788E-2</v>
      </c>
      <c r="AH4" s="31" cm="1">
        <f t="array" ref="AH4">SUM(POWER(AC4:AC17,2))</f>
        <v>0.13702161411858022</v>
      </c>
      <c r="AI4" s="31" cm="1">
        <f t="array" ref="AI4">SUM(POWER(AD4:AD17,2))</f>
        <v>0.17535280614806495</v>
      </c>
      <c r="AL4" s="24" t="s">
        <v>47</v>
      </c>
      <c r="AM4" s="5">
        <f t="shared" ref="AM4:AM17" si="0">Z4</f>
        <v>30.1</v>
      </c>
      <c r="AN4" s="5">
        <f t="shared" ref="AN4:AN17" si="1">U4</f>
        <v>30</v>
      </c>
      <c r="AO4" s="5">
        <f>AM4*AN4</f>
        <v>903</v>
      </c>
      <c r="AP4" s="5">
        <f>AM4/SUM($AM$4:$AM$17)</f>
        <v>0.12541666666666665</v>
      </c>
      <c r="AQ4" s="5">
        <f t="shared" ref="AQ4:AQ17" si="2">AN4/SUM($AN$4:$AN$17)</f>
        <v>0.24390243902439024</v>
      </c>
      <c r="AR4" s="5">
        <f t="shared" ref="AR4:AR17" si="3">AO4/SUM($AO$4:$AO$17)</f>
        <v>0.29667513579814259</v>
      </c>
    </row>
    <row r="5" spans="2:44">
      <c r="B5" s="22" t="s">
        <v>48</v>
      </c>
      <c r="C5" s="17">
        <v>1.2284722222222222</v>
      </c>
      <c r="D5" s="18">
        <v>6</v>
      </c>
      <c r="E5" s="18">
        <v>11</v>
      </c>
      <c r="F5" s="18">
        <v>0.54500000000000004</v>
      </c>
      <c r="G5" s="18">
        <v>1</v>
      </c>
      <c r="H5" s="18">
        <v>2</v>
      </c>
      <c r="I5" s="18">
        <v>0.5</v>
      </c>
      <c r="J5" s="18">
        <v>3</v>
      </c>
      <c r="K5" s="18">
        <v>4</v>
      </c>
      <c r="L5" s="18">
        <v>0.75</v>
      </c>
      <c r="M5" s="18">
        <v>1</v>
      </c>
      <c r="N5" s="18">
        <v>8</v>
      </c>
      <c r="O5" s="18">
        <v>9</v>
      </c>
      <c r="P5" s="18">
        <v>2</v>
      </c>
      <c r="Q5" s="18">
        <v>1</v>
      </c>
      <c r="R5" s="18">
        <v>0</v>
      </c>
      <c r="S5" s="18">
        <v>1</v>
      </c>
      <c r="T5" s="18">
        <v>2</v>
      </c>
      <c r="U5" s="18">
        <v>16</v>
      </c>
      <c r="V5" s="18">
        <v>16</v>
      </c>
      <c r="X5" s="18">
        <v>29</v>
      </c>
      <c r="Y5" s="18">
        <v>29</v>
      </c>
      <c r="Z5" s="27">
        <f t="shared" ref="Z5:Z17" si="4">X5+Y5/60</f>
        <v>29.483333333333334</v>
      </c>
      <c r="AA5" s="27">
        <f t="shared" ref="AA5:AA17" si="5">U5*Z5</f>
        <v>471.73333333333335</v>
      </c>
      <c r="AB5" s="28">
        <f t="shared" ref="AB5:AB18" si="6">Z5/SUM($Z$4:$Z$17)</f>
        <v>0.1228472222222222</v>
      </c>
      <c r="AC5" s="28">
        <f t="shared" ref="AC5:AC17" si="7">U5/SUM($U$4:$U$17)</f>
        <v>0.13008130081300814</v>
      </c>
      <c r="AD5" s="28">
        <f t="shared" ref="AD5:AD17" si="8">AA5/SUM($AA$4:$AA$17)</f>
        <v>0.15498510601016294</v>
      </c>
      <c r="AF5" t="s">
        <v>33</v>
      </c>
      <c r="AG5" s="31" cm="1">
        <f t="array" ref="AG5">SUM(POWER(AB22:AB34,2))</f>
        <v>0.10728362268518517</v>
      </c>
      <c r="AH5" s="31" cm="1">
        <f t="array" ref="AH5">SUM(POWER(AC22:AC34,2))</f>
        <v>0.14245785658136084</v>
      </c>
      <c r="AI5" s="31" cm="1">
        <f t="array" ref="AI5">SUM(POWER(AD22:AD34,2))</f>
        <v>0.2026543865406876</v>
      </c>
      <c r="AL5" s="24" t="s">
        <v>48</v>
      </c>
      <c r="AM5" s="5">
        <f t="shared" si="0"/>
        <v>29.483333333333334</v>
      </c>
      <c r="AN5" s="5">
        <f t="shared" si="1"/>
        <v>16</v>
      </c>
      <c r="AO5" s="5">
        <f t="shared" ref="AO5:AO17" si="9">AM5*AN5</f>
        <v>471.73333333333335</v>
      </c>
      <c r="AP5" s="5">
        <f t="shared" ref="AP5:AP17" si="10">AM5/SUM($AM$4:$AM$17)</f>
        <v>0.1228472222222222</v>
      </c>
      <c r="AQ5" s="5">
        <f t="shared" si="2"/>
        <v>0.13008130081300814</v>
      </c>
      <c r="AR5" s="5">
        <f t="shared" si="3"/>
        <v>0.15498510601016294</v>
      </c>
    </row>
    <row r="6" spans="2:44">
      <c r="B6" s="22" t="s">
        <v>49</v>
      </c>
      <c r="C6" s="17">
        <v>1.2118055555555556</v>
      </c>
      <c r="D6" s="18">
        <v>7</v>
      </c>
      <c r="E6" s="18">
        <v>15</v>
      </c>
      <c r="F6" s="18">
        <v>0.46700000000000003</v>
      </c>
      <c r="G6" s="18">
        <v>5</v>
      </c>
      <c r="H6" s="18">
        <v>10</v>
      </c>
      <c r="I6" s="18">
        <v>0.5</v>
      </c>
      <c r="J6" s="18">
        <v>0</v>
      </c>
      <c r="K6" s="18">
        <v>0</v>
      </c>
      <c r="L6" s="20"/>
      <c r="M6" s="18">
        <v>0</v>
      </c>
      <c r="N6" s="18">
        <v>3</v>
      </c>
      <c r="O6" s="18">
        <v>3</v>
      </c>
      <c r="P6" s="18">
        <v>2</v>
      </c>
      <c r="Q6" s="18">
        <v>0</v>
      </c>
      <c r="R6" s="18">
        <v>0</v>
      </c>
      <c r="S6" s="18">
        <v>3</v>
      </c>
      <c r="T6" s="18">
        <v>2</v>
      </c>
      <c r="U6" s="18">
        <v>19</v>
      </c>
      <c r="V6" s="18">
        <v>5</v>
      </c>
      <c r="X6" s="18">
        <v>29</v>
      </c>
      <c r="Y6" s="18">
        <v>5</v>
      </c>
      <c r="Z6" s="27">
        <f t="shared" si="4"/>
        <v>29.083333333333332</v>
      </c>
      <c r="AA6" s="27">
        <f t="shared" si="5"/>
        <v>552.58333333333326</v>
      </c>
      <c r="AB6" s="28">
        <f t="shared" si="6"/>
        <v>0.12118055555555554</v>
      </c>
      <c r="AC6" s="28">
        <f t="shared" si="7"/>
        <v>0.15447154471544716</v>
      </c>
      <c r="AD6" s="28">
        <f t="shared" si="8"/>
        <v>0.18154787979674081</v>
      </c>
      <c r="AF6" s="3" t="s">
        <v>143</v>
      </c>
      <c r="AG6" s="30">
        <f>AG4-AG5</f>
        <v>-1.054469521604938E-2</v>
      </c>
      <c r="AH6" s="30">
        <f t="shared" ref="AH6:AI6" si="11">AH4-AH5</f>
        <v>-5.4362424627806272E-3</v>
      </c>
      <c r="AI6" s="30">
        <f t="shared" si="11"/>
        <v>-2.7301580392622649E-2</v>
      </c>
      <c r="AL6" s="24" t="s">
        <v>49</v>
      </c>
      <c r="AM6" s="5">
        <f t="shared" si="0"/>
        <v>29.083333333333332</v>
      </c>
      <c r="AN6" s="5">
        <f t="shared" si="1"/>
        <v>19</v>
      </c>
      <c r="AO6" s="5">
        <f t="shared" si="9"/>
        <v>552.58333333333326</v>
      </c>
      <c r="AP6" s="5">
        <f t="shared" si="10"/>
        <v>0.12118055555555554</v>
      </c>
      <c r="AQ6" s="5">
        <f t="shared" si="2"/>
        <v>0.15447154471544716</v>
      </c>
      <c r="AR6" s="5">
        <f t="shared" si="3"/>
        <v>0.18154787979674081</v>
      </c>
    </row>
    <row r="7" spans="2:44">
      <c r="B7" s="22" t="s">
        <v>50</v>
      </c>
      <c r="C7" s="17">
        <v>1.2048611111111112</v>
      </c>
      <c r="D7" s="18">
        <v>5</v>
      </c>
      <c r="E7" s="18">
        <v>7</v>
      </c>
      <c r="F7" s="18">
        <v>0.71399999999999997</v>
      </c>
      <c r="G7" s="18">
        <v>1</v>
      </c>
      <c r="H7" s="18">
        <v>2</v>
      </c>
      <c r="I7" s="18">
        <v>0.5</v>
      </c>
      <c r="J7" s="18">
        <v>1</v>
      </c>
      <c r="K7" s="18">
        <v>1</v>
      </c>
      <c r="L7" s="18">
        <v>1</v>
      </c>
      <c r="M7" s="18">
        <v>1</v>
      </c>
      <c r="N7" s="18">
        <v>5</v>
      </c>
      <c r="O7" s="18">
        <v>6</v>
      </c>
      <c r="P7" s="18">
        <v>9</v>
      </c>
      <c r="Q7" s="18">
        <v>0</v>
      </c>
      <c r="R7" s="18">
        <v>3</v>
      </c>
      <c r="S7" s="18">
        <v>0</v>
      </c>
      <c r="T7" s="18">
        <v>2</v>
      </c>
      <c r="U7" s="18">
        <v>12</v>
      </c>
      <c r="V7" s="18">
        <v>21</v>
      </c>
      <c r="X7" s="18">
        <v>28</v>
      </c>
      <c r="Y7" s="18">
        <v>55</v>
      </c>
      <c r="Z7" s="27">
        <f t="shared" si="4"/>
        <v>28.916666666666668</v>
      </c>
      <c r="AA7" s="27">
        <f t="shared" si="5"/>
        <v>347</v>
      </c>
      <c r="AB7" s="28">
        <f t="shared" si="6"/>
        <v>0.1204861111111111</v>
      </c>
      <c r="AC7" s="28">
        <f t="shared" si="7"/>
        <v>9.7560975609756101E-2</v>
      </c>
      <c r="AD7" s="28">
        <f t="shared" si="8"/>
        <v>0.11400473103206588</v>
      </c>
      <c r="AL7" s="24" t="s">
        <v>50</v>
      </c>
      <c r="AM7" s="5">
        <f t="shared" si="0"/>
        <v>28.916666666666668</v>
      </c>
      <c r="AN7" s="5">
        <f t="shared" si="1"/>
        <v>12</v>
      </c>
      <c r="AO7" s="5">
        <f t="shared" si="9"/>
        <v>347</v>
      </c>
      <c r="AP7" s="5">
        <f t="shared" si="10"/>
        <v>0.1204861111111111</v>
      </c>
      <c r="AQ7" s="5">
        <f t="shared" si="2"/>
        <v>9.7560975609756101E-2</v>
      </c>
      <c r="AR7" s="5">
        <f t="shared" si="3"/>
        <v>0.11400473103206588</v>
      </c>
    </row>
    <row r="8" spans="2:44">
      <c r="B8" s="22" t="s">
        <v>51</v>
      </c>
      <c r="C8" s="19">
        <v>0.54791666666666672</v>
      </c>
      <c r="D8" s="18">
        <v>2</v>
      </c>
      <c r="E8" s="18">
        <v>3</v>
      </c>
      <c r="F8" s="18">
        <v>0.66700000000000004</v>
      </c>
      <c r="G8" s="18">
        <v>0</v>
      </c>
      <c r="H8" s="18">
        <v>0</v>
      </c>
      <c r="I8" s="20"/>
      <c r="J8" s="18">
        <v>2</v>
      </c>
      <c r="K8" s="18">
        <v>2</v>
      </c>
      <c r="L8" s="18">
        <v>1</v>
      </c>
      <c r="M8" s="18">
        <v>3</v>
      </c>
      <c r="N8" s="18">
        <v>4</v>
      </c>
      <c r="O8" s="18">
        <v>7</v>
      </c>
      <c r="P8" s="18">
        <v>0</v>
      </c>
      <c r="Q8" s="18">
        <v>0</v>
      </c>
      <c r="R8" s="18">
        <v>0</v>
      </c>
      <c r="S8" s="18">
        <v>0</v>
      </c>
      <c r="T8" s="18">
        <v>2</v>
      </c>
      <c r="U8" s="18">
        <v>6</v>
      </c>
      <c r="V8" s="18">
        <v>-7</v>
      </c>
      <c r="X8" s="18">
        <v>13</v>
      </c>
      <c r="Y8" s="18">
        <v>9</v>
      </c>
      <c r="Z8" s="27">
        <f t="shared" si="4"/>
        <v>13.15</v>
      </c>
      <c r="AA8" s="27">
        <f t="shared" si="5"/>
        <v>78.900000000000006</v>
      </c>
      <c r="AB8" s="28">
        <f t="shared" si="6"/>
        <v>5.4791666666666662E-2</v>
      </c>
      <c r="AC8" s="28">
        <f t="shared" si="7"/>
        <v>4.878048780487805E-2</v>
      </c>
      <c r="AD8" s="28">
        <f t="shared" si="8"/>
        <v>2.5922113194322763E-2</v>
      </c>
      <c r="AL8" s="24" t="s">
        <v>51</v>
      </c>
      <c r="AM8" s="5">
        <f t="shared" si="0"/>
        <v>13.15</v>
      </c>
      <c r="AN8" s="5">
        <f t="shared" si="1"/>
        <v>6</v>
      </c>
      <c r="AO8" s="5">
        <f t="shared" si="9"/>
        <v>78.900000000000006</v>
      </c>
      <c r="AP8" s="5">
        <f t="shared" si="10"/>
        <v>5.4791666666666662E-2</v>
      </c>
      <c r="AQ8" s="5">
        <f t="shared" si="2"/>
        <v>4.878048780487805E-2</v>
      </c>
      <c r="AR8" s="5">
        <f t="shared" si="3"/>
        <v>2.5922113194322763E-2</v>
      </c>
    </row>
    <row r="9" spans="2:44">
      <c r="B9" s="22" t="s">
        <v>52</v>
      </c>
      <c r="C9" s="17">
        <v>1.0451388888888888</v>
      </c>
      <c r="D9" s="18">
        <v>2</v>
      </c>
      <c r="E9" s="18">
        <v>6</v>
      </c>
      <c r="F9" s="18">
        <v>0.33300000000000002</v>
      </c>
      <c r="G9" s="18">
        <v>0</v>
      </c>
      <c r="H9" s="18">
        <v>3</v>
      </c>
      <c r="I9" s="18">
        <v>0</v>
      </c>
      <c r="J9" s="18">
        <v>0</v>
      </c>
      <c r="K9" s="18">
        <v>0</v>
      </c>
      <c r="L9" s="20"/>
      <c r="M9" s="18">
        <v>0</v>
      </c>
      <c r="N9" s="18">
        <v>1</v>
      </c>
      <c r="O9" s="18">
        <v>1</v>
      </c>
      <c r="P9" s="18">
        <v>4</v>
      </c>
      <c r="Q9" s="18">
        <v>1</v>
      </c>
      <c r="R9" s="18">
        <v>1</v>
      </c>
      <c r="S9" s="18">
        <v>1</v>
      </c>
      <c r="T9" s="18">
        <v>4</v>
      </c>
      <c r="U9" s="18">
        <v>4</v>
      </c>
      <c r="V9" s="18">
        <v>21</v>
      </c>
      <c r="X9" s="18">
        <v>25</v>
      </c>
      <c r="Y9" s="18">
        <v>5</v>
      </c>
      <c r="Z9" s="27">
        <f t="shared" si="4"/>
        <v>25.083333333333332</v>
      </c>
      <c r="AA9" s="27">
        <f t="shared" si="5"/>
        <v>100.33333333333333</v>
      </c>
      <c r="AB9" s="28">
        <f t="shared" si="6"/>
        <v>0.10451388888888888</v>
      </c>
      <c r="AC9" s="28">
        <f t="shared" si="7"/>
        <v>3.2520325203252036E-2</v>
      </c>
      <c r="AD9" s="28">
        <f t="shared" si="8"/>
        <v>3.2963903977571402E-2</v>
      </c>
      <c r="AL9" s="24" t="s">
        <v>52</v>
      </c>
      <c r="AM9" s="5">
        <f t="shared" si="0"/>
        <v>25.083333333333332</v>
      </c>
      <c r="AN9" s="5">
        <f t="shared" si="1"/>
        <v>4</v>
      </c>
      <c r="AO9" s="5">
        <f t="shared" si="9"/>
        <v>100.33333333333333</v>
      </c>
      <c r="AP9" s="5">
        <f t="shared" si="10"/>
        <v>0.10451388888888888</v>
      </c>
      <c r="AQ9" s="5">
        <f t="shared" si="2"/>
        <v>3.2520325203252036E-2</v>
      </c>
      <c r="AR9" s="5">
        <f t="shared" si="3"/>
        <v>3.2963903977571402E-2</v>
      </c>
    </row>
    <row r="10" spans="2:44">
      <c r="B10" s="22" t="s">
        <v>53</v>
      </c>
      <c r="C10" s="19">
        <v>0.90347222222222223</v>
      </c>
      <c r="D10" s="18">
        <v>5</v>
      </c>
      <c r="E10" s="18">
        <v>13</v>
      </c>
      <c r="F10" s="18">
        <v>0.38500000000000001</v>
      </c>
      <c r="G10" s="18">
        <v>3</v>
      </c>
      <c r="H10" s="18">
        <v>6</v>
      </c>
      <c r="I10" s="18">
        <v>0.5</v>
      </c>
      <c r="J10" s="18">
        <v>3</v>
      </c>
      <c r="K10" s="18">
        <v>3</v>
      </c>
      <c r="L10" s="18">
        <v>1</v>
      </c>
      <c r="M10" s="18">
        <v>2</v>
      </c>
      <c r="N10" s="18">
        <v>1</v>
      </c>
      <c r="O10" s="18">
        <v>3</v>
      </c>
      <c r="P10" s="18">
        <v>4</v>
      </c>
      <c r="Q10" s="18">
        <v>1</v>
      </c>
      <c r="R10" s="18">
        <v>0</v>
      </c>
      <c r="S10" s="18">
        <v>1</v>
      </c>
      <c r="T10" s="18">
        <v>1</v>
      </c>
      <c r="U10" s="18">
        <v>16</v>
      </c>
      <c r="V10" s="18">
        <v>17</v>
      </c>
      <c r="X10" s="18">
        <v>21</v>
      </c>
      <c r="Y10" s="18">
        <v>41</v>
      </c>
      <c r="Z10" s="27">
        <f t="shared" si="4"/>
        <v>21.683333333333334</v>
      </c>
      <c r="AA10" s="27">
        <f t="shared" si="5"/>
        <v>346.93333333333334</v>
      </c>
      <c r="AB10" s="28">
        <f t="shared" si="6"/>
        <v>9.0347222222222218E-2</v>
      </c>
      <c r="AC10" s="28">
        <f t="shared" si="7"/>
        <v>0.13008130081300814</v>
      </c>
      <c r="AD10" s="28">
        <f t="shared" si="8"/>
        <v>0.11398282810583493</v>
      </c>
      <c r="AL10" s="24" t="s">
        <v>53</v>
      </c>
      <c r="AM10" s="5">
        <f t="shared" si="0"/>
        <v>21.683333333333334</v>
      </c>
      <c r="AN10" s="5">
        <f t="shared" si="1"/>
        <v>16</v>
      </c>
      <c r="AO10" s="5">
        <f t="shared" si="9"/>
        <v>346.93333333333334</v>
      </c>
      <c r="AP10" s="5">
        <f t="shared" si="10"/>
        <v>9.0347222222222218E-2</v>
      </c>
      <c r="AQ10" s="5">
        <f t="shared" si="2"/>
        <v>0.13008130081300814</v>
      </c>
      <c r="AR10" s="5">
        <f t="shared" si="3"/>
        <v>0.11398282810583493</v>
      </c>
    </row>
    <row r="11" spans="2:44">
      <c r="B11" s="22" t="s">
        <v>54</v>
      </c>
      <c r="C11" s="19">
        <v>0.81944444444444453</v>
      </c>
      <c r="D11" s="18">
        <v>2</v>
      </c>
      <c r="E11" s="18">
        <v>3</v>
      </c>
      <c r="F11" s="18">
        <v>0.66700000000000004</v>
      </c>
      <c r="G11" s="18">
        <v>0</v>
      </c>
      <c r="H11" s="18">
        <v>0</v>
      </c>
      <c r="I11" s="20"/>
      <c r="J11" s="18">
        <v>1</v>
      </c>
      <c r="K11" s="18">
        <v>2</v>
      </c>
      <c r="L11" s="18">
        <v>0.5</v>
      </c>
      <c r="M11" s="18">
        <v>2</v>
      </c>
      <c r="N11" s="18">
        <v>1</v>
      </c>
      <c r="O11" s="18">
        <v>3</v>
      </c>
      <c r="P11" s="18">
        <v>2</v>
      </c>
      <c r="Q11" s="18">
        <v>0</v>
      </c>
      <c r="R11" s="18">
        <v>1</v>
      </c>
      <c r="S11" s="18">
        <v>0</v>
      </c>
      <c r="T11" s="18">
        <v>0</v>
      </c>
      <c r="U11" s="18">
        <v>5</v>
      </c>
      <c r="V11" s="18">
        <v>12</v>
      </c>
      <c r="X11" s="18">
        <v>19</v>
      </c>
      <c r="Y11" s="18">
        <v>40</v>
      </c>
      <c r="Z11" s="27">
        <f t="shared" si="4"/>
        <v>19.666666666666668</v>
      </c>
      <c r="AA11" s="27">
        <f t="shared" si="5"/>
        <v>98.333333333333343</v>
      </c>
      <c r="AB11" s="28">
        <f t="shared" si="6"/>
        <v>8.1944444444444445E-2</v>
      </c>
      <c r="AC11" s="28">
        <f t="shared" si="7"/>
        <v>4.065040650406504E-2</v>
      </c>
      <c r="AD11" s="28">
        <f t="shared" si="8"/>
        <v>3.2306816190643073E-2</v>
      </c>
      <c r="AL11" s="24" t="s">
        <v>54</v>
      </c>
      <c r="AM11" s="5">
        <f t="shared" si="0"/>
        <v>19.666666666666668</v>
      </c>
      <c r="AN11" s="5">
        <f t="shared" si="1"/>
        <v>5</v>
      </c>
      <c r="AO11" s="5">
        <f t="shared" si="9"/>
        <v>98.333333333333343</v>
      </c>
      <c r="AP11" s="5">
        <f t="shared" si="10"/>
        <v>8.1944444444444445E-2</v>
      </c>
      <c r="AQ11" s="5">
        <f t="shared" si="2"/>
        <v>4.065040650406504E-2</v>
      </c>
      <c r="AR11" s="5">
        <f t="shared" si="3"/>
        <v>3.2306816190643073E-2</v>
      </c>
    </row>
    <row r="12" spans="2:44">
      <c r="B12" s="22" t="s">
        <v>55</v>
      </c>
      <c r="C12" s="19">
        <v>0.62291666666666667</v>
      </c>
      <c r="D12" s="18">
        <v>3</v>
      </c>
      <c r="E12" s="18">
        <v>6</v>
      </c>
      <c r="F12" s="18">
        <v>0.5</v>
      </c>
      <c r="G12" s="18">
        <v>0</v>
      </c>
      <c r="H12" s="18">
        <v>2</v>
      </c>
      <c r="I12" s="18">
        <v>0</v>
      </c>
      <c r="J12" s="18">
        <v>2</v>
      </c>
      <c r="K12" s="18">
        <v>5</v>
      </c>
      <c r="L12" s="18">
        <v>0.4</v>
      </c>
      <c r="M12" s="18">
        <v>1</v>
      </c>
      <c r="N12" s="18">
        <v>2</v>
      </c>
      <c r="O12" s="18">
        <v>3</v>
      </c>
      <c r="P12" s="18">
        <v>1</v>
      </c>
      <c r="Q12" s="18">
        <v>1</v>
      </c>
      <c r="R12" s="18">
        <v>1</v>
      </c>
      <c r="S12" s="18">
        <v>2</v>
      </c>
      <c r="T12" s="18">
        <v>3</v>
      </c>
      <c r="U12" s="18">
        <v>8</v>
      </c>
      <c r="V12" s="18">
        <v>1</v>
      </c>
      <c r="X12" s="18">
        <v>14</v>
      </c>
      <c r="Y12" s="18">
        <v>57</v>
      </c>
      <c r="Z12" s="27">
        <f t="shared" si="4"/>
        <v>14.95</v>
      </c>
      <c r="AA12" s="27">
        <f t="shared" si="5"/>
        <v>119.6</v>
      </c>
      <c r="AB12" s="28">
        <f t="shared" si="6"/>
        <v>6.2291666666666655E-2</v>
      </c>
      <c r="AC12" s="28">
        <f t="shared" si="7"/>
        <v>6.5040650406504072E-2</v>
      </c>
      <c r="AD12" s="28">
        <f t="shared" si="8"/>
        <v>3.9293849658314346E-2</v>
      </c>
      <c r="AL12" s="24" t="s">
        <v>55</v>
      </c>
      <c r="AM12" s="5">
        <f t="shared" si="0"/>
        <v>14.95</v>
      </c>
      <c r="AN12" s="5">
        <f t="shared" si="1"/>
        <v>8</v>
      </c>
      <c r="AO12" s="5">
        <f t="shared" si="9"/>
        <v>119.6</v>
      </c>
      <c r="AP12" s="5">
        <f t="shared" si="10"/>
        <v>6.2291666666666655E-2</v>
      </c>
      <c r="AQ12" s="5">
        <f t="shared" si="2"/>
        <v>6.5040650406504072E-2</v>
      </c>
      <c r="AR12" s="5">
        <f t="shared" si="3"/>
        <v>3.9293849658314346E-2</v>
      </c>
    </row>
    <row r="13" spans="2:44">
      <c r="B13" s="22" t="s">
        <v>56</v>
      </c>
      <c r="C13" s="19">
        <v>0.55902777777777779</v>
      </c>
      <c r="D13" s="18">
        <v>0</v>
      </c>
      <c r="E13" s="18">
        <v>1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20"/>
      <c r="M13" s="18">
        <v>0</v>
      </c>
      <c r="N13" s="18">
        <v>2</v>
      </c>
      <c r="O13" s="18">
        <v>2</v>
      </c>
      <c r="P13" s="18">
        <v>4</v>
      </c>
      <c r="Q13" s="18">
        <v>0</v>
      </c>
      <c r="R13" s="18">
        <v>1</v>
      </c>
      <c r="S13" s="18">
        <v>0</v>
      </c>
      <c r="T13" s="18">
        <v>2</v>
      </c>
      <c r="U13" s="18">
        <v>0</v>
      </c>
      <c r="V13" s="18">
        <v>11</v>
      </c>
      <c r="X13" s="18">
        <v>13</v>
      </c>
      <c r="Y13" s="18">
        <v>25</v>
      </c>
      <c r="Z13" s="27">
        <f t="shared" si="4"/>
        <v>13.416666666666666</v>
      </c>
      <c r="AA13" s="27">
        <f t="shared" si="5"/>
        <v>0</v>
      </c>
      <c r="AB13" s="28">
        <f t="shared" si="6"/>
        <v>5.5902777777777767E-2</v>
      </c>
      <c r="AC13" s="28">
        <f t="shared" si="7"/>
        <v>0</v>
      </c>
      <c r="AD13" s="28">
        <f t="shared" si="8"/>
        <v>0</v>
      </c>
      <c r="AL13" s="24" t="s">
        <v>56</v>
      </c>
      <c r="AM13" s="5">
        <f t="shared" si="0"/>
        <v>13.416666666666666</v>
      </c>
      <c r="AN13" s="5">
        <f t="shared" si="1"/>
        <v>0</v>
      </c>
      <c r="AO13" s="5">
        <f t="shared" si="9"/>
        <v>0</v>
      </c>
      <c r="AP13" s="5">
        <f t="shared" si="10"/>
        <v>5.5902777777777767E-2</v>
      </c>
      <c r="AQ13" s="5">
        <f t="shared" si="2"/>
        <v>0</v>
      </c>
      <c r="AR13" s="5">
        <f t="shared" si="3"/>
        <v>0</v>
      </c>
    </row>
    <row r="14" spans="2:44">
      <c r="B14" s="22" t="s">
        <v>60</v>
      </c>
      <c r="C14" s="19">
        <v>0.15069444444444444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0</v>
      </c>
      <c r="K14" s="18">
        <v>0</v>
      </c>
      <c r="L14" s="20"/>
      <c r="M14" s="18">
        <v>0</v>
      </c>
      <c r="N14" s="18">
        <v>1</v>
      </c>
      <c r="O14" s="18">
        <v>1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3</v>
      </c>
      <c r="V14" s="18">
        <v>-6</v>
      </c>
      <c r="X14" s="18">
        <v>3</v>
      </c>
      <c r="Y14" s="18">
        <v>37</v>
      </c>
      <c r="Z14" s="27">
        <f t="shared" si="4"/>
        <v>3.6166666666666667</v>
      </c>
      <c r="AA14" s="27">
        <f t="shared" si="5"/>
        <v>10.85</v>
      </c>
      <c r="AB14" s="28">
        <f t="shared" si="6"/>
        <v>1.5069444444444443E-2</v>
      </c>
      <c r="AC14" s="28">
        <f t="shared" si="7"/>
        <v>2.4390243902439025E-2</v>
      </c>
      <c r="AD14" s="28">
        <f t="shared" si="8"/>
        <v>3.5647012440862096E-3</v>
      </c>
      <c r="AL14" s="24" t="s">
        <v>60</v>
      </c>
      <c r="AM14" s="5">
        <f t="shared" si="0"/>
        <v>3.6166666666666667</v>
      </c>
      <c r="AN14" s="5">
        <f t="shared" si="1"/>
        <v>3</v>
      </c>
      <c r="AO14" s="5">
        <f t="shared" si="9"/>
        <v>10.85</v>
      </c>
      <c r="AP14" s="5">
        <f t="shared" si="10"/>
        <v>1.5069444444444443E-2</v>
      </c>
      <c r="AQ14" s="5">
        <f t="shared" si="2"/>
        <v>2.4390243902439025E-2</v>
      </c>
      <c r="AR14" s="5">
        <f t="shared" si="3"/>
        <v>3.5647012440862096E-3</v>
      </c>
    </row>
    <row r="15" spans="2:44">
      <c r="B15" s="22" t="s">
        <v>58</v>
      </c>
      <c r="C15" s="19">
        <v>0.15069444444444444</v>
      </c>
      <c r="D15" s="18">
        <v>1</v>
      </c>
      <c r="E15" s="18">
        <v>2</v>
      </c>
      <c r="F15" s="18">
        <v>0.5</v>
      </c>
      <c r="G15" s="18">
        <v>0</v>
      </c>
      <c r="H15" s="18">
        <v>0</v>
      </c>
      <c r="I15" s="20"/>
      <c r="J15" s="18">
        <v>0</v>
      </c>
      <c r="K15" s="18">
        <v>0</v>
      </c>
      <c r="L15" s="20"/>
      <c r="M15" s="18">
        <v>0</v>
      </c>
      <c r="N15" s="18">
        <v>2</v>
      </c>
      <c r="O15" s="18">
        <v>2</v>
      </c>
      <c r="P15" s="18">
        <v>0</v>
      </c>
      <c r="Q15" s="18">
        <v>0</v>
      </c>
      <c r="R15" s="18">
        <v>0</v>
      </c>
      <c r="S15" s="18">
        <v>0</v>
      </c>
      <c r="T15" s="18">
        <v>1</v>
      </c>
      <c r="U15" s="18">
        <v>2</v>
      </c>
      <c r="V15" s="18">
        <v>-6</v>
      </c>
      <c r="X15" s="18">
        <v>3</v>
      </c>
      <c r="Y15" s="18">
        <v>37</v>
      </c>
      <c r="Z15" s="27">
        <f t="shared" si="4"/>
        <v>3.6166666666666667</v>
      </c>
      <c r="AA15" s="27">
        <f t="shared" si="5"/>
        <v>7.2333333333333334</v>
      </c>
      <c r="AB15" s="28">
        <f t="shared" si="6"/>
        <v>1.5069444444444443E-2</v>
      </c>
      <c r="AC15" s="28">
        <f t="shared" si="7"/>
        <v>1.6260162601626018E-2</v>
      </c>
      <c r="AD15" s="28">
        <f t="shared" si="8"/>
        <v>2.376467496057473E-3</v>
      </c>
      <c r="AL15" s="24" t="s">
        <v>58</v>
      </c>
      <c r="AM15" s="5">
        <f t="shared" si="0"/>
        <v>3.6166666666666667</v>
      </c>
      <c r="AN15" s="5">
        <f t="shared" si="1"/>
        <v>2</v>
      </c>
      <c r="AO15" s="5">
        <f t="shared" si="9"/>
        <v>7.2333333333333334</v>
      </c>
      <c r="AP15" s="5">
        <f t="shared" si="10"/>
        <v>1.5069444444444443E-2</v>
      </c>
      <c r="AQ15" s="5">
        <f t="shared" si="2"/>
        <v>1.6260162601626018E-2</v>
      </c>
      <c r="AR15" s="5">
        <f t="shared" si="3"/>
        <v>2.376467496057473E-3</v>
      </c>
    </row>
    <row r="16" spans="2:44">
      <c r="B16" s="22" t="s">
        <v>57</v>
      </c>
      <c r="C16" s="19">
        <v>0.15069444444444444</v>
      </c>
      <c r="D16" s="18">
        <v>0</v>
      </c>
      <c r="E16" s="18">
        <v>0</v>
      </c>
      <c r="F16" s="20"/>
      <c r="G16" s="18">
        <v>0</v>
      </c>
      <c r="H16" s="18">
        <v>0</v>
      </c>
      <c r="I16" s="20"/>
      <c r="J16" s="18">
        <v>1</v>
      </c>
      <c r="K16" s="18">
        <v>2</v>
      </c>
      <c r="L16" s="18">
        <v>0.5</v>
      </c>
      <c r="M16" s="18">
        <v>0</v>
      </c>
      <c r="N16" s="18">
        <v>0</v>
      </c>
      <c r="O16" s="18">
        <v>0</v>
      </c>
      <c r="P16" s="18">
        <v>1</v>
      </c>
      <c r="Q16" s="18">
        <v>0</v>
      </c>
      <c r="R16" s="18">
        <v>1</v>
      </c>
      <c r="S16" s="18">
        <v>1</v>
      </c>
      <c r="T16" s="18">
        <v>0</v>
      </c>
      <c r="U16" s="18">
        <v>1</v>
      </c>
      <c r="V16" s="18">
        <v>-6</v>
      </c>
      <c r="X16" s="18">
        <v>3</v>
      </c>
      <c r="Y16" s="18">
        <v>37</v>
      </c>
      <c r="Z16" s="27">
        <f t="shared" si="4"/>
        <v>3.6166666666666667</v>
      </c>
      <c r="AA16" s="27">
        <f t="shared" si="5"/>
        <v>3.6166666666666667</v>
      </c>
      <c r="AB16" s="28">
        <f t="shared" si="6"/>
        <v>1.5069444444444443E-2</v>
      </c>
      <c r="AC16" s="28">
        <f t="shared" si="7"/>
        <v>8.130081300813009E-3</v>
      </c>
      <c r="AD16" s="28">
        <f t="shared" si="8"/>
        <v>1.1882337480287365E-3</v>
      </c>
      <c r="AL16" s="24" t="s">
        <v>57</v>
      </c>
      <c r="AM16" s="5">
        <f t="shared" si="0"/>
        <v>3.6166666666666667</v>
      </c>
      <c r="AN16" s="5">
        <f t="shared" si="1"/>
        <v>1</v>
      </c>
      <c r="AO16" s="5">
        <f t="shared" si="9"/>
        <v>3.6166666666666667</v>
      </c>
      <c r="AP16" s="5">
        <f t="shared" si="10"/>
        <v>1.5069444444444443E-2</v>
      </c>
      <c r="AQ16" s="5">
        <f t="shared" si="2"/>
        <v>8.130081300813009E-3</v>
      </c>
      <c r="AR16" s="5">
        <f t="shared" si="3"/>
        <v>1.1882337480287365E-3</v>
      </c>
    </row>
    <row r="17" spans="2:44">
      <c r="B17" s="22" t="s">
        <v>59</v>
      </c>
      <c r="C17" s="19">
        <v>0.15069444444444444</v>
      </c>
      <c r="D17" s="18">
        <v>0</v>
      </c>
      <c r="E17" s="18">
        <v>1</v>
      </c>
      <c r="F17" s="18">
        <v>0</v>
      </c>
      <c r="G17" s="18">
        <v>0</v>
      </c>
      <c r="H17" s="18">
        <v>1</v>
      </c>
      <c r="I17" s="18">
        <v>0</v>
      </c>
      <c r="J17" s="18">
        <v>1</v>
      </c>
      <c r="K17" s="18">
        <v>2</v>
      </c>
      <c r="L17" s="18">
        <v>0.5</v>
      </c>
      <c r="M17" s="18">
        <v>0</v>
      </c>
      <c r="N17" s="18">
        <v>0</v>
      </c>
      <c r="O17" s="18">
        <v>0</v>
      </c>
      <c r="P17" s="18">
        <v>1</v>
      </c>
      <c r="Q17" s="18">
        <v>1</v>
      </c>
      <c r="R17" s="18">
        <v>0</v>
      </c>
      <c r="S17" s="18">
        <v>0</v>
      </c>
      <c r="T17" s="18">
        <v>0</v>
      </c>
      <c r="U17" s="18">
        <v>1</v>
      </c>
      <c r="V17" s="18">
        <v>-6</v>
      </c>
      <c r="X17" s="18">
        <v>3</v>
      </c>
      <c r="Y17" s="18">
        <v>37</v>
      </c>
      <c r="Z17" s="27">
        <f t="shared" si="4"/>
        <v>3.6166666666666667</v>
      </c>
      <c r="AA17" s="27">
        <f t="shared" si="5"/>
        <v>3.6166666666666667</v>
      </c>
      <c r="AB17" s="28">
        <f t="shared" si="6"/>
        <v>1.5069444444444443E-2</v>
      </c>
      <c r="AC17" s="28">
        <f t="shared" si="7"/>
        <v>8.130081300813009E-3</v>
      </c>
      <c r="AD17" s="28">
        <f t="shared" si="8"/>
        <v>1.1882337480287365E-3</v>
      </c>
      <c r="AL17" s="34" t="s">
        <v>59</v>
      </c>
      <c r="AM17" s="35">
        <f t="shared" si="0"/>
        <v>3.6166666666666667</v>
      </c>
      <c r="AN17" s="35">
        <f t="shared" si="1"/>
        <v>1</v>
      </c>
      <c r="AO17" s="35">
        <f t="shared" si="9"/>
        <v>3.6166666666666667</v>
      </c>
      <c r="AP17" s="6">
        <f t="shared" si="10"/>
        <v>1.5069444444444443E-2</v>
      </c>
      <c r="AQ17" s="35">
        <f t="shared" si="2"/>
        <v>8.130081300813009E-3</v>
      </c>
      <c r="AR17" s="35">
        <f t="shared" si="3"/>
        <v>1.1882337480287365E-3</v>
      </c>
    </row>
    <row r="18" spans="2:44">
      <c r="B18" s="22" t="s">
        <v>61</v>
      </c>
      <c r="C18" s="18">
        <v>240</v>
      </c>
      <c r="D18" s="18">
        <v>43</v>
      </c>
      <c r="E18" s="18">
        <v>82</v>
      </c>
      <c r="F18" s="18">
        <v>0.52400000000000002</v>
      </c>
      <c r="G18" s="18">
        <v>16</v>
      </c>
      <c r="H18" s="18">
        <v>35</v>
      </c>
      <c r="I18" s="18">
        <v>0.45700000000000002</v>
      </c>
      <c r="J18" s="18">
        <v>21</v>
      </c>
      <c r="K18" s="18">
        <v>29</v>
      </c>
      <c r="L18" s="18">
        <v>0.72399999999999998</v>
      </c>
      <c r="M18" s="18">
        <v>10</v>
      </c>
      <c r="N18" s="18">
        <v>31</v>
      </c>
      <c r="O18" s="18">
        <v>41</v>
      </c>
      <c r="P18" s="18">
        <v>33</v>
      </c>
      <c r="Q18" s="18">
        <v>5</v>
      </c>
      <c r="R18" s="18">
        <v>8</v>
      </c>
      <c r="S18" s="18">
        <v>12</v>
      </c>
      <c r="T18" s="18">
        <v>22</v>
      </c>
      <c r="U18" s="18">
        <v>123</v>
      </c>
      <c r="V18" s="20"/>
      <c r="X18" s="29">
        <f>SUM(X4:X17)</f>
        <v>233</v>
      </c>
      <c r="Y18" s="29">
        <f>SUM(Y4:Y17)</f>
        <v>420</v>
      </c>
      <c r="Z18" s="27">
        <f>X18+Y18/60</f>
        <v>240</v>
      </c>
      <c r="AA18" s="27">
        <f>SUM(AA4:AA17)</f>
        <v>3043.7333333333336</v>
      </c>
      <c r="AB18" s="29">
        <f t="shared" si="6"/>
        <v>0.99999999999999989</v>
      </c>
      <c r="AC18" s="29">
        <f>U18/SUM($U$4:$U$17)</f>
        <v>1</v>
      </c>
      <c r="AD18" s="29">
        <f>AA18/SUM($AA$4:$AA$17)</f>
        <v>1</v>
      </c>
      <c r="AP18" s="5"/>
      <c r="AQ18" s="5"/>
      <c r="AR18" s="5"/>
    </row>
    <row r="19" spans="2:44">
      <c r="AO19" t="s">
        <v>164</v>
      </c>
      <c r="AP19" s="37" cm="1">
        <f t="array" ref="AP19">SUM(POWER(AP4:AP17, 2))</f>
        <v>9.6738927469135788E-2</v>
      </c>
      <c r="AQ19" s="37" cm="1">
        <f t="array" ref="AQ19">SUM(POWER(AQ4:AQ17, 2))</f>
        <v>0.13702161411858022</v>
      </c>
      <c r="AR19" s="37" cm="1">
        <f t="array" ref="AR19">SUM(POWER(AR4:AR17, 2))</f>
        <v>0.17535280614806495</v>
      </c>
    </row>
    <row r="20" spans="2:44">
      <c r="B20" s="16"/>
      <c r="C20" s="55" t="s">
        <v>100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</row>
    <row r="21" spans="2:44">
      <c r="B21" s="16" t="s">
        <v>34</v>
      </c>
      <c r="C21" s="16" t="s">
        <v>35</v>
      </c>
      <c r="D21" s="16" t="s">
        <v>101</v>
      </c>
      <c r="E21" s="16" t="s">
        <v>102</v>
      </c>
      <c r="F21" s="16" t="s">
        <v>103</v>
      </c>
      <c r="G21" s="16" t="s">
        <v>104</v>
      </c>
      <c r="H21" s="16" t="s">
        <v>105</v>
      </c>
      <c r="I21" s="16" t="s">
        <v>106</v>
      </c>
      <c r="J21" s="16" t="s">
        <v>107</v>
      </c>
      <c r="K21" s="16" t="s">
        <v>108</v>
      </c>
      <c r="L21" s="16" t="s">
        <v>109</v>
      </c>
      <c r="M21" s="16" t="s">
        <v>110</v>
      </c>
      <c r="N21" s="16" t="s">
        <v>111</v>
      </c>
      <c r="O21" s="16" t="s">
        <v>112</v>
      </c>
      <c r="P21" s="16" t="s">
        <v>113</v>
      </c>
      <c r="Q21" s="16" t="s">
        <v>114</v>
      </c>
      <c r="R21" s="16" t="s">
        <v>115</v>
      </c>
      <c r="S21" s="16" t="s">
        <v>116</v>
      </c>
      <c r="T21" s="16" t="s">
        <v>117</v>
      </c>
      <c r="U21" s="16" t="s">
        <v>118</v>
      </c>
      <c r="V21" s="16" t="s">
        <v>119</v>
      </c>
      <c r="X21" s="16" t="s">
        <v>134</v>
      </c>
      <c r="Y21" s="16" t="s">
        <v>135</v>
      </c>
      <c r="Z21" s="16" t="s">
        <v>63</v>
      </c>
      <c r="AA21" s="16" t="s">
        <v>138</v>
      </c>
      <c r="AB21" s="16" t="s">
        <v>136</v>
      </c>
      <c r="AC21" s="16" t="s">
        <v>137</v>
      </c>
      <c r="AD21" s="16" t="s">
        <v>139</v>
      </c>
    </row>
    <row r="22" spans="2:44">
      <c r="B22" s="16" t="s">
        <v>120</v>
      </c>
      <c r="C22" s="17">
        <v>1.4819444444444445</v>
      </c>
      <c r="D22" s="18">
        <v>10</v>
      </c>
      <c r="E22" s="18">
        <v>18</v>
      </c>
      <c r="F22" s="18">
        <v>0.55600000000000005</v>
      </c>
      <c r="G22" s="18">
        <v>2</v>
      </c>
      <c r="H22" s="18">
        <v>6</v>
      </c>
      <c r="I22" s="18">
        <v>0.33300000000000002</v>
      </c>
      <c r="J22" s="18">
        <v>2</v>
      </c>
      <c r="K22" s="18">
        <v>2</v>
      </c>
      <c r="L22" s="18">
        <v>1</v>
      </c>
      <c r="M22" s="18">
        <v>0</v>
      </c>
      <c r="N22" s="18">
        <v>6</v>
      </c>
      <c r="O22" s="18">
        <v>6</v>
      </c>
      <c r="P22" s="18">
        <v>5</v>
      </c>
      <c r="Q22" s="18">
        <v>0</v>
      </c>
      <c r="R22" s="18">
        <v>1</v>
      </c>
      <c r="S22" s="18">
        <v>3</v>
      </c>
      <c r="T22" s="18">
        <v>1</v>
      </c>
      <c r="U22" s="18">
        <v>24</v>
      </c>
      <c r="V22" s="18">
        <v>-14</v>
      </c>
      <c r="X22" s="18">
        <v>35</v>
      </c>
      <c r="Y22" s="18">
        <v>34</v>
      </c>
      <c r="Z22" s="27">
        <f>X22+Y22/60</f>
        <v>35.56666666666667</v>
      </c>
      <c r="AA22" s="27">
        <f>U22*Z22</f>
        <v>853.60000000000014</v>
      </c>
      <c r="AB22" s="28">
        <f>Z22/SUM($Z$22:$Z$34)</f>
        <v>0.14819444444444446</v>
      </c>
      <c r="AC22" s="28">
        <f>U22/SUM($U$22:$U$34)</f>
        <v>0.22429906542056074</v>
      </c>
      <c r="AD22" s="28">
        <f>AA22/SUM($AA$22:$AA$34)</f>
        <v>0.29451070142954083</v>
      </c>
    </row>
    <row r="23" spans="2:44">
      <c r="B23" s="16" t="s">
        <v>121</v>
      </c>
      <c r="C23" s="17">
        <v>1.440277777777778</v>
      </c>
      <c r="D23" s="18">
        <v>12</v>
      </c>
      <c r="E23" s="18">
        <v>25</v>
      </c>
      <c r="F23" s="18">
        <v>0.48</v>
      </c>
      <c r="G23" s="18">
        <v>0</v>
      </c>
      <c r="H23" s="18">
        <v>4</v>
      </c>
      <c r="I23" s="18">
        <v>0</v>
      </c>
      <c r="J23" s="18">
        <v>1</v>
      </c>
      <c r="K23" s="18">
        <v>2</v>
      </c>
      <c r="L23" s="18">
        <v>0.5</v>
      </c>
      <c r="M23" s="18">
        <v>4</v>
      </c>
      <c r="N23" s="18">
        <v>6</v>
      </c>
      <c r="O23" s="18">
        <v>10</v>
      </c>
      <c r="P23" s="18">
        <v>6</v>
      </c>
      <c r="Q23" s="18">
        <v>3</v>
      </c>
      <c r="R23" s="18">
        <v>1</v>
      </c>
      <c r="S23" s="18">
        <v>3</v>
      </c>
      <c r="T23" s="18">
        <v>4</v>
      </c>
      <c r="U23" s="18">
        <v>25</v>
      </c>
      <c r="V23" s="18">
        <v>-19</v>
      </c>
      <c r="X23" s="18">
        <v>34</v>
      </c>
      <c r="Y23" s="18">
        <v>34</v>
      </c>
      <c r="Z23" s="27">
        <f t="shared" ref="Z23:Z34" si="12">X23+Y23/60</f>
        <v>34.56666666666667</v>
      </c>
      <c r="AA23" s="27">
        <f t="shared" ref="AA23:AA34" si="13">U23*Z23</f>
        <v>864.16666666666674</v>
      </c>
      <c r="AB23" s="28">
        <f t="shared" ref="AB23:AB34" si="14">Z23/SUM($Z$22:$Z$34)</f>
        <v>0.14402777777777778</v>
      </c>
      <c r="AC23" s="28">
        <f t="shared" ref="AC23:AC34" si="15">U23/SUM($U$22:$U$34)</f>
        <v>0.23364485981308411</v>
      </c>
      <c r="AD23" s="28">
        <f t="shared" ref="AD23:AD33" si="16">AA23/SUM($AA$22:$AA$34)</f>
        <v>0.29815643293349131</v>
      </c>
    </row>
    <row r="24" spans="2:44">
      <c r="B24" s="16" t="s">
        <v>122</v>
      </c>
      <c r="C24" s="17">
        <v>1.3076388888888888</v>
      </c>
      <c r="D24" s="18">
        <v>4</v>
      </c>
      <c r="E24" s="18">
        <v>9</v>
      </c>
      <c r="F24" s="18">
        <v>0.44400000000000001</v>
      </c>
      <c r="G24" s="18">
        <v>1</v>
      </c>
      <c r="H24" s="18">
        <v>5</v>
      </c>
      <c r="I24" s="18">
        <v>0.2</v>
      </c>
      <c r="J24" s="18">
        <v>1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6</v>
      </c>
      <c r="Q24" s="18">
        <v>3</v>
      </c>
      <c r="R24" s="18">
        <v>0</v>
      </c>
      <c r="S24" s="18">
        <v>1</v>
      </c>
      <c r="T24" s="18">
        <v>3</v>
      </c>
      <c r="U24" s="18">
        <v>10</v>
      </c>
      <c r="V24" s="18">
        <v>-13</v>
      </c>
      <c r="X24" s="18">
        <v>31</v>
      </c>
      <c r="Y24" s="18">
        <v>23</v>
      </c>
      <c r="Z24" s="27">
        <f t="shared" si="12"/>
        <v>31.383333333333333</v>
      </c>
      <c r="AA24" s="27">
        <f t="shared" si="13"/>
        <v>313.83333333333331</v>
      </c>
      <c r="AB24" s="28">
        <f t="shared" si="14"/>
        <v>0.13076388888888887</v>
      </c>
      <c r="AC24" s="28">
        <f t="shared" si="15"/>
        <v>9.3457943925233641E-2</v>
      </c>
      <c r="AD24" s="28">
        <f t="shared" si="16"/>
        <v>0.10827937574035952</v>
      </c>
    </row>
    <row r="25" spans="2:44">
      <c r="B25" s="16" t="s">
        <v>123</v>
      </c>
      <c r="C25" s="17">
        <v>1.0979166666666667</v>
      </c>
      <c r="D25" s="18">
        <v>3</v>
      </c>
      <c r="E25" s="18">
        <v>10</v>
      </c>
      <c r="F25" s="18">
        <v>0.3</v>
      </c>
      <c r="G25" s="18">
        <v>0</v>
      </c>
      <c r="H25" s="18">
        <v>3</v>
      </c>
      <c r="I25" s="18">
        <v>0</v>
      </c>
      <c r="J25" s="18">
        <v>2</v>
      </c>
      <c r="K25" s="18">
        <v>3</v>
      </c>
      <c r="L25" s="18">
        <v>0.66700000000000004</v>
      </c>
      <c r="M25" s="18">
        <v>3</v>
      </c>
      <c r="N25" s="18">
        <v>2</v>
      </c>
      <c r="O25" s="18">
        <v>5</v>
      </c>
      <c r="P25" s="18">
        <v>0</v>
      </c>
      <c r="Q25" s="18">
        <v>0</v>
      </c>
      <c r="R25" s="18">
        <v>0</v>
      </c>
      <c r="S25" s="18">
        <v>0</v>
      </c>
      <c r="T25" s="18">
        <v>2</v>
      </c>
      <c r="U25" s="18">
        <v>8</v>
      </c>
      <c r="V25" s="18">
        <v>-11</v>
      </c>
      <c r="X25" s="18">
        <v>26</v>
      </c>
      <c r="Y25" s="18">
        <v>21</v>
      </c>
      <c r="Z25" s="27">
        <f t="shared" si="12"/>
        <v>26.35</v>
      </c>
      <c r="AA25" s="27">
        <f t="shared" si="13"/>
        <v>210.8</v>
      </c>
      <c r="AB25" s="28">
        <f t="shared" si="14"/>
        <v>0.10979166666666668</v>
      </c>
      <c r="AC25" s="28">
        <f t="shared" si="15"/>
        <v>7.476635514018691E-2</v>
      </c>
      <c r="AD25" s="28">
        <f t="shared" si="16"/>
        <v>7.2730618394268046E-2</v>
      </c>
    </row>
    <row r="26" spans="2:44">
      <c r="B26" s="16" t="s">
        <v>124</v>
      </c>
      <c r="C26" s="19">
        <v>0.96597222222222223</v>
      </c>
      <c r="D26" s="18">
        <v>2</v>
      </c>
      <c r="E26" s="18">
        <v>3</v>
      </c>
      <c r="F26" s="18">
        <v>0.66700000000000004</v>
      </c>
      <c r="G26" s="18">
        <v>2</v>
      </c>
      <c r="H26" s="18">
        <v>2</v>
      </c>
      <c r="I26" s="18">
        <v>1</v>
      </c>
      <c r="J26" s="18">
        <v>1</v>
      </c>
      <c r="K26" s="18">
        <v>2</v>
      </c>
      <c r="L26" s="18">
        <v>0.5</v>
      </c>
      <c r="M26" s="18">
        <v>1</v>
      </c>
      <c r="N26" s="18">
        <v>3</v>
      </c>
      <c r="O26" s="18">
        <v>4</v>
      </c>
      <c r="P26" s="18">
        <v>1</v>
      </c>
      <c r="Q26" s="18">
        <v>1</v>
      </c>
      <c r="R26" s="18">
        <v>0</v>
      </c>
      <c r="S26" s="18">
        <v>0</v>
      </c>
      <c r="T26" s="18">
        <v>1</v>
      </c>
      <c r="U26" s="18">
        <v>7</v>
      </c>
      <c r="V26" s="18">
        <v>-7</v>
      </c>
      <c r="X26" s="18">
        <v>23</v>
      </c>
      <c r="Y26" s="18">
        <v>11</v>
      </c>
      <c r="Z26" s="27">
        <f t="shared" si="12"/>
        <v>23.183333333333334</v>
      </c>
      <c r="AA26" s="27">
        <f t="shared" si="13"/>
        <v>162.28333333333333</v>
      </c>
      <c r="AB26" s="28">
        <f t="shared" si="14"/>
        <v>9.6597222222222223E-2</v>
      </c>
      <c r="AC26" s="28">
        <f t="shared" si="15"/>
        <v>6.5420560747663545E-2</v>
      </c>
      <c r="AD26" s="28">
        <f t="shared" si="16"/>
        <v>5.5991305447895948E-2</v>
      </c>
    </row>
    <row r="27" spans="2:44">
      <c r="B27" s="16" t="s">
        <v>125</v>
      </c>
      <c r="C27" s="17">
        <v>1.0875000000000001</v>
      </c>
      <c r="D27" s="18">
        <v>2</v>
      </c>
      <c r="E27" s="18">
        <v>5</v>
      </c>
      <c r="F27" s="18">
        <v>0.4</v>
      </c>
      <c r="G27" s="18">
        <v>0</v>
      </c>
      <c r="H27" s="18">
        <v>3</v>
      </c>
      <c r="I27" s="18">
        <v>0</v>
      </c>
      <c r="J27" s="18">
        <v>1</v>
      </c>
      <c r="K27" s="18">
        <v>1</v>
      </c>
      <c r="L27" s="18">
        <v>1</v>
      </c>
      <c r="M27" s="18">
        <v>0</v>
      </c>
      <c r="N27" s="18">
        <v>1</v>
      </c>
      <c r="O27" s="18">
        <v>1</v>
      </c>
      <c r="P27" s="18">
        <v>1</v>
      </c>
      <c r="Q27" s="18">
        <v>0</v>
      </c>
      <c r="R27" s="18">
        <v>0</v>
      </c>
      <c r="S27" s="18">
        <v>1</v>
      </c>
      <c r="T27" s="18">
        <v>2</v>
      </c>
      <c r="U27" s="18">
        <v>5</v>
      </c>
      <c r="V27" s="18">
        <v>-7</v>
      </c>
      <c r="X27" s="18">
        <v>26</v>
      </c>
      <c r="Y27" s="18">
        <v>6</v>
      </c>
      <c r="Z27" s="27">
        <f t="shared" si="12"/>
        <v>26.1</v>
      </c>
      <c r="AA27" s="27">
        <f t="shared" si="13"/>
        <v>130.5</v>
      </c>
      <c r="AB27" s="28">
        <f t="shared" si="14"/>
        <v>0.10875</v>
      </c>
      <c r="AC27" s="28">
        <f t="shared" si="15"/>
        <v>4.6728971962616821E-2</v>
      </c>
      <c r="AD27" s="28">
        <f t="shared" si="16"/>
        <v>4.502535911030351E-2</v>
      </c>
    </row>
    <row r="28" spans="2:44">
      <c r="B28" s="16" t="s">
        <v>126</v>
      </c>
      <c r="C28" s="19">
        <v>0.71319444444444446</v>
      </c>
      <c r="D28" s="18">
        <v>4</v>
      </c>
      <c r="E28" s="18">
        <v>10</v>
      </c>
      <c r="F28" s="18">
        <v>0.4</v>
      </c>
      <c r="G28" s="18">
        <v>2</v>
      </c>
      <c r="H28" s="18">
        <v>7</v>
      </c>
      <c r="I28" s="18">
        <v>0.28599999999999998</v>
      </c>
      <c r="J28" s="18">
        <v>0</v>
      </c>
      <c r="K28" s="18">
        <v>0</v>
      </c>
      <c r="L28" s="20"/>
      <c r="M28" s="18">
        <v>0</v>
      </c>
      <c r="N28" s="18">
        <v>2</v>
      </c>
      <c r="O28" s="18">
        <v>2</v>
      </c>
      <c r="P28" s="18">
        <v>3</v>
      </c>
      <c r="Q28" s="18">
        <v>0</v>
      </c>
      <c r="R28" s="18">
        <v>0</v>
      </c>
      <c r="S28" s="18">
        <v>1</v>
      </c>
      <c r="T28" s="18">
        <v>4</v>
      </c>
      <c r="U28" s="18">
        <v>10</v>
      </c>
      <c r="V28" s="18">
        <v>-3</v>
      </c>
      <c r="X28" s="18">
        <v>17</v>
      </c>
      <c r="Y28" s="18">
        <v>7</v>
      </c>
      <c r="Z28" s="27">
        <f t="shared" si="12"/>
        <v>17.116666666666667</v>
      </c>
      <c r="AA28" s="27">
        <f t="shared" si="13"/>
        <v>171.16666666666669</v>
      </c>
      <c r="AB28" s="28">
        <f t="shared" si="14"/>
        <v>7.1319444444444449E-2</v>
      </c>
      <c r="AC28" s="28">
        <f t="shared" si="15"/>
        <v>9.3457943925233641E-2</v>
      </c>
      <c r="AD28" s="28">
        <f t="shared" si="16"/>
        <v>5.9056250071879576E-2</v>
      </c>
    </row>
    <row r="29" spans="2:44">
      <c r="B29" s="16" t="s">
        <v>127</v>
      </c>
      <c r="C29" s="19">
        <v>0.61388888888888882</v>
      </c>
      <c r="D29" s="18">
        <v>1</v>
      </c>
      <c r="E29" s="18">
        <v>3</v>
      </c>
      <c r="F29" s="18">
        <v>0.33300000000000002</v>
      </c>
      <c r="G29" s="18">
        <v>1</v>
      </c>
      <c r="H29" s="18">
        <v>1</v>
      </c>
      <c r="I29" s="18">
        <v>1</v>
      </c>
      <c r="J29" s="18">
        <v>0</v>
      </c>
      <c r="K29" s="18">
        <v>0</v>
      </c>
      <c r="L29" s="20"/>
      <c r="M29" s="18">
        <v>1</v>
      </c>
      <c r="N29" s="18">
        <v>3</v>
      </c>
      <c r="O29" s="18">
        <v>4</v>
      </c>
      <c r="P29" s="18">
        <v>1</v>
      </c>
      <c r="Q29" s="18">
        <v>0</v>
      </c>
      <c r="R29" s="18">
        <v>0</v>
      </c>
      <c r="S29" s="18">
        <v>0</v>
      </c>
      <c r="T29" s="18">
        <v>3</v>
      </c>
      <c r="U29" s="18">
        <v>3</v>
      </c>
      <c r="V29" s="18">
        <v>-13</v>
      </c>
      <c r="X29" s="18">
        <v>14</v>
      </c>
      <c r="Y29" s="18">
        <v>44</v>
      </c>
      <c r="Z29" s="27">
        <f t="shared" si="12"/>
        <v>14.733333333333333</v>
      </c>
      <c r="AA29" s="27">
        <f t="shared" si="13"/>
        <v>44.199999999999996</v>
      </c>
      <c r="AB29" s="28">
        <f t="shared" si="14"/>
        <v>6.1388888888888889E-2</v>
      </c>
      <c r="AC29" s="28">
        <f t="shared" si="15"/>
        <v>2.8037383177570093E-2</v>
      </c>
      <c r="AD29" s="28">
        <f t="shared" si="16"/>
        <v>1.5249968372991685E-2</v>
      </c>
    </row>
    <row r="30" spans="2:44">
      <c r="B30" s="16" t="s">
        <v>128</v>
      </c>
      <c r="C30" s="19">
        <v>0.57430555555555551</v>
      </c>
      <c r="D30" s="18">
        <v>2</v>
      </c>
      <c r="E30" s="18">
        <v>4</v>
      </c>
      <c r="F30" s="18">
        <v>0.5</v>
      </c>
      <c r="G30" s="18">
        <v>1</v>
      </c>
      <c r="H30" s="18">
        <v>2</v>
      </c>
      <c r="I30" s="18">
        <v>0.5</v>
      </c>
      <c r="J30" s="18">
        <v>0</v>
      </c>
      <c r="K30" s="18">
        <v>0</v>
      </c>
      <c r="L30" s="20"/>
      <c r="M30" s="18">
        <v>0</v>
      </c>
      <c r="N30" s="18">
        <v>0</v>
      </c>
      <c r="O30" s="18">
        <v>0</v>
      </c>
      <c r="P30" s="18">
        <v>0</v>
      </c>
      <c r="Q30" s="18">
        <v>1</v>
      </c>
      <c r="R30" s="18">
        <v>0</v>
      </c>
      <c r="S30" s="18">
        <v>0</v>
      </c>
      <c r="T30" s="18">
        <v>1</v>
      </c>
      <c r="U30" s="18">
        <v>5</v>
      </c>
      <c r="V30" s="18">
        <v>0</v>
      </c>
      <c r="X30" s="18">
        <v>13</v>
      </c>
      <c r="Y30" s="18">
        <v>47</v>
      </c>
      <c r="Z30" s="27">
        <f t="shared" si="12"/>
        <v>13.783333333333333</v>
      </c>
      <c r="AA30" s="27">
        <f t="shared" si="13"/>
        <v>68.916666666666671</v>
      </c>
      <c r="AB30" s="28">
        <f t="shared" si="14"/>
        <v>5.7430555555555554E-2</v>
      </c>
      <c r="AC30" s="28">
        <f>U30/SUM($U$22:$U$34)</f>
        <v>4.6728971962616821E-2</v>
      </c>
      <c r="AD30" s="28">
        <f t="shared" si="16"/>
        <v>2.3777759887752877E-2</v>
      </c>
    </row>
    <row r="31" spans="2:44">
      <c r="B31" s="16" t="s">
        <v>129</v>
      </c>
      <c r="C31" s="19">
        <v>0.40208333333333335</v>
      </c>
      <c r="D31" s="18">
        <v>2</v>
      </c>
      <c r="E31" s="18">
        <v>5</v>
      </c>
      <c r="F31" s="18">
        <v>0.4</v>
      </c>
      <c r="G31" s="18">
        <v>1</v>
      </c>
      <c r="H31" s="18">
        <v>1</v>
      </c>
      <c r="I31" s="18">
        <v>1</v>
      </c>
      <c r="J31" s="18">
        <v>2</v>
      </c>
      <c r="K31" s="18">
        <v>2</v>
      </c>
      <c r="L31" s="18">
        <v>1</v>
      </c>
      <c r="M31" s="18">
        <v>0</v>
      </c>
      <c r="N31" s="18">
        <v>2</v>
      </c>
      <c r="O31" s="18">
        <v>2</v>
      </c>
      <c r="P31" s="18">
        <v>2</v>
      </c>
      <c r="Q31" s="18">
        <v>0</v>
      </c>
      <c r="R31" s="18">
        <v>1</v>
      </c>
      <c r="S31" s="18">
        <v>0</v>
      </c>
      <c r="T31" s="18">
        <v>0</v>
      </c>
      <c r="U31" s="18">
        <v>7</v>
      </c>
      <c r="V31" s="18">
        <v>-1</v>
      </c>
      <c r="X31" s="18">
        <v>9</v>
      </c>
      <c r="Y31" s="18">
        <v>39</v>
      </c>
      <c r="Z31" s="27">
        <f t="shared" si="12"/>
        <v>9.65</v>
      </c>
      <c r="AA31" s="27">
        <f t="shared" si="13"/>
        <v>67.55</v>
      </c>
      <c r="AB31" s="28">
        <f t="shared" si="14"/>
        <v>4.0208333333333332E-2</v>
      </c>
      <c r="AC31" s="28">
        <f t="shared" si="15"/>
        <v>6.5420560747663545E-2</v>
      </c>
      <c r="AD31" s="28">
        <f t="shared" si="16"/>
        <v>2.3306229945601546E-2</v>
      </c>
    </row>
    <row r="32" spans="2:44">
      <c r="B32" s="16" t="s">
        <v>130</v>
      </c>
      <c r="C32" s="19">
        <v>0.15763888888888888</v>
      </c>
      <c r="D32" s="18">
        <v>1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0</v>
      </c>
      <c r="K32" s="18">
        <v>0</v>
      </c>
      <c r="L32" s="20"/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1</v>
      </c>
      <c r="U32" s="18">
        <v>3</v>
      </c>
      <c r="V32" s="18">
        <v>4</v>
      </c>
      <c r="X32" s="18">
        <v>3</v>
      </c>
      <c r="Y32" s="18">
        <v>47</v>
      </c>
      <c r="Z32" s="27">
        <f t="shared" si="12"/>
        <v>3.7833333333333332</v>
      </c>
      <c r="AA32" s="27">
        <f t="shared" si="13"/>
        <v>11.35</v>
      </c>
      <c r="AB32" s="28">
        <f t="shared" si="14"/>
        <v>1.576388888888889E-2</v>
      </c>
      <c r="AC32" s="28">
        <f t="shared" si="15"/>
        <v>2.8037383177570093E-2</v>
      </c>
      <c r="AD32" s="28">
        <f t="shared" si="16"/>
        <v>3.915998665915286E-3</v>
      </c>
    </row>
    <row r="33" spans="2:30">
      <c r="B33" s="16" t="s">
        <v>131</v>
      </c>
      <c r="C33" s="19">
        <v>0.15763888888888888</v>
      </c>
      <c r="D33" s="18">
        <v>0</v>
      </c>
      <c r="E33" s="18">
        <v>0</v>
      </c>
      <c r="F33" s="20"/>
      <c r="G33" s="18">
        <v>0</v>
      </c>
      <c r="H33" s="18">
        <v>0</v>
      </c>
      <c r="I33" s="20"/>
      <c r="J33" s="18">
        <v>0</v>
      </c>
      <c r="K33" s="18">
        <v>0</v>
      </c>
      <c r="L33" s="20"/>
      <c r="M33" s="18">
        <v>0</v>
      </c>
      <c r="N33" s="18">
        <v>1</v>
      </c>
      <c r="O33" s="18">
        <v>1</v>
      </c>
      <c r="P33" s="18">
        <v>1</v>
      </c>
      <c r="Q33" s="18">
        <v>0</v>
      </c>
      <c r="R33" s="18">
        <v>0</v>
      </c>
      <c r="S33" s="18">
        <v>1</v>
      </c>
      <c r="T33" s="18">
        <v>0</v>
      </c>
      <c r="U33" s="18">
        <v>0</v>
      </c>
      <c r="V33" s="18">
        <v>4</v>
      </c>
      <c r="X33" s="18">
        <v>3</v>
      </c>
      <c r="Y33" s="18">
        <v>47</v>
      </c>
      <c r="Z33" s="27">
        <f t="shared" si="12"/>
        <v>3.7833333333333332</v>
      </c>
      <c r="AA33" s="27">
        <f t="shared" si="13"/>
        <v>0</v>
      </c>
      <c r="AB33" s="28">
        <f t="shared" si="14"/>
        <v>1.576388888888889E-2</v>
      </c>
      <c r="AC33" s="28">
        <f t="shared" si="15"/>
        <v>0</v>
      </c>
      <c r="AD33" s="28">
        <f t="shared" si="16"/>
        <v>0</v>
      </c>
    </row>
    <row r="34" spans="2:30" ht="16" customHeight="1">
      <c r="B34" s="16" t="s">
        <v>132</v>
      </c>
      <c r="C34" s="18" t="s">
        <v>133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>
        <v>0</v>
      </c>
      <c r="V34" s="18"/>
      <c r="X34" s="18">
        <v>0</v>
      </c>
      <c r="Y34" s="18">
        <v>0</v>
      </c>
      <c r="Z34" s="27">
        <f t="shared" si="12"/>
        <v>0</v>
      </c>
      <c r="AA34" s="27">
        <f t="shared" si="13"/>
        <v>0</v>
      </c>
      <c r="AB34" s="28">
        <f t="shared" si="14"/>
        <v>0</v>
      </c>
      <c r="AC34" s="28">
        <f t="shared" si="15"/>
        <v>0</v>
      </c>
      <c r="AD34" s="28">
        <f>AA34/SUM($AA$22:$AA$34)</f>
        <v>0</v>
      </c>
    </row>
    <row r="35" spans="2:30">
      <c r="B35" s="16" t="s">
        <v>61</v>
      </c>
      <c r="C35" s="18">
        <v>240</v>
      </c>
      <c r="D35" s="18">
        <v>43</v>
      </c>
      <c r="E35" s="18">
        <v>93</v>
      </c>
      <c r="F35" s="18">
        <v>0.46200000000000002</v>
      </c>
      <c r="G35" s="18">
        <v>11</v>
      </c>
      <c r="H35" s="18">
        <v>35</v>
      </c>
      <c r="I35" s="18">
        <v>0.314</v>
      </c>
      <c r="J35" s="18">
        <v>10</v>
      </c>
      <c r="K35" s="18">
        <v>13</v>
      </c>
      <c r="L35" s="18">
        <v>0.76900000000000002</v>
      </c>
      <c r="M35" s="18">
        <v>9</v>
      </c>
      <c r="N35" s="18">
        <v>26</v>
      </c>
      <c r="O35" s="18">
        <v>35</v>
      </c>
      <c r="P35" s="18">
        <v>26</v>
      </c>
      <c r="Q35" s="18">
        <v>8</v>
      </c>
      <c r="R35" s="18">
        <v>3</v>
      </c>
      <c r="S35" s="18">
        <v>10</v>
      </c>
      <c r="T35" s="18">
        <v>22</v>
      </c>
      <c r="U35" s="18">
        <v>107</v>
      </c>
      <c r="V35" s="20"/>
      <c r="X35" s="29">
        <f>SUM(X22:X34)</f>
        <v>234</v>
      </c>
      <c r="Y35" s="29">
        <f t="shared" ref="Y35:AD35" si="17">SUM(Y22:Y34)</f>
        <v>360</v>
      </c>
      <c r="Z35" s="29">
        <f t="shared" si="17"/>
        <v>240</v>
      </c>
      <c r="AA35" s="27">
        <f t="shared" si="17"/>
        <v>2898.3666666666663</v>
      </c>
      <c r="AB35" s="29">
        <f t="shared" si="17"/>
        <v>1</v>
      </c>
      <c r="AC35" s="29">
        <f t="shared" si="17"/>
        <v>1</v>
      </c>
      <c r="AD35" s="29">
        <f t="shared" si="17"/>
        <v>1</v>
      </c>
    </row>
  </sheetData>
  <mergeCells count="4">
    <mergeCell ref="C2:V2"/>
    <mergeCell ref="C20:V20"/>
    <mergeCell ref="AM2:AO2"/>
    <mergeCell ref="AP2:A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18E4-92E7-2B43-A745-FE43C3AA7156}">
  <dimension ref="B2:T23"/>
  <sheetViews>
    <sheetView workbookViewId="0">
      <selection activeCell="J4" sqref="J4"/>
    </sheetView>
  </sheetViews>
  <sheetFormatPr baseColWidth="10" defaultRowHeight="16"/>
  <cols>
    <col min="1" max="1" width="3.83203125" customWidth="1"/>
    <col min="2" max="2" width="18.83203125" customWidth="1"/>
  </cols>
  <sheetData>
    <row r="2" spans="2:20">
      <c r="B2" s="15" t="s">
        <v>24</v>
      </c>
      <c r="C2" s="15"/>
      <c r="D2" s="15"/>
      <c r="E2" s="15"/>
      <c r="F2" s="15"/>
      <c r="G2" s="15"/>
      <c r="H2" s="15"/>
    </row>
    <row r="3" spans="2:20">
      <c r="B3" s="4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J3" s="1" t="s">
        <v>64</v>
      </c>
    </row>
    <row r="4" spans="2:20">
      <c r="B4" t="s">
        <v>33</v>
      </c>
      <c r="C4">
        <v>95.1</v>
      </c>
      <c r="D4">
        <v>0.52200000000000002</v>
      </c>
      <c r="E4">
        <v>9.1999999999999993</v>
      </c>
      <c r="F4">
        <v>22.5</v>
      </c>
      <c r="G4">
        <v>0.108</v>
      </c>
      <c r="H4">
        <v>112.5</v>
      </c>
    </row>
    <row r="5" spans="2:20">
      <c r="B5" t="s">
        <v>32</v>
      </c>
      <c r="C5">
        <v>95.1</v>
      </c>
      <c r="D5">
        <v>0.622</v>
      </c>
      <c r="E5">
        <v>11.2</v>
      </c>
      <c r="F5">
        <v>27.8</v>
      </c>
      <c r="G5">
        <v>0.25600000000000001</v>
      </c>
      <c r="H5">
        <v>129.4</v>
      </c>
    </row>
    <row r="7" spans="2:20">
      <c r="B7" s="1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2:20">
      <c r="B8" s="23" t="s">
        <v>34</v>
      </c>
      <c r="C8" s="16" t="s">
        <v>35</v>
      </c>
      <c r="D8" s="16" t="s">
        <v>62</v>
      </c>
      <c r="E8" s="16" t="s">
        <v>63</v>
      </c>
      <c r="F8" s="16" t="s">
        <v>36</v>
      </c>
      <c r="G8" s="16" t="s">
        <v>27</v>
      </c>
      <c r="H8" s="16" t="s">
        <v>37</v>
      </c>
      <c r="I8" s="16" t="s">
        <v>38</v>
      </c>
      <c r="J8" s="16" t="s">
        <v>29</v>
      </c>
      <c r="K8" s="16" t="s">
        <v>39</v>
      </c>
      <c r="L8" s="16" t="s">
        <v>40</v>
      </c>
      <c r="M8" s="16" t="s">
        <v>41</v>
      </c>
      <c r="N8" s="16" t="s">
        <v>42</v>
      </c>
      <c r="O8" s="16" t="s">
        <v>43</v>
      </c>
      <c r="P8" s="16" t="s">
        <v>28</v>
      </c>
      <c r="Q8" s="16" t="s">
        <v>44</v>
      </c>
      <c r="R8" s="16" t="s">
        <v>31</v>
      </c>
      <c r="S8" s="16" t="s">
        <v>45</v>
      </c>
      <c r="T8" s="16" t="s">
        <v>46</v>
      </c>
    </row>
    <row r="9" spans="2:20">
      <c r="B9" s="24" t="s">
        <v>47</v>
      </c>
      <c r="C9" s="21">
        <v>30</v>
      </c>
      <c r="D9" s="21">
        <v>6</v>
      </c>
      <c r="E9" s="21">
        <f>C9+D9/60</f>
        <v>30.1</v>
      </c>
      <c r="F9" s="18">
        <v>0.90800000000000003</v>
      </c>
      <c r="G9" s="18">
        <v>0.88500000000000001</v>
      </c>
      <c r="H9" s="18">
        <v>0.53800000000000003</v>
      </c>
      <c r="I9" s="18">
        <v>0.61499999999999999</v>
      </c>
      <c r="J9" s="18">
        <v>0</v>
      </c>
      <c r="K9" s="18">
        <v>4</v>
      </c>
      <c r="L9" s="18">
        <v>2.1</v>
      </c>
      <c r="M9" s="18">
        <v>16.7</v>
      </c>
      <c r="N9" s="18">
        <v>0</v>
      </c>
      <c r="O9" s="18">
        <v>0</v>
      </c>
      <c r="P9" s="18">
        <v>15.4</v>
      </c>
      <c r="Q9" s="18">
        <v>29.2</v>
      </c>
      <c r="R9" s="18">
        <v>146</v>
      </c>
      <c r="S9" s="18">
        <v>120</v>
      </c>
      <c r="T9" s="18">
        <v>9.8000000000000007</v>
      </c>
    </row>
    <row r="10" spans="2:20">
      <c r="B10" s="24" t="s">
        <v>48</v>
      </c>
      <c r="C10" s="21">
        <v>29</v>
      </c>
      <c r="D10" s="21">
        <v>29</v>
      </c>
      <c r="E10" s="21">
        <f t="shared" ref="E10:E23" si="0">C10+D10/60</f>
        <v>29.483333333333334</v>
      </c>
      <c r="F10" s="18">
        <v>0.627</v>
      </c>
      <c r="G10" s="18">
        <v>0.59099999999999997</v>
      </c>
      <c r="H10" s="18">
        <v>0.182</v>
      </c>
      <c r="I10" s="18">
        <v>0.36399999999999999</v>
      </c>
      <c r="J10" s="18">
        <v>4.5</v>
      </c>
      <c r="K10" s="18">
        <v>32.6</v>
      </c>
      <c r="L10" s="18">
        <v>19.3</v>
      </c>
      <c r="M10" s="18">
        <v>9.8000000000000007</v>
      </c>
      <c r="N10" s="18">
        <v>1.7</v>
      </c>
      <c r="O10" s="18">
        <v>0</v>
      </c>
      <c r="P10" s="18">
        <v>7.3</v>
      </c>
      <c r="Q10" s="18">
        <v>21</v>
      </c>
      <c r="R10" s="18">
        <v>127</v>
      </c>
      <c r="S10" s="18">
        <v>110</v>
      </c>
      <c r="T10" s="18">
        <v>0.7</v>
      </c>
    </row>
    <row r="11" spans="2:20">
      <c r="B11" s="24" t="s">
        <v>49</v>
      </c>
      <c r="C11" s="21">
        <v>29</v>
      </c>
      <c r="D11" s="21">
        <v>5</v>
      </c>
      <c r="E11" s="21">
        <f t="shared" si="0"/>
        <v>29.083333333333332</v>
      </c>
      <c r="F11" s="18">
        <v>0.63300000000000001</v>
      </c>
      <c r="G11" s="18">
        <v>0.63300000000000001</v>
      </c>
      <c r="H11" s="18">
        <v>0.66700000000000004</v>
      </c>
      <c r="I11" s="18">
        <v>0</v>
      </c>
      <c r="J11" s="18">
        <v>0</v>
      </c>
      <c r="K11" s="18">
        <v>12.4</v>
      </c>
      <c r="L11" s="18">
        <v>6.5</v>
      </c>
      <c r="M11" s="18">
        <v>10.5</v>
      </c>
      <c r="N11" s="18">
        <v>0</v>
      </c>
      <c r="O11" s="18">
        <v>0</v>
      </c>
      <c r="P11" s="18">
        <v>16.7</v>
      </c>
      <c r="Q11" s="18">
        <v>27.8</v>
      </c>
      <c r="R11" s="18">
        <v>102</v>
      </c>
      <c r="S11" s="18">
        <v>118</v>
      </c>
      <c r="T11" s="18">
        <v>-3.2</v>
      </c>
    </row>
    <row r="12" spans="2:20">
      <c r="B12" s="24" t="s">
        <v>50</v>
      </c>
      <c r="C12" s="21">
        <v>28</v>
      </c>
      <c r="D12" s="21">
        <v>55</v>
      </c>
      <c r="E12" s="21">
        <f t="shared" si="0"/>
        <v>28.916666666666668</v>
      </c>
      <c r="F12" s="18">
        <v>0.80600000000000005</v>
      </c>
      <c r="G12" s="18">
        <v>0.78600000000000003</v>
      </c>
      <c r="H12" s="18">
        <v>0.28599999999999998</v>
      </c>
      <c r="I12" s="18">
        <v>0.14299999999999999</v>
      </c>
      <c r="J12" s="18">
        <v>4.5999999999999996</v>
      </c>
      <c r="K12" s="18">
        <v>20.7</v>
      </c>
      <c r="L12" s="18">
        <v>13.1</v>
      </c>
      <c r="M12" s="18">
        <v>43.1</v>
      </c>
      <c r="N12" s="18">
        <v>0</v>
      </c>
      <c r="O12" s="18">
        <v>8.6</v>
      </c>
      <c r="P12" s="18">
        <v>0</v>
      </c>
      <c r="Q12" s="18">
        <v>11.6</v>
      </c>
      <c r="R12" s="18">
        <v>190</v>
      </c>
      <c r="S12" s="18">
        <v>110</v>
      </c>
      <c r="T12" s="18">
        <v>17</v>
      </c>
    </row>
    <row r="13" spans="2:20">
      <c r="B13" s="24" t="s">
        <v>51</v>
      </c>
      <c r="C13" s="21">
        <v>13</v>
      </c>
      <c r="D13" s="21">
        <v>9</v>
      </c>
      <c r="E13" s="21">
        <f t="shared" si="0"/>
        <v>13.15</v>
      </c>
      <c r="F13" s="18">
        <v>0.77300000000000002</v>
      </c>
      <c r="G13" s="18">
        <v>0.66700000000000004</v>
      </c>
      <c r="H13" s="18">
        <v>0</v>
      </c>
      <c r="I13" s="18">
        <v>0.66700000000000004</v>
      </c>
      <c r="J13" s="18">
        <v>30.4</v>
      </c>
      <c r="K13" s="18">
        <v>36.5</v>
      </c>
      <c r="L13" s="18">
        <v>33.6</v>
      </c>
      <c r="M13" s="18">
        <v>0</v>
      </c>
      <c r="N13" s="18">
        <v>0</v>
      </c>
      <c r="O13" s="18">
        <v>0</v>
      </c>
      <c r="P13" s="18">
        <v>0</v>
      </c>
      <c r="Q13" s="18">
        <v>13.3</v>
      </c>
      <c r="R13" s="18">
        <v>182</v>
      </c>
      <c r="S13" s="18">
        <v>113</v>
      </c>
      <c r="T13" s="18">
        <v>0.7</v>
      </c>
    </row>
    <row r="14" spans="2:20">
      <c r="B14" s="24" t="s">
        <v>52</v>
      </c>
      <c r="C14" s="21">
        <v>25</v>
      </c>
      <c r="D14" s="21">
        <v>5</v>
      </c>
      <c r="E14" s="21">
        <f t="shared" si="0"/>
        <v>25.083333333333332</v>
      </c>
      <c r="F14" s="18">
        <v>0.33300000000000002</v>
      </c>
      <c r="G14" s="18">
        <v>0.33300000000000002</v>
      </c>
      <c r="H14" s="18">
        <v>0.5</v>
      </c>
      <c r="I14" s="18">
        <v>0</v>
      </c>
      <c r="J14" s="18">
        <v>0</v>
      </c>
      <c r="K14" s="18">
        <v>4.8</v>
      </c>
      <c r="L14" s="18">
        <v>2.5</v>
      </c>
      <c r="M14" s="18">
        <v>19.5</v>
      </c>
      <c r="N14" s="18">
        <v>2</v>
      </c>
      <c r="O14" s="18">
        <v>3.3</v>
      </c>
      <c r="P14" s="18">
        <v>14.3</v>
      </c>
      <c r="Q14" s="18">
        <v>12.5</v>
      </c>
      <c r="R14" s="18">
        <v>92</v>
      </c>
      <c r="S14" s="18">
        <v>113</v>
      </c>
      <c r="T14" s="18">
        <v>-4.9000000000000004</v>
      </c>
    </row>
    <row r="15" spans="2:20">
      <c r="B15" s="24" t="s">
        <v>53</v>
      </c>
      <c r="C15" s="21">
        <v>21</v>
      </c>
      <c r="D15" s="21">
        <v>41</v>
      </c>
      <c r="E15" s="21">
        <f t="shared" si="0"/>
        <v>21.683333333333334</v>
      </c>
      <c r="F15" s="18">
        <v>0.55900000000000005</v>
      </c>
      <c r="G15" s="18">
        <v>0.5</v>
      </c>
      <c r="H15" s="18">
        <v>0.46200000000000002</v>
      </c>
      <c r="I15" s="18">
        <v>0.23100000000000001</v>
      </c>
      <c r="J15" s="18">
        <v>12.3</v>
      </c>
      <c r="K15" s="18">
        <v>5.5</v>
      </c>
      <c r="L15" s="18">
        <v>8.6999999999999993</v>
      </c>
      <c r="M15" s="18">
        <v>27.7</v>
      </c>
      <c r="N15" s="18">
        <v>2.2999999999999998</v>
      </c>
      <c r="O15" s="18">
        <v>0</v>
      </c>
      <c r="P15" s="18">
        <v>6.5</v>
      </c>
      <c r="Q15" s="18">
        <v>31.8</v>
      </c>
      <c r="R15" s="18">
        <v>127</v>
      </c>
      <c r="S15" s="18">
        <v>115</v>
      </c>
      <c r="T15" s="18">
        <v>5.4</v>
      </c>
    </row>
    <row r="16" spans="2:20">
      <c r="B16" s="24" t="s">
        <v>54</v>
      </c>
      <c r="C16" s="21">
        <v>19</v>
      </c>
      <c r="D16" s="21">
        <v>40</v>
      </c>
      <c r="E16" s="21">
        <f t="shared" si="0"/>
        <v>19.666666666666668</v>
      </c>
      <c r="F16" s="18">
        <v>0.64400000000000002</v>
      </c>
      <c r="G16" s="18">
        <v>0.66700000000000004</v>
      </c>
      <c r="H16" s="18">
        <v>0</v>
      </c>
      <c r="I16" s="18">
        <v>0.66700000000000004</v>
      </c>
      <c r="J16" s="18">
        <v>13.6</v>
      </c>
      <c r="K16" s="18">
        <v>6.1</v>
      </c>
      <c r="L16" s="18">
        <v>9.6</v>
      </c>
      <c r="M16" s="18">
        <v>12.8</v>
      </c>
      <c r="N16" s="18">
        <v>0</v>
      </c>
      <c r="O16" s="18">
        <v>4.2</v>
      </c>
      <c r="P16" s="18">
        <v>0</v>
      </c>
      <c r="Q16" s="18">
        <v>8.9</v>
      </c>
      <c r="R16" s="18">
        <v>163</v>
      </c>
      <c r="S16" s="18">
        <v>117</v>
      </c>
      <c r="T16" s="18">
        <v>3.4</v>
      </c>
    </row>
    <row r="17" spans="2:20">
      <c r="B17" s="24" t="s">
        <v>55</v>
      </c>
      <c r="C17" s="21">
        <v>14</v>
      </c>
      <c r="D17" s="21">
        <v>57</v>
      </c>
      <c r="E17" s="21">
        <f t="shared" si="0"/>
        <v>14.95</v>
      </c>
      <c r="F17" s="18">
        <v>0.48799999999999999</v>
      </c>
      <c r="G17" s="18">
        <v>0.5</v>
      </c>
      <c r="H17" s="18">
        <v>0.33300000000000002</v>
      </c>
      <c r="I17" s="18">
        <v>0.83299999999999996</v>
      </c>
      <c r="J17" s="18">
        <v>8.9</v>
      </c>
      <c r="K17" s="18">
        <v>16.100000000000001</v>
      </c>
      <c r="L17" s="18">
        <v>12.7</v>
      </c>
      <c r="M17" s="18">
        <v>9.6</v>
      </c>
      <c r="N17" s="18">
        <v>3.4</v>
      </c>
      <c r="O17" s="18">
        <v>5.5</v>
      </c>
      <c r="P17" s="18">
        <v>19.600000000000001</v>
      </c>
      <c r="Q17" s="18">
        <v>30.7</v>
      </c>
      <c r="R17" s="18">
        <v>88</v>
      </c>
      <c r="S17" s="18">
        <v>106</v>
      </c>
      <c r="T17" s="18">
        <v>-8.5</v>
      </c>
    </row>
    <row r="18" spans="2:20">
      <c r="B18" s="24" t="s">
        <v>56</v>
      </c>
      <c r="C18" s="21">
        <v>13</v>
      </c>
      <c r="D18" s="21">
        <v>25</v>
      </c>
      <c r="E18" s="21">
        <f t="shared" si="0"/>
        <v>13.416666666666666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17.899999999999999</v>
      </c>
      <c r="L18" s="18">
        <v>9.4</v>
      </c>
      <c r="M18" s="18">
        <v>33.299999999999997</v>
      </c>
      <c r="N18" s="18">
        <v>0</v>
      </c>
      <c r="O18" s="18">
        <v>6.2</v>
      </c>
      <c r="P18" s="18">
        <v>0</v>
      </c>
      <c r="Q18" s="18">
        <v>3.4</v>
      </c>
      <c r="R18" s="18">
        <v>148</v>
      </c>
      <c r="S18" s="18">
        <v>112</v>
      </c>
      <c r="T18" s="18">
        <v>2.6</v>
      </c>
    </row>
    <row r="19" spans="2:20">
      <c r="B19" s="24" t="s">
        <v>57</v>
      </c>
      <c r="C19" s="21">
        <v>3</v>
      </c>
      <c r="D19" s="21">
        <v>37</v>
      </c>
      <c r="E19" s="21">
        <f t="shared" si="0"/>
        <v>3.6166666666666667</v>
      </c>
      <c r="F19" s="18">
        <v>0.56799999999999995</v>
      </c>
      <c r="G19" s="20"/>
      <c r="H19" s="20"/>
      <c r="I19" s="20"/>
      <c r="J19" s="18">
        <v>0</v>
      </c>
      <c r="K19" s="18">
        <v>0</v>
      </c>
      <c r="L19" s="18">
        <v>0</v>
      </c>
      <c r="M19" s="18">
        <v>30.9</v>
      </c>
      <c r="N19" s="18">
        <v>0</v>
      </c>
      <c r="O19" s="18">
        <v>22.9</v>
      </c>
      <c r="P19" s="18">
        <v>53.2</v>
      </c>
      <c r="Q19" s="18">
        <v>23.4</v>
      </c>
      <c r="R19" s="18">
        <v>79</v>
      </c>
      <c r="S19" s="18">
        <v>104</v>
      </c>
      <c r="T19" s="18">
        <v>4.4000000000000004</v>
      </c>
    </row>
    <row r="20" spans="2:20">
      <c r="B20" s="24" t="s">
        <v>58</v>
      </c>
      <c r="C20" s="21">
        <v>3</v>
      </c>
      <c r="D20" s="21">
        <v>37</v>
      </c>
      <c r="E20" s="21">
        <f t="shared" si="0"/>
        <v>3.6166666666666667</v>
      </c>
      <c r="F20" s="18">
        <v>0.5</v>
      </c>
      <c r="G20" s="18">
        <v>0.5</v>
      </c>
      <c r="H20" s="18">
        <v>0</v>
      </c>
      <c r="I20" s="18">
        <v>0</v>
      </c>
      <c r="J20" s="18">
        <v>0</v>
      </c>
      <c r="K20" s="18">
        <v>66.400000000000006</v>
      </c>
      <c r="L20" s="18">
        <v>34.9</v>
      </c>
      <c r="M20" s="18">
        <v>0</v>
      </c>
      <c r="N20" s="18">
        <v>0</v>
      </c>
      <c r="O20" s="18">
        <v>0</v>
      </c>
      <c r="P20" s="18">
        <v>0</v>
      </c>
      <c r="Q20" s="18">
        <v>24.9</v>
      </c>
      <c r="R20" s="18">
        <v>100</v>
      </c>
      <c r="S20" s="18">
        <v>105</v>
      </c>
      <c r="T20" s="18">
        <v>-11</v>
      </c>
    </row>
    <row r="21" spans="2:20">
      <c r="B21" s="24" t="s">
        <v>59</v>
      </c>
      <c r="C21" s="21">
        <v>3</v>
      </c>
      <c r="D21" s="21">
        <v>37</v>
      </c>
      <c r="E21" s="21">
        <f t="shared" si="0"/>
        <v>3.6166666666666667</v>
      </c>
      <c r="F21" s="18">
        <v>0.26600000000000001</v>
      </c>
      <c r="G21" s="18">
        <v>0</v>
      </c>
      <c r="H21" s="18">
        <v>1</v>
      </c>
      <c r="I21" s="18">
        <v>2</v>
      </c>
      <c r="J21" s="18">
        <v>0</v>
      </c>
      <c r="K21" s="18">
        <v>0</v>
      </c>
      <c r="L21" s="18">
        <v>0</v>
      </c>
      <c r="M21" s="18">
        <v>30.9</v>
      </c>
      <c r="N21" s="18">
        <v>14</v>
      </c>
      <c r="O21" s="18">
        <v>0</v>
      </c>
      <c r="P21" s="18">
        <v>0</v>
      </c>
      <c r="Q21" s="18">
        <v>23.4</v>
      </c>
      <c r="R21" s="18">
        <v>93</v>
      </c>
      <c r="S21" s="18">
        <v>90</v>
      </c>
      <c r="T21" s="18">
        <v>7.6</v>
      </c>
    </row>
    <row r="22" spans="2:20">
      <c r="B22" s="24" t="s">
        <v>60</v>
      </c>
      <c r="C22" s="21">
        <v>3</v>
      </c>
      <c r="D22" s="21">
        <v>37</v>
      </c>
      <c r="E22" s="21">
        <f t="shared" si="0"/>
        <v>3.6166666666666667</v>
      </c>
      <c r="F22" s="18">
        <v>1.5</v>
      </c>
      <c r="G22" s="18">
        <v>1.5</v>
      </c>
      <c r="H22" s="18">
        <v>1</v>
      </c>
      <c r="I22" s="18">
        <v>0</v>
      </c>
      <c r="J22" s="18">
        <v>0</v>
      </c>
      <c r="K22" s="18">
        <v>33.200000000000003</v>
      </c>
      <c r="L22" s="18">
        <v>17.5</v>
      </c>
      <c r="M22" s="18">
        <v>0</v>
      </c>
      <c r="N22" s="18">
        <v>0</v>
      </c>
      <c r="O22" s="18">
        <v>0</v>
      </c>
      <c r="P22" s="18">
        <v>0</v>
      </c>
      <c r="Q22" s="18">
        <v>12.4</v>
      </c>
      <c r="R22" s="18">
        <v>300</v>
      </c>
      <c r="S22" s="18">
        <v>114</v>
      </c>
      <c r="T22" s="18">
        <v>22.8</v>
      </c>
    </row>
    <row r="23" spans="2:20">
      <c r="B23" s="24" t="s">
        <v>61</v>
      </c>
      <c r="C23" s="21">
        <f>SUM(C9:C22)</f>
        <v>233</v>
      </c>
      <c r="D23" s="21">
        <f>SUM(D9:D22)</f>
        <v>420</v>
      </c>
      <c r="E23" s="21">
        <f t="shared" si="0"/>
        <v>240</v>
      </c>
      <c r="F23" s="18">
        <v>0.64900000000000002</v>
      </c>
      <c r="G23" s="18">
        <v>0.622</v>
      </c>
      <c r="H23" s="18">
        <v>0.42699999999999999</v>
      </c>
      <c r="I23" s="18">
        <v>0.35399999999999998</v>
      </c>
      <c r="J23" s="18">
        <v>27.8</v>
      </c>
      <c r="K23" s="18">
        <v>77.5</v>
      </c>
      <c r="L23" s="18">
        <v>53.9</v>
      </c>
      <c r="M23" s="18">
        <v>76.7</v>
      </c>
      <c r="N23" s="18">
        <v>5.3</v>
      </c>
      <c r="O23" s="18">
        <v>13.8</v>
      </c>
      <c r="P23" s="18">
        <v>11.2</v>
      </c>
      <c r="Q23" s="18">
        <v>100</v>
      </c>
      <c r="R23" s="18">
        <v>129.4</v>
      </c>
      <c r="S23" s="18">
        <v>112.5</v>
      </c>
      <c r="T2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DataCheck</vt:lpstr>
      <vt:lpstr>summary</vt:lpstr>
      <vt:lpstr>HHI Ranks</vt:lpstr>
      <vt:lpstr>Sheet1</vt:lpstr>
      <vt:lpstr>Example</vt:lpstr>
      <vt:lpstr>WinShares</vt:lpstr>
      <vt:lpstr>'HHI Ranks'!HHI_Data_with_Winning_Percentages</vt:lpstr>
      <vt:lpstr>summary!HHI_Summary_Stats1</vt:lpstr>
      <vt:lpstr>summary!HHI_Summary_Stats2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Krishnamurthi</dc:creator>
  <cp:lastModifiedBy>Kiran Krishnamurthi</cp:lastModifiedBy>
  <dcterms:created xsi:type="dcterms:W3CDTF">2023-04-08T14:31:11Z</dcterms:created>
  <dcterms:modified xsi:type="dcterms:W3CDTF">2023-04-18T14:50:33Z</dcterms:modified>
</cp:coreProperties>
</file>