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upyterNotebook\Project\DemandResponseModel\Code\Electricity\"/>
    </mc:Choice>
  </mc:AlternateContent>
  <xr:revisionPtr revIDLastSave="0" documentId="13_ncr:1_{461EB7E5-ED7C-4128-8987-2273908D736F}" xr6:coauthVersionLast="45" xr6:coauthVersionMax="45" xr10:uidLastSave="{00000000-0000-0000-0000-000000000000}"/>
  <bookViews>
    <workbookView xWindow="-108" yWindow="-108" windowWidth="23256" windowHeight="12576" firstSheet="1" activeTab="7" xr2:uid="{A6653A01-A6A8-4C83-A4D1-EB10822EB00B}"/>
  </bookViews>
  <sheets>
    <sheet name="Total Loss" sheetId="1" r:id="rId1"/>
    <sheet name="Sheet2" sheetId="2" r:id="rId2"/>
    <sheet name="Sheet3" sheetId="3" r:id="rId3"/>
    <sheet name="Demand-Forecast" sheetId="4" r:id="rId4"/>
    <sheet name="Outage-Forecast" sheetId="6" r:id="rId5"/>
    <sheet name="TotalDemand-Forecast" sheetId="7" r:id="rId6"/>
    <sheet name="Evaluation" sheetId="8" r:id="rId7"/>
    <sheet name="Modeling Value" sheetId="9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9" l="1"/>
  <c r="D10" i="9"/>
  <c r="D4" i="9" s="1"/>
  <c r="E12" i="8"/>
  <c r="E11" i="8"/>
  <c r="E10" i="8"/>
  <c r="C21" i="7"/>
  <c r="C20" i="7"/>
  <c r="C19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C11" i="7"/>
  <c r="C21" i="4"/>
  <c r="C23" i="4"/>
  <c r="C22" i="4"/>
  <c r="C16" i="4"/>
  <c r="C18" i="6"/>
  <c r="C19" i="6"/>
  <c r="C20" i="6"/>
  <c r="D10" i="6"/>
  <c r="E10" i="6"/>
  <c r="C13" i="6" s="1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C10" i="6"/>
  <c r="S10" i="4"/>
  <c r="T10" i="4"/>
  <c r="U10" i="4"/>
  <c r="V10" i="4"/>
  <c r="W10" i="4"/>
  <c r="X10" i="4"/>
  <c r="Y10" i="4"/>
  <c r="Z10" i="4"/>
  <c r="P10" i="4"/>
  <c r="Q10" i="4"/>
  <c r="R10" i="4"/>
  <c r="D10" i="4"/>
  <c r="E10" i="4"/>
  <c r="F10" i="4"/>
  <c r="G10" i="4"/>
  <c r="H10" i="4"/>
  <c r="I10" i="4"/>
  <c r="J10" i="4"/>
  <c r="K10" i="4"/>
  <c r="L10" i="4"/>
  <c r="M10" i="4"/>
  <c r="N10" i="4"/>
  <c r="O10" i="4"/>
  <c r="C10" i="4"/>
  <c r="C9" i="1"/>
  <c r="B9" i="2"/>
  <c r="D7" i="2"/>
  <c r="D6" i="2"/>
  <c r="B7" i="2"/>
  <c r="D12" i="1"/>
  <c r="D9" i="1"/>
  <c r="B18" i="1"/>
  <c r="B9" i="1"/>
  <c r="D3" i="1"/>
  <c r="D4" i="1"/>
  <c r="D5" i="1"/>
  <c r="D6" i="1"/>
  <c r="D7" i="1"/>
  <c r="D2" i="1"/>
  <c r="D5" i="9" l="1"/>
  <c r="D3" i="9"/>
  <c r="C14" i="7"/>
  <c r="E10" i="9" l="1"/>
  <c r="E4" i="9" s="1"/>
  <c r="D6" i="9"/>
  <c r="E3" i="9" l="1"/>
  <c r="E5" i="9"/>
  <c r="E6" i="9" l="1"/>
</calcChain>
</file>

<file path=xl/sharedStrings.xml><?xml version="1.0" encoding="utf-8"?>
<sst xmlns="http://schemas.openxmlformats.org/spreadsheetml/2006/main" count="174" uniqueCount="66">
  <si>
    <t>ConsumptionDate</t>
  </si>
  <si>
    <t>Total</t>
  </si>
  <si>
    <t>Total Units Lost</t>
  </si>
  <si>
    <t>Total Outage Mins</t>
  </si>
  <si>
    <t>Total Revenue Lost</t>
  </si>
  <si>
    <t>Feeder</t>
  </si>
  <si>
    <t>Demand</t>
  </si>
  <si>
    <t>total_minutes</t>
  </si>
  <si>
    <t>UnitsPerMin</t>
  </si>
  <si>
    <t>UnitsLost</t>
  </si>
  <si>
    <t>TotalDemandUnits</t>
  </si>
  <si>
    <t>Feeder_21</t>
  </si>
  <si>
    <t>Feeder_1</t>
  </si>
  <si>
    <t>naive-MAPE</t>
  </si>
  <si>
    <t>SimpeAvg-MAPE</t>
  </si>
  <si>
    <t>MovingAvg-MAPE</t>
  </si>
  <si>
    <t>SES-MAPE</t>
  </si>
  <si>
    <t>Holt_linear-MAPE</t>
  </si>
  <si>
    <t>Holt_Winter-MAPE</t>
  </si>
  <si>
    <t>SARIMA-MAPE</t>
  </si>
  <si>
    <t>AutoARIMA-MAPE</t>
  </si>
  <si>
    <t>Feeder_93</t>
  </si>
  <si>
    <t>Feeder_40</t>
  </si>
  <si>
    <t>Feeder_30</t>
  </si>
  <si>
    <t>Feeder_22</t>
  </si>
  <si>
    <t>Feeder_71</t>
  </si>
  <si>
    <t>naive-MSE</t>
  </si>
  <si>
    <t>naive-MAE</t>
  </si>
  <si>
    <t>SimpeAvg-MSE</t>
  </si>
  <si>
    <t>SimpeAvg-MAE</t>
  </si>
  <si>
    <t>MovingAvg-MSE</t>
  </si>
  <si>
    <t>MovingAvg-MAE</t>
  </si>
  <si>
    <t>SES-MSE</t>
  </si>
  <si>
    <t>SES-MAE</t>
  </si>
  <si>
    <t>Holt_linear-MSE</t>
  </si>
  <si>
    <t>Holt_linear-MAE</t>
  </si>
  <si>
    <t>Holt_Winter-MSE</t>
  </si>
  <si>
    <t>Holt_Winter-MAE</t>
  </si>
  <si>
    <t>SARIMA-MSE</t>
  </si>
  <si>
    <t>SARIMA-MAE</t>
  </si>
  <si>
    <t>AutoARIMA-MSE</t>
  </si>
  <si>
    <t>AutoARIMA-MAE</t>
  </si>
  <si>
    <t>Feeder_27</t>
  </si>
  <si>
    <t>Model 1</t>
  </si>
  <si>
    <t>MSE</t>
  </si>
  <si>
    <t>MAE</t>
  </si>
  <si>
    <t>MAPE</t>
  </si>
  <si>
    <t>Evaluation</t>
  </si>
  <si>
    <t>1+2 =  Model 3</t>
  </si>
  <si>
    <t>Model 2</t>
  </si>
  <si>
    <t>Model Type</t>
  </si>
  <si>
    <t>Moving Average</t>
  </si>
  <si>
    <t>Holt-Winter</t>
  </si>
  <si>
    <t>Simple Average</t>
  </si>
  <si>
    <t>Model 3</t>
  </si>
  <si>
    <t>Weight [W = W+/ ΣW+ ]</t>
  </si>
  <si>
    <r>
      <t>Weight+ [W+ = 1-(A/</t>
    </r>
    <r>
      <rPr>
        <sz val="11"/>
        <color theme="1"/>
        <rFont val="Calibri"/>
        <family val="2"/>
      </rPr>
      <t>ΣA) ]</t>
    </r>
  </si>
  <si>
    <t>MAPE [A]</t>
  </si>
  <si>
    <t>Naive-MSE</t>
  </si>
  <si>
    <t>Naive-MAE</t>
  </si>
  <si>
    <t>Naive-MAPE</t>
  </si>
  <si>
    <t>Naïve MAPE</t>
  </si>
  <si>
    <t>SimpeAvg MAPE</t>
  </si>
  <si>
    <t>MovingAvg MAPE</t>
  </si>
  <si>
    <t>SES MAPE</t>
  </si>
  <si>
    <t>Consumption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</si>
</sst>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[$-409]mmmm\-yy;@"/>
    <numFmt numFmtId="171" formatCode="&quot;$&quot;#,##0.00"/>
    <numFmt numFmtId="172" formatCode="mmm\-yyyy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theme="5" tint="0.59999389629810485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9" fontId="0" fillId="0" borderId="0" xfId="1" applyFont="1"/>
    <xf numFmtId="14" fontId="0" fillId="0" borderId="0" xfId="0" applyNumberFormat="1"/>
    <xf numFmtId="169" fontId="0" fillId="0" borderId="0" xfId="0" applyNumberFormat="1"/>
    <xf numFmtId="171" fontId="0" fillId="0" borderId="0" xfId="0" applyNumberFormat="1"/>
    <xf numFmtId="172" fontId="0" fillId="0" borderId="0" xfId="0" applyNumberFormat="1"/>
    <xf numFmtId="2" fontId="0" fillId="0" borderId="0" xfId="0" applyNumberFormat="1"/>
    <xf numFmtId="2" fontId="0" fillId="0" borderId="1" xfId="0" applyNumberFormat="1" applyBorder="1"/>
    <xf numFmtId="0" fontId="2" fillId="0" borderId="2" xfId="0" applyFont="1" applyBorder="1"/>
    <xf numFmtId="2" fontId="0" fillId="0" borderId="3" xfId="0" applyNumberFormat="1" applyBorder="1"/>
    <xf numFmtId="0" fontId="2" fillId="0" borderId="7" xfId="0" applyFon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6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0" fontId="0" fillId="0" borderId="2" xfId="0" applyBorder="1"/>
    <xf numFmtId="2" fontId="0" fillId="2" borderId="1" xfId="0" applyNumberFormat="1" applyFont="1" applyFill="1" applyBorder="1"/>
    <xf numFmtId="0" fontId="0" fillId="0" borderId="1" xfId="0" applyBorder="1"/>
    <xf numFmtId="0" fontId="0" fillId="0" borderId="3" xfId="0" applyBorder="1"/>
    <xf numFmtId="0" fontId="0" fillId="0" borderId="8" xfId="0" applyBorder="1"/>
    <xf numFmtId="2" fontId="0" fillId="2" borderId="5" xfId="0" applyNumberFormat="1" applyFont="1" applyFill="1" applyBorder="1"/>
    <xf numFmtId="0" fontId="0" fillId="0" borderId="5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" fontId="2" fillId="0" borderId="8" xfId="0" applyNumberFormat="1" applyFont="1" applyBorder="1"/>
    <xf numFmtId="0" fontId="2" fillId="0" borderId="8" xfId="0" applyFont="1" applyBorder="1"/>
    <xf numFmtId="0" fontId="2" fillId="0" borderId="9" xfId="0" applyFont="1" applyBorder="1"/>
    <xf numFmtId="2" fontId="0" fillId="0" borderId="5" xfId="0" applyNumberFormat="1" applyBorder="1"/>
    <xf numFmtId="2" fontId="0" fillId="0" borderId="6" xfId="0" applyNumberFormat="1" applyBorder="1"/>
    <xf numFmtId="0" fontId="2" fillId="0" borderId="11" xfId="0" applyFont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14" fontId="0" fillId="0" borderId="7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26">
    <dxf>
      <numFmt numFmtId="19" formatCode="m/d/yyyy"/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medium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bottom style="medium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solid">
          <fgColor theme="5" tint="0.59999389629810485"/>
          <bgColor theme="5" tint="0.5999938962981048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/>
              <a:t>Total Loss on Mins , Units and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Loss'!$B$1</c:f>
              <c:strCache>
                <c:ptCount val="1"/>
                <c:pt idx="0">
                  <c:v>Total Outage Mins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Loss'!$A$2:$A$7</c:f>
              <c:numCache>
                <c:formatCode>[$-409]mmmm\-yy;@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'Total Loss'!$B$2:$B$7</c:f>
              <c:numCache>
                <c:formatCode>General</c:formatCode>
                <c:ptCount val="6"/>
                <c:pt idx="0">
                  <c:v>9237</c:v>
                </c:pt>
                <c:pt idx="1">
                  <c:v>8293</c:v>
                </c:pt>
                <c:pt idx="2">
                  <c:v>7551</c:v>
                </c:pt>
                <c:pt idx="3">
                  <c:v>12035</c:v>
                </c:pt>
                <c:pt idx="4">
                  <c:v>16899</c:v>
                </c:pt>
                <c:pt idx="5">
                  <c:v>20589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72-44C6-B7AD-61ED79920F66}"/>
            </c:ext>
          </c:extLst>
        </c:ser>
        <c:ser>
          <c:idx val="1"/>
          <c:order val="1"/>
          <c:tx>
            <c:strRef>
              <c:f>'Total Loss'!$C$1</c:f>
              <c:strCache>
                <c:ptCount val="1"/>
                <c:pt idx="0">
                  <c:v>Total Units Lost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Loss'!$A$2:$A$7</c:f>
              <c:numCache>
                <c:formatCode>[$-409]mmmm\-yy;@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'Total Loss'!$C$2:$C$7</c:f>
              <c:numCache>
                <c:formatCode>General</c:formatCode>
                <c:ptCount val="6"/>
                <c:pt idx="0">
                  <c:v>5566182.4100000001</c:v>
                </c:pt>
                <c:pt idx="1">
                  <c:v>5393538.7000000002</c:v>
                </c:pt>
                <c:pt idx="2">
                  <c:v>5444665.54</c:v>
                </c:pt>
                <c:pt idx="3">
                  <c:v>5830151.54</c:v>
                </c:pt>
                <c:pt idx="4">
                  <c:v>6609733.8600000003</c:v>
                </c:pt>
                <c:pt idx="5">
                  <c:v>6826519.0700000003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72-44C6-B7AD-61ED79920F66}"/>
            </c:ext>
          </c:extLst>
        </c:ser>
        <c:ser>
          <c:idx val="2"/>
          <c:order val="2"/>
          <c:tx>
            <c:strRef>
              <c:f>'Total Loss'!$D$1</c:f>
              <c:strCache>
                <c:ptCount val="1"/>
                <c:pt idx="0">
                  <c:v>Total Revenue Lost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'Total Loss'!$A$2:$A$7</c:f>
              <c:numCache>
                <c:formatCode>[$-409]mmmm\-yy;@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'Total Loss'!$D$2:$D$7</c:f>
              <c:numCache>
                <c:formatCode>General</c:formatCode>
                <c:ptCount val="6"/>
                <c:pt idx="0">
                  <c:v>47312550.484999999</c:v>
                </c:pt>
                <c:pt idx="1">
                  <c:v>45845078.950000003</c:v>
                </c:pt>
                <c:pt idx="2">
                  <c:v>46279657.090000004</c:v>
                </c:pt>
                <c:pt idx="3">
                  <c:v>49556288.090000004</c:v>
                </c:pt>
                <c:pt idx="4">
                  <c:v>56182737.810000002</c:v>
                </c:pt>
                <c:pt idx="5">
                  <c:v>58025412.094999999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72-44C6-B7AD-61ED79920F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3357560"/>
        <c:axId val="366848880"/>
      </c:lineChart>
      <c:dateAx>
        <c:axId val="483357560"/>
        <c:scaling>
          <c:orientation val="minMax"/>
        </c:scaling>
        <c:delete val="0"/>
        <c:axPos val="b"/>
        <c:numFmt formatCode="[$-409]mmmm\-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6848880"/>
        <c:crosses val="autoZero"/>
        <c:auto val="1"/>
        <c:lblOffset val="100"/>
        <c:baseTimeUnit val="months"/>
      </c:dateAx>
      <c:valAx>
        <c:axId val="3668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335756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Sheet3!$C$16</c:f>
              <c:strCache>
                <c:ptCount val="1"/>
                <c:pt idx="0">
                  <c:v>Demand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Sheet3!$B$17:$B$22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Sheet3!$C$17:$C$22</c:f>
              <c:numCache>
                <c:formatCode>General</c:formatCode>
                <c:ptCount val="6"/>
                <c:pt idx="0">
                  <c:v>624159</c:v>
                </c:pt>
                <c:pt idx="1">
                  <c:v>606149.5</c:v>
                </c:pt>
                <c:pt idx="2">
                  <c:v>637723.5</c:v>
                </c:pt>
                <c:pt idx="3">
                  <c:v>718271.5</c:v>
                </c:pt>
                <c:pt idx="4">
                  <c:v>705281.5</c:v>
                </c:pt>
                <c:pt idx="5">
                  <c:v>715699.5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C8-4921-B7FF-51BC2A4EB1AA}"/>
            </c:ext>
          </c:extLst>
        </c:ser>
        <c:ser>
          <c:idx val="1"/>
          <c:order val="1"/>
          <c:tx>
            <c:strRef>
              <c:f>Sheet3!$F$16</c:f>
              <c:strCache>
                <c:ptCount val="1"/>
                <c:pt idx="0">
                  <c:v>UnitsLost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Sheet3!$B$17:$B$22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Sheet3!$F$17:$F$22</c:f>
              <c:numCache>
                <c:formatCode>General</c:formatCode>
                <c:ptCount val="6"/>
                <c:pt idx="0">
                  <c:v>29642.052</c:v>
                </c:pt>
                <c:pt idx="1">
                  <c:v>95162.054999999993</c:v>
                </c:pt>
                <c:pt idx="2">
                  <c:v>26714.6329999999</c:v>
                </c:pt>
                <c:pt idx="3">
                  <c:v>47718.629000000001</c:v>
                </c:pt>
                <c:pt idx="4">
                  <c:v>101905.485</c:v>
                </c:pt>
                <c:pt idx="5">
                  <c:v>168156.065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C8-4921-B7FF-51BC2A4EB1AA}"/>
            </c:ext>
          </c:extLst>
        </c:ser>
        <c:ser>
          <c:idx val="2"/>
          <c:order val="2"/>
          <c:tx>
            <c:strRef>
              <c:f>Sheet3!$G$16</c:f>
              <c:strCache>
                <c:ptCount val="1"/>
                <c:pt idx="0">
                  <c:v>TotalDemandUnits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Sheet3!$B$17:$B$22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Sheet3!$G$17:$G$22</c:f>
              <c:numCache>
                <c:formatCode>General</c:formatCode>
                <c:ptCount val="6"/>
                <c:pt idx="0">
                  <c:v>653801.05200000003</c:v>
                </c:pt>
                <c:pt idx="1">
                  <c:v>701311.554999999</c:v>
                </c:pt>
                <c:pt idx="2">
                  <c:v>664438.13300000003</c:v>
                </c:pt>
                <c:pt idx="3">
                  <c:v>765990.12899999996</c:v>
                </c:pt>
                <c:pt idx="4">
                  <c:v>807186.98499999999</c:v>
                </c:pt>
                <c:pt idx="5">
                  <c:v>883855.56499999994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C8-4921-B7FF-51BC2A4EB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48464"/>
        <c:axId val="464448784"/>
      </c:lineChart>
      <c:dateAx>
        <c:axId val="464448464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8784"/>
        <c:crosses val="autoZero"/>
        <c:auto val="1"/>
        <c:lblOffset val="100"/>
        <c:baseTimeUnit val="months"/>
      </c:dateAx>
      <c:valAx>
        <c:axId val="46444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846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100" baseline="0">
                <a:solidFill>
                  <a:schemeClr val="accent2">
                    <a:lumMod val="20000"/>
                    <a:lumOff val="8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200">
                <a:solidFill>
                  <a:schemeClr val="accent2">
                    <a:lumMod val="20000"/>
                    <a:lumOff val="80000"/>
                  </a:schemeClr>
                </a:solidFill>
                <a:effectLst/>
              </a:rPr>
              <a:t>Feeder without any outage</a:t>
            </a:r>
            <a:endParaRPr lang="en-IN" sz="1200">
              <a:solidFill>
                <a:schemeClr val="accent2">
                  <a:lumMod val="20000"/>
                  <a:lumOff val="80000"/>
                </a:scheme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100" baseline="0">
              <a:solidFill>
                <a:schemeClr val="accent2">
                  <a:lumMod val="20000"/>
                  <a:lumOff val="8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Sheet3!$C$1</c:f>
              <c:strCache>
                <c:ptCount val="1"/>
                <c:pt idx="0">
                  <c:v>Demand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Sheet3!$B$2:$B$7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Sheet3!$C$2:$C$7</c:f>
              <c:numCache>
                <c:formatCode>General</c:formatCode>
                <c:ptCount val="6"/>
                <c:pt idx="0">
                  <c:v>937171</c:v>
                </c:pt>
                <c:pt idx="1">
                  <c:v>911617.5</c:v>
                </c:pt>
                <c:pt idx="2">
                  <c:v>918924.5</c:v>
                </c:pt>
                <c:pt idx="3">
                  <c:v>1067985</c:v>
                </c:pt>
                <c:pt idx="4">
                  <c:v>1050569</c:v>
                </c:pt>
                <c:pt idx="5">
                  <c:v>1092433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21-491D-86D5-768A35026BD6}"/>
            </c:ext>
          </c:extLst>
        </c:ser>
        <c:ser>
          <c:idx val="1"/>
          <c:order val="1"/>
          <c:tx>
            <c:strRef>
              <c:f>Sheet3!$F$1</c:f>
              <c:strCache>
                <c:ptCount val="1"/>
                <c:pt idx="0">
                  <c:v>UnitsLost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Sheet3!$B$2:$B$7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Sheet3!$F$2:$F$7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21-491D-86D5-768A35026BD6}"/>
            </c:ext>
          </c:extLst>
        </c:ser>
        <c:ser>
          <c:idx val="2"/>
          <c:order val="2"/>
          <c:tx>
            <c:strRef>
              <c:f>Sheet3!$G$1</c:f>
              <c:strCache>
                <c:ptCount val="1"/>
                <c:pt idx="0">
                  <c:v>TotalDemandUnits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Sheet3!$B$2:$B$7</c:f>
              <c:numCache>
                <c:formatCode>mmm\-yyyy</c:formatCode>
                <c:ptCount val="6"/>
                <c:pt idx="0">
                  <c:v>43466</c:v>
                </c:pt>
                <c:pt idx="1">
                  <c:v>43497</c:v>
                </c:pt>
                <c:pt idx="2">
                  <c:v>43525</c:v>
                </c:pt>
                <c:pt idx="3">
                  <c:v>43556</c:v>
                </c:pt>
                <c:pt idx="4">
                  <c:v>43586</c:v>
                </c:pt>
                <c:pt idx="5">
                  <c:v>43617</c:v>
                </c:pt>
              </c:numCache>
            </c:numRef>
          </c:cat>
          <c:val>
            <c:numRef>
              <c:f>Sheet3!$G$2:$G$7</c:f>
              <c:numCache>
                <c:formatCode>General</c:formatCode>
                <c:ptCount val="6"/>
                <c:pt idx="0">
                  <c:v>937171</c:v>
                </c:pt>
                <c:pt idx="1">
                  <c:v>911617.5</c:v>
                </c:pt>
                <c:pt idx="2">
                  <c:v>918924.5</c:v>
                </c:pt>
                <c:pt idx="3">
                  <c:v>1067985</c:v>
                </c:pt>
                <c:pt idx="4">
                  <c:v>1050569</c:v>
                </c:pt>
                <c:pt idx="5">
                  <c:v>1092433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21-491D-86D5-768A35026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4446544"/>
        <c:axId val="464449104"/>
      </c:lineChart>
      <c:dateAx>
        <c:axId val="464446544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9104"/>
        <c:crosses val="autoZero"/>
        <c:auto val="1"/>
        <c:lblOffset val="100"/>
        <c:baseTimeUnit val="months"/>
      </c:dateAx>
      <c:valAx>
        <c:axId val="46444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44465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sng" strike="noStrike" kern="1200" spc="100" baseline="0">
                <a:solidFill>
                  <a:schemeClr val="accent2">
                    <a:lumMod val="20000"/>
                    <a:lumOff val="80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 sz="1200" u="sng">
                <a:solidFill>
                  <a:schemeClr val="accent2">
                    <a:lumMod val="20000"/>
                    <a:lumOff val="80000"/>
                  </a:schemeClr>
                </a:solidFill>
              </a:rPr>
              <a:t>Evaluation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sng" strike="noStrike" kern="1200" spc="100" baseline="0">
              <a:solidFill>
                <a:schemeClr val="accent2">
                  <a:lumMod val="20000"/>
                  <a:lumOff val="80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Evaluation!$C$9</c:f>
              <c:strCache>
                <c:ptCount val="1"/>
                <c:pt idx="0">
                  <c:v>Model 1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Evaluation!$B$10:$B$13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MAPE</c:v>
                </c:pt>
                <c:pt idx="3">
                  <c:v>Model Type</c:v>
                </c:pt>
              </c:strCache>
            </c:strRef>
          </c:cat>
          <c:val>
            <c:numRef>
              <c:f>Evaluation!$C$10:$C$13</c:f>
              <c:numCache>
                <c:formatCode>0.00</c:formatCode>
                <c:ptCount val="4"/>
                <c:pt idx="0">
                  <c:v>2631003577.4899998</c:v>
                </c:pt>
                <c:pt idx="1">
                  <c:v>45221.55</c:v>
                </c:pt>
                <c:pt idx="2">
                  <c:v>7.32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D-4829-99CF-D67C53C9F1B3}"/>
            </c:ext>
          </c:extLst>
        </c:ser>
        <c:ser>
          <c:idx val="1"/>
          <c:order val="1"/>
          <c:tx>
            <c:strRef>
              <c:f>Evaluation!$D$9</c:f>
              <c:strCache>
                <c:ptCount val="1"/>
                <c:pt idx="0">
                  <c:v>Model 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Evaluation!$B$10:$B$13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MAPE</c:v>
                </c:pt>
                <c:pt idx="3">
                  <c:v>Model Type</c:v>
                </c:pt>
              </c:strCache>
            </c:strRef>
          </c:cat>
          <c:val>
            <c:numRef>
              <c:f>Evaluation!$D$10:$D$13</c:f>
              <c:numCache>
                <c:formatCode>0.00</c:formatCode>
                <c:ptCount val="4"/>
                <c:pt idx="0">
                  <c:v>76605913.579999998</c:v>
                </c:pt>
                <c:pt idx="1">
                  <c:v>6173.52</c:v>
                </c:pt>
                <c:pt idx="2">
                  <c:v>37.08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D-4829-99CF-D67C53C9F1B3}"/>
            </c:ext>
          </c:extLst>
        </c:ser>
        <c:ser>
          <c:idx val="2"/>
          <c:order val="2"/>
          <c:tx>
            <c:strRef>
              <c:f>Evaluation!$E$9</c:f>
              <c:strCache>
                <c:ptCount val="1"/>
                <c:pt idx="0">
                  <c:v>1+2 =  Model 3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Evaluation!$B$10:$B$13</c:f>
              <c:strCache>
                <c:ptCount val="4"/>
                <c:pt idx="0">
                  <c:v>MSE</c:v>
                </c:pt>
                <c:pt idx="1">
                  <c:v>MAE</c:v>
                </c:pt>
                <c:pt idx="2">
                  <c:v>MAPE</c:v>
                </c:pt>
                <c:pt idx="3">
                  <c:v>Model Type</c:v>
                </c:pt>
              </c:strCache>
            </c:strRef>
          </c:cat>
          <c:val>
            <c:numRef>
              <c:f>Evaluation!$E$10:$E$13</c:f>
              <c:numCache>
                <c:formatCode>0.00</c:formatCode>
                <c:ptCount val="4"/>
                <c:pt idx="0">
                  <c:v>4057713244.3010068</c:v>
                </c:pt>
                <c:pt idx="1">
                  <c:v>58442.274499999919</c:v>
                </c:pt>
                <c:pt idx="2">
                  <c:v>9.005138738636985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D-4829-99CF-D67C53C9F1B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95"/>
        <c:overlap val="100"/>
        <c:axId val="463781456"/>
        <c:axId val="463782416"/>
      </c:barChart>
      <c:catAx>
        <c:axId val="46378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2416"/>
        <c:crosses val="autoZero"/>
        <c:auto val="1"/>
        <c:lblAlgn val="ctr"/>
        <c:lblOffset val="100"/>
        <c:noMultiLvlLbl val="0"/>
      </c:catAx>
      <c:valAx>
        <c:axId val="46378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3781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1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b="1">
          <a:solidFill>
            <a:schemeClr val="bg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525780</xdr:colOff>
      <xdr:row>7</xdr:row>
      <xdr:rowOff>11430</xdr:rowOff>
    </xdr:from>
    <xdr:to>
      <xdr:col>15</xdr:col>
      <xdr:colOff>358140</xdr:colOff>
      <xdr:row>22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C11623-E463-4E30-A594-2FBD0D47AA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121920</xdr:colOff>
      <xdr:row>14</xdr:row>
      <xdr:rowOff>175260</xdr:rowOff>
    </xdr:from>
    <xdr:to>
      <xdr:col>18</xdr:col>
      <xdr:colOff>129540</xdr:colOff>
      <xdr:row>28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323A42-E6CE-4D2B-AD04-F25AAD5E2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160020</xdr:colOff>
      <xdr:row>3</xdr:row>
      <xdr:rowOff>102870</xdr:rowOff>
    </xdr:from>
    <xdr:to>
      <xdr:col>17</xdr:col>
      <xdr:colOff>83820</xdr:colOff>
      <xdr:row>17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E3A5FA-936F-446F-8372-14F491501A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213360</xdr:colOff>
      <xdr:row>6</xdr:row>
      <xdr:rowOff>163830</xdr:rowOff>
    </xdr:from>
    <xdr:to>
      <xdr:col>15</xdr:col>
      <xdr:colOff>518160</xdr:colOff>
      <xdr:row>21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826FCB-276B-4EBB-90B9-9939869D3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64558F-0408-444B-9AEA-55B746F63AED}" name="Table1" displayName="Table1" ref="B9:E13" totalsRowShown="0" headerRowDxfId="18" headerRowBorderDxfId="24" tableBorderDxfId="25" totalsRowBorderDxfId="23">
  <tableColumns count="4">
    <tableColumn id="1" xr3:uid="{1C6A7B02-09B9-4D0B-A5CE-479222D37F61}" name="Evaluation" dataDxfId="22"/>
    <tableColumn id="2" xr3:uid="{0D1CD65C-344F-4875-96FE-9658BB34C00C}" name="Model 1" dataDxfId="21"/>
    <tableColumn id="3" xr3:uid="{D3994003-0660-41BE-9E1F-668A098F8F15}" name="Model 2" dataDxfId="20"/>
    <tableColumn id="4" xr3:uid="{D2A4EB3C-BDAB-4ACD-B315-E54DFCAE2A0C}" name="1+2 =  Model 3" dataDxfId="19">
      <calculatedColumnFormula>'TotalDemand-Forecast'!C19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D67D057-BC43-4CC7-BF7E-F4EE4C707330}" name="Table2" displayName="Table2" ref="B2:E6" totalsRowShown="0" headerRowDxfId="10" headerRowBorderDxfId="11" tableBorderDxfId="17" totalsRowBorderDxfId="16">
  <tableColumns count="4">
    <tableColumn id="1" xr3:uid="{5AA4CE67-354C-41E7-8BC9-BF30F3472C51}" name="Model Type" dataDxfId="15"/>
    <tableColumn id="2" xr3:uid="{BAEDAEF1-2D65-4DBA-9B09-A4893907D659}" name="MAPE [A]" dataDxfId="14"/>
    <tableColumn id="3" xr3:uid="{06CE7304-79D0-4753-8CB6-B251B4385A8A}" name="Weight+ [W+ = 1-(A/ΣA) ]" dataDxfId="13"/>
    <tableColumn id="4" xr3:uid="{116D3473-48B9-444B-BA52-F31DD1F2C2FD}" name="Weight [W = W+/ ΣW+ ]" dataDxfId="1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20C9931-1B1F-4DE0-BC06-DCB1569F0618}" name="Table3" displayName="Table3" ref="G1:L7" totalsRowShown="0" headerRowDxfId="2" headerRowBorderDxfId="3" tableBorderDxfId="9" totalsRowBorderDxfId="8">
  <tableColumns count="6">
    <tableColumn id="1" xr3:uid="{A38710D5-2F90-4BBC-B23A-86F70D524F0D}" name="Consumption Date" dataDxfId="0"/>
    <tableColumn id="2" xr3:uid="{BADDC430-1A26-4CD2-ADB0-60C1F2C653DD}" name="Feeder" dataDxfId="1"/>
    <tableColumn id="5" xr3:uid="{E3195307-A048-4438-BF87-9B4D68996F73}" name="Naïve MAPE" dataDxfId="7"/>
    <tableColumn id="8" xr3:uid="{30813A17-D71C-4BAB-82B5-E46A1B7B7D01}" name="SimpeAvg MAPE" dataDxfId="6"/>
    <tableColumn id="11" xr3:uid="{34538F52-AC2B-4F00-A4FB-B8CD8BF2CEF8}" name="MovingAvg MAPE" dataDxfId="5"/>
    <tableColumn id="14" xr3:uid="{8311F378-7951-4D8A-9EA5-7A1E972A517F}" name="SES MAPE" dataDxfId="4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62DF9-DA05-4CDD-A49F-73FCBE3B68ED}">
  <dimension ref="A1:D21"/>
  <sheetViews>
    <sheetView workbookViewId="0">
      <selection activeCell="S8" sqref="S8"/>
    </sheetView>
  </sheetViews>
  <sheetFormatPr defaultRowHeight="14.4" x14ac:dyDescent="0.3"/>
  <cols>
    <col min="1" max="1" width="15.77734375" bestFit="1" customWidth="1"/>
    <col min="2" max="2" width="16" bestFit="1" customWidth="1"/>
    <col min="3" max="3" width="13.88671875" bestFit="1" customWidth="1"/>
    <col min="4" max="4" width="16.6640625" bestFit="1" customWidth="1"/>
  </cols>
  <sheetData>
    <row r="1" spans="1:4" x14ac:dyDescent="0.3">
      <c r="A1" s="2" t="s">
        <v>0</v>
      </c>
      <c r="B1" t="s">
        <v>3</v>
      </c>
      <c r="C1" t="s">
        <v>2</v>
      </c>
      <c r="D1" t="s">
        <v>4</v>
      </c>
    </row>
    <row r="2" spans="1:4" x14ac:dyDescent="0.3">
      <c r="A2" s="3">
        <v>43466</v>
      </c>
      <c r="B2">
        <v>9237</v>
      </c>
      <c r="C2">
        <v>5566182.4100000001</v>
      </c>
      <c r="D2">
        <f>C2*8.5</f>
        <v>47312550.484999999</v>
      </c>
    </row>
    <row r="3" spans="1:4" x14ac:dyDescent="0.3">
      <c r="A3" s="3">
        <v>43497</v>
      </c>
      <c r="B3">
        <v>8293</v>
      </c>
      <c r="C3">
        <v>5393538.7000000002</v>
      </c>
      <c r="D3">
        <f t="shared" ref="D3:D7" si="0">C3*8.5</f>
        <v>45845078.950000003</v>
      </c>
    </row>
    <row r="4" spans="1:4" x14ac:dyDescent="0.3">
      <c r="A4" s="3">
        <v>43525</v>
      </c>
      <c r="B4">
        <v>7551</v>
      </c>
      <c r="C4">
        <v>5444665.54</v>
      </c>
      <c r="D4">
        <f t="shared" si="0"/>
        <v>46279657.090000004</v>
      </c>
    </row>
    <row r="5" spans="1:4" x14ac:dyDescent="0.3">
      <c r="A5" s="3">
        <v>43556</v>
      </c>
      <c r="B5">
        <v>12035</v>
      </c>
      <c r="C5">
        <v>5830151.54</v>
      </c>
      <c r="D5">
        <f t="shared" si="0"/>
        <v>49556288.090000004</v>
      </c>
    </row>
    <row r="6" spans="1:4" x14ac:dyDescent="0.3">
      <c r="A6" s="3">
        <v>43586</v>
      </c>
      <c r="B6">
        <v>16899</v>
      </c>
      <c r="C6">
        <v>6609733.8600000003</v>
      </c>
      <c r="D6">
        <f t="shared" si="0"/>
        <v>56182737.810000002</v>
      </c>
    </row>
    <row r="7" spans="1:4" x14ac:dyDescent="0.3">
      <c r="A7" s="3">
        <v>43617</v>
      </c>
      <c r="B7">
        <v>20589</v>
      </c>
      <c r="C7">
        <v>6826519.0700000003</v>
      </c>
      <c r="D7">
        <f t="shared" si="0"/>
        <v>58025412.094999999</v>
      </c>
    </row>
    <row r="9" spans="1:4" x14ac:dyDescent="0.3">
      <c r="B9">
        <f>SUM(B2:B7)</f>
        <v>74604</v>
      </c>
      <c r="C9">
        <f>SUM(C2:C7)</f>
        <v>35670791.119999997</v>
      </c>
      <c r="D9">
        <f>SUM(D2:D7)</f>
        <v>303201724.51999998</v>
      </c>
    </row>
    <row r="12" spans="1:4" x14ac:dyDescent="0.3">
      <c r="D12">
        <f>D9</f>
        <v>303201724.51999998</v>
      </c>
    </row>
    <row r="16" spans="1:4" x14ac:dyDescent="0.3">
      <c r="C16" s="2"/>
    </row>
    <row r="17" spans="2:3" x14ac:dyDescent="0.3">
      <c r="C17" s="2"/>
    </row>
    <row r="18" spans="2:3" x14ac:dyDescent="0.3">
      <c r="B18">
        <f>63-24</f>
        <v>39</v>
      </c>
      <c r="C18" s="2"/>
    </row>
    <row r="19" spans="2:3" x14ac:dyDescent="0.3">
      <c r="C19" s="2"/>
    </row>
    <row r="20" spans="2:3" x14ac:dyDescent="0.3">
      <c r="C20" s="2"/>
    </row>
    <row r="21" spans="2:3" x14ac:dyDescent="0.3">
      <c r="C21" s="2"/>
    </row>
  </sheetData>
  <sortState ref="C16:D21">
    <sortCondition ref="C16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4231A-BDEF-4723-A28C-5A2D3C313706}">
  <dimension ref="B6:D18"/>
  <sheetViews>
    <sheetView workbookViewId="0">
      <selection activeCell="B6" sqref="B6"/>
    </sheetView>
  </sheetViews>
  <sheetFormatPr defaultRowHeight="14.4" x14ac:dyDescent="0.3"/>
  <cols>
    <col min="2" max="2" width="29.6640625" customWidth="1"/>
    <col min="3" max="3" width="14.5546875" bestFit="1" customWidth="1"/>
    <col min="4" max="4" width="12" bestFit="1" customWidth="1"/>
  </cols>
  <sheetData>
    <row r="6" spans="2:4" x14ac:dyDescent="0.3">
      <c r="B6">
        <v>952155731.24000001</v>
      </c>
      <c r="C6">
        <v>100</v>
      </c>
      <c r="D6">
        <f>B7*C6</f>
        <v>30320172452</v>
      </c>
    </row>
    <row r="7" spans="2:4" x14ac:dyDescent="0.3">
      <c r="B7">
        <f>'Total Loss'!D9</f>
        <v>303201724.51999998</v>
      </c>
      <c r="D7">
        <f>D6/B6</f>
        <v>31.843711545498756</v>
      </c>
    </row>
    <row r="9" spans="2:4" x14ac:dyDescent="0.3">
      <c r="B9" s="1">
        <f>(B7-B6)/B6</f>
        <v>-0.68156288454501246</v>
      </c>
    </row>
    <row r="16" spans="2:4" x14ac:dyDescent="0.3">
      <c r="C16" s="4">
        <v>303201724.5</v>
      </c>
    </row>
    <row r="18" spans="3:3" x14ac:dyDescent="0.3">
      <c r="C18">
        <v>105000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7A645-A14D-4D92-86AE-BA460142BD33}">
  <dimension ref="A1:G22"/>
  <sheetViews>
    <sheetView workbookViewId="0">
      <selection activeCell="F1" activeCellId="1" sqref="B1:C7 F1:G7"/>
    </sheetView>
  </sheetViews>
  <sheetFormatPr defaultRowHeight="14.4" x14ac:dyDescent="0.3"/>
  <cols>
    <col min="1" max="1" width="9.5546875" bestFit="1" customWidth="1"/>
    <col min="2" max="2" width="15.77734375" bestFit="1" customWidth="1"/>
    <col min="3" max="3" width="9" bestFit="1" customWidth="1"/>
    <col min="4" max="4" width="12.33203125" bestFit="1" customWidth="1"/>
    <col min="5" max="6" width="11" bestFit="1" customWidth="1"/>
    <col min="7" max="7" width="16.33203125" bestFit="1" customWidth="1"/>
  </cols>
  <sheetData>
    <row r="1" spans="1:7" x14ac:dyDescent="0.3">
      <c r="A1" t="s">
        <v>5</v>
      </c>
      <c r="B1" t="s">
        <v>0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 t="s">
        <v>11</v>
      </c>
      <c r="B2" s="5">
        <v>43466</v>
      </c>
      <c r="C2">
        <v>937171</v>
      </c>
      <c r="D2">
        <v>0</v>
      </c>
      <c r="E2">
        <v>209.94</v>
      </c>
      <c r="F2">
        <v>0</v>
      </c>
      <c r="G2">
        <v>937171</v>
      </c>
    </row>
    <row r="3" spans="1:7" x14ac:dyDescent="0.3">
      <c r="A3" t="s">
        <v>11</v>
      </c>
      <c r="B3" s="5">
        <v>43497</v>
      </c>
      <c r="C3">
        <v>911617.5</v>
      </c>
      <c r="D3">
        <v>0</v>
      </c>
      <c r="E3">
        <v>226.09599999999901</v>
      </c>
      <c r="F3">
        <v>0</v>
      </c>
      <c r="G3">
        <v>911617.5</v>
      </c>
    </row>
    <row r="4" spans="1:7" x14ac:dyDescent="0.3">
      <c r="A4" t="s">
        <v>11</v>
      </c>
      <c r="B4" s="5">
        <v>43525</v>
      </c>
      <c r="C4">
        <v>918924.5</v>
      </c>
      <c r="D4">
        <v>0</v>
      </c>
      <c r="E4">
        <v>205.852</v>
      </c>
      <c r="F4">
        <v>0</v>
      </c>
      <c r="G4">
        <v>918924.5</v>
      </c>
    </row>
    <row r="5" spans="1:7" x14ac:dyDescent="0.3">
      <c r="A5" t="s">
        <v>11</v>
      </c>
      <c r="B5" s="5">
        <v>43556</v>
      </c>
      <c r="C5">
        <v>1067985</v>
      </c>
      <c r="D5">
        <v>0</v>
      </c>
      <c r="E5">
        <v>247.21899999999999</v>
      </c>
      <c r="F5">
        <v>0</v>
      </c>
      <c r="G5">
        <v>1067985</v>
      </c>
    </row>
    <row r="6" spans="1:7" x14ac:dyDescent="0.3">
      <c r="A6" t="s">
        <v>11</v>
      </c>
      <c r="B6" s="5">
        <v>43586</v>
      </c>
      <c r="C6">
        <v>1050569</v>
      </c>
      <c r="D6">
        <v>0</v>
      </c>
      <c r="E6">
        <v>235.34299999999999</v>
      </c>
      <c r="F6">
        <v>0</v>
      </c>
      <c r="G6">
        <v>1050569</v>
      </c>
    </row>
    <row r="7" spans="1:7" x14ac:dyDescent="0.3">
      <c r="A7" t="s">
        <v>11</v>
      </c>
      <c r="B7" s="5">
        <v>43617</v>
      </c>
      <c r="C7">
        <v>1092433</v>
      </c>
      <c r="D7">
        <v>0</v>
      </c>
      <c r="E7">
        <v>252.87799999999999</v>
      </c>
      <c r="F7">
        <v>0</v>
      </c>
      <c r="G7">
        <v>1092433</v>
      </c>
    </row>
    <row r="16" spans="1:7" x14ac:dyDescent="0.3">
      <c r="A16" t="s">
        <v>5</v>
      </c>
      <c r="B16" t="s">
        <v>0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</row>
    <row r="17" spans="1:7" x14ac:dyDescent="0.3">
      <c r="A17" t="s">
        <v>12</v>
      </c>
      <c r="B17" s="5">
        <v>43466</v>
      </c>
      <c r="C17">
        <v>624159</v>
      </c>
      <c r="D17">
        <v>212</v>
      </c>
      <c r="E17">
        <v>139.821</v>
      </c>
      <c r="F17">
        <v>29642.052</v>
      </c>
      <c r="G17">
        <v>653801.05200000003</v>
      </c>
    </row>
    <row r="18" spans="1:7" x14ac:dyDescent="0.3">
      <c r="A18" t="s">
        <v>12</v>
      </c>
      <c r="B18" s="5">
        <v>43497</v>
      </c>
      <c r="C18">
        <v>606149.5</v>
      </c>
      <c r="D18">
        <v>633</v>
      </c>
      <c r="E18">
        <v>150.33500000000001</v>
      </c>
      <c r="F18">
        <v>95162.054999999993</v>
      </c>
      <c r="G18">
        <v>701311.554999999</v>
      </c>
    </row>
    <row r="19" spans="1:7" x14ac:dyDescent="0.3">
      <c r="A19" t="s">
        <v>12</v>
      </c>
      <c r="B19" s="5">
        <v>43525</v>
      </c>
      <c r="C19">
        <v>637723.5</v>
      </c>
      <c r="D19">
        <v>187</v>
      </c>
      <c r="E19">
        <v>142.85900000000001</v>
      </c>
      <c r="F19">
        <v>26714.6329999999</v>
      </c>
      <c r="G19">
        <v>664438.13300000003</v>
      </c>
    </row>
    <row r="20" spans="1:7" x14ac:dyDescent="0.3">
      <c r="A20" t="s">
        <v>12</v>
      </c>
      <c r="B20" s="5">
        <v>43556</v>
      </c>
      <c r="C20">
        <v>718271.5</v>
      </c>
      <c r="D20">
        <v>287</v>
      </c>
      <c r="E20">
        <v>166.267</v>
      </c>
      <c r="F20">
        <v>47718.629000000001</v>
      </c>
      <c r="G20">
        <v>765990.12899999996</v>
      </c>
    </row>
    <row r="21" spans="1:7" x14ac:dyDescent="0.3">
      <c r="A21" t="s">
        <v>12</v>
      </c>
      <c r="B21" s="5">
        <v>43586</v>
      </c>
      <c r="C21">
        <v>705281.5</v>
      </c>
      <c r="D21">
        <v>645</v>
      </c>
      <c r="E21">
        <v>157.99299999999999</v>
      </c>
      <c r="F21">
        <v>101905.485</v>
      </c>
      <c r="G21">
        <v>807186.98499999999</v>
      </c>
    </row>
    <row r="22" spans="1:7" x14ac:dyDescent="0.3">
      <c r="A22" t="s">
        <v>12</v>
      </c>
      <c r="B22" s="5">
        <v>43617</v>
      </c>
      <c r="C22">
        <v>715699.5</v>
      </c>
      <c r="D22">
        <v>1015</v>
      </c>
      <c r="E22">
        <v>165.67099999999999</v>
      </c>
      <c r="F22">
        <v>168156.065</v>
      </c>
      <c r="G22">
        <v>883855.56499999994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32CF-9063-497A-A1DC-1CB9CD897ADB}">
  <dimension ref="A1:Z23"/>
  <sheetViews>
    <sheetView workbookViewId="0">
      <selection activeCell="E29" sqref="E29"/>
    </sheetView>
  </sheetViews>
  <sheetFormatPr defaultRowHeight="14.4" x14ac:dyDescent="0.3"/>
  <cols>
    <col min="1" max="1" width="16" style="6" bestFit="1" customWidth="1"/>
    <col min="2" max="2" width="14.33203125" style="6" bestFit="1" customWidth="1"/>
    <col min="3" max="3" width="13.6640625" style="6" bestFit="1" customWidth="1"/>
    <col min="4" max="4" width="10" style="6" bestFit="1" customWidth="1"/>
    <col min="5" max="5" width="12.21875" style="6" bestFit="1" customWidth="1"/>
    <col min="6" max="6" width="13.88671875" style="6" bestFit="1" customWidth="1"/>
    <col min="7" max="7" width="13.5546875" style="6" bestFit="1" customWidth="1"/>
    <col min="8" max="8" width="14.5546875" style="6" bestFit="1" customWidth="1"/>
    <col min="9" max="9" width="14.44140625" style="6" bestFit="1" customWidth="1"/>
    <col min="10" max="10" width="14.6640625" style="6" bestFit="1" customWidth="1"/>
    <col min="11" max="11" width="15.6640625" style="6" bestFit="1" customWidth="1"/>
    <col min="12" max="12" width="13.6640625" style="6" bestFit="1" customWidth="1"/>
    <col min="13" max="13" width="10.21875" style="6" bestFit="1" customWidth="1"/>
    <col min="14" max="14" width="12.21875" style="6" bestFit="1" customWidth="1"/>
    <col min="15" max="15" width="14.5546875" style="6" bestFit="1" customWidth="1"/>
    <col min="16" max="16" width="14.77734375" style="6" bestFit="1" customWidth="1"/>
    <col min="17" max="17" width="15.77734375" style="6" bestFit="1" customWidth="1"/>
    <col min="18" max="18" width="15.5546875" style="6" bestFit="1" customWidth="1"/>
    <col min="19" max="19" width="15.77734375" style="6" bestFit="1" customWidth="1"/>
    <col min="20" max="20" width="16.77734375" style="6" bestFit="1" customWidth="1"/>
    <col min="21" max="21" width="16.6640625" style="6" bestFit="1" customWidth="1"/>
    <col min="22" max="22" width="12.109375" style="6" bestFit="1" customWidth="1"/>
    <col min="23" max="23" width="13.109375" style="6" bestFit="1" customWidth="1"/>
    <col min="24" max="24" width="15" style="6" bestFit="1" customWidth="1"/>
    <col min="25" max="25" width="15.21875" style="6" bestFit="1" customWidth="1"/>
    <col min="26" max="26" width="16.21875" style="6" bestFit="1" customWidth="1"/>
    <col min="27" max="16384" width="8.88671875" style="6"/>
  </cols>
  <sheetData>
    <row r="1" spans="1:26" x14ac:dyDescent="0.3">
      <c r="A1" s="6" t="s">
        <v>0</v>
      </c>
      <c r="B1" s="6" t="s">
        <v>5</v>
      </c>
      <c r="C1" s="6" t="s">
        <v>26</v>
      </c>
      <c r="D1" s="6" t="s">
        <v>27</v>
      </c>
      <c r="E1" s="6" t="s">
        <v>13</v>
      </c>
      <c r="F1" s="6" t="s">
        <v>28</v>
      </c>
      <c r="G1" s="6" t="s">
        <v>29</v>
      </c>
      <c r="H1" s="6" t="s">
        <v>14</v>
      </c>
      <c r="I1" s="6" t="s">
        <v>30</v>
      </c>
      <c r="J1" s="6" t="s">
        <v>31</v>
      </c>
      <c r="K1" s="6" t="s">
        <v>15</v>
      </c>
      <c r="L1" s="6" t="s">
        <v>32</v>
      </c>
      <c r="M1" s="6" t="s">
        <v>33</v>
      </c>
      <c r="N1" s="6" t="s">
        <v>16</v>
      </c>
      <c r="O1" s="6" t="s">
        <v>34</v>
      </c>
      <c r="P1" s="6" t="s">
        <v>35</v>
      </c>
      <c r="Q1" s="6" t="s">
        <v>17</v>
      </c>
      <c r="R1" s="6" t="s">
        <v>36</v>
      </c>
      <c r="S1" s="6" t="s">
        <v>37</v>
      </c>
      <c r="T1" s="6" t="s">
        <v>18</v>
      </c>
      <c r="U1" s="6" t="s">
        <v>38</v>
      </c>
      <c r="V1" s="6" t="s">
        <v>39</v>
      </c>
      <c r="W1" s="6" t="s">
        <v>19</v>
      </c>
      <c r="X1" s="6" t="s">
        <v>40</v>
      </c>
      <c r="Y1" s="6" t="s">
        <v>41</v>
      </c>
      <c r="Z1" s="6" t="s">
        <v>20</v>
      </c>
    </row>
    <row r="2" spans="1:26" x14ac:dyDescent="0.3">
      <c r="A2" s="6">
        <v>43586</v>
      </c>
      <c r="B2" s="6" t="s">
        <v>12</v>
      </c>
      <c r="C2" s="6">
        <v>87677642</v>
      </c>
      <c r="D2" s="6">
        <v>7781</v>
      </c>
      <c r="E2" s="6">
        <v>1.1005932360819499</v>
      </c>
      <c r="F2" s="6">
        <v>4112212969.8906202</v>
      </c>
      <c r="G2" s="6">
        <v>63914.625</v>
      </c>
      <c r="H2" s="6">
        <v>8.9909532333682005</v>
      </c>
      <c r="I2" s="6">
        <v>3212870673.1111102</v>
      </c>
      <c r="J2" s="6">
        <v>56442.333333333299</v>
      </c>
      <c r="K2" s="6">
        <v>7.9391878210790701</v>
      </c>
      <c r="L2" s="6">
        <v>830143733.35462499</v>
      </c>
      <c r="M2" s="6">
        <v>28337.432000000001</v>
      </c>
      <c r="N2" s="6">
        <v>3.9832711549694602</v>
      </c>
      <c r="O2" s="6">
        <v>1070085702.19425</v>
      </c>
      <c r="P2" s="6">
        <v>30980.766271861699</v>
      </c>
      <c r="Q2" s="6">
        <v>4.3498732852085098</v>
      </c>
      <c r="R2" s="6">
        <v>89695893.178517699</v>
      </c>
      <c r="S2" s="6">
        <v>8333.9214594106306</v>
      </c>
      <c r="T2" s="6">
        <v>1.17768730329184</v>
      </c>
      <c r="U2" s="6">
        <v>504823884271.25</v>
      </c>
      <c r="V2" s="6">
        <v>710490.5</v>
      </c>
      <c r="W2" s="6">
        <v>100</v>
      </c>
      <c r="X2" s="6">
        <v>4112212969.8906202</v>
      </c>
      <c r="Y2" s="6">
        <v>63914.625</v>
      </c>
      <c r="Z2" s="6">
        <v>8.9909532333682005</v>
      </c>
    </row>
    <row r="3" spans="1:26" x14ac:dyDescent="0.3">
      <c r="A3" s="6">
        <v>43586</v>
      </c>
      <c r="B3" s="6" t="s">
        <v>24</v>
      </c>
      <c r="C3" s="6">
        <v>2030017406.8484499</v>
      </c>
      <c r="D3" s="6">
        <v>37281.434999999998</v>
      </c>
      <c r="E3" s="6">
        <v>3.3324174307278902</v>
      </c>
      <c r="F3" s="6">
        <v>1176378806.9684501</v>
      </c>
      <c r="G3" s="6">
        <v>25300.435000000001</v>
      </c>
      <c r="H3" s="6">
        <v>2.2732307970307999</v>
      </c>
      <c r="I3" s="6">
        <v>1630521270.6795599</v>
      </c>
      <c r="J3" s="6">
        <v>31470.768333333301</v>
      </c>
      <c r="K3" s="6">
        <v>2.8207602326932699</v>
      </c>
      <c r="L3" s="6">
        <v>1230516235.30445</v>
      </c>
      <c r="M3" s="6">
        <v>25300.435000000001</v>
      </c>
      <c r="N3" s="6">
        <v>2.2754676032579799</v>
      </c>
      <c r="O3" s="6">
        <v>1336747773.01021</v>
      </c>
      <c r="P3" s="6">
        <v>27012.135260947802</v>
      </c>
      <c r="Q3" s="6">
        <v>2.4268596861459901</v>
      </c>
      <c r="R3" s="6">
        <v>9388699679.9943905</v>
      </c>
      <c r="S3" s="6">
        <v>74651.804120633504</v>
      </c>
      <c r="T3" s="6">
        <v>6.6945700041244001</v>
      </c>
      <c r="U3" s="6">
        <v>1291635011899.97</v>
      </c>
      <c r="V3" s="6">
        <v>1136219.5649999999</v>
      </c>
      <c r="W3" s="6">
        <v>100</v>
      </c>
      <c r="X3" s="6">
        <v>1582966116.90903</v>
      </c>
      <c r="Y3" s="6">
        <v>29885.439049386801</v>
      </c>
      <c r="Z3" s="6">
        <v>2.68305472667031</v>
      </c>
    </row>
    <row r="4" spans="1:26" x14ac:dyDescent="0.3">
      <c r="A4" s="6">
        <v>43586</v>
      </c>
      <c r="B4" s="6" t="s">
        <v>23</v>
      </c>
      <c r="C4" s="6">
        <v>149461441</v>
      </c>
      <c r="D4" s="6">
        <v>12225</v>
      </c>
      <c r="E4" s="6">
        <v>1.5314811045471499</v>
      </c>
      <c r="F4" s="6">
        <v>2093828259.0625</v>
      </c>
      <c r="G4" s="6">
        <v>45758.25</v>
      </c>
      <c r="H4" s="6">
        <v>5.7323478259845499</v>
      </c>
      <c r="I4" s="6">
        <v>1646801323.1111</v>
      </c>
      <c r="J4" s="6">
        <v>40580.666666666599</v>
      </c>
      <c r="K4" s="6">
        <v>5.08372779892278</v>
      </c>
      <c r="L4" s="6">
        <v>900247951.61830604</v>
      </c>
      <c r="M4" s="6">
        <v>30003.952000000001</v>
      </c>
      <c r="N4" s="6">
        <v>3.7587333929126698</v>
      </c>
      <c r="O4" s="6">
        <v>56551652.047524601</v>
      </c>
      <c r="P4" s="6">
        <v>7052.5567127919003</v>
      </c>
      <c r="Q4" s="6">
        <v>0.88354929469296795</v>
      </c>
      <c r="R4" s="6">
        <v>457916878.13808203</v>
      </c>
      <c r="S4" s="6">
        <v>21127.258589087</v>
      </c>
      <c r="T4" s="6">
        <v>2.6466547977102901</v>
      </c>
      <c r="U4" s="6">
        <v>637196687332</v>
      </c>
      <c r="V4" s="6">
        <v>798246</v>
      </c>
      <c r="W4" s="6">
        <v>100</v>
      </c>
      <c r="X4" s="6">
        <v>2093828259.0625</v>
      </c>
      <c r="Y4" s="6">
        <v>45758.25</v>
      </c>
      <c r="Z4" s="6">
        <v>5.7323478259845499</v>
      </c>
    </row>
    <row r="5" spans="1:26" x14ac:dyDescent="0.3">
      <c r="A5" s="6">
        <v>43586</v>
      </c>
      <c r="B5" s="6" t="s">
        <v>22</v>
      </c>
      <c r="C5" s="6">
        <v>6214134505</v>
      </c>
      <c r="D5" s="6">
        <v>78752</v>
      </c>
      <c r="E5" s="6">
        <v>49.675027492627798</v>
      </c>
      <c r="F5" s="6">
        <v>153533997</v>
      </c>
      <c r="G5" s="6">
        <v>11886</v>
      </c>
      <c r="H5" s="6">
        <v>7.5387336032040002</v>
      </c>
      <c r="I5" s="6">
        <v>214702470.444444</v>
      </c>
      <c r="J5" s="6">
        <v>14228.333333333299</v>
      </c>
      <c r="K5" s="6">
        <v>9.0147789135310301</v>
      </c>
      <c r="L5" s="6">
        <v>1677777091.6946499</v>
      </c>
      <c r="M5" s="6">
        <v>40810.783999999898</v>
      </c>
      <c r="N5" s="6">
        <v>25.765982119820801</v>
      </c>
      <c r="O5" s="6">
        <v>5902567723.2805004</v>
      </c>
      <c r="P5" s="6">
        <v>76495.797044083301</v>
      </c>
      <c r="Q5" s="6">
        <v>48.105411485381197</v>
      </c>
      <c r="R5" s="6">
        <v>3353231649.4224601</v>
      </c>
      <c r="S5" s="6">
        <v>56693.600450543301</v>
      </c>
      <c r="T5" s="6">
        <v>35.8899207281504</v>
      </c>
      <c r="U5" s="6">
        <v>25219217290</v>
      </c>
      <c r="V5" s="6">
        <v>158767</v>
      </c>
      <c r="W5" s="6">
        <v>100</v>
      </c>
      <c r="X5" s="6">
        <v>153533997</v>
      </c>
      <c r="Y5" s="6">
        <v>11886</v>
      </c>
      <c r="Z5" s="6">
        <v>7.5387336032040002</v>
      </c>
    </row>
    <row r="6" spans="1:26" x14ac:dyDescent="0.3">
      <c r="A6" s="6">
        <v>43586</v>
      </c>
      <c r="B6" s="6" t="s">
        <v>25</v>
      </c>
      <c r="C6" s="6">
        <v>2040385868.125</v>
      </c>
      <c r="D6" s="6">
        <v>44844.25</v>
      </c>
      <c r="E6" s="6">
        <v>7.5724597001946199</v>
      </c>
      <c r="F6" s="6">
        <v>2627368431.7881198</v>
      </c>
      <c r="G6" s="6">
        <v>50970.474999999897</v>
      </c>
      <c r="H6" s="6">
        <v>8.6080890639424492</v>
      </c>
      <c r="I6" s="6">
        <v>3389832378.7361002</v>
      </c>
      <c r="J6" s="6">
        <v>57969.416666666599</v>
      </c>
      <c r="K6" s="6">
        <v>9.7912499020047505</v>
      </c>
      <c r="L6" s="6">
        <v>2509852946.7937498</v>
      </c>
      <c r="M6" s="6">
        <v>49804.355600000003</v>
      </c>
      <c r="N6" s="6">
        <v>8.4109582872772108</v>
      </c>
      <c r="O6" s="6">
        <v>2693699426.7901402</v>
      </c>
      <c r="P6" s="6">
        <v>51627.392120627097</v>
      </c>
      <c r="Q6" s="6">
        <v>8.7192938423398694</v>
      </c>
      <c r="R6" s="6">
        <v>7111452409.9919395</v>
      </c>
      <c r="S6" s="6">
        <v>83793.425104051596</v>
      </c>
      <c r="T6" s="6">
        <v>14.1504529035851</v>
      </c>
      <c r="U6" s="6">
        <v>350014910528.125</v>
      </c>
      <c r="V6" s="6">
        <v>591595.75</v>
      </c>
      <c r="W6" s="6">
        <v>100</v>
      </c>
      <c r="X6" s="6">
        <v>2627368431.7881198</v>
      </c>
      <c r="Y6" s="6">
        <v>50970.474999999897</v>
      </c>
      <c r="Z6" s="6">
        <v>8.6080890639424492</v>
      </c>
    </row>
    <row r="7" spans="1:26" x14ac:dyDescent="0.3">
      <c r="A7" s="6">
        <v>43586</v>
      </c>
      <c r="B7" s="6" t="s">
        <v>21</v>
      </c>
      <c r="C7" s="6">
        <v>512214741</v>
      </c>
      <c r="D7" s="6">
        <v>17079</v>
      </c>
      <c r="E7" s="6">
        <v>2.46718943653303</v>
      </c>
      <c r="F7" s="6">
        <v>5622699000.25</v>
      </c>
      <c r="G7" s="6">
        <v>73499.5</v>
      </c>
      <c r="H7" s="6">
        <v>10.7754472492653</v>
      </c>
      <c r="I7" s="6">
        <v>5690554793.4444304</v>
      </c>
      <c r="J7" s="6">
        <v>73959.666666666599</v>
      </c>
      <c r="K7" s="6">
        <v>10.8432095573536</v>
      </c>
      <c r="L7" s="6">
        <v>2796014356.4844098</v>
      </c>
      <c r="M7" s="6">
        <v>50749.303999999996</v>
      </c>
      <c r="N7" s="6">
        <v>7.4253441190522098</v>
      </c>
      <c r="O7" s="6">
        <v>897915609.42675698</v>
      </c>
      <c r="P7" s="6">
        <v>28997.412996190498</v>
      </c>
      <c r="Q7" s="6">
        <v>4.24572961576854</v>
      </c>
      <c r="R7" s="6">
        <v>2731982185.26651</v>
      </c>
      <c r="S7" s="6">
        <v>44478.4614188587</v>
      </c>
      <c r="T7" s="6">
        <v>6.4613621097032299</v>
      </c>
      <c r="U7" s="6">
        <v>461823905896</v>
      </c>
      <c r="V7" s="6">
        <v>679414</v>
      </c>
      <c r="W7" s="6">
        <v>100</v>
      </c>
      <c r="X7" s="6">
        <v>5622699000.25</v>
      </c>
      <c r="Y7" s="6">
        <v>73499.5</v>
      </c>
      <c r="Z7" s="6">
        <v>10.7754472492653</v>
      </c>
    </row>
    <row r="8" spans="1:26" x14ac:dyDescent="0.3">
      <c r="A8" s="6">
        <v>43586</v>
      </c>
      <c r="B8" s="6" t="s">
        <v>42</v>
      </c>
      <c r="C8" s="6">
        <v>479299925</v>
      </c>
      <c r="D8" s="6">
        <v>21527</v>
      </c>
      <c r="E8" s="6">
        <v>2.6968109802950102</v>
      </c>
      <c r="F8" s="6">
        <v>7055349614.5625</v>
      </c>
      <c r="G8" s="6">
        <v>81190.75</v>
      </c>
      <c r="H8" s="6">
        <v>10.1490883742973</v>
      </c>
      <c r="I8" s="6">
        <v>5437375422.4444504</v>
      </c>
      <c r="J8" s="6">
        <v>70526.333333333299</v>
      </c>
      <c r="K8" s="6">
        <v>8.8063618784553501</v>
      </c>
      <c r="L8" s="6">
        <v>2136738744.9424</v>
      </c>
      <c r="M8" s="6">
        <v>40906.32</v>
      </c>
      <c r="N8" s="6">
        <v>5.0769898975038297</v>
      </c>
      <c r="O8" s="6">
        <v>1084696735.5715301</v>
      </c>
      <c r="P8" s="6">
        <v>32830.780668591004</v>
      </c>
      <c r="Q8" s="6">
        <v>4.1425469095976704</v>
      </c>
      <c r="R8" s="6">
        <v>770602093.90391004</v>
      </c>
      <c r="S8" s="6">
        <v>27759.612061111999</v>
      </c>
      <c r="T8" s="6">
        <v>3.49539897675775</v>
      </c>
      <c r="U8" s="6">
        <v>632200654490</v>
      </c>
      <c r="V8" s="6">
        <v>794819</v>
      </c>
      <c r="W8" s="6">
        <v>100</v>
      </c>
      <c r="X8" s="6">
        <v>7055349614.5625</v>
      </c>
      <c r="Y8" s="6">
        <v>81190.75</v>
      </c>
      <c r="Z8" s="6">
        <v>10.1490883742973</v>
      </c>
    </row>
    <row r="10" spans="1:26" x14ac:dyDescent="0.3">
      <c r="B10" s="6" t="s">
        <v>1</v>
      </c>
      <c r="C10" s="6">
        <f>AVERAGE(C2:C7)</f>
        <v>1838981933.995575</v>
      </c>
      <c r="D10" s="6">
        <f>AVERAGE(D2:D7)</f>
        <v>32993.780833333331</v>
      </c>
      <c r="E10" s="6">
        <f>AVERAGE(E2:E7)</f>
        <v>10.946528066785406</v>
      </c>
      <c r="F10" s="6">
        <f>AVERAGE(F2:F7)</f>
        <v>2631003577.4932818</v>
      </c>
      <c r="G10" s="6">
        <f>AVERAGE(G2:G7)</f>
        <v>45221.547499999986</v>
      </c>
      <c r="H10" s="6">
        <f>AVERAGE(H2:H7)</f>
        <v>7.3198002954658827</v>
      </c>
      <c r="I10" s="6">
        <f>AVERAGE(I2:I7)</f>
        <v>2630880484.921124</v>
      </c>
      <c r="J10" s="6">
        <f>AVERAGE(J2:J7)</f>
        <v>45775.197499999951</v>
      </c>
      <c r="K10" s="6">
        <f>AVERAGE(K2:K7)</f>
        <v>7.5821523709307499</v>
      </c>
      <c r="L10" s="6">
        <f>AVERAGE(L2:L7)</f>
        <v>1657425385.8750317</v>
      </c>
      <c r="M10" s="6">
        <f>AVERAGE(M2:M7)</f>
        <v>37501.043766666648</v>
      </c>
      <c r="N10" s="6">
        <f>AVERAGE(N2:N7)</f>
        <v>8.6032927795483882</v>
      </c>
      <c r="O10" s="6">
        <f>AVERAGE(O2:O7)</f>
        <v>1992927981.124897</v>
      </c>
      <c r="P10" s="6">
        <f>AVERAGE(P2:P7)</f>
        <v>37027.676734417044</v>
      </c>
      <c r="Q10" s="6">
        <f>AVERAGE(Q2:Q7)</f>
        <v>11.455119534922845</v>
      </c>
      <c r="R10" s="6">
        <f>AVERAGE(R2:R7)</f>
        <v>3855496449.3319836</v>
      </c>
      <c r="S10" s="6">
        <f>AVERAGE(S2:S7)</f>
        <v>48179.745190430782</v>
      </c>
      <c r="T10" s="6">
        <f>AVERAGE(T2:T7)</f>
        <v>11.170107974427543</v>
      </c>
      <c r="U10" s="6">
        <f>AVERAGE(U2:U7)</f>
        <v>545118936202.89081</v>
      </c>
      <c r="V10" s="6">
        <f>AVERAGE(V2:V7)</f>
        <v>679122.13583333336</v>
      </c>
      <c r="W10" s="6">
        <f>AVERAGE(W2:W7)</f>
        <v>100</v>
      </c>
      <c r="X10" s="6">
        <f>AVERAGE(X2:X7)</f>
        <v>2698768129.1500449</v>
      </c>
      <c r="Y10" s="6">
        <f>AVERAGE(Y2:Y7)</f>
        <v>45985.714841564448</v>
      </c>
      <c r="Z10" s="6">
        <f>AVERAGE(Z2:Z7)</f>
        <v>7.3881042837391346</v>
      </c>
    </row>
    <row r="16" spans="1:26" x14ac:dyDescent="0.3">
      <c r="B16" t="s">
        <v>46</v>
      </c>
      <c r="C16" s="6">
        <f>MIN(E10,H10,K10,N10,Q10,T10,W10,Z10)</f>
        <v>7.3198002954658827</v>
      </c>
    </row>
    <row r="17" spans="2:3" x14ac:dyDescent="0.3">
      <c r="B17"/>
      <c r="C17"/>
    </row>
    <row r="18" spans="2:3" x14ac:dyDescent="0.3">
      <c r="B18"/>
      <c r="C18"/>
    </row>
    <row r="19" spans="2:3" x14ac:dyDescent="0.3">
      <c r="B19"/>
      <c r="C19"/>
    </row>
    <row r="20" spans="2:3" x14ac:dyDescent="0.3">
      <c r="B20"/>
      <c r="C20"/>
    </row>
    <row r="21" spans="2:3" x14ac:dyDescent="0.3">
      <c r="B21" s="6" t="s">
        <v>28</v>
      </c>
      <c r="C21" s="6">
        <f>F10</f>
        <v>2631003577.4932818</v>
      </c>
    </row>
    <row r="22" spans="2:3" x14ac:dyDescent="0.3">
      <c r="B22" s="6" t="s">
        <v>29</v>
      </c>
      <c r="C22" s="6">
        <f>G10</f>
        <v>45221.547499999986</v>
      </c>
    </row>
    <row r="23" spans="2:3" x14ac:dyDescent="0.3">
      <c r="B23" s="6" t="s">
        <v>14</v>
      </c>
      <c r="C23" s="6">
        <f>H10</f>
        <v>7.3198002954658827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FE80C-247E-438F-9761-C88203CFECAB}">
  <dimension ref="A1:Z20"/>
  <sheetViews>
    <sheetView workbookViewId="0">
      <selection activeCell="C10" sqref="C10"/>
    </sheetView>
  </sheetViews>
  <sheetFormatPr defaultRowHeight="14.4" x14ac:dyDescent="0.3"/>
  <cols>
    <col min="1" max="1" width="15.88671875" bestFit="1" customWidth="1"/>
    <col min="2" max="2" width="25.21875" customWidth="1"/>
    <col min="3" max="3" width="12.5546875" bestFit="1" customWidth="1"/>
    <col min="4" max="4" width="10.109375" bestFit="1" customWidth="1"/>
    <col min="5" max="5" width="12.109375" bestFit="1" customWidth="1"/>
    <col min="6" max="6" width="13.21875" bestFit="1" customWidth="1"/>
    <col min="7" max="7" width="13.44140625" bestFit="1" customWidth="1"/>
    <col min="8" max="8" width="14.44140625" bestFit="1" customWidth="1"/>
    <col min="9" max="9" width="14.33203125" bestFit="1" customWidth="1"/>
    <col min="10" max="10" width="14.5546875" bestFit="1" customWidth="1"/>
    <col min="11" max="11" width="15.5546875" bestFit="1" customWidth="1"/>
    <col min="12" max="12" width="12.5546875" bestFit="1" customWidth="1"/>
    <col min="13" max="14" width="12.109375" bestFit="1" customWidth="1"/>
    <col min="15" max="15" width="14.44140625" bestFit="1" customWidth="1"/>
    <col min="16" max="16" width="14.6640625" bestFit="1" customWidth="1"/>
    <col min="17" max="17" width="15.6640625" bestFit="1" customWidth="1"/>
    <col min="18" max="18" width="15.44140625" bestFit="1" customWidth="1"/>
    <col min="19" max="19" width="15.6640625" bestFit="1" customWidth="1"/>
    <col min="20" max="20" width="16.6640625" bestFit="1" customWidth="1"/>
    <col min="21" max="21" width="12.5546875" bestFit="1" customWidth="1"/>
    <col min="22" max="22" width="12.109375" bestFit="1" customWidth="1"/>
    <col min="23" max="23" width="13" bestFit="1" customWidth="1"/>
    <col min="24" max="24" width="14.88671875" bestFit="1" customWidth="1"/>
    <col min="25" max="25" width="15.109375" bestFit="1" customWidth="1"/>
    <col min="26" max="26" width="16.109375" bestFit="1" customWidth="1"/>
  </cols>
  <sheetData>
    <row r="1" spans="1:26" x14ac:dyDescent="0.3">
      <c r="A1" t="s">
        <v>0</v>
      </c>
      <c r="B1" t="s">
        <v>5</v>
      </c>
      <c r="C1" t="s">
        <v>26</v>
      </c>
      <c r="D1" t="s">
        <v>27</v>
      </c>
      <c r="E1" t="s">
        <v>13</v>
      </c>
      <c r="F1" t="s">
        <v>28</v>
      </c>
      <c r="G1" t="s">
        <v>29</v>
      </c>
      <c r="H1" t="s">
        <v>14</v>
      </c>
      <c r="I1" t="s">
        <v>30</v>
      </c>
      <c r="J1" t="s">
        <v>31</v>
      </c>
      <c r="K1" t="s">
        <v>15</v>
      </c>
      <c r="L1" t="s">
        <v>32</v>
      </c>
      <c r="M1" t="s">
        <v>33</v>
      </c>
      <c r="N1" t="s">
        <v>16</v>
      </c>
      <c r="O1" t="s">
        <v>34</v>
      </c>
      <c r="P1" t="s">
        <v>35</v>
      </c>
      <c r="Q1" t="s">
        <v>17</v>
      </c>
      <c r="R1" t="s">
        <v>36</v>
      </c>
      <c r="S1" t="s">
        <v>37</v>
      </c>
      <c r="T1" t="s">
        <v>18</v>
      </c>
      <c r="U1" t="s">
        <v>38</v>
      </c>
      <c r="V1" t="s">
        <v>39</v>
      </c>
      <c r="W1" t="s">
        <v>19</v>
      </c>
      <c r="X1" t="s">
        <v>40</v>
      </c>
      <c r="Y1" t="s">
        <v>41</v>
      </c>
      <c r="Z1" t="s">
        <v>20</v>
      </c>
    </row>
    <row r="2" spans="1:26" x14ac:dyDescent="0.3">
      <c r="A2" s="6">
        <v>43586</v>
      </c>
      <c r="B2" s="6" t="s">
        <v>12</v>
      </c>
      <c r="C2" s="6">
        <v>87203182.352985993</v>
      </c>
      <c r="D2" s="6">
        <v>8730.9809999999998</v>
      </c>
      <c r="E2" s="6">
        <v>62.3968193113393</v>
      </c>
      <c r="F2" s="6">
        <v>83598557.509541005</v>
      </c>
      <c r="G2" s="6">
        <v>8522.0540000000001</v>
      </c>
      <c r="H2" s="6">
        <v>60.7504648067669</v>
      </c>
      <c r="I2" s="6">
        <v>72592879.495169401</v>
      </c>
      <c r="J2" s="6">
        <v>7849.8233333333301</v>
      </c>
      <c r="K2" s="6">
        <v>55.453255799896603</v>
      </c>
      <c r="L2" s="6">
        <v>90100792.590860203</v>
      </c>
      <c r="M2" s="6">
        <v>8895.3718000000008</v>
      </c>
      <c r="N2" s="6">
        <v>63.692226482697002</v>
      </c>
      <c r="O2" s="6">
        <v>84972577.748229101</v>
      </c>
      <c r="P2" s="6">
        <v>8600.1290233360796</v>
      </c>
      <c r="Q2" s="6">
        <v>61.354852645935999</v>
      </c>
      <c r="R2" s="6">
        <v>60193395.084408604</v>
      </c>
      <c r="S2" s="6">
        <v>6244.0259414063503</v>
      </c>
      <c r="T2" s="6">
        <v>40.301143494568798</v>
      </c>
      <c r="U2" s="6">
        <v>152518599.51829201</v>
      </c>
      <c r="V2" s="6">
        <v>11714.8531198035</v>
      </c>
      <c r="W2" s="6">
        <v>84.7567570442516</v>
      </c>
      <c r="X2" s="6">
        <v>79890604.719282702</v>
      </c>
      <c r="Y2" s="6">
        <v>8201.7348800803302</v>
      </c>
      <c r="Z2" s="6">
        <v>57.762008035451103</v>
      </c>
    </row>
    <row r="3" spans="1:26" x14ac:dyDescent="0.3">
      <c r="A3" s="6">
        <v>43586</v>
      </c>
      <c r="B3" s="6" t="s">
        <v>24</v>
      </c>
      <c r="C3" s="6">
        <v>111920352.85177</v>
      </c>
      <c r="D3" s="6">
        <v>8229.6990000000005</v>
      </c>
      <c r="E3" s="6">
        <v>18.809518612639899</v>
      </c>
      <c r="F3" s="6">
        <v>476890756.28401601</v>
      </c>
      <c r="G3" s="6">
        <v>20227.773249999998</v>
      </c>
      <c r="H3" s="6">
        <v>51.119246241134697</v>
      </c>
      <c r="I3" s="6">
        <v>408465395.48622602</v>
      </c>
      <c r="J3" s="6">
        <v>18459.074999999899</v>
      </c>
      <c r="K3" s="6">
        <v>46.215761273528102</v>
      </c>
      <c r="L3" s="6">
        <v>241530404.11432999</v>
      </c>
      <c r="M3" s="6">
        <v>13183.4160399999</v>
      </c>
      <c r="N3" s="6">
        <v>31.5896856246273</v>
      </c>
      <c r="O3" s="6">
        <v>132461167.111748</v>
      </c>
      <c r="P3" s="6">
        <v>11497.776939753499</v>
      </c>
      <c r="Q3" s="6">
        <v>31.567442013636601</v>
      </c>
      <c r="R3" s="6">
        <v>280312370.31025302</v>
      </c>
      <c r="S3" s="6">
        <v>12115.756882191399</v>
      </c>
      <c r="T3" s="6">
        <v>26.625680531691199</v>
      </c>
      <c r="U3" s="6">
        <v>161892045.43465599</v>
      </c>
      <c r="V3" s="6">
        <v>10638.4188968867</v>
      </c>
      <c r="W3" s="6">
        <v>25.287328418754999</v>
      </c>
      <c r="X3" s="6">
        <v>476890756.28401601</v>
      </c>
      <c r="Y3" s="6">
        <v>20227.773249999998</v>
      </c>
      <c r="Z3" s="6">
        <v>51.119246241134697</v>
      </c>
    </row>
    <row r="4" spans="1:26" x14ac:dyDescent="0.3">
      <c r="A4" s="6">
        <v>43586</v>
      </c>
      <c r="B4" s="6" t="s">
        <v>42</v>
      </c>
      <c r="C4" s="6">
        <v>73272248.652457997</v>
      </c>
      <c r="D4" s="6">
        <v>8115.1729999999998</v>
      </c>
      <c r="E4" s="6">
        <v>36.277367358965598</v>
      </c>
      <c r="F4" s="6">
        <v>94062675.326993003</v>
      </c>
      <c r="G4" s="6">
        <v>9308.4079999999994</v>
      </c>
      <c r="H4" s="6">
        <v>41.845215838260003</v>
      </c>
      <c r="I4" s="6">
        <v>67557031.845129997</v>
      </c>
      <c r="J4" s="6">
        <v>7755.0510000000004</v>
      </c>
      <c r="K4" s="6">
        <v>34.596973530373198</v>
      </c>
      <c r="L4" s="6">
        <v>92523114.686156198</v>
      </c>
      <c r="M4" s="6">
        <v>9225.3400399999991</v>
      </c>
      <c r="N4" s="6">
        <v>41.457605841265199</v>
      </c>
      <c r="O4" s="6">
        <v>70299347.3979173</v>
      </c>
      <c r="P4" s="6">
        <v>7838.5663343866199</v>
      </c>
      <c r="Q4" s="6">
        <v>34.839197000852202</v>
      </c>
      <c r="R4" s="6">
        <v>32803598.538180899</v>
      </c>
      <c r="S4" s="6">
        <v>4624.6070980905697</v>
      </c>
      <c r="T4" s="6">
        <v>23.5513681425562</v>
      </c>
      <c r="U4" s="6">
        <v>206406610.248142</v>
      </c>
      <c r="V4" s="6">
        <v>14317.7131293193</v>
      </c>
      <c r="W4" s="6">
        <v>66.116024013277197</v>
      </c>
      <c r="X4" s="6">
        <v>89298440.141137704</v>
      </c>
      <c r="Y4" s="6">
        <v>8888.1225565280292</v>
      </c>
      <c r="Z4" s="6">
        <v>39.600400487433497</v>
      </c>
    </row>
    <row r="5" spans="1:26" x14ac:dyDescent="0.3">
      <c r="A5" s="6">
        <v>43586</v>
      </c>
      <c r="B5" s="6" t="s">
        <v>23</v>
      </c>
      <c r="C5" s="6">
        <v>244325482.24522501</v>
      </c>
      <c r="D5" s="6">
        <v>15629.924999999999</v>
      </c>
      <c r="E5" s="6">
        <v>71.582036444680597</v>
      </c>
      <c r="F5" s="6">
        <v>192130686.12963301</v>
      </c>
      <c r="G5" s="6">
        <v>13860.00575</v>
      </c>
      <c r="H5" s="6">
        <v>63.475413626488603</v>
      </c>
      <c r="I5" s="6">
        <v>167495636.85824499</v>
      </c>
      <c r="J5" s="6">
        <v>12940.8156666666</v>
      </c>
      <c r="K5" s="6">
        <v>59.265319124264401</v>
      </c>
      <c r="L5" s="6">
        <v>212427058.895484</v>
      </c>
      <c r="M5" s="6">
        <v>14573.816664</v>
      </c>
      <c r="N5" s="6">
        <v>66.744825970191201</v>
      </c>
      <c r="O5" s="6">
        <v>194433424.07510501</v>
      </c>
      <c r="P5" s="6">
        <v>13942.8741930492</v>
      </c>
      <c r="Q5" s="6">
        <v>63.855101235126199</v>
      </c>
      <c r="R5" s="6">
        <v>95599682.644054502</v>
      </c>
      <c r="S5" s="6">
        <v>9713.9787617728507</v>
      </c>
      <c r="T5" s="6">
        <v>44.533228849925301</v>
      </c>
      <c r="U5" s="6">
        <v>300362798.91771001</v>
      </c>
      <c r="V5" s="6">
        <v>17328.1794240032</v>
      </c>
      <c r="W5" s="6">
        <v>79.378395205511296</v>
      </c>
      <c r="X5" s="6">
        <v>192130686.12963301</v>
      </c>
      <c r="Y5" s="6">
        <v>13860.00575</v>
      </c>
      <c r="Z5" s="6">
        <v>63.475413626488603</v>
      </c>
    </row>
    <row r="6" spans="1:26" x14ac:dyDescent="0.3">
      <c r="A6" s="6">
        <v>43586</v>
      </c>
      <c r="B6" s="6" t="s">
        <v>22</v>
      </c>
      <c r="C6" s="6">
        <v>2564222.6184339901</v>
      </c>
      <c r="D6" s="6">
        <v>1600.79699999999</v>
      </c>
      <c r="E6" s="6">
        <v>39.984726813883398</v>
      </c>
      <c r="F6" s="6">
        <v>14189181.3716492</v>
      </c>
      <c r="G6" s="6">
        <v>3409.7845000000002</v>
      </c>
      <c r="H6" s="6">
        <v>71.695222684332094</v>
      </c>
      <c r="I6" s="6">
        <v>11776582.6122944</v>
      </c>
      <c r="J6" s="6">
        <v>3035.4623333333302</v>
      </c>
      <c r="K6" s="6">
        <v>62.260296912442698</v>
      </c>
      <c r="L6" s="6">
        <v>5939440.19747495</v>
      </c>
      <c r="M6" s="6">
        <v>1837.6314</v>
      </c>
      <c r="N6" s="6">
        <v>32.068534442397002</v>
      </c>
      <c r="O6" s="6">
        <v>2191354.1930744601</v>
      </c>
      <c r="P6" s="6">
        <v>1230.20791030798</v>
      </c>
      <c r="Q6" s="6">
        <v>23.678513387455499</v>
      </c>
      <c r="R6" s="6">
        <v>7109430.7082052398</v>
      </c>
      <c r="S6" s="6">
        <v>2086.1152874311501</v>
      </c>
      <c r="T6" s="6">
        <v>37.799422904447901</v>
      </c>
      <c r="U6" s="6">
        <v>23108402.879689898</v>
      </c>
      <c r="V6" s="6">
        <v>4532.75444761378</v>
      </c>
      <c r="W6" s="6">
        <v>100.00011758767501</v>
      </c>
      <c r="X6" s="6">
        <v>14189181.3716492</v>
      </c>
      <c r="Y6" s="6">
        <v>3409.7845000000002</v>
      </c>
      <c r="Z6" s="6">
        <v>71.695222684332094</v>
      </c>
    </row>
    <row r="7" spans="1:26" x14ac:dyDescent="0.3">
      <c r="A7" s="6">
        <v>43586</v>
      </c>
      <c r="B7" s="6" t="s">
        <v>25</v>
      </c>
      <c r="C7" s="6">
        <v>55186173.946660496</v>
      </c>
      <c r="D7" s="6">
        <v>6152.3054999999904</v>
      </c>
      <c r="E7" s="6">
        <v>40.0102299893544</v>
      </c>
      <c r="F7" s="6">
        <v>105607483.901811</v>
      </c>
      <c r="G7" s="6">
        <v>8231.4409999999898</v>
      </c>
      <c r="H7" s="6">
        <v>51.019280941965903</v>
      </c>
      <c r="I7" s="6">
        <v>89867521.211636394</v>
      </c>
      <c r="J7" s="6">
        <v>7212.2574999999997</v>
      </c>
      <c r="K7" s="6">
        <v>41.412417646662199</v>
      </c>
      <c r="L7" s="6">
        <v>72115461.037883103</v>
      </c>
      <c r="M7" s="6">
        <v>6152.3054999999904</v>
      </c>
      <c r="N7" s="6">
        <v>32.711332280462102</v>
      </c>
      <c r="O7" s="6">
        <v>27174643.4518626</v>
      </c>
      <c r="P7" s="6">
        <v>5036.3249259437098</v>
      </c>
      <c r="Q7" s="6">
        <v>41.662118060738301</v>
      </c>
      <c r="R7" s="6">
        <v>38028584.0903413</v>
      </c>
      <c r="S7" s="6">
        <v>4669.9367662240202</v>
      </c>
      <c r="T7" s="6">
        <v>26.625280378436099</v>
      </c>
      <c r="U7" s="6">
        <v>72633226.294548601</v>
      </c>
      <c r="V7" s="6">
        <v>6552.6934008529297</v>
      </c>
      <c r="W7" s="6">
        <v>38.231259918465298</v>
      </c>
      <c r="X7" s="6">
        <v>101108918.756148</v>
      </c>
      <c r="Y7" s="6">
        <v>7276.6228849015597</v>
      </c>
      <c r="Z7" s="6">
        <v>38.618450386590503</v>
      </c>
    </row>
    <row r="8" spans="1:26" x14ac:dyDescent="0.3">
      <c r="A8" s="6">
        <v>43586</v>
      </c>
      <c r="B8" s="6" t="s">
        <v>21</v>
      </c>
      <c r="C8" s="6">
        <v>21026788.093452498</v>
      </c>
      <c r="D8" s="6">
        <v>4169.7545</v>
      </c>
      <c r="E8" s="6">
        <v>76.653729116107002</v>
      </c>
      <c r="F8" s="6">
        <v>22794523.673802499</v>
      </c>
      <c r="G8" s="6">
        <v>4376.5955000000004</v>
      </c>
      <c r="H8" s="6">
        <v>81.218366131703206</v>
      </c>
      <c r="I8" s="6">
        <v>21485590.840788901</v>
      </c>
      <c r="J8" s="6">
        <v>4224.4118333333299</v>
      </c>
      <c r="K8" s="6">
        <v>77.859925599913893</v>
      </c>
      <c r="L8" s="6">
        <v>22826890.459763099</v>
      </c>
      <c r="M8" s="6">
        <v>4380.2916519999999</v>
      </c>
      <c r="N8" s="6">
        <v>81.299934061825695</v>
      </c>
      <c r="O8" s="6">
        <v>22615941.464648999</v>
      </c>
      <c r="P8" s="6">
        <v>4357.7688031726902</v>
      </c>
      <c r="Q8" s="6">
        <v>80.832773256134899</v>
      </c>
      <c r="R8" s="6">
        <v>22194333.687561601</v>
      </c>
      <c r="S8" s="6">
        <v>3760.2533718281602</v>
      </c>
      <c r="T8" s="6">
        <v>60.124602104424397</v>
      </c>
      <c r="U8" s="6">
        <v>30274582.607658401</v>
      </c>
      <c r="V8" s="6">
        <v>5135.18772794508</v>
      </c>
      <c r="W8" s="6">
        <v>97.410749793690997</v>
      </c>
      <c r="X8" s="6">
        <v>22437380.5824573</v>
      </c>
      <c r="Y8" s="6">
        <v>4322.8060495566897</v>
      </c>
      <c r="Z8" s="6">
        <v>79.799221668418099</v>
      </c>
    </row>
    <row r="10" spans="1:26" s="6" customFormat="1" x14ac:dyDescent="0.3">
      <c r="B10" s="6" t="s">
        <v>1</v>
      </c>
      <c r="C10" s="6">
        <f>AVERAGE(C2:C8)</f>
        <v>85071207.25156942</v>
      </c>
      <c r="D10" s="6">
        <f t="shared" ref="D10:Z10" si="0">AVERAGE(D2:D8)</f>
        <v>7518.376428571426</v>
      </c>
      <c r="E10" s="6">
        <f t="shared" si="0"/>
        <v>49.387775378138599</v>
      </c>
      <c r="F10" s="6">
        <f t="shared" si="0"/>
        <v>141324837.74249226</v>
      </c>
      <c r="G10" s="6">
        <f t="shared" si="0"/>
        <v>9705.1517142857138</v>
      </c>
      <c r="H10" s="6">
        <f t="shared" si="0"/>
        <v>60.160458610093052</v>
      </c>
      <c r="I10" s="6">
        <f t="shared" si="0"/>
        <v>119891519.76421288</v>
      </c>
      <c r="J10" s="6">
        <f t="shared" si="0"/>
        <v>8782.4138095237831</v>
      </c>
      <c r="K10" s="6">
        <f t="shared" si="0"/>
        <v>53.866278555297299</v>
      </c>
      <c r="L10" s="6">
        <f t="shared" si="0"/>
        <v>105351880.28313592</v>
      </c>
      <c r="M10" s="6">
        <f t="shared" si="0"/>
        <v>8321.1675851428408</v>
      </c>
      <c r="N10" s="6">
        <f t="shared" si="0"/>
        <v>49.937734957637929</v>
      </c>
      <c r="O10" s="6">
        <f t="shared" si="0"/>
        <v>76306922.20608364</v>
      </c>
      <c r="P10" s="6">
        <f t="shared" si="0"/>
        <v>7500.5211614213958</v>
      </c>
      <c r="Q10" s="6">
        <f t="shared" si="0"/>
        <v>48.255713942839961</v>
      </c>
      <c r="R10" s="6">
        <f t="shared" si="0"/>
        <v>76605913.580429316</v>
      </c>
      <c r="S10" s="6">
        <f t="shared" si="0"/>
        <v>6173.5248727063581</v>
      </c>
      <c r="T10" s="6">
        <f t="shared" si="0"/>
        <v>37.080103772292837</v>
      </c>
      <c r="U10" s="6">
        <f t="shared" si="0"/>
        <v>135313752.27152812</v>
      </c>
      <c r="V10" s="6">
        <f t="shared" si="0"/>
        <v>10031.400020917785</v>
      </c>
      <c r="W10" s="6">
        <f t="shared" si="0"/>
        <v>70.168661711660903</v>
      </c>
      <c r="X10" s="6">
        <f t="shared" si="0"/>
        <v>139420852.56918913</v>
      </c>
      <c r="Y10" s="6">
        <f t="shared" si="0"/>
        <v>9455.2642672952297</v>
      </c>
      <c r="Z10" s="6">
        <f t="shared" si="0"/>
        <v>57.438566161406939</v>
      </c>
    </row>
    <row r="13" spans="1:26" x14ac:dyDescent="0.3">
      <c r="B13" t="s">
        <v>46</v>
      </c>
      <c r="C13" s="6">
        <f>MIN(E10,H10,K10,N10,Q10,T10,W10,Z10)</f>
        <v>37.080103772292837</v>
      </c>
    </row>
    <row r="18" spans="2:3" x14ac:dyDescent="0.3">
      <c r="B18" t="s">
        <v>36</v>
      </c>
      <c r="C18" s="6">
        <f>R10</f>
        <v>76605913.580429316</v>
      </c>
    </row>
    <row r="19" spans="2:3" x14ac:dyDescent="0.3">
      <c r="B19" t="s">
        <v>37</v>
      </c>
      <c r="C19" s="6">
        <f>S10</f>
        <v>6173.5248727063581</v>
      </c>
    </row>
    <row r="20" spans="2:3" x14ac:dyDescent="0.3">
      <c r="B20" t="s">
        <v>18</v>
      </c>
      <c r="C20" s="6">
        <f>T10</f>
        <v>37.080103772292837</v>
      </c>
    </row>
  </sheetData>
  <sortState ref="A2:Z8">
    <sortCondition ref="B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4636-3267-4268-9821-3FB21D46AA4A}">
  <dimension ref="A1:Z21"/>
  <sheetViews>
    <sheetView workbookViewId="0">
      <selection sqref="A1:N7"/>
    </sheetView>
  </sheetViews>
  <sheetFormatPr defaultRowHeight="14.4" x14ac:dyDescent="0.3"/>
  <cols>
    <col min="1" max="1" width="15.77734375" bestFit="1" customWidth="1"/>
    <col min="2" max="2" width="16.5546875" bestFit="1" customWidth="1"/>
    <col min="3" max="3" width="13.6640625" bestFit="1" customWidth="1"/>
    <col min="4" max="4" width="9.77734375" bestFit="1" customWidth="1"/>
    <col min="5" max="5" width="12" bestFit="1" customWidth="1"/>
    <col min="6" max="6" width="13.6640625" bestFit="1" customWidth="1"/>
    <col min="7" max="7" width="13.33203125" bestFit="1" customWidth="1"/>
    <col min="8" max="8" width="14.33203125" bestFit="1" customWidth="1"/>
    <col min="9" max="9" width="14.21875" bestFit="1" customWidth="1"/>
    <col min="10" max="10" width="14.44140625" bestFit="1" customWidth="1"/>
    <col min="11" max="11" width="15.44140625" bestFit="1" customWidth="1"/>
    <col min="12" max="12" width="13.6640625" bestFit="1" customWidth="1"/>
    <col min="13" max="13" width="11" bestFit="1" customWidth="1"/>
    <col min="14" max="14" width="12" bestFit="1" customWidth="1"/>
    <col min="15" max="15" width="14.33203125" bestFit="1" customWidth="1"/>
    <col min="16" max="16" width="14.5546875" bestFit="1" customWidth="1"/>
    <col min="17" max="17" width="15.5546875" bestFit="1" customWidth="1"/>
    <col min="18" max="18" width="15.33203125" bestFit="1" customWidth="1"/>
    <col min="19" max="19" width="15.5546875" bestFit="1" customWidth="1"/>
    <col min="20" max="20" width="16.5546875" bestFit="1" customWidth="1"/>
    <col min="21" max="21" width="13.6640625" bestFit="1" customWidth="1"/>
    <col min="22" max="22" width="12" bestFit="1" customWidth="1"/>
    <col min="23" max="23" width="12.88671875" bestFit="1" customWidth="1"/>
    <col min="24" max="24" width="14.77734375" bestFit="1" customWidth="1"/>
    <col min="25" max="25" width="15" bestFit="1" customWidth="1"/>
    <col min="26" max="26" width="16" bestFit="1" customWidth="1"/>
  </cols>
  <sheetData>
    <row r="1" spans="1:26" x14ac:dyDescent="0.3">
      <c r="A1" t="s">
        <v>0</v>
      </c>
      <c r="B1" t="s">
        <v>5</v>
      </c>
      <c r="C1" t="s">
        <v>58</v>
      </c>
      <c r="D1" t="s">
        <v>59</v>
      </c>
      <c r="E1" t="s">
        <v>60</v>
      </c>
      <c r="F1" t="s">
        <v>28</v>
      </c>
      <c r="G1" t="s">
        <v>29</v>
      </c>
      <c r="H1" t="s">
        <v>14</v>
      </c>
      <c r="I1" t="s">
        <v>30</v>
      </c>
      <c r="J1" t="s">
        <v>31</v>
      </c>
      <c r="K1" t="s">
        <v>15</v>
      </c>
      <c r="L1" t="s">
        <v>32</v>
      </c>
      <c r="M1" t="s">
        <v>33</v>
      </c>
      <c r="N1" t="s">
        <v>16</v>
      </c>
      <c r="O1" t="s">
        <v>34</v>
      </c>
      <c r="P1" t="s">
        <v>35</v>
      </c>
      <c r="Q1" t="s">
        <v>17</v>
      </c>
      <c r="R1" t="s">
        <v>36</v>
      </c>
      <c r="S1" t="s">
        <v>37</v>
      </c>
      <c r="T1" t="s">
        <v>18</v>
      </c>
      <c r="U1" t="s">
        <v>38</v>
      </c>
      <c r="V1" t="s">
        <v>39</v>
      </c>
      <c r="W1" t="s">
        <v>19</v>
      </c>
      <c r="X1" t="s">
        <v>40</v>
      </c>
      <c r="Y1" t="s">
        <v>41</v>
      </c>
      <c r="Z1" t="s">
        <v>20</v>
      </c>
    </row>
    <row r="2" spans="1:26" x14ac:dyDescent="0.3">
      <c r="A2" s="2">
        <v>43586</v>
      </c>
      <c r="B2" t="s">
        <v>12</v>
      </c>
      <c r="C2">
        <v>73519704.380986094</v>
      </c>
      <c r="D2">
        <v>8521.5750000000098</v>
      </c>
      <c r="E2">
        <v>1.17564225383216</v>
      </c>
      <c r="F2">
        <v>5319689705.0296698</v>
      </c>
      <c r="G2">
        <v>72436.679000000004</v>
      </c>
      <c r="H2">
        <v>9.9926874745223007</v>
      </c>
      <c r="I2">
        <v>4206098649.33183</v>
      </c>
      <c r="J2">
        <v>64292.156666666597</v>
      </c>
      <c r="K2">
        <v>8.8675873724943894</v>
      </c>
      <c r="L2">
        <v>1458898919.2899101</v>
      </c>
      <c r="M2">
        <v>37232.8037999999</v>
      </c>
      <c r="N2">
        <v>5.1295559171081599</v>
      </c>
      <c r="O2">
        <v>535700064.63368499</v>
      </c>
      <c r="P2">
        <v>22022.912536760599</v>
      </c>
      <c r="Q2">
        <v>3.03071130968091</v>
      </c>
      <c r="R2">
        <v>262694802.29420099</v>
      </c>
      <c r="S2">
        <v>16167.2378850649</v>
      </c>
      <c r="T2">
        <v>2.2352382845679299</v>
      </c>
      <c r="U2">
        <v>106010483.11393601</v>
      </c>
      <c r="V2">
        <v>9514.6527474267605</v>
      </c>
      <c r="W2">
        <v>1.30797489421312</v>
      </c>
      <c r="X2">
        <v>5319689705.0296698</v>
      </c>
      <c r="Y2">
        <v>72436.679000000004</v>
      </c>
      <c r="Z2">
        <v>9.9926874745223007</v>
      </c>
    </row>
    <row r="3" spans="1:26" x14ac:dyDescent="0.3">
      <c r="A3" s="2">
        <v>43586</v>
      </c>
      <c r="B3" t="s">
        <v>25</v>
      </c>
      <c r="C3">
        <v>2402302277.3996501</v>
      </c>
      <c r="D3">
        <v>49007.819499999903</v>
      </c>
      <c r="E3">
        <v>8.1000167027840604</v>
      </c>
      <c r="F3">
        <v>3505402763.3261299</v>
      </c>
      <c r="G3">
        <v>59201.915999999903</v>
      </c>
      <c r="H3">
        <v>9.78492831869616</v>
      </c>
      <c r="I3">
        <v>4249186552.4245801</v>
      </c>
      <c r="J3">
        <v>65181.674166666598</v>
      </c>
      <c r="K3">
        <v>10.7732811359725</v>
      </c>
      <c r="L3">
        <v>3098343595.1052499</v>
      </c>
      <c r="M3">
        <v>55657.952620000098</v>
      </c>
      <c r="N3">
        <v>9.1991711537204406</v>
      </c>
      <c r="O3">
        <v>3486002050.2808599</v>
      </c>
      <c r="P3">
        <v>59037.654918535802</v>
      </c>
      <c r="Q3">
        <v>9.7577758413333004</v>
      </c>
      <c r="R3">
        <v>7082046453.9783802</v>
      </c>
      <c r="S3">
        <v>83957.770730885997</v>
      </c>
      <c r="T3">
        <v>13.8779497665852</v>
      </c>
      <c r="U3">
        <v>2489775045.8014898</v>
      </c>
      <c r="V3">
        <v>49887.117833900898</v>
      </c>
      <c r="W3">
        <v>8.24529126058267</v>
      </c>
      <c r="X3">
        <v>3505402763.3261299</v>
      </c>
      <c r="Y3">
        <v>59201.915999999903</v>
      </c>
      <c r="Z3">
        <v>9.78492831869616</v>
      </c>
    </row>
    <row r="4" spans="1:26" x14ac:dyDescent="0.3">
      <c r="A4" s="2">
        <v>43586</v>
      </c>
      <c r="B4" t="s">
        <v>22</v>
      </c>
      <c r="C4">
        <v>6221467957.17243</v>
      </c>
      <c r="D4">
        <v>78711.115000000005</v>
      </c>
      <c r="E4">
        <v>48.345182260948398</v>
      </c>
      <c r="F4">
        <v>97874561.831649393</v>
      </c>
      <c r="G4">
        <v>8476.2155000000002</v>
      </c>
      <c r="H4">
        <v>5.2933592597163397</v>
      </c>
      <c r="I4">
        <v>151308693.85185</v>
      </c>
      <c r="J4">
        <v>11192.870999999999</v>
      </c>
      <c r="K4">
        <v>6.9585851313832201</v>
      </c>
      <c r="L4">
        <v>1544934956.21209</v>
      </c>
      <c r="M4">
        <v>38973.152599999899</v>
      </c>
      <c r="N4">
        <v>23.987039288530301</v>
      </c>
      <c r="O4">
        <v>6003536786.3334398</v>
      </c>
      <c r="P4">
        <v>77231.983644461798</v>
      </c>
      <c r="Q4">
        <v>47.221598005395599</v>
      </c>
      <c r="R4">
        <v>3371038365.8881602</v>
      </c>
      <c r="S4">
        <v>56432.260682785003</v>
      </c>
      <c r="T4">
        <v>34.852715153226498</v>
      </c>
      <c r="U4">
        <v>4114594271.2775102</v>
      </c>
      <c r="V4">
        <v>63349.139504151201</v>
      </c>
      <c r="W4">
        <v>39.023980869134803</v>
      </c>
      <c r="X4">
        <v>97874561.831649393</v>
      </c>
      <c r="Y4">
        <v>8476.2155000000002</v>
      </c>
      <c r="Z4">
        <v>5.2933592597163397</v>
      </c>
    </row>
    <row r="5" spans="1:26" x14ac:dyDescent="0.3">
      <c r="A5" s="2">
        <v>43586</v>
      </c>
      <c r="B5" t="s">
        <v>23</v>
      </c>
      <c r="C5">
        <v>775902010.61522698</v>
      </c>
      <c r="D5">
        <v>27854.924999999999</v>
      </c>
      <c r="E5">
        <v>3.3966082152168</v>
      </c>
      <c r="F5">
        <v>3554341582.5320001</v>
      </c>
      <c r="G5">
        <v>59618.255749999997</v>
      </c>
      <c r="H5">
        <v>7.2698053089709003</v>
      </c>
      <c r="I5">
        <v>2864554235.0169101</v>
      </c>
      <c r="J5">
        <v>53521.482333333297</v>
      </c>
      <c r="K5">
        <v>6.5263692611404798</v>
      </c>
      <c r="L5">
        <v>1987182622.9207001</v>
      </c>
      <c r="M5">
        <v>44577.768664000003</v>
      </c>
      <c r="N5">
        <v>5.43577942142631</v>
      </c>
      <c r="O5">
        <v>329547450.42258799</v>
      </c>
      <c r="P5">
        <v>16663.710791466499</v>
      </c>
      <c r="Q5">
        <v>2.03188363452161</v>
      </c>
      <c r="R5">
        <v>1093902058.36992</v>
      </c>
      <c r="S5">
        <v>32886.680329201801</v>
      </c>
      <c r="T5">
        <v>4.0102150894730997</v>
      </c>
      <c r="U5">
        <v>816277593.97586298</v>
      </c>
      <c r="V5">
        <v>28570.087406870301</v>
      </c>
      <c r="W5">
        <v>3.4838171370943898</v>
      </c>
      <c r="X5">
        <v>3554341582.5320001</v>
      </c>
      <c r="Y5">
        <v>59618.255749999997</v>
      </c>
      <c r="Z5">
        <v>7.2698053089709003</v>
      </c>
    </row>
    <row r="6" spans="1:26" x14ac:dyDescent="0.3">
      <c r="A6" s="2">
        <v>43586</v>
      </c>
      <c r="B6" t="s">
        <v>42</v>
      </c>
      <c r="C6">
        <v>500018537.06645799</v>
      </c>
      <c r="D6">
        <v>18803.726999999999</v>
      </c>
      <c r="E6">
        <v>2.2697914172329998</v>
      </c>
      <c r="F6">
        <v>8543677747.79949</v>
      </c>
      <c r="G6">
        <v>90499.157999999996</v>
      </c>
      <c r="H6">
        <v>11.035390529140701</v>
      </c>
      <c r="I6">
        <v>6481555282.2335596</v>
      </c>
      <c r="J6">
        <v>78281.384333333204</v>
      </c>
      <c r="K6">
        <v>9.5384031994051295</v>
      </c>
      <c r="L6">
        <v>2866763487.4566498</v>
      </c>
      <c r="M6">
        <v>50131.660039999901</v>
      </c>
      <c r="N6">
        <v>6.0893476061067897</v>
      </c>
      <c r="O6">
        <v>619700246.23812306</v>
      </c>
      <c r="P6">
        <v>24891.436378488001</v>
      </c>
      <c r="Q6">
        <v>3.0488690479093399</v>
      </c>
      <c r="R6">
        <v>1062404385.2701</v>
      </c>
      <c r="S6">
        <v>32536.776884129398</v>
      </c>
      <c r="T6">
        <v>3.9811081130826098</v>
      </c>
      <c r="U6">
        <v>612801410.39230299</v>
      </c>
      <c r="V6">
        <v>19745.377758911502</v>
      </c>
      <c r="W6">
        <v>2.37718469506913</v>
      </c>
      <c r="X6">
        <v>8543677747.79949</v>
      </c>
      <c r="Y6">
        <v>90499.157999999996</v>
      </c>
      <c r="Z6">
        <v>11.035390529140701</v>
      </c>
    </row>
    <row r="7" spans="1:26" x14ac:dyDescent="0.3">
      <c r="A7" s="2">
        <v>43586</v>
      </c>
      <c r="B7" t="s">
        <v>21</v>
      </c>
      <c r="C7">
        <v>732335489.85444903</v>
      </c>
      <c r="D7">
        <v>21248.754499999901</v>
      </c>
      <c r="E7">
        <v>3.0455446135473001</v>
      </c>
      <c r="F7">
        <v>6345512172.3782902</v>
      </c>
      <c r="G7">
        <v>77876.095499999894</v>
      </c>
      <c r="H7">
        <v>11.3215948100892</v>
      </c>
      <c r="I7">
        <v>6393576052.9473104</v>
      </c>
      <c r="J7">
        <v>78184.0784999998</v>
      </c>
      <c r="K7">
        <v>11.366606331426199</v>
      </c>
      <c r="L7">
        <v>3320098238.80619</v>
      </c>
      <c r="M7">
        <v>55129.595651999902</v>
      </c>
      <c r="N7">
        <v>7.99720819377821</v>
      </c>
      <c r="O7">
        <v>1200905588.1229501</v>
      </c>
      <c r="P7">
        <v>33338.653722725401</v>
      </c>
      <c r="Q7">
        <v>4.8385920197961898</v>
      </c>
      <c r="R7">
        <v>3241633154.40134</v>
      </c>
      <c r="S7">
        <v>48118.322349563001</v>
      </c>
      <c r="T7">
        <v>6.9235898514091696</v>
      </c>
      <c r="U7">
        <v>953749205.29679298</v>
      </c>
      <c r="V7">
        <v>25073.594710512902</v>
      </c>
      <c r="W7">
        <v>3.5999934827432898</v>
      </c>
      <c r="X7">
        <v>6345512172.3782902</v>
      </c>
      <c r="Y7">
        <v>77876.095499999894</v>
      </c>
      <c r="Z7">
        <v>11.3215948100892</v>
      </c>
    </row>
    <row r="11" spans="1:26" x14ac:dyDescent="0.3">
      <c r="B11" s="6" t="s">
        <v>1</v>
      </c>
      <c r="C11" s="6">
        <f>AVERAGE(C2:C9)</f>
        <v>1784257662.7481997</v>
      </c>
      <c r="D11" s="6">
        <f t="shared" ref="D11:Z11" si="0">AVERAGE(D2:D9)</f>
        <v>34024.65266666664</v>
      </c>
      <c r="E11" s="6">
        <f t="shared" si="0"/>
        <v>11.055464243926954</v>
      </c>
      <c r="F11" s="6">
        <f t="shared" si="0"/>
        <v>4561083088.816205</v>
      </c>
      <c r="G11" s="6">
        <f t="shared" si="0"/>
        <v>61351.386624999963</v>
      </c>
      <c r="H11" s="6">
        <f t="shared" si="0"/>
        <v>9.1162942835226008</v>
      </c>
      <c r="I11" s="6">
        <f t="shared" si="0"/>
        <v>4057713244.3010068</v>
      </c>
      <c r="J11" s="6">
        <f t="shared" si="0"/>
        <v>58442.274499999919</v>
      </c>
      <c r="K11" s="6">
        <f t="shared" si="0"/>
        <v>9.005138738636985</v>
      </c>
      <c r="L11" s="6">
        <f t="shared" si="0"/>
        <v>2379370303.2984653</v>
      </c>
      <c r="M11" s="6">
        <f t="shared" si="0"/>
        <v>46950.488895999944</v>
      </c>
      <c r="N11" s="6">
        <f t="shared" si="0"/>
        <v>9.6396835967783687</v>
      </c>
      <c r="O11" s="6">
        <f t="shared" si="0"/>
        <v>2029232031.0052745</v>
      </c>
      <c r="P11" s="6">
        <f t="shared" si="0"/>
        <v>38864.39199873968</v>
      </c>
      <c r="Q11" s="6">
        <f t="shared" si="0"/>
        <v>11.654904976439491</v>
      </c>
      <c r="R11" s="6">
        <f t="shared" si="0"/>
        <v>2685619870.0336838</v>
      </c>
      <c r="S11" s="6">
        <f t="shared" si="0"/>
        <v>45016.508143605017</v>
      </c>
      <c r="T11" s="6">
        <f t="shared" si="0"/>
        <v>10.980136043057419</v>
      </c>
      <c r="U11" s="6">
        <f t="shared" si="0"/>
        <v>1515534668.3096492</v>
      </c>
      <c r="V11" s="6">
        <f t="shared" si="0"/>
        <v>32689.994993628923</v>
      </c>
      <c r="W11" s="6">
        <f t="shared" si="0"/>
        <v>9.6730403898062338</v>
      </c>
      <c r="X11" s="6">
        <f t="shared" si="0"/>
        <v>4561083088.816205</v>
      </c>
      <c r="Y11" s="6">
        <f t="shared" si="0"/>
        <v>61351.386624999963</v>
      </c>
      <c r="Z11" s="6">
        <f t="shared" si="0"/>
        <v>9.1162942835226008</v>
      </c>
    </row>
    <row r="14" spans="1:26" x14ac:dyDescent="0.3">
      <c r="B14" t="s">
        <v>46</v>
      </c>
      <c r="C14" s="6">
        <f>MIN(E11,H11,K11,N11,Q11,T11,W11,Z11)</f>
        <v>9.005138738636985</v>
      </c>
    </row>
    <row r="19" spans="2:3" x14ac:dyDescent="0.3">
      <c r="B19" t="s">
        <v>30</v>
      </c>
      <c r="C19" s="6">
        <f>I11</f>
        <v>4057713244.3010068</v>
      </c>
    </row>
    <row r="20" spans="2:3" x14ac:dyDescent="0.3">
      <c r="B20" t="s">
        <v>31</v>
      </c>
      <c r="C20" s="6">
        <f>J11</f>
        <v>58442.274499999919</v>
      </c>
    </row>
    <row r="21" spans="2:3" x14ac:dyDescent="0.3">
      <c r="B21" t="s">
        <v>15</v>
      </c>
      <c r="C21" s="6">
        <f>K11</f>
        <v>9.005138738636985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1F1D9-5052-4857-985E-26930CC936FF}">
  <dimension ref="B9:E13"/>
  <sheetViews>
    <sheetView workbookViewId="0">
      <selection activeCell="E12" sqref="E12"/>
    </sheetView>
  </sheetViews>
  <sheetFormatPr defaultRowHeight="14.4" x14ac:dyDescent="0.3"/>
  <cols>
    <col min="1" max="1" width="13.21875" customWidth="1"/>
    <col min="2" max="2" width="15.21875" customWidth="1"/>
    <col min="3" max="3" width="18.33203125" customWidth="1"/>
    <col min="4" max="4" width="13.6640625" bestFit="1" customWidth="1"/>
    <col min="5" max="5" width="16.6640625" customWidth="1"/>
  </cols>
  <sheetData>
    <row r="9" spans="2:5" x14ac:dyDescent="0.3">
      <c r="B9" s="15" t="s">
        <v>47</v>
      </c>
      <c r="C9" s="16" t="s">
        <v>43</v>
      </c>
      <c r="D9" s="16" t="s">
        <v>49</v>
      </c>
      <c r="E9" s="17" t="s">
        <v>48</v>
      </c>
    </row>
    <row r="10" spans="2:5" x14ac:dyDescent="0.3">
      <c r="B10" s="8" t="s">
        <v>44</v>
      </c>
      <c r="C10" s="7">
        <v>2631003577.4899998</v>
      </c>
      <c r="D10" s="7">
        <v>76605913.579999998</v>
      </c>
      <c r="E10" s="9">
        <f>'TotalDemand-Forecast'!C19</f>
        <v>4057713244.3010068</v>
      </c>
    </row>
    <row r="11" spans="2:5" x14ac:dyDescent="0.3">
      <c r="B11" s="8" t="s">
        <v>45</v>
      </c>
      <c r="C11" s="7">
        <v>45221.55</v>
      </c>
      <c r="D11" s="7">
        <v>6173.52</v>
      </c>
      <c r="E11" s="9">
        <f>'TotalDemand-Forecast'!C20</f>
        <v>58442.274499999919</v>
      </c>
    </row>
    <row r="12" spans="2:5" x14ac:dyDescent="0.3">
      <c r="B12" s="10" t="s">
        <v>46</v>
      </c>
      <c r="C12" s="11">
        <v>7.32</v>
      </c>
      <c r="D12" s="11">
        <v>37.08</v>
      </c>
      <c r="E12" s="12">
        <f>'TotalDemand-Forecast'!C21</f>
        <v>9.005138738636985</v>
      </c>
    </row>
    <row r="13" spans="2:5" x14ac:dyDescent="0.3">
      <c r="B13" s="10" t="s">
        <v>50</v>
      </c>
      <c r="C13" s="18" t="s">
        <v>53</v>
      </c>
      <c r="D13" s="18" t="s">
        <v>52</v>
      </c>
      <c r="E13" s="19" t="s">
        <v>51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85B48-EBCC-4721-9B65-3C19265ECD1D}">
  <dimension ref="B1:L10"/>
  <sheetViews>
    <sheetView tabSelected="1" workbookViewId="0">
      <selection activeCell="F18" sqref="F18"/>
    </sheetView>
  </sheetViews>
  <sheetFormatPr defaultRowHeight="14.4" x14ac:dyDescent="0.3"/>
  <cols>
    <col min="2" max="2" width="14.44140625" customWidth="1"/>
    <col min="3" max="3" width="16.33203125" customWidth="1"/>
    <col min="4" max="4" width="21.77734375" customWidth="1"/>
    <col min="5" max="5" width="22.21875" customWidth="1"/>
    <col min="7" max="7" width="16.77734375" bestFit="1" customWidth="1"/>
    <col min="8" max="9" width="14.6640625" customWidth="1"/>
    <col min="10" max="10" width="17.77734375" customWidth="1"/>
    <col min="11" max="11" width="18.21875" customWidth="1"/>
    <col min="12" max="12" width="14.6640625" customWidth="1"/>
  </cols>
  <sheetData>
    <row r="1" spans="2:12" ht="15" thickBot="1" x14ac:dyDescent="0.35">
      <c r="G1" s="35" t="s">
        <v>65</v>
      </c>
      <c r="H1" s="35" t="s">
        <v>5</v>
      </c>
      <c r="I1" s="35" t="s">
        <v>61</v>
      </c>
      <c r="J1" s="35" t="s">
        <v>62</v>
      </c>
      <c r="K1" s="35" t="s">
        <v>63</v>
      </c>
      <c r="L1" s="35" t="s">
        <v>64</v>
      </c>
    </row>
    <row r="2" spans="2:12" ht="15" thickBot="1" x14ac:dyDescent="0.35">
      <c r="B2" s="27" t="s">
        <v>50</v>
      </c>
      <c r="C2" s="28" t="s">
        <v>57</v>
      </c>
      <c r="D2" s="28" t="s">
        <v>56</v>
      </c>
      <c r="E2" s="29" t="s">
        <v>55</v>
      </c>
      <c r="G2" s="36">
        <v>43586</v>
      </c>
      <c r="H2" s="26" t="s">
        <v>12</v>
      </c>
      <c r="I2" s="33">
        <v>1.17564225383216</v>
      </c>
      <c r="J2" s="33">
        <v>9.9926874745223007</v>
      </c>
      <c r="K2" s="33">
        <v>8.8675873724943894</v>
      </c>
      <c r="L2" s="34">
        <v>5.1295559171081599</v>
      </c>
    </row>
    <row r="3" spans="2:12" x14ac:dyDescent="0.3">
      <c r="B3" s="14" t="s">
        <v>43</v>
      </c>
      <c r="C3" s="25">
        <v>7.32</v>
      </c>
      <c r="D3" s="26">
        <f>1-(C3/D10)</f>
        <v>0.86294701366785243</v>
      </c>
      <c r="E3" s="13">
        <f>D3/E10</f>
        <v>0.43147350683392627</v>
      </c>
      <c r="G3" s="37">
        <v>43586</v>
      </c>
      <c r="H3" s="22" t="s">
        <v>42</v>
      </c>
      <c r="I3" s="7">
        <v>2.2697914172329998</v>
      </c>
      <c r="J3" s="7">
        <v>11.035390529140701</v>
      </c>
      <c r="K3" s="7">
        <v>9.5384031994051295</v>
      </c>
      <c r="L3" s="9">
        <v>6.0893476061067897</v>
      </c>
    </row>
    <row r="4" spans="2:12" x14ac:dyDescent="0.3">
      <c r="B4" s="20" t="s">
        <v>54</v>
      </c>
      <c r="C4" s="22">
        <v>9.01</v>
      </c>
      <c r="D4" s="22">
        <f>1-(C4/D10)</f>
        <v>0.8313049990638457</v>
      </c>
      <c r="E4" s="23">
        <f>D4/E10</f>
        <v>0.4156524995319229</v>
      </c>
      <c r="G4" s="37">
        <v>43586</v>
      </c>
      <c r="H4" s="22" t="s">
        <v>23</v>
      </c>
      <c r="I4" s="7">
        <v>3.3966082152168</v>
      </c>
      <c r="J4" s="7">
        <v>7.2698053089709003</v>
      </c>
      <c r="K4" s="7">
        <v>6.5263692611404798</v>
      </c>
      <c r="L4" s="9">
        <v>5.43577942142631</v>
      </c>
    </row>
    <row r="5" spans="2:12" x14ac:dyDescent="0.3">
      <c r="B5" s="20" t="s">
        <v>49</v>
      </c>
      <c r="C5" s="21">
        <v>37.08</v>
      </c>
      <c r="D5" s="22">
        <f>1-(C5/D10)</f>
        <v>0.30574798726830177</v>
      </c>
      <c r="E5" s="23">
        <f>D5/E10</f>
        <v>0.15287399363415091</v>
      </c>
      <c r="G5" s="37">
        <v>43586</v>
      </c>
      <c r="H5" s="22" t="s">
        <v>22</v>
      </c>
      <c r="I5" s="7">
        <v>48.345182260948398</v>
      </c>
      <c r="J5" s="7">
        <v>5.2933592597163397</v>
      </c>
      <c r="K5" s="7">
        <v>6.9585851313832201</v>
      </c>
      <c r="L5" s="9">
        <v>23.987039288530301</v>
      </c>
    </row>
    <row r="6" spans="2:12" x14ac:dyDescent="0.3">
      <c r="B6" s="10" t="s">
        <v>1</v>
      </c>
      <c r="C6" s="30">
        <f>SUM(C3:C5)</f>
        <v>53.41</v>
      </c>
      <c r="D6" s="31">
        <f>SUM(D3:D5)</f>
        <v>1.9999999999999998</v>
      </c>
      <c r="E6" s="32">
        <f>MAX(E3:E5)</f>
        <v>0.43147350683392627</v>
      </c>
      <c r="G6" s="37">
        <v>43586</v>
      </c>
      <c r="H6" s="22" t="s">
        <v>25</v>
      </c>
      <c r="I6" s="7">
        <v>8.1000167027840604</v>
      </c>
      <c r="J6" s="7">
        <v>9.78492831869616</v>
      </c>
      <c r="K6" s="7">
        <v>10.7732811359725</v>
      </c>
      <c r="L6" s="9">
        <v>9.1991711537204406</v>
      </c>
    </row>
    <row r="7" spans="2:12" x14ac:dyDescent="0.3">
      <c r="G7" s="38">
        <v>43586</v>
      </c>
      <c r="H7" s="24" t="s">
        <v>21</v>
      </c>
      <c r="I7" s="11">
        <v>3.0455446135473001</v>
      </c>
      <c r="J7" s="11">
        <v>11.3215948100892</v>
      </c>
      <c r="K7" s="11">
        <v>11.366606331426199</v>
      </c>
      <c r="L7" s="12">
        <v>7.99720819377821</v>
      </c>
    </row>
    <row r="10" spans="2:12" x14ac:dyDescent="0.3">
      <c r="D10" s="6">
        <f>SUM(C3:C5)</f>
        <v>53.41</v>
      </c>
      <c r="E10">
        <f>SUM(D3:D5)</f>
        <v>1.9999999999999998</v>
      </c>
    </row>
  </sheetData>
  <sortState ref="G2:L7">
    <sortCondition ref="H2"/>
  </sortState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Total Loss</vt:lpstr>
      <vt:lpstr>Sheet2</vt:lpstr>
      <vt:lpstr>Sheet3</vt:lpstr>
      <vt:lpstr>Demand-Forecast</vt:lpstr>
      <vt:lpstr>Outage-Forecast</vt:lpstr>
      <vt:lpstr>TotalDemand-Forecast</vt:lpstr>
      <vt:lpstr>Evaluation</vt:lpstr>
      <vt:lpstr>Modeling 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Muloor</dc:creator>
  <cp:lastModifiedBy>Kiran Muloor</cp:lastModifiedBy>
  <dcterms:created xsi:type="dcterms:W3CDTF">2020-01-16T13:40:12Z</dcterms:created>
  <dcterms:modified xsi:type="dcterms:W3CDTF">2020-01-17T17:03:32Z</dcterms:modified>
</cp:coreProperties>
</file>