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C\Project Management for Gear Up App\1. Initiation\Plan and Estimates\"/>
    </mc:Choice>
  </mc:AlternateContent>
  <xr:revisionPtr revIDLastSave="0" documentId="13_ncr:1_{7229801F-B761-4AC8-A6AF-0374E2158D78}" xr6:coauthVersionLast="45" xr6:coauthVersionMax="45" xr10:uidLastSave="{00000000-0000-0000-0000-000000000000}"/>
  <bookViews>
    <workbookView xWindow="-120" yWindow="-120" windowWidth="20730" windowHeight="11160" firstSheet="1" activeTab="5" xr2:uid="{FB601081-532C-4175-9DDF-CE053D10DFC5}"/>
  </bookViews>
  <sheets>
    <sheet name="Estimates Sheet" sheetId="2" state="hidden" r:id="rId1"/>
    <sheet name="Resource Loading" sheetId="3" r:id="rId2"/>
    <sheet name="Figure" sheetId="8" r:id="rId3"/>
    <sheet name="Sheet3" sheetId="10" r:id="rId4"/>
    <sheet name="Mobility+API+ Admin Estimates" sheetId="7" r:id="rId5"/>
    <sheet name="Sheet1" sheetId="11" r:id="rId6"/>
    <sheet name="Mobility Estimates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1" l="1"/>
  <c r="AS8" i="3" l="1"/>
  <c r="AS9" i="3"/>
  <c r="AS10" i="3"/>
  <c r="G71" i="7" l="1"/>
  <c r="K71" i="7" s="1"/>
  <c r="L58" i="7" s="1"/>
  <c r="AS11" i="3" l="1"/>
  <c r="AV9" i="3" l="1"/>
  <c r="N57" i="7"/>
  <c r="M57" i="7"/>
  <c r="L8" i="11" l="1"/>
  <c r="J8" i="11"/>
  <c r="K8" i="11" s="1"/>
  <c r="F71" i="7"/>
  <c r="F11" i="11"/>
  <c r="F10" i="11"/>
  <c r="G4" i="11"/>
  <c r="L9" i="11" s="1"/>
  <c r="F4" i="11"/>
  <c r="E4" i="11"/>
  <c r="J9" i="11" s="1"/>
  <c r="K9" i="11" s="1"/>
  <c r="E5" i="11" l="1"/>
  <c r="F5" i="11"/>
  <c r="G5" i="11"/>
  <c r="K25" i="3"/>
  <c r="N24" i="3"/>
  <c r="O24" i="3"/>
  <c r="T24" i="3"/>
  <c r="L25" i="3"/>
  <c r="J25" i="3"/>
  <c r="I25" i="3"/>
  <c r="H25" i="3"/>
  <c r="G25" i="3"/>
  <c r="M24" i="3"/>
  <c r="L24" i="3"/>
  <c r="K24" i="3"/>
  <c r="J24" i="3"/>
  <c r="I24" i="3"/>
  <c r="H24" i="3"/>
  <c r="G24" i="3"/>
  <c r="S24" i="3" s="1"/>
  <c r="F24" i="3"/>
  <c r="L20" i="3"/>
  <c r="K20" i="3"/>
  <c r="J20" i="3"/>
  <c r="I20" i="3"/>
  <c r="S20" i="3" s="1"/>
  <c r="H20" i="3"/>
  <c r="G20" i="3"/>
  <c r="O19" i="3"/>
  <c r="N19" i="3"/>
  <c r="M19" i="3"/>
  <c r="L19" i="3"/>
  <c r="K19" i="3"/>
  <c r="J19" i="3"/>
  <c r="I19" i="3"/>
  <c r="H19" i="3"/>
  <c r="G19" i="3"/>
  <c r="F19" i="3"/>
  <c r="T21" i="3" s="1"/>
  <c r="B44" i="3"/>
  <c r="B45" i="3" s="1"/>
  <c r="B43" i="3"/>
  <c r="T26" i="3" l="1"/>
  <c r="S19" i="3"/>
  <c r="F6" i="11"/>
  <c r="F7" i="11" s="1"/>
  <c r="S25" i="3"/>
  <c r="B46" i="3"/>
  <c r="F8" i="11" l="1"/>
  <c r="F9" i="11"/>
  <c r="F12" i="11" s="1"/>
  <c r="AS5" i="3"/>
  <c r="AT5" i="3" s="1"/>
  <c r="AL16" i="3"/>
  <c r="AK16" i="3"/>
  <c r="AJ16" i="3"/>
  <c r="E79" i="7"/>
  <c r="E78" i="7"/>
  <c r="AS6" i="3"/>
  <c r="AT6" i="3" s="1"/>
  <c r="AS7" i="3"/>
  <c r="AT7" i="3" s="1"/>
  <c r="AS13" i="3"/>
  <c r="AT13" i="3" s="1"/>
  <c r="AS12" i="3"/>
  <c r="AT10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5" i="11" l="1"/>
  <c r="F13" i="11"/>
  <c r="F14" i="11"/>
  <c r="AQ16" i="3"/>
  <c r="AT12" i="3"/>
  <c r="AS16" i="3"/>
  <c r="AT9" i="3"/>
  <c r="B36" i="3"/>
  <c r="B30" i="3"/>
  <c r="E71" i="7"/>
  <c r="D71" i="7"/>
  <c r="A10" i="3"/>
  <c r="B29" i="3"/>
  <c r="E72" i="7" l="1"/>
  <c r="D72" i="7"/>
  <c r="I72" i="7" s="1"/>
  <c r="J72" i="7" s="1"/>
  <c r="J75" i="7" s="1"/>
  <c r="I71" i="7"/>
  <c r="J71" i="7" s="1"/>
  <c r="J74" i="7" s="1"/>
  <c r="K74" i="7"/>
  <c r="F72" i="7"/>
  <c r="K72" i="7" s="1"/>
  <c r="K75" i="7" s="1"/>
  <c r="AT16" i="3"/>
  <c r="AU16" i="3" s="1"/>
  <c r="E73" i="7"/>
  <c r="D73" i="7" l="1"/>
  <c r="F73" i="7"/>
  <c r="J77" i="7"/>
  <c r="J78" i="7"/>
  <c r="B20" i="3"/>
  <c r="B35" i="3" s="1"/>
  <c r="B22" i="3"/>
  <c r="E74" i="7" l="1"/>
  <c r="E75" i="7" s="1"/>
  <c r="E77" i="7" s="1"/>
  <c r="B32" i="3"/>
  <c r="B23" i="3"/>
  <c r="D61" i="4"/>
  <c r="F61" i="4" s="1"/>
  <c r="E61" i="4"/>
  <c r="E62" i="4" s="1"/>
  <c r="E63" i="4" s="1"/>
  <c r="D62" i="4"/>
  <c r="D63" i="4" s="1"/>
  <c r="E76" i="7" l="1"/>
  <c r="E80" i="7" s="1"/>
  <c r="E81" i="7" s="1"/>
  <c r="E82" i="7" s="1"/>
  <c r="E83" i="7"/>
  <c r="D64" i="4"/>
  <c r="B18" i="3" l="1"/>
  <c r="B21" i="3" s="1"/>
  <c r="B24" i="3" s="1"/>
  <c r="B3" i="3" l="1"/>
  <c r="B10" i="3" s="1"/>
  <c r="B11" i="3" s="1"/>
  <c r="K2" i="2" l="1"/>
  <c r="J2" i="2"/>
  <c r="I2" i="2"/>
  <c r="H2" i="2"/>
  <c r="L2" i="2" l="1"/>
  <c r="L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Rachel George</author>
  </authors>
  <commentList>
    <comment ref="G3" authorId="0" shapeId="0" xr:uid="{5A73AD39-0406-4C5F-BF76-79D048E22113}">
      <text>
        <r>
          <rPr>
            <b/>
            <sz val="9"/>
            <color indexed="81"/>
            <rFont val="Tahoma"/>
            <family val="2"/>
          </rPr>
          <t>Kiran Rachel George:</t>
        </r>
        <r>
          <rPr>
            <sz val="9"/>
            <color indexed="81"/>
            <rFont val="Tahoma"/>
            <family val="2"/>
          </rPr>
          <t xml:space="preserve">
revised after discussions with Bimal and Nitish</t>
        </r>
      </text>
    </comment>
  </commentList>
</comments>
</file>

<file path=xl/sharedStrings.xml><?xml version="1.0" encoding="utf-8"?>
<sst xmlns="http://schemas.openxmlformats.org/spreadsheetml/2006/main" count="699" uniqueCount="306">
  <si>
    <t>Total</t>
  </si>
  <si>
    <t>Add Region filter for those Customers who have &gt;1 Region</t>
  </si>
  <si>
    <t>SBCP-259</t>
  </si>
  <si>
    <t>Improvement</t>
  </si>
  <si>
    <t>Real Time Refresh Changes</t>
  </si>
  <si>
    <t>Inventory Changes</t>
  </si>
  <si>
    <t>Dashboard Changes</t>
  </si>
  <si>
    <t>Add filter for Region in Dashboard</t>
  </si>
  <si>
    <t>SBCP-252</t>
  </si>
  <si>
    <t>Task</t>
  </si>
  <si>
    <t>Region grouping not working correctly in Dashboard</t>
  </si>
  <si>
    <t>SBCP-236</t>
  </si>
  <si>
    <t>Bug</t>
  </si>
  <si>
    <t>Total Efforts</t>
  </si>
  <si>
    <t>DB 
effort (Hrs)</t>
  </si>
  <si>
    <t>Middleware 
Effort (Hrs)</t>
  </si>
  <si>
    <t>UI Effort 
(Hrs)</t>
  </si>
  <si>
    <t>Summary</t>
  </si>
  <si>
    <t>Issue key</t>
  </si>
  <si>
    <t>Issue Type</t>
  </si>
  <si>
    <t>Tasks</t>
  </si>
  <si>
    <t>Task 1</t>
  </si>
  <si>
    <t>Task 2</t>
  </si>
  <si>
    <t>Task 3</t>
  </si>
  <si>
    <t>Task 4</t>
  </si>
  <si>
    <t>Task 5</t>
  </si>
  <si>
    <t>Task 6</t>
  </si>
  <si>
    <t>Unit testing Effort(2%)</t>
  </si>
  <si>
    <t>Review Effort(2%)</t>
  </si>
  <si>
    <t>Testing/Build Effort(20%)</t>
  </si>
  <si>
    <t>UAT Effort(2%)</t>
  </si>
  <si>
    <t>No of Sprints Required</t>
  </si>
  <si>
    <t>No of Hours taken by a resource for a Sprint</t>
  </si>
  <si>
    <t>No of Resources</t>
  </si>
  <si>
    <t>Wk18</t>
  </si>
  <si>
    <t>Wk17</t>
  </si>
  <si>
    <t>Wk16</t>
  </si>
  <si>
    <t>Wk15</t>
  </si>
  <si>
    <t>Wk14</t>
  </si>
  <si>
    <t>Wk13</t>
  </si>
  <si>
    <t>Wk12</t>
  </si>
  <si>
    <t>Wk11</t>
  </si>
  <si>
    <t>Wk10</t>
  </si>
  <si>
    <t>Wk9</t>
  </si>
  <si>
    <t>Wk8</t>
  </si>
  <si>
    <t>Wk7</t>
  </si>
  <si>
    <t>Wk6</t>
  </si>
  <si>
    <t>Wk5</t>
  </si>
  <si>
    <t>Wk4</t>
  </si>
  <si>
    <t>Wk3</t>
  </si>
  <si>
    <t>Wk1</t>
  </si>
  <si>
    <t># of resources</t>
  </si>
  <si>
    <t>Roles and Resources</t>
  </si>
  <si>
    <t>No of Days of a Sprint</t>
  </si>
  <si>
    <t>Sprint 9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</si>
  <si>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</si>
  <si>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</si>
  <si>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</si>
  <si>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</si>
  <si>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</si>
  <si>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</si>
  <si>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</si>
  <si>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</si>
  <si>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>Weeks of a Sprint</t>
  </si>
  <si>
    <t>Productive hours of Resource</t>
  </si>
  <si>
    <t>Dev-Python/Django</t>
  </si>
  <si>
    <t>Total (in Hrs.)</t>
  </si>
  <si>
    <t>Testing/Build Effort (in Hrs.)</t>
  </si>
  <si>
    <t>Total Development Effort (in Hrs.)</t>
  </si>
  <si>
    <t>M17</t>
  </si>
  <si>
    <t>Improve overall navigation</t>
  </si>
  <si>
    <t>M10</t>
  </si>
  <si>
    <t>Remove "Tour" as menu item</t>
  </si>
  <si>
    <t>M2</t>
  </si>
  <si>
    <t>Remove account creation</t>
  </si>
  <si>
    <t>Improvements</t>
  </si>
  <si>
    <t>Project and environment setup</t>
  </si>
  <si>
    <t>M21</t>
  </si>
  <si>
    <t>Follow redesign wireframes</t>
  </si>
  <si>
    <t>360 Video player</t>
  </si>
  <si>
    <t>In-app Browser</t>
  </si>
  <si>
    <t>M20</t>
  </si>
  <si>
    <t>Ask user about opening browser link outside the app vs. inside app with a "Done" option to close</t>
  </si>
  <si>
    <t>Common</t>
  </si>
  <si>
    <t>Free text questions</t>
  </si>
  <si>
    <t>Multiple selection questions</t>
  </si>
  <si>
    <t>Single selection questions</t>
  </si>
  <si>
    <t>Survey</t>
  </si>
  <si>
    <t>Push Notification??</t>
  </si>
  <si>
    <t>Privacy Policy</t>
  </si>
  <si>
    <t>Terms &amp; Conditions</t>
  </si>
  <si>
    <t>Settings</t>
  </si>
  <si>
    <t>M18</t>
  </si>
  <si>
    <t>App Info/Help Guide</t>
  </si>
  <si>
    <t>Help</t>
  </si>
  <si>
    <t>About GEAR UP NC</t>
  </si>
  <si>
    <t>About Us</t>
  </si>
  <si>
    <t>Navigate to YouTube link</t>
  </si>
  <si>
    <t>List college</t>
  </si>
  <si>
    <t>Disability access</t>
  </si>
  <si>
    <t>360 video</t>
  </si>
  <si>
    <t>M4</t>
  </si>
  <si>
    <t xml:space="preserve">Career exploration clickable icon that opens a details page </t>
  </si>
  <si>
    <t>Major &amp; Degree/ 
How to college NC / 
Campus Life</t>
  </si>
  <si>
    <t>M12</t>
  </si>
  <si>
    <t>Configurable Tiles (Add full HTML to campus pages)</t>
  </si>
  <si>
    <t>M11</t>
  </si>
  <si>
    <t>Move social media icons to each main campus page</t>
  </si>
  <si>
    <t>M13</t>
  </si>
  <si>
    <t>About section links to campus website</t>
  </si>
  <si>
    <t>M16</t>
  </si>
  <si>
    <t>Rename "Contact" section to "Questions?" or "Ask [bot name]" (Email or SMS icon on campus page)</t>
  </si>
  <si>
    <t>M15</t>
  </si>
  <si>
    <t>"Financial Aid" and "Degree and Majors" have own separate tiles and link to campus pages for each</t>
  </si>
  <si>
    <t>M14</t>
  </si>
  <si>
    <t>"Admissions" has its own tile and links to college application</t>
  </si>
  <si>
    <t>Main campus page</t>
  </si>
  <si>
    <t>M9</t>
  </si>
  <si>
    <t>Reverse geo location mapping</t>
  </si>
  <si>
    <t>M8</t>
  </si>
  <si>
    <t>Search and filter colleges using URL data driven filtering</t>
  </si>
  <si>
    <t>Map view</t>
  </si>
  <si>
    <t>M6</t>
  </si>
  <si>
    <t>Filter by GPA, ACT/SAT scores, majors, Cost per year, etc.</t>
  </si>
  <si>
    <t>M5</t>
  </si>
  <si>
    <t>Search by major</t>
  </si>
  <si>
    <t>Visit College NC</t>
  </si>
  <si>
    <t>M7</t>
  </si>
  <si>
    <t>Configurable Tiles (Add icons on the homepage for additional webpages using full HTML)</t>
  </si>
  <si>
    <t>360 video player</t>
  </si>
  <si>
    <t>Campus Life</t>
  </si>
  <si>
    <t>How to college NC</t>
  </si>
  <si>
    <t>Major &amp; Degree</t>
  </si>
  <si>
    <t>Home</t>
  </si>
  <si>
    <t>Configurable menu</t>
  </si>
  <si>
    <t>Menu</t>
  </si>
  <si>
    <t>M19</t>
  </si>
  <si>
    <t>Get rid of account creation and instead provide a drop list or other selection ability for NC High Schools</t>
  </si>
  <si>
    <t>M3</t>
  </si>
  <si>
    <t>Add option to select high school associated with</t>
  </si>
  <si>
    <t>Get user type</t>
  </si>
  <si>
    <t>Landing page</t>
  </si>
  <si>
    <t>Android</t>
  </si>
  <si>
    <t>iOS</t>
  </si>
  <si>
    <r>
      <t xml:space="preserve">Estimated Effort 
</t>
    </r>
    <r>
      <rPr>
        <sz val="12"/>
        <color theme="0"/>
        <rFont val="Calibri"/>
        <family val="2"/>
        <scheme val="minor"/>
      </rPr>
      <t>(Duration in Hrs.)</t>
    </r>
  </si>
  <si>
    <t>RFP Ref#</t>
  </si>
  <si>
    <t>Functional Points</t>
  </si>
  <si>
    <t>Modules</t>
  </si>
  <si>
    <t>Help Guide API</t>
  </si>
  <si>
    <t>QA Lead</t>
  </si>
  <si>
    <t xml:space="preserve">QA </t>
  </si>
  <si>
    <t>Total Dev Efforts</t>
  </si>
  <si>
    <t>Sprint 10</t>
  </si>
  <si>
    <t xml:space="preserve">Week Start </t>
  </si>
  <si>
    <t xml:space="preserve">Week End </t>
  </si>
  <si>
    <t>Sprints</t>
  </si>
  <si>
    <t>Sprint 11</t>
  </si>
  <si>
    <t>Sprint 12</t>
  </si>
  <si>
    <t>Dev effort left after a Sprint of 2 weeks</t>
  </si>
  <si>
    <t>No of 3 Week Sprints required</t>
  </si>
  <si>
    <t>Total Dev Efforts from Resource Loading of 3 weeks Sprint</t>
  </si>
  <si>
    <t>Total Dev Efforts from Resource Loading of 2 weeks Sprint</t>
  </si>
  <si>
    <t>Effort of 2 Dev in a Sprint of 2 weeks</t>
  </si>
  <si>
    <t>Dev-Mobility-IOS</t>
  </si>
  <si>
    <t>Dev-Mobility-Android</t>
  </si>
  <si>
    <t>Product Owner</t>
  </si>
  <si>
    <t>Scrum Master</t>
  </si>
  <si>
    <t>Soln Architect</t>
  </si>
  <si>
    <t>Wk2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</si>
  <si>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</si>
  <si>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</si>
  <si>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</si>
  <si>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</si>
  <si>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</si>
  <si>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</si>
  <si>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</si>
  <si>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</si>
  <si>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</si>
  <si>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</si>
  <si>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</si>
  <si>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UX Dev</t>
  </si>
  <si>
    <t>No of Development resources</t>
  </si>
  <si>
    <t>Estimated Effort (Duration in Hrs.)</t>
  </si>
  <si>
    <t>Python / Django API</t>
  </si>
  <si>
    <t>School data API implementation</t>
  </si>
  <si>
    <t>M3 &amp; M19</t>
  </si>
  <si>
    <t>Menu Management API for mobile</t>
  </si>
  <si>
    <t>API for Homepage implementation</t>
  </si>
  <si>
    <t>API for List of Colleges</t>
  </si>
  <si>
    <t>API for college search</t>
  </si>
  <si>
    <t>Filter API</t>
  </si>
  <si>
    <t>API for main campus page and its functionalities</t>
  </si>
  <si>
    <t>Major &amp; Degree/ How to college NC / Campus Life</t>
  </si>
  <si>
    <t>Career exploration clickable icon that opens a details page</t>
  </si>
  <si>
    <t>API for Major &amp; Degree Page implementation and its functionalities</t>
  </si>
  <si>
    <t>About GEAR UP NC API</t>
  </si>
  <si>
    <t>Terms &amp; Conditions API</t>
  </si>
  <si>
    <t>Home Page UI &amp; Integration</t>
  </si>
  <si>
    <t>W7</t>
  </si>
  <si>
    <t>Tool for edit Homepage</t>
  </si>
  <si>
    <t>AT5</t>
  </si>
  <si>
    <t>Login / Profile</t>
  </si>
  <si>
    <t>Login Page for web app</t>
  </si>
  <si>
    <t>Profile section for administrator</t>
  </si>
  <si>
    <t>Change password for administrator</t>
  </si>
  <si>
    <t>Page for edit menu items</t>
  </si>
  <si>
    <t>AT2</t>
  </si>
  <si>
    <t>Content Update Tool</t>
  </si>
  <si>
    <t>Edit School Pages</t>
  </si>
  <si>
    <t>AT3</t>
  </si>
  <si>
    <t>Edit Topic Pages</t>
  </si>
  <si>
    <t>AT4</t>
  </si>
  <si>
    <t>Youtube integration tool</t>
  </si>
  <si>
    <t>AT6</t>
  </si>
  <si>
    <t>Edit content on all site</t>
  </si>
  <si>
    <t>AT1</t>
  </si>
  <si>
    <t>ADMIN MODULE</t>
  </si>
  <si>
    <t>Effort of for 5 Dev in a Sprint of 3 weeks</t>
  </si>
  <si>
    <t>Sprint 13</t>
  </si>
  <si>
    <t>Ideal testing Effort</t>
  </si>
  <si>
    <t>Testing Effort in the Sheet is</t>
  </si>
  <si>
    <t>Total PD</t>
  </si>
  <si>
    <t>Total PD (Dev+QA)</t>
  </si>
  <si>
    <t>PO</t>
  </si>
  <si>
    <t xml:space="preserve">Total </t>
  </si>
  <si>
    <t>PD</t>
  </si>
  <si>
    <t>PD Group wise</t>
  </si>
  <si>
    <t>UX</t>
  </si>
  <si>
    <t>SM</t>
  </si>
  <si>
    <t>Solun Architect</t>
  </si>
  <si>
    <t>Mobile Hrs</t>
  </si>
  <si>
    <t>Mobile PD</t>
  </si>
  <si>
    <t>QA</t>
  </si>
  <si>
    <t>SA</t>
  </si>
  <si>
    <t>Dev Mobility</t>
  </si>
  <si>
    <t>Dev API</t>
  </si>
  <si>
    <t>API PD</t>
  </si>
  <si>
    <t>Total Weeks</t>
  </si>
  <si>
    <t>Dev PD</t>
  </si>
  <si>
    <t>QA PD</t>
  </si>
  <si>
    <t>QA resource for x weeks</t>
  </si>
  <si>
    <t>Dev resources for x weeks</t>
  </si>
  <si>
    <t>QA %`</t>
  </si>
  <si>
    <t>1 SA throughout</t>
  </si>
  <si>
    <t>1 UX throughout?</t>
  </si>
  <si>
    <t>Efforts in PD</t>
  </si>
  <si>
    <t>Hrs</t>
  </si>
  <si>
    <t>Hrs per Day</t>
  </si>
  <si>
    <t>SM/PO</t>
  </si>
  <si>
    <t>Per feature and/or screen</t>
  </si>
  <si>
    <t>USD</t>
  </si>
  <si>
    <t>Android Dev for x weeks</t>
  </si>
  <si>
    <t>iOS Dev for x weeks</t>
  </si>
  <si>
    <t>Wk30</t>
  </si>
  <si>
    <t>Wk31</t>
  </si>
  <si>
    <t>Wk32</t>
  </si>
  <si>
    <t>PI1</t>
  </si>
  <si>
    <t>PI2</t>
  </si>
  <si>
    <t>PI3</t>
  </si>
  <si>
    <t>UAT</t>
  </si>
  <si>
    <t>Total PDs</t>
  </si>
  <si>
    <t>Sprint Cycles</t>
  </si>
  <si>
    <t>Sprints / Weeks</t>
  </si>
  <si>
    <t>Jul'19</t>
  </si>
  <si>
    <t>Aug'19</t>
  </si>
  <si>
    <t>Sep'19</t>
  </si>
  <si>
    <t>Oct'19</t>
  </si>
  <si>
    <t>Nov'19</t>
  </si>
  <si>
    <t>Dec'19</t>
  </si>
  <si>
    <t>Jan'20</t>
  </si>
  <si>
    <t>Mobility Effort</t>
  </si>
  <si>
    <t>Python Effort</t>
  </si>
  <si>
    <t>No of productive Hours</t>
  </si>
  <si>
    <t>Effort of for 3 Dev in a Sprint of 3 weeks</t>
  </si>
  <si>
    <t>Effort of 3 Dev in a Sprint of 2 weeks</t>
  </si>
  <si>
    <t>left</t>
  </si>
  <si>
    <t>Mobility Alone</t>
  </si>
  <si>
    <t>Landing Page and Menu</t>
  </si>
  <si>
    <t>Home Page</t>
  </si>
  <si>
    <t>Productive Hours</t>
  </si>
  <si>
    <t>Sprints(PH7)</t>
  </si>
  <si>
    <t>Sprints(PH8)</t>
  </si>
  <si>
    <t>Visit College NC Pages for IOS</t>
  </si>
  <si>
    <t xml:space="preserve">Visit College NC Page for Android and Main Campus Page for IOS
Admin Home Page </t>
  </si>
  <si>
    <t>Main Campus Page for Android and Content Update Tool for Admin</t>
  </si>
  <si>
    <t>Disability Access/About Us and Help for Mobile 
Content Update tool for Admin</t>
  </si>
  <si>
    <t>Settings/Survey</t>
  </si>
  <si>
    <t>Common Items across Pages</t>
  </si>
  <si>
    <t>Improvement Changes</t>
  </si>
  <si>
    <t>Feb'20</t>
  </si>
  <si>
    <t>UAT 1</t>
  </si>
  <si>
    <t>UAT1</t>
  </si>
  <si>
    <t>Product Increment 1</t>
  </si>
  <si>
    <t>Product Increment 2</t>
  </si>
  <si>
    <t>UAT 2</t>
  </si>
  <si>
    <t>Product Increment 3</t>
  </si>
  <si>
    <t xml:space="preserve">UAT 3 </t>
  </si>
  <si>
    <t xml:space="preserve"> UAT 2</t>
  </si>
  <si>
    <t xml:space="preserve"> UAT 3</t>
  </si>
  <si>
    <t>Sprints /Product Increments</t>
  </si>
  <si>
    <t>UAT2</t>
  </si>
  <si>
    <t>Product Increment</t>
  </si>
  <si>
    <t>L</t>
  </si>
  <si>
    <t>M</t>
  </si>
  <si>
    <t>Categorization(S/M/L)
&gt;50-Large,B/w 30 &amp; 50 M,Less than 30 Small</t>
  </si>
  <si>
    <t>MOBILE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</si>
</sst>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_ * #,##0_ ;_ * \-#,##0_ ;_ * &quot;-&quot;??_ ;_ @_ "/>
  </numFmts>
  <fonts count="2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Lato"/>
      <family val="2"/>
    </font>
    <font>
      <b/>
      <sz val="8"/>
      <name val="Lato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6D9EEB"/>
        <bgColor rgb="FF6D9EEB"/>
      </patternFill>
    </fill>
    <fill>
      <patternFill patternType="solid">
        <fgColor rgb="FFDEEBF7"/>
        <bgColor rgb="FFDEEBF7"/>
      </patternFill>
    </fill>
    <fill>
      <patternFill patternType="solid">
        <fgColor rgb="FFD0E0E3"/>
        <bgColor rgb="FFD0E0E3"/>
      </patternFill>
    </fill>
    <fill>
      <patternFill patternType="solid">
        <fgColor rgb="FF9DC3E6"/>
        <bgColor rgb="FF9DC3E6"/>
      </patternFill>
    </fill>
    <fill>
      <patternFill patternType="solid">
        <fgColor theme="5"/>
        <bgColor rgb="FFDEEBF7"/>
      </patternFill>
    </fill>
    <fill>
      <patternFill patternType="solid">
        <fgColor theme="5"/>
        <bgColor rgb="FFD0E0E3"/>
      </patternFill>
    </fill>
    <fill>
      <patternFill patternType="solid">
        <fgColor rgb="FF92D050"/>
        <bgColor rgb="FFDEEBF7"/>
      </patternFill>
    </fill>
    <fill>
      <patternFill patternType="solid">
        <fgColor rgb="FF92D050"/>
        <bgColor rgb="FFD0E0E3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rgb="FFD0E0E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rgb="FFDEEBF7"/>
      </patternFill>
    </fill>
    <fill>
      <patternFill patternType="solid">
        <fgColor theme="6"/>
        <bgColor rgb="FFD0E0E3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9">
    <xf numFmtId="0" fontId="0" fillId="0" borderId="0"/>
    <xf numFmtId="0" fontId="8" fillId="0" borderId="0"/>
    <xf numFmtId="0" fontId="11" fillId="0" borderId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4" fillId="9" borderId="0" applyNumberFormat="0" applyBorder="0" applyAlignment="0" applyProtection="0"/>
    <xf numFmtId="0" fontId="17" fillId="0" borderId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223">
    <xf numFmtId="0" fontId="0" fillId="0" borderId="0" xfId="0"/>
    <xf numFmtId="0" fontId="1" fillId="0" borderId="1" xfId="0" applyFont="1" applyFill="1" applyBorder="1"/>
    <xf numFmtId="0" fontId="2" fillId="2" borderId="2" xfId="0" applyFont="1" applyFill="1" applyBorder="1" applyAlignment="1">
      <alignment horizontal="right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left"/>
    </xf>
    <xf numFmtId="0" fontId="6" fillId="6" borderId="0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6" fillId="6" borderId="3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/>
    </xf>
    <xf numFmtId="0" fontId="11" fillId="0" borderId="0" xfId="2"/>
    <xf numFmtId="0" fontId="11" fillId="0" borderId="0" xfId="2" applyAlignment="1">
      <alignment wrapText="1"/>
    </xf>
    <xf numFmtId="0" fontId="11" fillId="10" borderId="1" xfId="4" applyBorder="1" applyAlignment="1">
      <alignment wrapText="1"/>
    </xf>
    <xf numFmtId="0" fontId="11" fillId="10" borderId="6" xfId="4" applyBorder="1" applyAlignment="1">
      <alignment wrapText="1"/>
    </xf>
    <xf numFmtId="0" fontId="11" fillId="10" borderId="5" xfId="4" applyBorder="1" applyAlignment="1">
      <alignment wrapText="1"/>
    </xf>
    <xf numFmtId="0" fontId="11" fillId="10" borderId="1" xfId="4" applyBorder="1"/>
    <xf numFmtId="0" fontId="15" fillId="9" borderId="1" xfId="5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 applyProtection="1">
      <alignment horizontal="center" vertical="center"/>
      <protection locked="0"/>
    </xf>
    <xf numFmtId="0" fontId="17" fillId="0" borderId="0" xfId="6" applyFont="1" applyAlignment="1"/>
    <xf numFmtId="0" fontId="18" fillId="14" borderId="19" xfId="6" applyFont="1" applyFill="1" applyBorder="1" applyAlignment="1">
      <alignment horizontal="center"/>
    </xf>
    <xf numFmtId="0" fontId="17" fillId="15" borderId="19" xfId="6" applyFont="1" applyFill="1" applyBorder="1" applyAlignment="1">
      <alignment horizontal="left"/>
    </xf>
    <xf numFmtId="0" fontId="8" fillId="15" borderId="19" xfId="6" applyFont="1" applyFill="1" applyBorder="1" applyAlignment="1">
      <alignment horizontal="left"/>
    </xf>
    <xf numFmtId="0" fontId="8" fillId="15" borderId="15" xfId="6" applyFont="1" applyFill="1" applyBorder="1" applyAlignment="1">
      <alignment horizontal="left"/>
    </xf>
    <xf numFmtId="0" fontId="8" fillId="15" borderId="16" xfId="6" applyFont="1" applyFill="1" applyBorder="1" applyAlignment="1">
      <alignment horizontal="left"/>
    </xf>
    <xf numFmtId="0" fontId="21" fillId="15" borderId="19" xfId="0" applyFont="1" applyFill="1" applyBorder="1" applyAlignment="1">
      <alignment horizontal="left"/>
    </xf>
    <xf numFmtId="0" fontId="8" fillId="15" borderId="19" xfId="0" applyFont="1" applyFill="1" applyBorder="1" applyAlignment="1">
      <alignment horizontal="left"/>
    </xf>
    <xf numFmtId="0" fontId="19" fillId="12" borderId="7" xfId="6" applyFont="1" applyFill="1" applyBorder="1" applyAlignment="1"/>
    <xf numFmtId="0" fontId="16" fillId="6" borderId="1" xfId="0" applyFont="1" applyFill="1" applyBorder="1" applyAlignment="1">
      <alignment horizontal="left" wrapText="1"/>
    </xf>
    <xf numFmtId="0" fontId="17" fillId="15" borderId="14" xfId="6" applyFont="1" applyFill="1" applyBorder="1" applyAlignment="1">
      <alignment horizontal="left"/>
    </xf>
    <xf numFmtId="0" fontId="0" fillId="0" borderId="0" xfId="0" applyAlignment="1">
      <alignment horizontal="center"/>
    </xf>
    <xf numFmtId="16" fontId="4" fillId="12" borderId="3" xfId="0" applyNumberFormat="1" applyFont="1" applyFill="1" applyBorder="1" applyAlignment="1">
      <alignment horizontal="center"/>
    </xf>
    <xf numFmtId="16" fontId="4" fillId="12" borderId="1" xfId="0" applyNumberFormat="1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 wrapText="1"/>
    </xf>
    <xf numFmtId="0" fontId="16" fillId="6" borderId="22" xfId="0" applyFont="1" applyFill="1" applyBorder="1" applyAlignment="1">
      <alignment horizontal="center" wrapText="1"/>
    </xf>
    <xf numFmtId="0" fontId="16" fillId="6" borderId="21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1" fillId="10" borderId="1" xfId="4" applyBorder="1" applyAlignment="1">
      <alignment horizontal="center"/>
    </xf>
    <xf numFmtId="0" fontId="11" fillId="10" borderId="1" xfId="4" applyBorder="1" applyAlignment="1">
      <alignment horizontal="center" wrapText="1"/>
    </xf>
    <xf numFmtId="0" fontId="17" fillId="0" borderId="0" xfId="6" applyFont="1" applyAlignment="1">
      <alignment horizontal="center"/>
    </xf>
    <xf numFmtId="3" fontId="11" fillId="10" borderId="1" xfId="4" applyNumberFormat="1" applyBorder="1" applyAlignment="1">
      <alignment horizontal="center"/>
    </xf>
    <xf numFmtId="3" fontId="11" fillId="10" borderId="5" xfId="4" applyNumberFormat="1" applyBorder="1" applyAlignment="1">
      <alignment horizontal="center"/>
    </xf>
    <xf numFmtId="3" fontId="19" fillId="12" borderId="7" xfId="6" applyNumberFormat="1" applyFont="1" applyFill="1" applyBorder="1" applyAlignment="1">
      <alignment horizontal="center"/>
    </xf>
    <xf numFmtId="3" fontId="11" fillId="10" borderId="1" xfId="4" applyNumberFormat="1" applyBorder="1" applyAlignment="1">
      <alignment horizontal="center" wrapText="1"/>
    </xf>
    <xf numFmtId="3" fontId="19" fillId="0" borderId="0" xfId="6" applyNumberFormat="1" applyFont="1" applyFill="1" applyAlignment="1">
      <alignment horizontal="center"/>
    </xf>
    <xf numFmtId="3" fontId="17" fillId="0" borderId="0" xfId="6" applyNumberFormat="1" applyFont="1" applyAlignment="1">
      <alignment horizontal="center"/>
    </xf>
    <xf numFmtId="3" fontId="8" fillId="0" borderId="17" xfId="6" applyNumberFormat="1" applyFont="1" applyBorder="1" applyAlignment="1">
      <alignment horizontal="center"/>
    </xf>
    <xf numFmtId="0" fontId="19" fillId="0" borderId="0" xfId="6" applyFont="1" applyAlignment="1"/>
    <xf numFmtId="0" fontId="19" fillId="0" borderId="0" xfId="6" applyFont="1" applyAlignment="1">
      <alignment horizontal="center"/>
    </xf>
    <xf numFmtId="0" fontId="8" fillId="19" borderId="19" xfId="6" applyFont="1" applyFill="1" applyBorder="1" applyAlignment="1">
      <alignment horizontal="center"/>
    </xf>
    <xf numFmtId="0" fontId="8" fillId="4" borderId="19" xfId="6" applyFont="1" applyFill="1" applyBorder="1" applyAlignment="1">
      <alignment horizontal="center"/>
    </xf>
    <xf numFmtId="0" fontId="8" fillId="21" borderId="19" xfId="6" applyFont="1" applyFill="1" applyBorder="1" applyAlignment="1">
      <alignment horizontal="center"/>
    </xf>
    <xf numFmtId="0" fontId="8" fillId="16" borderId="19" xfId="6" applyFont="1" applyFill="1" applyBorder="1" applyAlignment="1">
      <alignment horizontal="center"/>
    </xf>
    <xf numFmtId="0" fontId="8" fillId="23" borderId="19" xfId="6" applyFont="1" applyFill="1" applyBorder="1" applyAlignment="1">
      <alignment horizontal="center"/>
    </xf>
    <xf numFmtId="4" fontId="19" fillId="12" borderId="7" xfId="6" applyNumberFormat="1" applyFont="1" applyFill="1" applyBorder="1" applyAlignment="1">
      <alignment horizontal="center"/>
    </xf>
    <xf numFmtId="3" fontId="22" fillId="0" borderId="17" xfId="6" applyNumberFormat="1" applyFont="1" applyBorder="1" applyAlignment="1">
      <alignment horizontal="center"/>
    </xf>
    <xf numFmtId="0" fontId="17" fillId="18" borderId="19" xfId="6" applyFont="1" applyFill="1" applyBorder="1" applyAlignment="1">
      <alignment horizontal="center"/>
    </xf>
    <xf numFmtId="0" fontId="8" fillId="18" borderId="19" xfId="6" applyFont="1" applyFill="1" applyBorder="1" applyAlignment="1">
      <alignment horizontal="center"/>
    </xf>
    <xf numFmtId="0" fontId="17" fillId="22" borderId="19" xfId="6" applyFont="1" applyFill="1" applyBorder="1" applyAlignment="1">
      <alignment horizontal="center"/>
    </xf>
    <xf numFmtId="0" fontId="17" fillId="4" borderId="19" xfId="6" applyFont="1" applyFill="1" applyBorder="1" applyAlignment="1">
      <alignment horizontal="center"/>
    </xf>
    <xf numFmtId="0" fontId="17" fillId="20" borderId="19" xfId="6" applyFont="1" applyFill="1" applyBorder="1" applyAlignment="1">
      <alignment horizontal="center"/>
    </xf>
    <xf numFmtId="0" fontId="8" fillId="15" borderId="19" xfId="6" applyFont="1" applyFill="1" applyBorder="1" applyAlignment="1">
      <alignment horizontal="center"/>
    </xf>
    <xf numFmtId="0" fontId="17" fillId="15" borderId="19" xfId="6" applyFont="1" applyFill="1" applyBorder="1" applyAlignment="1">
      <alignment horizontal="center"/>
    </xf>
    <xf numFmtId="0" fontId="17" fillId="0" borderId="0" xfId="6" applyFont="1" applyAlignment="1">
      <alignment horizontal="left"/>
    </xf>
    <xf numFmtId="4" fontId="22" fillId="0" borderId="16" xfId="6" applyNumberFormat="1" applyFont="1" applyBorder="1" applyAlignment="1">
      <alignment horizontal="center"/>
    </xf>
    <xf numFmtId="3" fontId="13" fillId="10" borderId="1" xfId="4" applyNumberFormat="1" applyFont="1" applyBorder="1" applyAlignment="1">
      <alignment horizontal="center" wrapText="1"/>
    </xf>
    <xf numFmtId="0" fontId="4" fillId="24" borderId="10" xfId="0" applyFont="1" applyFill="1" applyBorder="1" applyAlignment="1">
      <alignment horizontal="center"/>
    </xf>
    <xf numFmtId="0" fontId="0" fillId="25" borderId="0" xfId="0" applyFill="1" applyAlignment="1">
      <alignment horizontal="center" wrapText="1"/>
    </xf>
    <xf numFmtId="9" fontId="4" fillId="0" borderId="1" xfId="8" applyFont="1" applyBorder="1" applyAlignment="1">
      <alignment horizontal="left"/>
    </xf>
    <xf numFmtId="165" fontId="19" fillId="12" borderId="7" xfId="6" applyNumberFormat="1" applyFont="1" applyFill="1" applyBorder="1" applyAlignment="1">
      <alignment horizontal="center"/>
    </xf>
    <xf numFmtId="0" fontId="4" fillId="4" borderId="1" xfId="0" applyFont="1" applyFill="1" applyBorder="1"/>
    <xf numFmtId="0" fontId="7" fillId="26" borderId="0" xfId="0" applyFont="1" applyFill="1" applyAlignment="1">
      <alignment horizontal="center"/>
    </xf>
    <xf numFmtId="166" fontId="7" fillId="26" borderId="0" xfId="7" applyNumberFormat="1" applyFont="1" applyFill="1" applyAlignment="1">
      <alignment horizontal="center"/>
    </xf>
    <xf numFmtId="166" fontId="7" fillId="26" borderId="0" xfId="7" applyNumberFormat="1" applyFont="1" applyFill="1" applyAlignment="1"/>
    <xf numFmtId="166" fontId="7" fillId="26" borderId="0" xfId="0" applyNumberFormat="1" applyFont="1" applyFill="1" applyAlignment="1">
      <alignment horizontal="center"/>
    </xf>
    <xf numFmtId="0" fontId="7" fillId="26" borderId="0" xfId="0" applyFont="1" applyFill="1"/>
    <xf numFmtId="1" fontId="4" fillId="0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4" fillId="28" borderId="0" xfId="0" applyFont="1" applyFill="1" applyAlignment="1">
      <alignment horizontal="center"/>
    </xf>
    <xf numFmtId="0" fontId="17" fillId="29" borderId="19" xfId="6" applyFont="1" applyFill="1" applyBorder="1" applyAlignment="1">
      <alignment horizontal="center"/>
    </xf>
    <xf numFmtId="0" fontId="8" fillId="30" borderId="19" xfId="6" applyFont="1" applyFill="1" applyBorder="1" applyAlignment="1">
      <alignment horizontal="center"/>
    </xf>
    <xf numFmtId="0" fontId="17" fillId="31" borderId="0" xfId="6" applyFont="1" applyFill="1" applyAlignment="1"/>
    <xf numFmtId="0" fontId="17" fillId="0" borderId="19" xfId="6" applyFont="1" applyFill="1" applyBorder="1" applyAlignment="1">
      <alignment horizontal="center"/>
    </xf>
    <xf numFmtId="0" fontId="8" fillId="0" borderId="19" xfId="6" applyFont="1" applyFill="1" applyBorder="1" applyAlignment="1">
      <alignment horizontal="center"/>
    </xf>
    <xf numFmtId="0" fontId="8" fillId="19" borderId="19" xfId="6" applyFont="1" applyFill="1" applyBorder="1" applyAlignment="1">
      <alignment horizontal="left"/>
    </xf>
    <xf numFmtId="0" fontId="8" fillId="4" borderId="19" xfId="6" applyFont="1" applyFill="1" applyBorder="1" applyAlignment="1">
      <alignment horizontal="left"/>
    </xf>
    <xf numFmtId="0" fontId="17" fillId="32" borderId="19" xfId="6" applyFont="1" applyFill="1" applyBorder="1" applyAlignment="1">
      <alignment horizontal="center"/>
    </xf>
    <xf numFmtId="0" fontId="17" fillId="0" borderId="0" xfId="6" applyFont="1" applyFill="1" applyAlignment="1"/>
    <xf numFmtId="0" fontId="17" fillId="33" borderId="0" xfId="6" applyFont="1" applyFill="1" applyAlignment="1"/>
    <xf numFmtId="0" fontId="17" fillId="33" borderId="19" xfId="6" applyFont="1" applyFill="1" applyBorder="1" applyAlignment="1">
      <alignment horizontal="center"/>
    </xf>
    <xf numFmtId="0" fontId="17" fillId="34" borderId="0" xfId="6" applyFont="1" applyFill="1" applyAlignment="1"/>
    <xf numFmtId="0" fontId="8" fillId="34" borderId="19" xfId="6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7" fillId="0" borderId="0" xfId="6" applyFont="1" applyAlignment="1">
      <alignment wrapText="1"/>
    </xf>
    <xf numFmtId="0" fontId="17" fillId="35" borderId="0" xfId="6" applyFont="1" applyFill="1" applyAlignment="1"/>
    <xf numFmtId="0" fontId="17" fillId="35" borderId="19" xfId="6" applyFont="1" applyFill="1" applyBorder="1" applyAlignment="1">
      <alignment horizontal="center"/>
    </xf>
    <xf numFmtId="0" fontId="17" fillId="36" borderId="0" xfId="6" applyFont="1" applyFill="1" applyAlignment="1"/>
    <xf numFmtId="0" fontId="17" fillId="36" borderId="19" xfId="6" applyFont="1" applyFill="1" applyBorder="1" applyAlignment="1">
      <alignment horizontal="center"/>
    </xf>
    <xf numFmtId="0" fontId="17" fillId="12" borderId="0" xfId="6" applyFont="1" applyFill="1" applyAlignment="1"/>
    <xf numFmtId="0" fontId="17" fillId="12" borderId="19" xfId="6" applyFont="1" applyFill="1" applyBorder="1" applyAlignment="1">
      <alignment horizontal="center"/>
    </xf>
    <xf numFmtId="0" fontId="17" fillId="37" borderId="19" xfId="6" applyFont="1" applyFill="1" applyBorder="1" applyAlignment="1">
      <alignment horizontal="center"/>
    </xf>
    <xf numFmtId="0" fontId="17" fillId="37" borderId="0" xfId="6" applyFont="1" applyFill="1" applyAlignment="1"/>
    <xf numFmtId="0" fontId="17" fillId="38" borderId="0" xfId="6" applyFont="1" applyFill="1" applyAlignment="1"/>
    <xf numFmtId="0" fontId="17" fillId="38" borderId="19" xfId="6" applyFont="1" applyFill="1" applyBorder="1" applyAlignment="1">
      <alignment horizontal="center"/>
    </xf>
    <xf numFmtId="0" fontId="4" fillId="0" borderId="1" xfId="0" applyFont="1" applyBorder="1" applyAlignment="1">
      <alignment textRotation="90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27" borderId="1" xfId="0" applyFont="1" applyFill="1" applyBorder="1" applyAlignment="1">
      <alignment textRotation="90"/>
    </xf>
    <xf numFmtId="0" fontId="4" fillId="0" borderId="1" xfId="0" applyFont="1" applyFill="1" applyBorder="1" applyAlignment="1">
      <alignment textRotation="90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textRotation="90"/>
    </xf>
    <xf numFmtId="0" fontId="7" fillId="0" borderId="1" xfId="0" applyFont="1" applyFill="1" applyBorder="1" applyAlignment="1">
      <alignment vertical="center"/>
    </xf>
    <xf numFmtId="0" fontId="4" fillId="27" borderId="2" xfId="0" applyFont="1" applyFill="1" applyBorder="1" applyAlignment="1">
      <alignment textRotation="90"/>
    </xf>
    <xf numFmtId="0" fontId="4" fillId="0" borderId="1" xfId="0" applyFont="1" applyFill="1" applyBorder="1"/>
    <xf numFmtId="0" fontId="4" fillId="3" borderId="1" xfId="0" applyFont="1" applyFill="1" applyBorder="1"/>
    <xf numFmtId="0" fontId="0" fillId="0" borderId="0" xfId="0" applyAlignment="1"/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textRotation="90"/>
    </xf>
    <xf numFmtId="0" fontId="7" fillId="0" borderId="0" xfId="0" applyFont="1" applyFill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 applyAlignment="1">
      <alignment textRotation="90"/>
    </xf>
    <xf numFmtId="0" fontId="4" fillId="0" borderId="0" xfId="0" applyFont="1" applyFill="1" applyBorder="1"/>
    <xf numFmtId="0" fontId="8" fillId="30" borderId="0" xfId="6" applyFont="1" applyFill="1" applyBorder="1" applyAlignment="1">
      <alignment horizontal="center"/>
    </xf>
    <xf numFmtId="0" fontId="8" fillId="19" borderId="0" xfId="6" applyFont="1" applyFill="1" applyBorder="1" applyAlignment="1">
      <alignment horizontal="center"/>
    </xf>
    <xf numFmtId="0" fontId="8" fillId="4" borderId="0" xfId="6" applyFont="1" applyFill="1" applyBorder="1" applyAlignment="1">
      <alignment horizontal="center"/>
    </xf>
    <xf numFmtId="0" fontId="8" fillId="21" borderId="0" xfId="6" applyFont="1" applyFill="1" applyBorder="1" applyAlignment="1">
      <alignment horizontal="center"/>
    </xf>
    <xf numFmtId="0" fontId="8" fillId="0" borderId="0" xfId="6" applyFont="1" applyFill="1" applyBorder="1" applyAlignment="1">
      <alignment horizontal="center"/>
    </xf>
    <xf numFmtId="0" fontId="8" fillId="16" borderId="0" xfId="6" applyFont="1" applyFill="1" applyBorder="1" applyAlignment="1">
      <alignment horizontal="center"/>
    </xf>
    <xf numFmtId="0" fontId="17" fillId="20" borderId="0" xfId="6" applyFont="1" applyFill="1" applyBorder="1" applyAlignment="1">
      <alignment horizontal="center"/>
    </xf>
    <xf numFmtId="0" fontId="17" fillId="32" borderId="0" xfId="6" applyFont="1" applyFill="1" applyBorder="1" applyAlignment="1">
      <alignment horizontal="center"/>
    </xf>
    <xf numFmtId="0" fontId="8" fillId="34" borderId="0" xfId="6" applyFont="1" applyFill="1" applyBorder="1" applyAlignment="1">
      <alignment horizontal="center"/>
    </xf>
    <xf numFmtId="0" fontId="22" fillId="12" borderId="0" xfId="6" applyFont="1" applyFill="1" applyBorder="1" applyAlignment="1">
      <alignment horizontal="center"/>
    </xf>
    <xf numFmtId="0" fontId="8" fillId="23" borderId="0" xfId="6" applyFont="1" applyFill="1" applyBorder="1" applyAlignment="1">
      <alignment horizontal="center"/>
    </xf>
    <xf numFmtId="0" fontId="17" fillId="35" borderId="0" xfId="6" applyFont="1" applyFill="1" applyBorder="1" applyAlignment="1">
      <alignment horizontal="center"/>
    </xf>
    <xf numFmtId="0" fontId="17" fillId="36" borderId="0" xfId="6" applyFont="1" applyFill="1" applyBorder="1" applyAlignment="1">
      <alignment horizontal="center"/>
    </xf>
    <xf numFmtId="3" fontId="11" fillId="10" borderId="0" xfId="4" applyNumberFormat="1" applyBorder="1" applyAlignment="1">
      <alignment horizontal="center"/>
    </xf>
    <xf numFmtId="3" fontId="11" fillId="10" borderId="0" xfId="4" applyNumberFormat="1" applyBorder="1" applyAlignment="1">
      <alignment horizontal="center" wrapText="1"/>
    </xf>
    <xf numFmtId="3" fontId="8" fillId="0" borderId="0" xfId="6" applyNumberFormat="1" applyFont="1" applyBorder="1" applyAlignment="1">
      <alignment horizontal="center"/>
    </xf>
    <xf numFmtId="2" fontId="25" fillId="40" borderId="29" xfId="1" applyNumberFormat="1" applyFont="1" applyFill="1" applyBorder="1" applyAlignment="1" applyProtection="1">
      <alignment horizontal="center" vertical="center"/>
      <protection locked="0"/>
    </xf>
    <xf numFmtId="2" fontId="25" fillId="40" borderId="29" xfId="1" applyNumberFormat="1" applyFont="1" applyFill="1" applyBorder="1" applyAlignment="1" applyProtection="1">
      <alignment horizontal="center"/>
      <protection locked="0"/>
    </xf>
    <xf numFmtId="0" fontId="8" fillId="41" borderId="0" xfId="6" applyFont="1" applyFill="1" applyBorder="1" applyAlignment="1">
      <alignment horizontal="center"/>
    </xf>
    <xf numFmtId="3" fontId="17" fillId="0" borderId="0" xfId="6" applyNumberFormat="1" applyFont="1" applyAlignment="1"/>
    <xf numFmtId="0" fontId="24" fillId="34" borderId="25" xfId="0" applyFont="1" applyFill="1" applyBorder="1" applyAlignment="1">
      <alignment horizontal="center"/>
    </xf>
    <xf numFmtId="0" fontId="24" fillId="34" borderId="0" xfId="0" applyFont="1" applyFill="1" applyAlignment="1">
      <alignment horizontal="center"/>
    </xf>
    <xf numFmtId="0" fontId="16" fillId="6" borderId="25" xfId="0" applyFont="1" applyFill="1" applyBorder="1" applyAlignment="1">
      <alignment horizontal="center" wrapText="1"/>
    </xf>
    <xf numFmtId="0" fontId="16" fillId="6" borderId="26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4" fillId="39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4" fillId="39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20" fillId="17" borderId="15" xfId="6" applyFont="1" applyFill="1" applyBorder="1" applyAlignment="1">
      <alignment horizontal="right"/>
    </xf>
    <xf numFmtId="0" fontId="8" fillId="0" borderId="16" xfId="6" applyFont="1" applyBorder="1"/>
    <xf numFmtId="0" fontId="8" fillId="0" borderId="17" xfId="6" applyFont="1" applyBorder="1"/>
    <xf numFmtId="0" fontId="18" fillId="13" borderId="14" xfId="6" applyFont="1" applyFill="1" applyBorder="1" applyAlignment="1">
      <alignment horizontal="left"/>
    </xf>
    <xf numFmtId="0" fontId="8" fillId="0" borderId="18" xfId="6" applyFont="1" applyBorder="1"/>
    <xf numFmtId="0" fontId="19" fillId="15" borderId="15" xfId="6" applyFont="1" applyFill="1" applyBorder="1" applyAlignment="1">
      <alignment horizontal="right"/>
    </xf>
    <xf numFmtId="0" fontId="17" fillId="15" borderId="14" xfId="6" applyFont="1" applyFill="1" applyBorder="1" applyAlignment="1">
      <alignment horizontal="left"/>
    </xf>
    <xf numFmtId="0" fontId="8" fillId="0" borderId="20" xfId="6" applyFont="1" applyBorder="1"/>
    <xf numFmtId="0" fontId="17" fillId="15" borderId="20" xfId="6" applyFont="1" applyFill="1" applyBorder="1" applyAlignment="1">
      <alignment horizontal="left"/>
    </xf>
    <xf numFmtId="0" fontId="17" fillId="15" borderId="18" xfId="6" applyFont="1" applyFill="1" applyBorder="1" applyAlignment="1">
      <alignment horizontal="left"/>
    </xf>
    <xf numFmtId="0" fontId="22" fillId="12" borderId="15" xfId="6" applyFont="1" applyFill="1" applyBorder="1" applyAlignment="1">
      <alignment horizontal="center"/>
    </xf>
    <xf numFmtId="0" fontId="22" fillId="12" borderId="16" xfId="6" applyFont="1" applyFill="1" applyBorder="1" applyAlignment="1">
      <alignment horizontal="center"/>
    </xf>
    <xf numFmtId="0" fontId="22" fillId="12" borderId="17" xfId="6" applyFont="1" applyFill="1" applyBorder="1" applyAlignment="1">
      <alignment horizontal="center"/>
    </xf>
    <xf numFmtId="0" fontId="18" fillId="14" borderId="28" xfId="6" applyFont="1" applyFill="1" applyBorder="1" applyAlignment="1">
      <alignment horizontal="center" wrapText="1"/>
    </xf>
    <xf numFmtId="0" fontId="18" fillId="14" borderId="0" xfId="6" applyFont="1" applyFill="1" applyBorder="1" applyAlignment="1">
      <alignment horizontal="center" wrapText="1"/>
    </xf>
    <xf numFmtId="0" fontId="17" fillId="15" borderId="14" xfId="6" applyFont="1" applyFill="1" applyBorder="1" applyAlignment="1">
      <alignment horizontal="center"/>
    </xf>
    <xf numFmtId="0" fontId="17" fillId="15" borderId="18" xfId="6" applyFont="1" applyFill="1" applyBorder="1" applyAlignment="1">
      <alignment horizontal="center"/>
    </xf>
    <xf numFmtId="0" fontId="18" fillId="14" borderId="15" xfId="6" applyFont="1" applyFill="1" applyBorder="1" applyAlignment="1">
      <alignment horizontal="center"/>
    </xf>
    <xf numFmtId="0" fontId="17" fillId="15" borderId="14" xfId="6" applyFont="1" applyFill="1" applyBorder="1" applyAlignment="1">
      <alignment horizontal="left" wrapText="1"/>
    </xf>
    <xf numFmtId="0" fontId="8" fillId="0" borderId="20" xfId="6" applyFont="1" applyBorder="1" applyAlignment="1">
      <alignment wrapText="1"/>
    </xf>
    <xf numFmtId="0" fontId="8" fillId="0" borderId="18" xfId="6" applyFont="1" applyBorder="1" applyAlignment="1">
      <alignment wrapText="1"/>
    </xf>
    <xf numFmtId="0" fontId="11" fillId="10" borderId="1" xfId="4" applyBorder="1" applyAlignment="1">
      <alignment vertical="center" wrapText="1"/>
    </xf>
    <xf numFmtId="0" fontId="13" fillId="10" borderId="1" xfId="4" applyFont="1" applyBorder="1" applyAlignment="1">
      <alignment horizontal="right" wrapText="1"/>
    </xf>
    <xf numFmtId="0" fontId="12" fillId="11" borderId="1" xfId="3" applyFont="1" applyBorder="1" applyAlignment="1">
      <alignment horizontal="right" wrapText="1"/>
    </xf>
    <xf numFmtId="0" fontId="12" fillId="11" borderId="5" xfId="3" applyFont="1" applyBorder="1"/>
    <xf numFmtId="0" fontId="12" fillId="11" borderId="3" xfId="3" applyFont="1" applyBorder="1"/>
    <xf numFmtId="0" fontId="15" fillId="9" borderId="1" xfId="5" applyFont="1" applyBorder="1" applyAlignment="1">
      <alignment horizontal="center" vertical="center" wrapText="1"/>
    </xf>
    <xf numFmtId="0" fontId="15" fillId="9" borderId="1" xfId="5" applyFont="1" applyBorder="1" applyAlignment="1">
      <alignment horizontal="center" vertical="center"/>
    </xf>
    <xf numFmtId="0" fontId="15" fillId="9" borderId="1" xfId="5" applyFont="1" applyBorder="1"/>
    <xf numFmtId="0" fontId="15" fillId="9" borderId="1" xfId="5" applyFont="1" applyBorder="1" applyAlignment="1">
      <alignment wrapText="1"/>
    </xf>
    <xf numFmtId="0" fontId="11" fillId="10" borderId="1" xfId="4" applyBorder="1" applyAlignment="1">
      <alignment horizontal="left" vertical="center" wrapText="1"/>
    </xf>
  </cellXfs>
  <cellStyles count="9">
    <cellStyle name="20% - Accent5 2" xfId="4" xr:uid="{EBB6A65C-F623-494A-AFF1-EA774DB432BF}"/>
    <cellStyle name="60% - Accent5 2" xfId="3" xr:uid="{556CD936-5852-4578-BA46-347E1FBEEBC0}"/>
    <cellStyle name="Accent5 2" xfId="5" xr:uid="{A2C2BB15-CBCB-4849-8F50-35477F4ABA42}"/>
    <cellStyle name="Comma" xfId="7" builtinId="3"/>
    <cellStyle name="Normal" xfId="0" builtinId="0"/>
    <cellStyle name="Normal 2" xfId="2" xr:uid="{F9CDA8B2-7E63-4F8E-B9FD-6FFF4B2F1050}"/>
    <cellStyle name="Normal 3" xfId="6" xr:uid="{C9799AB4-70EF-4572-ABB8-88161E31E1A1}"/>
    <cellStyle name="Normal 4" xfId="1" xr:uid="{4686ADE2-BBD8-4511-AD57-D5A0305788D9}"/>
    <cellStyle name="Percent" xfId="8" builtinId="5"/>
  </cellStyles>
  <dxfs count="5">
    <dxf>
      <fill>
        <patternFill>
          <bgColor indexed="4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indexed="4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indexed="4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indexed="4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indexed="4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140074</xdr:colOff>
      <xdr:row>26</xdr:row>
      <xdr:rowOff>46505</xdr:rowOff>
    </xdr:from>
    <xdr:to>
      <xdr:col>26</xdr:col>
      <xdr:colOff>205602</xdr:colOff>
      <xdr:row>27</xdr:row>
      <xdr:rowOff>91329</xdr:rowOff>
    </xdr:to>
    <xdr:pic>
      <xdr:nvPicPr>
        <xdr:cNvPr id="3" name="Picture 2" descr="Image result for demo icon">
          <a:extLst>
            <a:ext uri="{FF2B5EF4-FFF2-40B4-BE49-F238E27FC236}">
              <a16:creationId xmlns:a16="http://schemas.microsoft.com/office/drawing/2014/main" id="{65CB9A16-5E91-4284-8F20-D98EC1CC2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4449" y="2151530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200025</xdr:colOff>
      <xdr:row>28</xdr:row>
      <xdr:rowOff>142875</xdr:rowOff>
    </xdr:from>
    <xdr:to>
      <xdr:col>33</xdr:col>
      <xdr:colOff>56003</xdr:colOff>
      <xdr:row>29</xdr:row>
      <xdr:rowOff>187699</xdr:rowOff>
    </xdr:to>
    <xdr:pic>
      <xdr:nvPicPr>
        <xdr:cNvPr id="6" name="Picture 5" descr="Image result for demo icon">
          <a:extLst>
            <a:ext uri="{FF2B5EF4-FFF2-40B4-BE49-F238E27FC236}">
              <a16:creationId xmlns:a16="http://schemas.microsoft.com/office/drawing/2014/main" id="{2F908132-3D3B-482D-987F-4A17AB7A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5629275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22</xdr:row>
      <xdr:rowOff>66675</xdr:rowOff>
    </xdr:from>
    <xdr:to>
      <xdr:col>14</xdr:col>
      <xdr:colOff>189353</xdr:colOff>
      <xdr:row>23</xdr:row>
      <xdr:rowOff>111499</xdr:rowOff>
    </xdr:to>
    <xdr:pic>
      <xdr:nvPicPr>
        <xdr:cNvPr id="7" name="Picture 6" descr="Image result for demo icon">
          <a:extLst>
            <a:ext uri="{FF2B5EF4-FFF2-40B4-BE49-F238E27FC236}">
              <a16:creationId xmlns:a16="http://schemas.microsoft.com/office/drawing/2014/main" id="{C1BDE4E7-A72A-45BE-869D-50BB8FDB3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09700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7</xdr:row>
      <xdr:rowOff>66675</xdr:rowOff>
    </xdr:from>
    <xdr:ext cx="275078" cy="235324"/>
    <xdr:pic>
      <xdr:nvPicPr>
        <xdr:cNvPr id="4" name="Picture 3" descr="Image result for demo icon">
          <a:extLst>
            <a:ext uri="{FF2B5EF4-FFF2-40B4-BE49-F238E27FC236}">
              <a16:creationId xmlns:a16="http://schemas.microsoft.com/office/drawing/2014/main" id="{A30D432D-9287-4EBC-9A59-BED14FC06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552575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114300</xdr:colOff>
      <xdr:row>9</xdr:row>
      <xdr:rowOff>28575</xdr:rowOff>
    </xdr:from>
    <xdr:ext cx="275078" cy="235324"/>
    <xdr:pic>
      <xdr:nvPicPr>
        <xdr:cNvPr id="6" name="Picture 5" descr="Image result for demo icon">
          <a:extLst>
            <a:ext uri="{FF2B5EF4-FFF2-40B4-BE49-F238E27FC236}">
              <a16:creationId xmlns:a16="http://schemas.microsoft.com/office/drawing/2014/main" id="{E43FBE3B-9474-4EA5-9EBE-E498F64E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895475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95250</xdr:colOff>
      <xdr:row>11</xdr:row>
      <xdr:rowOff>28575</xdr:rowOff>
    </xdr:from>
    <xdr:ext cx="275078" cy="235324"/>
    <xdr:pic>
      <xdr:nvPicPr>
        <xdr:cNvPr id="7" name="Picture 6" descr="Image result for demo icon">
          <a:extLst>
            <a:ext uri="{FF2B5EF4-FFF2-40B4-BE49-F238E27FC236}">
              <a16:creationId xmlns:a16="http://schemas.microsoft.com/office/drawing/2014/main" id="{E0AFCBDE-E4B3-48E2-9A35-9813EFBA8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276475"/>
          <a:ext cx="275078" cy="23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D502-88D1-4AC4-9B59-641FE7E42615}">
  <dimension ref="A1:L8"/>
  <sheetViews>
    <sheetView topLeftCell="D1" workbookViewId="0">
      <selection activeCell="F14" sqref="F14"/>
    </sheetView>
  </sheetViews>
  <sheetFormatPr defaultRowHeight="15"/>
  <cols>
    <col min="1" max="1" width="11.28515625" bestFit="1" customWidth="1"/>
    <col min="2" max="2" width="8.42578125" bestFit="1" customWidth="1"/>
    <col min="3" max="3" width="47.28515625" bestFit="1" customWidth="1"/>
    <col min="4" max="4" width="23.140625" bestFit="1" customWidth="1"/>
    <col min="5" max="5" width="7.42578125" bestFit="1" customWidth="1"/>
    <col min="6" max="6" width="10.42578125" bestFit="1" customWidth="1"/>
    <col min="7" max="7" width="5.5703125" bestFit="1" customWidth="1"/>
    <col min="8" max="9" width="9.140625" customWidth="1"/>
    <col min="10" max="10" width="11.42578125" customWidth="1"/>
    <col min="11" max="11" width="9.140625" customWidth="1"/>
  </cols>
  <sheetData>
    <row r="1" spans="1:12" ht="39">
      <c r="A1" s="9" t="s">
        <v>19</v>
      </c>
      <c r="B1" s="9" t="s">
        <v>18</v>
      </c>
      <c r="C1" s="9" t="s">
        <v>17</v>
      </c>
      <c r="D1" s="9" t="s">
        <v>20</v>
      </c>
      <c r="E1" s="8" t="s">
        <v>16</v>
      </c>
      <c r="F1" s="8" t="s">
        <v>15</v>
      </c>
      <c r="G1" s="8" t="s">
        <v>14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13</v>
      </c>
    </row>
    <row r="2" spans="1:12">
      <c r="A2" s="5" t="s">
        <v>12</v>
      </c>
      <c r="B2" s="5" t="s">
        <v>11</v>
      </c>
      <c r="C2" s="5" t="s">
        <v>10</v>
      </c>
      <c r="D2" s="5" t="s">
        <v>21</v>
      </c>
      <c r="E2" s="3">
        <v>12</v>
      </c>
      <c r="F2" s="3">
        <v>6</v>
      </c>
      <c r="G2" s="6">
        <v>12</v>
      </c>
      <c r="H2" s="4">
        <f>SUM(E2:G2)*0.02</f>
        <v>0.6</v>
      </c>
      <c r="I2" s="4">
        <f>SUM(E2:G2)*0.02</f>
        <v>0.6</v>
      </c>
      <c r="J2" s="4">
        <f>SUM(E2:G2)*0.2</f>
        <v>6</v>
      </c>
      <c r="K2" s="4">
        <f>SUM(E2:G2)*0.02</f>
        <v>0.6</v>
      </c>
      <c r="L2" s="3">
        <f>SUM(E2:K2)</f>
        <v>37.800000000000004</v>
      </c>
    </row>
    <row r="3" spans="1:12">
      <c r="A3" s="7" t="s">
        <v>9</v>
      </c>
      <c r="B3" s="7" t="s">
        <v>8</v>
      </c>
      <c r="C3" s="7" t="s">
        <v>7</v>
      </c>
      <c r="D3" s="5" t="s">
        <v>22</v>
      </c>
      <c r="E3" s="3"/>
      <c r="F3" s="3"/>
      <c r="G3" s="6"/>
      <c r="H3" s="4"/>
      <c r="I3" s="4"/>
      <c r="J3" s="4"/>
      <c r="K3" s="4"/>
      <c r="L3" s="3"/>
    </row>
    <row r="4" spans="1:12">
      <c r="A4" s="5"/>
      <c r="B4" s="5"/>
      <c r="C4" s="5" t="s">
        <v>6</v>
      </c>
      <c r="D4" s="5" t="s">
        <v>23</v>
      </c>
      <c r="E4" s="3"/>
      <c r="F4" s="3"/>
      <c r="G4" s="6"/>
      <c r="H4" s="4"/>
      <c r="I4" s="4"/>
      <c r="J4" s="4"/>
      <c r="K4" s="4"/>
      <c r="L4" s="3"/>
    </row>
    <row r="5" spans="1:12">
      <c r="A5" s="5"/>
      <c r="B5" s="5"/>
      <c r="C5" s="5" t="s">
        <v>5</v>
      </c>
      <c r="D5" s="5" t="s">
        <v>24</v>
      </c>
      <c r="E5" s="3"/>
      <c r="F5" s="3"/>
      <c r="G5" s="6"/>
      <c r="H5" s="4"/>
      <c r="I5" s="4"/>
      <c r="J5" s="4"/>
      <c r="K5" s="4"/>
      <c r="L5" s="3"/>
    </row>
    <row r="6" spans="1:12">
      <c r="A6" s="5"/>
      <c r="B6" s="5"/>
      <c r="C6" s="5" t="s">
        <v>4</v>
      </c>
      <c r="D6" s="5" t="s">
        <v>25</v>
      </c>
      <c r="E6" s="3"/>
      <c r="F6" s="3"/>
      <c r="G6" s="6"/>
      <c r="H6" s="4"/>
      <c r="I6" s="4"/>
      <c r="J6" s="4"/>
      <c r="K6" s="4"/>
      <c r="L6" s="3"/>
    </row>
    <row r="7" spans="1:12">
      <c r="A7" s="5" t="s">
        <v>3</v>
      </c>
      <c r="B7" s="5" t="s">
        <v>2</v>
      </c>
      <c r="C7" s="5" t="s">
        <v>1</v>
      </c>
      <c r="D7" s="5" t="s">
        <v>26</v>
      </c>
      <c r="E7" s="3"/>
      <c r="F7" s="3"/>
      <c r="G7" s="3"/>
      <c r="H7" s="4"/>
      <c r="I7" s="4"/>
      <c r="J7" s="4"/>
      <c r="K7" s="4"/>
      <c r="L7" s="3"/>
    </row>
    <row r="8" spans="1:12">
      <c r="K8" s="2" t="s">
        <v>0</v>
      </c>
      <c r="L8" s="1">
        <f>SUM(L2:L7)</f>
        <v>37.800000000000004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9619-6DC8-4FCD-A7E6-D4D7D1FC0A1B}">
  <dimension ref="A1:AV46"/>
  <sheetViews>
    <sheetView workbookViewId="0">
      <pane ySplit="3" topLeftCell="A4" activePane="bottomLeft" state="frozen"/>
      <selection activeCell="D1" sqref="D1"/>
      <selection pane="bottomLeft" activeCell="B8" sqref="B8"/>
    </sheetView>
  </sheetViews>
  <sheetFormatPr defaultRowHeight="15"/>
  <cols>
    <col min="1" max="1" width="14" customWidth="1"/>
    <col min="2" max="2" width="8" customWidth="1"/>
    <col min="3" max="3" width="3.7109375" customWidth="1"/>
    <col min="4" max="4" width="3.140625" customWidth="1"/>
    <col min="5" max="5" width="15.85546875" bestFit="1" customWidth="1"/>
    <col min="6" max="6" width="3.5703125" customWidth="1"/>
    <col min="7" max="8" width="5.42578125" style="41" bestFit="1" customWidth="1"/>
    <col min="9" max="20" width="6.140625" style="41" bestFit="1" customWidth="1"/>
    <col min="21" max="23" width="5.7109375" style="41" bestFit="1" customWidth="1"/>
    <col min="24" max="33" width="6.140625" style="41" bestFit="1" customWidth="1"/>
    <col min="34" max="37" width="5.85546875" style="41" bestFit="1" customWidth="1"/>
    <col min="38" max="41" width="6.140625" style="41" bestFit="1" customWidth="1"/>
    <col min="42" max="42" width="6.28515625" style="41" bestFit="1" customWidth="1"/>
    <col min="43" max="43" width="6.5703125" style="41" bestFit="1" customWidth="1"/>
    <col min="44" max="44" width="6.28515625" style="41" bestFit="1" customWidth="1"/>
    <col min="45" max="46" width="9.140625" style="41"/>
    <col min="47" max="47" width="12.5703125" bestFit="1" customWidth="1"/>
  </cols>
  <sheetData>
    <row r="1" spans="1:48" ht="45">
      <c r="A1" s="15" t="s">
        <v>64</v>
      </c>
      <c r="B1" s="13">
        <v>6</v>
      </c>
      <c r="C1" s="172"/>
      <c r="E1" s="170" t="s">
        <v>153</v>
      </c>
      <c r="F1" s="170"/>
      <c r="G1" s="42">
        <v>43661</v>
      </c>
      <c r="H1" s="43">
        <v>43668</v>
      </c>
      <c r="I1" s="43">
        <v>43675</v>
      </c>
      <c r="J1" s="43">
        <v>43682</v>
      </c>
      <c r="K1" s="43">
        <v>43689</v>
      </c>
      <c r="L1" s="43">
        <v>43696</v>
      </c>
      <c r="M1" s="43">
        <v>43703</v>
      </c>
      <c r="N1" s="43">
        <v>43710</v>
      </c>
      <c r="O1" s="43">
        <v>43717</v>
      </c>
      <c r="P1" s="43">
        <v>43724</v>
      </c>
      <c r="Q1" s="43">
        <v>43731</v>
      </c>
      <c r="R1" s="43">
        <v>43738</v>
      </c>
      <c r="S1" s="43">
        <v>43745</v>
      </c>
      <c r="T1" s="43">
        <v>43752</v>
      </c>
      <c r="U1" s="43">
        <v>43759</v>
      </c>
      <c r="V1" s="43">
        <v>43766</v>
      </c>
      <c r="W1" s="43">
        <v>43773</v>
      </c>
      <c r="X1" s="43">
        <v>43780</v>
      </c>
      <c r="Y1" s="43">
        <v>43787</v>
      </c>
      <c r="Z1" s="43">
        <v>43794</v>
      </c>
      <c r="AA1" s="43">
        <v>43801</v>
      </c>
      <c r="AB1" s="43">
        <v>43808</v>
      </c>
      <c r="AC1" s="43">
        <v>43815</v>
      </c>
      <c r="AD1" s="43">
        <v>43822</v>
      </c>
      <c r="AE1" s="43">
        <v>43829</v>
      </c>
      <c r="AF1" s="43">
        <v>43836</v>
      </c>
      <c r="AG1" s="43">
        <v>43843</v>
      </c>
      <c r="AH1" s="43">
        <v>43850</v>
      </c>
      <c r="AI1" s="43">
        <v>43857</v>
      </c>
      <c r="AJ1" s="43">
        <v>43864</v>
      </c>
      <c r="AK1" s="43">
        <v>43871</v>
      </c>
      <c r="AL1" s="43">
        <v>43878</v>
      </c>
      <c r="AM1" s="43">
        <v>43885</v>
      </c>
      <c r="AN1" s="43">
        <v>43892</v>
      </c>
      <c r="AO1" s="43">
        <v>43899</v>
      </c>
      <c r="AP1" s="43">
        <v>43906</v>
      </c>
      <c r="AQ1" s="43">
        <v>43913</v>
      </c>
      <c r="AR1" s="43">
        <v>43920</v>
      </c>
      <c r="AS1" s="86" t="s">
        <v>225</v>
      </c>
      <c r="AT1" s="86" t="s">
        <v>226</v>
      </c>
    </row>
    <row r="2" spans="1:48">
      <c r="A2" s="15" t="s">
        <v>63</v>
      </c>
      <c r="B2" s="13">
        <v>3</v>
      </c>
      <c r="C2" s="172"/>
      <c r="E2" s="170" t="s">
        <v>154</v>
      </c>
      <c r="F2" s="170"/>
      <c r="G2" s="42">
        <v>43665</v>
      </c>
      <c r="H2" s="43">
        <v>43672</v>
      </c>
      <c r="I2" s="43">
        <v>43679</v>
      </c>
      <c r="J2" s="43">
        <v>43686</v>
      </c>
      <c r="K2" s="43">
        <v>43693</v>
      </c>
      <c r="L2" s="43">
        <v>43700</v>
      </c>
      <c r="M2" s="43">
        <v>43707</v>
      </c>
      <c r="N2" s="43">
        <v>43714</v>
      </c>
      <c r="O2" s="43">
        <v>43721</v>
      </c>
      <c r="P2" s="43">
        <v>43728</v>
      </c>
      <c r="Q2" s="43">
        <v>43735</v>
      </c>
      <c r="R2" s="43">
        <v>43742</v>
      </c>
      <c r="S2" s="43">
        <v>43749</v>
      </c>
      <c r="T2" s="43">
        <v>43756</v>
      </c>
      <c r="U2" s="43">
        <v>43763</v>
      </c>
      <c r="V2" s="43">
        <v>43770</v>
      </c>
      <c r="W2" s="43">
        <v>43777</v>
      </c>
      <c r="X2" s="43">
        <v>43784</v>
      </c>
      <c r="Y2" s="43">
        <v>43791</v>
      </c>
      <c r="Z2" s="43">
        <v>43798</v>
      </c>
      <c r="AA2" s="43">
        <v>43805</v>
      </c>
      <c r="AB2" s="43">
        <v>43812</v>
      </c>
      <c r="AC2" s="43">
        <v>43819</v>
      </c>
      <c r="AD2" s="43">
        <v>43826</v>
      </c>
      <c r="AE2" s="43">
        <v>43833</v>
      </c>
      <c r="AF2" s="43">
        <v>43840</v>
      </c>
      <c r="AG2" s="43">
        <v>43847</v>
      </c>
      <c r="AH2" s="43">
        <v>43854</v>
      </c>
      <c r="AI2" s="43">
        <v>43861</v>
      </c>
      <c r="AJ2" s="43">
        <v>43868</v>
      </c>
      <c r="AK2" s="43">
        <v>43875</v>
      </c>
      <c r="AL2" s="43">
        <v>43882</v>
      </c>
      <c r="AM2" s="43">
        <v>43889</v>
      </c>
      <c r="AN2" s="43">
        <v>43896</v>
      </c>
      <c r="AO2" s="43">
        <v>43903</v>
      </c>
      <c r="AP2" s="43">
        <v>43910</v>
      </c>
      <c r="AQ2" s="43">
        <v>43917</v>
      </c>
      <c r="AR2" s="43">
        <v>43924</v>
      </c>
    </row>
    <row r="3" spans="1:48" ht="25.5" thickBot="1">
      <c r="A3" s="15" t="s">
        <v>53</v>
      </c>
      <c r="B3" s="13">
        <f>B2*5</f>
        <v>15</v>
      </c>
      <c r="C3" s="172"/>
      <c r="E3" s="170" t="s">
        <v>155</v>
      </c>
      <c r="F3" s="170"/>
      <c r="G3" s="168" t="s">
        <v>62</v>
      </c>
      <c r="H3" s="169"/>
      <c r="I3" s="166" t="s">
        <v>61</v>
      </c>
      <c r="J3" s="167"/>
      <c r="K3" s="168"/>
      <c r="L3" s="166" t="s">
        <v>60</v>
      </c>
      <c r="M3" s="167"/>
      <c r="N3" s="168"/>
      <c r="O3" s="166" t="s">
        <v>59</v>
      </c>
      <c r="P3" s="167"/>
      <c r="Q3" s="168"/>
      <c r="R3" s="166" t="s">
        <v>58</v>
      </c>
      <c r="S3" s="167"/>
      <c r="T3" s="168"/>
      <c r="U3" s="166" t="s">
        <v>57</v>
      </c>
      <c r="V3" s="167"/>
      <c r="W3" s="168"/>
      <c r="X3" s="166" t="s">
        <v>56</v>
      </c>
      <c r="Y3" s="167"/>
      <c r="Z3" s="168"/>
      <c r="AA3" s="166" t="s">
        <v>55</v>
      </c>
      <c r="AB3" s="167"/>
      <c r="AC3" s="168"/>
      <c r="AD3" s="166" t="s">
        <v>54</v>
      </c>
      <c r="AE3" s="167"/>
      <c r="AF3" s="168"/>
      <c r="AG3" s="166" t="s">
        <v>152</v>
      </c>
      <c r="AH3" s="167"/>
      <c r="AI3" s="168"/>
      <c r="AJ3" s="166" t="s">
        <v>156</v>
      </c>
      <c r="AK3" s="167"/>
      <c r="AL3" s="168"/>
      <c r="AM3" s="166" t="s">
        <v>157</v>
      </c>
      <c r="AN3" s="167"/>
      <c r="AO3" s="168"/>
      <c r="AP3" s="166" t="s">
        <v>218</v>
      </c>
      <c r="AQ3" s="167"/>
      <c r="AR3" s="168"/>
    </row>
    <row r="4" spans="1:48" ht="45.75">
      <c r="A4" s="173"/>
      <c r="B4" s="173"/>
      <c r="C4" s="172"/>
      <c r="E4" s="39" t="s">
        <v>52</v>
      </c>
      <c r="F4" s="39" t="s">
        <v>51</v>
      </c>
      <c r="G4" s="44" t="s">
        <v>50</v>
      </c>
      <c r="H4" s="45" t="s">
        <v>168</v>
      </c>
      <c r="I4" s="46" t="s">
        <v>49</v>
      </c>
      <c r="J4" s="44" t="s">
        <v>48</v>
      </c>
      <c r="K4" s="45" t="s">
        <v>47</v>
      </c>
      <c r="L4" s="46" t="s">
        <v>46</v>
      </c>
      <c r="M4" s="44" t="s">
        <v>45</v>
      </c>
      <c r="N4" s="45" t="s">
        <v>44</v>
      </c>
      <c r="O4" s="46" t="s">
        <v>43</v>
      </c>
      <c r="P4" s="44" t="s">
        <v>42</v>
      </c>
      <c r="Q4" s="45" t="s">
        <v>41</v>
      </c>
      <c r="R4" s="47" t="s">
        <v>40</v>
      </c>
      <c r="S4" s="47" t="s">
        <v>39</v>
      </c>
      <c r="T4" s="47" t="s">
        <v>38</v>
      </c>
      <c r="U4" s="47" t="s">
        <v>37</v>
      </c>
      <c r="V4" s="47" t="s">
        <v>36</v>
      </c>
      <c r="W4" s="47" t="s">
        <v>35</v>
      </c>
      <c r="X4" s="47" t="s">
        <v>34</v>
      </c>
      <c r="Y4" s="47" t="s">
        <v>169</v>
      </c>
      <c r="Z4" s="47" t="s">
        <v>170</v>
      </c>
      <c r="AA4" s="47" t="s">
        <v>171</v>
      </c>
      <c r="AB4" s="47" t="s">
        <v>172</v>
      </c>
      <c r="AC4" s="47" t="s">
        <v>173</v>
      </c>
      <c r="AD4" s="47" t="s">
        <v>174</v>
      </c>
      <c r="AE4" s="47" t="s">
        <v>175</v>
      </c>
      <c r="AF4" s="47" t="s">
        <v>176</v>
      </c>
      <c r="AG4" s="47" t="s">
        <v>177</v>
      </c>
      <c r="AH4" s="47" t="s">
        <v>178</v>
      </c>
      <c r="AI4" s="47" t="s">
        <v>179</v>
      </c>
      <c r="AJ4" s="47" t="s">
        <v>253</v>
      </c>
      <c r="AK4" s="47" t="s">
        <v>254</v>
      </c>
      <c r="AL4" s="47" t="s">
        <v>255</v>
      </c>
      <c r="AM4" s="48"/>
      <c r="AN4" s="48"/>
      <c r="AO4" s="48"/>
      <c r="AP4" s="48"/>
      <c r="AQ4" s="48"/>
      <c r="AR4" s="48"/>
    </row>
    <row r="5" spans="1:48">
      <c r="A5" s="171"/>
      <c r="B5" s="171"/>
      <c r="C5" s="171"/>
      <c r="E5" s="11" t="s">
        <v>165</v>
      </c>
      <c r="F5" s="10">
        <v>1</v>
      </c>
      <c r="G5" s="158">
        <v>0</v>
      </c>
      <c r="H5" s="158">
        <v>0</v>
      </c>
      <c r="I5" s="158">
        <v>0</v>
      </c>
      <c r="J5" s="158">
        <v>0</v>
      </c>
      <c r="K5" s="158">
        <v>0</v>
      </c>
      <c r="L5" s="158">
        <v>0</v>
      </c>
      <c r="M5" s="158">
        <v>0</v>
      </c>
      <c r="N5" s="158">
        <v>0</v>
      </c>
      <c r="O5" s="158">
        <v>0</v>
      </c>
      <c r="P5" s="158">
        <v>0</v>
      </c>
      <c r="Q5" s="158">
        <v>0</v>
      </c>
      <c r="R5" s="158">
        <v>0</v>
      </c>
      <c r="S5" s="158">
        <v>0</v>
      </c>
      <c r="T5" s="158">
        <v>0</v>
      </c>
      <c r="U5" s="158">
        <v>0</v>
      </c>
      <c r="V5" s="158">
        <v>0</v>
      </c>
      <c r="W5" s="158">
        <v>0</v>
      </c>
      <c r="X5" s="158">
        <v>0</v>
      </c>
      <c r="Y5" s="158">
        <v>0</v>
      </c>
      <c r="Z5" s="158">
        <v>0</v>
      </c>
      <c r="AA5" s="158">
        <v>0</v>
      </c>
      <c r="AB5" s="158">
        <v>0</v>
      </c>
      <c r="AC5" s="158">
        <v>0</v>
      </c>
      <c r="AD5" s="158">
        <v>0</v>
      </c>
      <c r="AE5" s="158">
        <v>0</v>
      </c>
      <c r="AF5" s="158">
        <v>0</v>
      </c>
      <c r="AG5" s="158">
        <v>0</v>
      </c>
      <c r="AH5" s="158">
        <v>0</v>
      </c>
      <c r="AI5" s="158">
        <v>0</v>
      </c>
      <c r="AJ5" s="158"/>
      <c r="AK5" s="158"/>
      <c r="AL5" s="158"/>
      <c r="AM5" s="50"/>
      <c r="AN5" s="50"/>
      <c r="AO5" s="50"/>
      <c r="AP5" s="51"/>
      <c r="AQ5" s="51"/>
      <c r="AR5" s="51"/>
      <c r="AS5" s="50">
        <f t="shared" ref="AS5:AS13" si="0">SUM(G5:AR5)*5</f>
        <v>0</v>
      </c>
      <c r="AT5" s="50">
        <f>AS5</f>
        <v>0</v>
      </c>
      <c r="AU5" s="11" t="s">
        <v>223</v>
      </c>
    </row>
    <row r="6" spans="1:48">
      <c r="A6" s="16" t="s">
        <v>13</v>
      </c>
      <c r="B6" s="17">
        <v>3993</v>
      </c>
      <c r="C6" s="12"/>
      <c r="E6" s="11" t="s">
        <v>166</v>
      </c>
      <c r="F6" s="10">
        <v>1</v>
      </c>
      <c r="G6" s="158">
        <v>0.2</v>
      </c>
      <c r="H6" s="158">
        <v>0.2</v>
      </c>
      <c r="I6" s="158">
        <v>0.2</v>
      </c>
      <c r="J6" s="158">
        <v>0.2</v>
      </c>
      <c r="K6" s="158">
        <v>0.2</v>
      </c>
      <c r="L6" s="158">
        <v>0.2</v>
      </c>
      <c r="M6" s="158">
        <v>0.2</v>
      </c>
      <c r="N6" s="158">
        <v>0.2</v>
      </c>
      <c r="O6" s="158">
        <v>0.2</v>
      </c>
      <c r="P6" s="158">
        <v>0.2</v>
      </c>
      <c r="Q6" s="158">
        <v>0.2</v>
      </c>
      <c r="R6" s="158">
        <v>0.2</v>
      </c>
      <c r="S6" s="158">
        <v>0.2</v>
      </c>
      <c r="T6" s="158">
        <v>0.2</v>
      </c>
      <c r="U6" s="158">
        <v>0.2</v>
      </c>
      <c r="V6" s="158">
        <v>0.2</v>
      </c>
      <c r="W6" s="158">
        <v>0.2</v>
      </c>
      <c r="X6" s="158">
        <v>0.2</v>
      </c>
      <c r="Y6" s="158">
        <v>0.2</v>
      </c>
      <c r="Z6" s="158">
        <v>0.2</v>
      </c>
      <c r="AA6" s="158">
        <v>0.2</v>
      </c>
      <c r="AB6" s="158">
        <v>0.2</v>
      </c>
      <c r="AC6" s="158">
        <v>0.2</v>
      </c>
      <c r="AD6" s="158">
        <v>0.2</v>
      </c>
      <c r="AE6" s="158">
        <v>0.2</v>
      </c>
      <c r="AF6" s="158">
        <v>0.2</v>
      </c>
      <c r="AG6" s="158">
        <v>0.2</v>
      </c>
      <c r="AH6" s="158">
        <v>0.2</v>
      </c>
      <c r="AI6" s="158">
        <v>0.2</v>
      </c>
      <c r="AJ6" s="158">
        <v>0.2</v>
      </c>
      <c r="AK6" s="158">
        <v>0.2</v>
      </c>
      <c r="AL6" s="158">
        <v>0.2</v>
      </c>
      <c r="AM6" s="50"/>
      <c r="AN6" s="50"/>
      <c r="AO6" s="50"/>
      <c r="AP6" s="51"/>
      <c r="AQ6" s="51"/>
      <c r="AR6" s="51"/>
      <c r="AS6" s="50">
        <f t="shared" si="0"/>
        <v>32.000000000000014</v>
      </c>
      <c r="AT6" s="50">
        <f>AS6</f>
        <v>32.000000000000014</v>
      </c>
      <c r="AU6" s="11" t="s">
        <v>228</v>
      </c>
    </row>
    <row r="7" spans="1:48">
      <c r="A7" s="16" t="s">
        <v>33</v>
      </c>
      <c r="B7" s="13">
        <v>3</v>
      </c>
      <c r="C7" s="12"/>
      <c r="E7" s="11" t="s">
        <v>167</v>
      </c>
      <c r="F7" s="10">
        <v>1</v>
      </c>
      <c r="G7" s="159">
        <v>0.5</v>
      </c>
      <c r="H7" s="159">
        <v>0.5</v>
      </c>
      <c r="I7" s="159">
        <v>0.5</v>
      </c>
      <c r="J7" s="159">
        <v>0.5</v>
      </c>
      <c r="K7" s="159">
        <v>0.5</v>
      </c>
      <c r="L7" s="159">
        <v>0.5</v>
      </c>
      <c r="M7" s="159">
        <v>0.5</v>
      </c>
      <c r="N7" s="159">
        <v>0.5</v>
      </c>
      <c r="O7" s="159">
        <v>0.15</v>
      </c>
      <c r="P7" s="159">
        <v>0.15</v>
      </c>
      <c r="Q7" s="159">
        <v>0.15</v>
      </c>
      <c r="R7" s="159">
        <v>0.15</v>
      </c>
      <c r="S7" s="159">
        <v>0.15</v>
      </c>
      <c r="T7" s="159">
        <v>0.15</v>
      </c>
      <c r="U7" s="159">
        <v>0.15</v>
      </c>
      <c r="V7" s="159">
        <v>0.15</v>
      </c>
      <c r="W7" s="159">
        <v>0.15</v>
      </c>
      <c r="X7" s="159">
        <v>0.15</v>
      </c>
      <c r="Y7" s="159">
        <v>0.15</v>
      </c>
      <c r="Z7" s="159">
        <v>0.15</v>
      </c>
      <c r="AA7" s="159">
        <v>0.15</v>
      </c>
      <c r="AB7" s="159">
        <v>0.15</v>
      </c>
      <c r="AC7" s="159">
        <v>0.15</v>
      </c>
      <c r="AD7" s="159">
        <v>0.15</v>
      </c>
      <c r="AE7" s="159">
        <v>0.25</v>
      </c>
      <c r="AF7" s="159">
        <v>0.25</v>
      </c>
      <c r="AG7" s="159">
        <v>0.25</v>
      </c>
      <c r="AH7" s="159">
        <v>0.25</v>
      </c>
      <c r="AI7" s="159">
        <v>0.25</v>
      </c>
      <c r="AJ7" s="159">
        <v>0.25</v>
      </c>
      <c r="AK7" s="159">
        <v>0.25</v>
      </c>
      <c r="AL7" s="159">
        <v>0.25</v>
      </c>
      <c r="AM7" s="50"/>
      <c r="AN7" s="50"/>
      <c r="AO7" s="50"/>
      <c r="AP7" s="51"/>
      <c r="AQ7" s="51"/>
      <c r="AR7" s="51"/>
      <c r="AS7" s="50">
        <f t="shared" si="0"/>
        <v>42.000000000000028</v>
      </c>
      <c r="AT7" s="50">
        <f>AS7</f>
        <v>42.000000000000028</v>
      </c>
      <c r="AU7" s="11" t="s">
        <v>233</v>
      </c>
    </row>
    <row r="8" spans="1:48" ht="36.75">
      <c r="A8" s="15" t="s">
        <v>181</v>
      </c>
      <c r="B8" s="13">
        <v>3</v>
      </c>
      <c r="C8" s="12"/>
      <c r="E8" s="11" t="s">
        <v>163</v>
      </c>
      <c r="F8" s="10">
        <v>1</v>
      </c>
      <c r="G8" s="159">
        <v>1</v>
      </c>
      <c r="H8" s="159">
        <v>1</v>
      </c>
      <c r="I8" s="159">
        <v>1</v>
      </c>
      <c r="J8" s="159">
        <v>1</v>
      </c>
      <c r="K8" s="159">
        <v>1</v>
      </c>
      <c r="L8" s="159">
        <v>1</v>
      </c>
      <c r="M8" s="159">
        <v>1</v>
      </c>
      <c r="N8" s="159">
        <v>1</v>
      </c>
      <c r="O8" s="159">
        <v>1</v>
      </c>
      <c r="P8" s="159">
        <v>1</v>
      </c>
      <c r="Q8" s="159">
        <v>1</v>
      </c>
      <c r="R8" s="159">
        <v>1</v>
      </c>
      <c r="S8" s="159">
        <v>1</v>
      </c>
      <c r="T8" s="159">
        <v>1</v>
      </c>
      <c r="U8" s="159">
        <v>1</v>
      </c>
      <c r="V8" s="159">
        <v>1</v>
      </c>
      <c r="W8" s="159">
        <v>1</v>
      </c>
      <c r="X8" s="159">
        <v>1</v>
      </c>
      <c r="Y8" s="159">
        <v>1</v>
      </c>
      <c r="Z8" s="159">
        <v>1</v>
      </c>
      <c r="AA8" s="159">
        <v>1</v>
      </c>
      <c r="AB8" s="159">
        <v>1</v>
      </c>
      <c r="AC8" s="159">
        <v>1</v>
      </c>
      <c r="AD8" s="159">
        <v>1</v>
      </c>
      <c r="AE8" s="159">
        <v>1</v>
      </c>
      <c r="AF8" s="159">
        <v>1</v>
      </c>
      <c r="AG8" s="159">
        <v>1</v>
      </c>
      <c r="AH8" s="159">
        <v>1</v>
      </c>
      <c r="AI8" s="159">
        <v>1</v>
      </c>
      <c r="AJ8" s="159">
        <v>1</v>
      </c>
      <c r="AK8" s="159">
        <v>1</v>
      </c>
      <c r="AL8" s="159">
        <v>1</v>
      </c>
      <c r="AM8" s="50"/>
      <c r="AN8" s="50"/>
      <c r="AO8" s="50"/>
      <c r="AP8" s="50"/>
      <c r="AQ8" s="50"/>
      <c r="AR8" s="50"/>
      <c r="AS8" s="50">
        <f t="shared" si="0"/>
        <v>160</v>
      </c>
      <c r="AT8" s="50"/>
      <c r="AU8" s="11"/>
    </row>
    <row r="9" spans="1:48" ht="36.75">
      <c r="A9" s="15" t="s">
        <v>32</v>
      </c>
      <c r="B9" s="13">
        <v>8</v>
      </c>
      <c r="C9" s="12"/>
      <c r="E9" s="11" t="s">
        <v>164</v>
      </c>
      <c r="F9" s="10">
        <v>1</v>
      </c>
      <c r="G9" s="159">
        <v>1</v>
      </c>
      <c r="H9" s="159">
        <v>1</v>
      </c>
      <c r="I9" s="159">
        <v>1</v>
      </c>
      <c r="J9" s="159">
        <v>1</v>
      </c>
      <c r="K9" s="159">
        <v>1</v>
      </c>
      <c r="L9" s="159">
        <v>1</v>
      </c>
      <c r="M9" s="159">
        <v>1</v>
      </c>
      <c r="N9" s="159">
        <v>1</v>
      </c>
      <c r="O9" s="159">
        <v>1</v>
      </c>
      <c r="P9" s="159">
        <v>1</v>
      </c>
      <c r="Q9" s="159">
        <v>1</v>
      </c>
      <c r="R9" s="159">
        <v>1</v>
      </c>
      <c r="S9" s="159">
        <v>1</v>
      </c>
      <c r="T9" s="159">
        <v>1</v>
      </c>
      <c r="U9" s="159">
        <v>1</v>
      </c>
      <c r="V9" s="159">
        <v>1</v>
      </c>
      <c r="W9" s="159">
        <v>1</v>
      </c>
      <c r="X9" s="159">
        <v>1</v>
      </c>
      <c r="Y9" s="159">
        <v>1</v>
      </c>
      <c r="Z9" s="159">
        <v>1</v>
      </c>
      <c r="AA9" s="159">
        <v>1</v>
      </c>
      <c r="AB9" s="159">
        <v>1</v>
      </c>
      <c r="AC9" s="159">
        <v>1</v>
      </c>
      <c r="AD9" s="159">
        <v>1</v>
      </c>
      <c r="AE9" s="159">
        <v>1</v>
      </c>
      <c r="AF9" s="159">
        <v>1</v>
      </c>
      <c r="AG9" s="159">
        <v>1</v>
      </c>
      <c r="AH9" s="159">
        <v>1</v>
      </c>
      <c r="AI9" s="159">
        <v>1</v>
      </c>
      <c r="AJ9" s="159">
        <v>1</v>
      </c>
      <c r="AK9" s="159">
        <v>1</v>
      </c>
      <c r="AL9" s="159">
        <v>1</v>
      </c>
      <c r="AM9" s="50"/>
      <c r="AN9" s="50"/>
      <c r="AO9" s="50"/>
      <c r="AP9" s="50"/>
      <c r="AQ9" s="50"/>
      <c r="AR9" s="50"/>
      <c r="AS9" s="50">
        <f t="shared" si="0"/>
        <v>160</v>
      </c>
      <c r="AT9" s="50">
        <f>SUM(AS8,AS9)</f>
        <v>320</v>
      </c>
      <c r="AU9" s="11" t="s">
        <v>234</v>
      </c>
      <c r="AV9" s="50">
        <f>320*8.5</f>
        <v>2720</v>
      </c>
    </row>
    <row r="10" spans="1:48" ht="36.75">
      <c r="A10" s="15" t="str">
        <f>"No of Hours taken by "&amp;B8&amp;" resources for a Sprint"</f>
        <v>No of Hours taken by 3 resources for a Sprint</v>
      </c>
      <c r="B10" s="13">
        <f>B9*B8*B3</f>
        <v>360</v>
      </c>
      <c r="C10" s="12"/>
      <c r="E10" s="11" t="s">
        <v>65</v>
      </c>
      <c r="F10" s="10">
        <v>1</v>
      </c>
      <c r="G10" s="159">
        <v>1</v>
      </c>
      <c r="H10" s="159">
        <v>1</v>
      </c>
      <c r="I10" s="159">
        <v>1</v>
      </c>
      <c r="J10" s="159">
        <v>1</v>
      </c>
      <c r="K10" s="159">
        <v>1</v>
      </c>
      <c r="L10" s="159">
        <v>1</v>
      </c>
      <c r="M10" s="159">
        <v>1</v>
      </c>
      <c r="N10" s="159">
        <v>1</v>
      </c>
      <c r="O10" s="159">
        <v>1</v>
      </c>
      <c r="P10" s="159">
        <v>1</v>
      </c>
      <c r="Q10" s="159">
        <v>1</v>
      </c>
      <c r="R10" s="159">
        <v>1</v>
      </c>
      <c r="S10" s="159">
        <v>1</v>
      </c>
      <c r="T10" s="159">
        <v>1</v>
      </c>
      <c r="U10" s="159">
        <v>1</v>
      </c>
      <c r="V10" s="159">
        <v>1</v>
      </c>
      <c r="W10" s="159">
        <v>1</v>
      </c>
      <c r="X10" s="159">
        <v>1</v>
      </c>
      <c r="Y10" s="159">
        <v>1</v>
      </c>
      <c r="Z10" s="159">
        <v>1</v>
      </c>
      <c r="AA10" s="159">
        <v>1</v>
      </c>
      <c r="AB10" s="159">
        <v>1</v>
      </c>
      <c r="AC10" s="159">
        <v>1</v>
      </c>
      <c r="AD10" s="159">
        <v>1</v>
      </c>
      <c r="AE10" s="159">
        <v>1</v>
      </c>
      <c r="AF10" s="159"/>
      <c r="AG10" s="159"/>
      <c r="AH10" s="159"/>
      <c r="AI10" s="159"/>
      <c r="AJ10" s="159">
        <v>1</v>
      </c>
      <c r="AK10" s="159">
        <v>0.6</v>
      </c>
      <c r="AL10" s="159"/>
      <c r="AM10" s="50"/>
      <c r="AN10" s="50"/>
      <c r="AO10" s="50"/>
      <c r="AP10" s="51"/>
      <c r="AQ10" s="51"/>
      <c r="AR10" s="51"/>
      <c r="AS10" s="50">
        <f t="shared" si="0"/>
        <v>133</v>
      </c>
      <c r="AT10" s="50">
        <f>AS10</f>
        <v>133</v>
      </c>
      <c r="AU10" s="11" t="s">
        <v>235</v>
      </c>
    </row>
    <row r="11" spans="1:48" ht="24.75">
      <c r="A11" s="14" t="s">
        <v>31</v>
      </c>
      <c r="B11" s="13">
        <f>B6/B10</f>
        <v>11.091666666666667</v>
      </c>
      <c r="C11" s="12"/>
      <c r="E11" s="11" t="s">
        <v>149</v>
      </c>
      <c r="F11" s="10">
        <v>1</v>
      </c>
      <c r="G11" s="159">
        <v>0.25</v>
      </c>
      <c r="H11" s="159">
        <v>0.25</v>
      </c>
      <c r="I11" s="159">
        <v>0.15</v>
      </c>
      <c r="J11" s="159">
        <v>0.15</v>
      </c>
      <c r="K11" s="159">
        <v>0.15</v>
      </c>
      <c r="L11" s="159">
        <v>0.15</v>
      </c>
      <c r="M11" s="159">
        <v>0.15</v>
      </c>
      <c r="N11" s="159">
        <v>0.15</v>
      </c>
      <c r="O11" s="159">
        <v>0.15</v>
      </c>
      <c r="P11" s="159">
        <v>0.15</v>
      </c>
      <c r="Q11" s="159">
        <v>0.15</v>
      </c>
      <c r="R11" s="159">
        <v>0.15</v>
      </c>
      <c r="S11" s="159">
        <v>0.15</v>
      </c>
      <c r="T11" s="159">
        <v>0.15</v>
      </c>
      <c r="U11" s="159">
        <v>0.15</v>
      </c>
      <c r="V11" s="159">
        <v>0.15</v>
      </c>
      <c r="W11" s="159">
        <v>0.15</v>
      </c>
      <c r="X11" s="159">
        <v>0.15</v>
      </c>
      <c r="Y11" s="159">
        <v>0.15</v>
      </c>
      <c r="Z11" s="159">
        <v>0.15</v>
      </c>
      <c r="AA11" s="159">
        <v>0.15</v>
      </c>
      <c r="AB11" s="159">
        <v>0.15</v>
      </c>
      <c r="AC11" s="159">
        <v>0.15</v>
      </c>
      <c r="AD11" s="159">
        <v>0.15</v>
      </c>
      <c r="AE11" s="159">
        <v>0.15</v>
      </c>
      <c r="AF11" s="159">
        <v>0.15</v>
      </c>
      <c r="AG11" s="159">
        <v>0.15</v>
      </c>
      <c r="AH11" s="159">
        <v>0.15</v>
      </c>
      <c r="AI11" s="159">
        <v>0.15</v>
      </c>
      <c r="AJ11" s="159">
        <v>0.15</v>
      </c>
      <c r="AK11" s="159">
        <v>0.15</v>
      </c>
      <c r="AL11" s="159">
        <v>0.15</v>
      </c>
      <c r="AM11" s="50"/>
      <c r="AN11" s="50"/>
      <c r="AO11" s="50"/>
      <c r="AP11" s="51"/>
      <c r="AQ11" s="51"/>
      <c r="AR11" s="51"/>
      <c r="AS11" s="50">
        <f>SUM(G11:AR12)*5</f>
        <v>175</v>
      </c>
      <c r="AT11" s="50"/>
      <c r="AU11" s="11"/>
    </row>
    <row r="12" spans="1:48">
      <c r="E12" s="11" t="s">
        <v>150</v>
      </c>
      <c r="F12" s="10">
        <v>1</v>
      </c>
      <c r="G12" s="159"/>
      <c r="H12" s="159"/>
      <c r="I12" s="159">
        <v>1</v>
      </c>
      <c r="J12" s="159">
        <v>1</v>
      </c>
      <c r="K12" s="159">
        <v>1</v>
      </c>
      <c r="L12" s="159">
        <v>1</v>
      </c>
      <c r="M12" s="159">
        <v>1</v>
      </c>
      <c r="N12" s="159">
        <v>1</v>
      </c>
      <c r="O12" s="159">
        <v>1</v>
      </c>
      <c r="P12" s="159">
        <v>1</v>
      </c>
      <c r="Q12" s="159">
        <v>1</v>
      </c>
      <c r="R12" s="159">
        <v>1</v>
      </c>
      <c r="S12" s="159">
        <v>1</v>
      </c>
      <c r="T12" s="159">
        <v>1</v>
      </c>
      <c r="U12" s="159">
        <v>1</v>
      </c>
      <c r="V12" s="159">
        <v>1</v>
      </c>
      <c r="W12" s="159">
        <v>1</v>
      </c>
      <c r="X12" s="159">
        <v>1</v>
      </c>
      <c r="Y12" s="159">
        <v>1</v>
      </c>
      <c r="Z12" s="159">
        <v>1</v>
      </c>
      <c r="AA12" s="159">
        <v>1</v>
      </c>
      <c r="AB12" s="159">
        <v>1</v>
      </c>
      <c r="AC12" s="159">
        <v>1</v>
      </c>
      <c r="AD12" s="159">
        <v>1</v>
      </c>
      <c r="AE12" s="159">
        <v>1</v>
      </c>
      <c r="AF12" s="159">
        <v>1</v>
      </c>
      <c r="AG12" s="159">
        <v>1</v>
      </c>
      <c r="AH12" s="159">
        <v>1</v>
      </c>
      <c r="AI12" s="159">
        <v>1</v>
      </c>
      <c r="AJ12" s="159">
        <v>1</v>
      </c>
      <c r="AK12" s="159">
        <v>1</v>
      </c>
      <c r="AL12" s="159">
        <v>1</v>
      </c>
      <c r="AM12" s="50"/>
      <c r="AN12" s="50"/>
      <c r="AO12" s="50"/>
      <c r="AP12" s="51"/>
      <c r="AQ12" s="51"/>
      <c r="AR12" s="51"/>
      <c r="AS12" s="50">
        <f t="shared" si="0"/>
        <v>150</v>
      </c>
      <c r="AT12" s="50">
        <f>SUM(AS11,AS12)</f>
        <v>325</v>
      </c>
      <c r="AU12" s="11" t="s">
        <v>232</v>
      </c>
    </row>
    <row r="13" spans="1:48">
      <c r="A13" s="27"/>
      <c r="B13" s="27"/>
      <c r="C13" s="27"/>
      <c r="D13" s="26"/>
      <c r="E13" s="11" t="s">
        <v>180</v>
      </c>
      <c r="F13" s="10">
        <v>1</v>
      </c>
      <c r="G13" s="159">
        <v>0.25</v>
      </c>
      <c r="H13" s="159">
        <v>0.25</v>
      </c>
      <c r="I13" s="159">
        <v>0.25</v>
      </c>
      <c r="J13" s="159">
        <v>0.25</v>
      </c>
      <c r="K13" s="159">
        <v>0.25</v>
      </c>
      <c r="L13" s="159">
        <v>0.25</v>
      </c>
      <c r="M13" s="159">
        <v>0.25</v>
      </c>
      <c r="N13" s="159">
        <v>0.25</v>
      </c>
      <c r="O13" s="159">
        <v>0.25</v>
      </c>
      <c r="P13" s="159">
        <v>0.25</v>
      </c>
      <c r="Q13" s="159">
        <v>0.25</v>
      </c>
      <c r="R13" s="159">
        <v>0.25</v>
      </c>
      <c r="S13" s="159">
        <v>0.25</v>
      </c>
      <c r="T13" s="159">
        <v>0.25</v>
      </c>
      <c r="U13" s="159">
        <v>0.25</v>
      </c>
      <c r="V13" s="159">
        <v>0.25</v>
      </c>
      <c r="W13" s="159">
        <v>0.25</v>
      </c>
      <c r="X13" s="159">
        <v>0.25</v>
      </c>
      <c r="Y13" s="159">
        <v>0.25</v>
      </c>
      <c r="Z13" s="159">
        <v>0.25</v>
      </c>
      <c r="AA13" s="159">
        <v>0</v>
      </c>
      <c r="AB13" s="159">
        <v>0</v>
      </c>
      <c r="AC13" s="159">
        <v>0</v>
      </c>
      <c r="AD13" s="159">
        <v>0</v>
      </c>
      <c r="AE13" s="159">
        <v>0</v>
      </c>
      <c r="AF13" s="159">
        <v>0</v>
      </c>
      <c r="AG13" s="159">
        <v>0</v>
      </c>
      <c r="AH13" s="159">
        <v>0</v>
      </c>
      <c r="AI13" s="159">
        <v>0</v>
      </c>
      <c r="AJ13" s="159">
        <v>0</v>
      </c>
      <c r="AK13" s="159">
        <v>0</v>
      </c>
      <c r="AL13" s="159">
        <v>0</v>
      </c>
      <c r="AM13" s="50"/>
      <c r="AN13" s="50"/>
      <c r="AO13" s="50"/>
      <c r="AP13" s="51"/>
      <c r="AQ13" s="51"/>
      <c r="AR13" s="51"/>
      <c r="AS13" s="50">
        <f t="shared" si="0"/>
        <v>25</v>
      </c>
      <c r="AT13" s="50">
        <f>AS13</f>
        <v>25</v>
      </c>
      <c r="AU13" s="11" t="s">
        <v>227</v>
      </c>
    </row>
    <row r="14" spans="1:48" ht="15.75" thickBot="1">
      <c r="A14" s="28"/>
      <c r="B14" s="29"/>
      <c r="C14" s="29"/>
      <c r="D14" s="26"/>
      <c r="E14" s="11"/>
      <c r="F14" s="10"/>
      <c r="G14" s="52"/>
      <c r="H14" s="53"/>
      <c r="I14" s="54"/>
      <c r="J14" s="55"/>
      <c r="K14" s="53"/>
      <c r="L14" s="54"/>
      <c r="M14" s="55"/>
      <c r="N14" s="53"/>
      <c r="O14" s="54"/>
      <c r="P14" s="55"/>
      <c r="Q14" s="85" t="s">
        <v>256</v>
      </c>
      <c r="R14" s="54"/>
      <c r="S14" s="55"/>
      <c r="T14" s="53"/>
      <c r="U14" s="54"/>
      <c r="V14" s="55"/>
      <c r="W14" s="53"/>
      <c r="X14" s="54"/>
      <c r="Y14" s="55"/>
      <c r="Z14" s="85" t="s">
        <v>257</v>
      </c>
      <c r="AA14" s="54"/>
      <c r="AB14" s="55"/>
      <c r="AC14" s="53"/>
      <c r="AD14" s="54"/>
      <c r="AE14" s="55"/>
      <c r="AF14" s="53"/>
      <c r="AG14" s="54"/>
      <c r="AH14" s="55"/>
      <c r="AI14" s="85" t="s">
        <v>258</v>
      </c>
      <c r="AJ14" s="49"/>
      <c r="AK14" s="50"/>
      <c r="AL14" s="50"/>
      <c r="AM14" s="50"/>
      <c r="AN14" s="50"/>
      <c r="AO14" s="50"/>
      <c r="AP14" s="51"/>
      <c r="AQ14" s="51"/>
      <c r="AR14" s="51"/>
    </row>
    <row r="15" spans="1:48">
      <c r="R15" s="89" t="s">
        <v>259</v>
      </c>
      <c r="S15" s="89" t="s">
        <v>259</v>
      </c>
      <c r="T15" s="89" t="s">
        <v>259</v>
      </c>
      <c r="AA15" s="89" t="s">
        <v>259</v>
      </c>
      <c r="AB15" s="89" t="s">
        <v>259</v>
      </c>
      <c r="AC15" s="89" t="s">
        <v>259</v>
      </c>
      <c r="AJ15" s="89" t="s">
        <v>259</v>
      </c>
      <c r="AK15" s="89" t="s">
        <v>259</v>
      </c>
      <c r="AL15" s="89" t="s">
        <v>259</v>
      </c>
    </row>
    <row r="16" spans="1:48" ht="24.75" hidden="1">
      <c r="A16" s="15" t="s">
        <v>64</v>
      </c>
      <c r="B16" s="13">
        <v>6</v>
      </c>
      <c r="E16" s="164" t="s">
        <v>260</v>
      </c>
      <c r="F16" s="165"/>
      <c r="G16" s="10">
        <f>SUM(G5:G13)*5</f>
        <v>21</v>
      </c>
      <c r="H16" s="10">
        <f t="shared" ref="H16:AL16" si="1">SUM(H5:H13)*5</f>
        <v>21</v>
      </c>
      <c r="I16" s="10">
        <f t="shared" si="1"/>
        <v>25.5</v>
      </c>
      <c r="J16" s="10">
        <f t="shared" si="1"/>
        <v>25.5</v>
      </c>
      <c r="K16" s="10">
        <f t="shared" si="1"/>
        <v>25.5</v>
      </c>
      <c r="L16" s="10">
        <f t="shared" si="1"/>
        <v>25.5</v>
      </c>
      <c r="M16" s="10">
        <f t="shared" si="1"/>
        <v>25.5</v>
      </c>
      <c r="N16" s="10">
        <f t="shared" si="1"/>
        <v>25.5</v>
      </c>
      <c r="O16" s="10">
        <f t="shared" si="1"/>
        <v>23.75</v>
      </c>
      <c r="P16" s="10">
        <f t="shared" si="1"/>
        <v>23.75</v>
      </c>
      <c r="Q16" s="10">
        <f t="shared" si="1"/>
        <v>23.75</v>
      </c>
      <c r="R16" s="10">
        <f t="shared" si="1"/>
        <v>23.75</v>
      </c>
      <c r="S16" s="10">
        <f t="shared" si="1"/>
        <v>23.75</v>
      </c>
      <c r="T16" s="10">
        <f t="shared" si="1"/>
        <v>23.75</v>
      </c>
      <c r="U16" s="10">
        <f t="shared" si="1"/>
        <v>23.75</v>
      </c>
      <c r="V16" s="10">
        <f t="shared" si="1"/>
        <v>23.75</v>
      </c>
      <c r="W16" s="10">
        <f t="shared" si="1"/>
        <v>23.75</v>
      </c>
      <c r="X16" s="10">
        <f t="shared" si="1"/>
        <v>23.75</v>
      </c>
      <c r="Y16" s="10">
        <f t="shared" si="1"/>
        <v>23.75</v>
      </c>
      <c r="Z16" s="10">
        <f t="shared" si="1"/>
        <v>23.75</v>
      </c>
      <c r="AA16" s="10">
        <f t="shared" si="1"/>
        <v>22.5</v>
      </c>
      <c r="AB16" s="10">
        <f t="shared" si="1"/>
        <v>22.5</v>
      </c>
      <c r="AC16" s="10">
        <f t="shared" si="1"/>
        <v>22.5</v>
      </c>
      <c r="AD16" s="10">
        <f t="shared" si="1"/>
        <v>22.5</v>
      </c>
      <c r="AE16" s="10">
        <f t="shared" si="1"/>
        <v>23</v>
      </c>
      <c r="AF16" s="10">
        <f t="shared" si="1"/>
        <v>18</v>
      </c>
      <c r="AG16" s="10">
        <f t="shared" si="1"/>
        <v>18</v>
      </c>
      <c r="AH16" s="10">
        <f t="shared" si="1"/>
        <v>18</v>
      </c>
      <c r="AI16" s="10">
        <f t="shared" si="1"/>
        <v>18</v>
      </c>
      <c r="AJ16" s="10">
        <f t="shared" si="1"/>
        <v>23</v>
      </c>
      <c r="AK16" s="10">
        <f t="shared" si="1"/>
        <v>21</v>
      </c>
      <c r="AL16" s="10">
        <f t="shared" si="1"/>
        <v>18</v>
      </c>
      <c r="AQ16" s="95">
        <f>SUM(G16:AL16)</f>
        <v>727</v>
      </c>
      <c r="AR16" s="90" t="s">
        <v>225</v>
      </c>
      <c r="AS16" s="91">
        <f>SUM(AS5:AS14)</f>
        <v>877</v>
      </c>
      <c r="AT16" s="92">
        <f>SUM(AT5:AT14)</f>
        <v>877</v>
      </c>
      <c r="AU16" s="93">
        <f>AT16*26*8.5</f>
        <v>193817</v>
      </c>
      <c r="AV16" s="94" t="s">
        <v>250</v>
      </c>
    </row>
    <row r="17" spans="1:25">
      <c r="A17" s="15" t="s">
        <v>63</v>
      </c>
      <c r="B17" s="13">
        <v>3</v>
      </c>
    </row>
    <row r="18" spans="1:25" ht="24.75" customHeight="1">
      <c r="A18" s="15" t="s">
        <v>53</v>
      </c>
      <c r="B18" s="13">
        <f>B17*5</f>
        <v>15</v>
      </c>
      <c r="E18" s="15" t="s">
        <v>280</v>
      </c>
      <c r="F18" s="111">
        <v>1</v>
      </c>
      <c r="G18" s="111">
        <v>2</v>
      </c>
      <c r="H18" s="111">
        <v>3</v>
      </c>
      <c r="I18" s="111">
        <v>4</v>
      </c>
      <c r="J18" s="111">
        <v>5</v>
      </c>
      <c r="K18" s="111">
        <v>6</v>
      </c>
      <c r="L18" s="111">
        <v>7</v>
      </c>
      <c r="M18" s="111">
        <v>8</v>
      </c>
      <c r="N18" s="111">
        <v>9</v>
      </c>
      <c r="O18" s="111">
        <v>10</v>
      </c>
      <c r="P18" s="111"/>
      <c r="Q18" s="111"/>
      <c r="R18" s="96"/>
    </row>
    <row r="19" spans="1:25">
      <c r="E19" s="15" t="s">
        <v>270</v>
      </c>
      <c r="F19" s="48">
        <f>1*$Y$20*10</f>
        <v>70</v>
      </c>
      <c r="G19" s="48">
        <f>2*$Y$20*15</f>
        <v>210</v>
      </c>
      <c r="H19" s="48">
        <f>2*$Y$20*15</f>
        <v>210</v>
      </c>
      <c r="I19" s="48">
        <f>2*$Y$20*15</f>
        <v>210</v>
      </c>
      <c r="J19" s="48">
        <f t="shared" ref="J19:O19" si="2">3*$Y$20*15</f>
        <v>315</v>
      </c>
      <c r="K19" s="48">
        <f t="shared" si="2"/>
        <v>315</v>
      </c>
      <c r="L19" s="48">
        <f t="shared" si="2"/>
        <v>315</v>
      </c>
      <c r="M19" s="48">
        <f t="shared" si="2"/>
        <v>315</v>
      </c>
      <c r="N19" s="48">
        <f t="shared" si="2"/>
        <v>315</v>
      </c>
      <c r="O19" s="48">
        <f t="shared" si="2"/>
        <v>315</v>
      </c>
      <c r="P19" s="48"/>
      <c r="Q19" s="48"/>
      <c r="R19" s="96"/>
      <c r="S19" s="48">
        <f>SUM(F19:Q19)</f>
        <v>2590</v>
      </c>
      <c r="T19" s="48">
        <v>2921</v>
      </c>
      <c r="V19" s="162" t="s">
        <v>279</v>
      </c>
      <c r="W19" s="163"/>
      <c r="X19" s="163"/>
      <c r="Y19" s="48">
        <v>6</v>
      </c>
    </row>
    <row r="20" spans="1:25">
      <c r="A20" s="15" t="s">
        <v>151</v>
      </c>
      <c r="B20" s="13">
        <f>'Mobility+API+ Admin Estimates'!I71</f>
        <v>2921</v>
      </c>
      <c r="E20" s="15" t="s">
        <v>271</v>
      </c>
      <c r="F20" s="48"/>
      <c r="G20" s="48">
        <f>1*$Y$20*15</f>
        <v>105</v>
      </c>
      <c r="H20" s="48">
        <f>1*$Y$20*15</f>
        <v>105</v>
      </c>
      <c r="I20" s="48">
        <f>2*$Y$20*15</f>
        <v>210</v>
      </c>
      <c r="J20" s="48">
        <f>2*$Y$20*15</f>
        <v>210</v>
      </c>
      <c r="K20" s="48">
        <f>2*$Y$20*15</f>
        <v>210</v>
      </c>
      <c r="L20" s="48">
        <f>2*$Y$20*15</f>
        <v>210</v>
      </c>
      <c r="M20" s="48"/>
      <c r="N20" s="48"/>
      <c r="O20" s="48"/>
      <c r="P20" s="48"/>
      <c r="Q20" s="48"/>
      <c r="R20" s="96"/>
      <c r="S20" s="48">
        <f>SUM(F20:Q20)</f>
        <v>1050</v>
      </c>
      <c r="T20" s="48">
        <v>1072</v>
      </c>
      <c r="Y20" s="48">
        <v>7</v>
      </c>
    </row>
    <row r="21" spans="1:25" ht="36.75">
      <c r="A21" s="14" t="s">
        <v>217</v>
      </c>
      <c r="B21" s="13">
        <f>5*B16*B18</f>
        <v>450</v>
      </c>
      <c r="M21" s="96"/>
      <c r="N21" s="96"/>
      <c r="S21" s="97" t="s">
        <v>275</v>
      </c>
      <c r="T21" s="48">
        <f>3993-SUM(F19:Q20)</f>
        <v>353</v>
      </c>
      <c r="U21" s="48"/>
      <c r="Y21" s="48">
        <v>8</v>
      </c>
    </row>
    <row r="22" spans="1:25" ht="36.75">
      <c r="A22" s="14" t="s">
        <v>162</v>
      </c>
      <c r="B22" s="13">
        <f>2*B16*10</f>
        <v>120</v>
      </c>
    </row>
    <row r="23" spans="1:25" ht="36.75">
      <c r="A23" s="14" t="s">
        <v>158</v>
      </c>
      <c r="B23" s="13">
        <f>B20-B22</f>
        <v>2801</v>
      </c>
      <c r="E23" s="15" t="s">
        <v>281</v>
      </c>
      <c r="F23" s="111">
        <v>1</v>
      </c>
      <c r="G23" s="111">
        <v>2</v>
      </c>
      <c r="H23" s="111">
        <v>3</v>
      </c>
      <c r="I23" s="111">
        <v>4</v>
      </c>
      <c r="J23" s="111">
        <v>5</v>
      </c>
      <c r="K23" s="111">
        <v>6</v>
      </c>
      <c r="L23" s="111">
        <v>7</v>
      </c>
      <c r="M23" s="111">
        <v>8</v>
      </c>
      <c r="N23" s="111">
        <v>9</v>
      </c>
      <c r="O23" s="111">
        <v>10</v>
      </c>
      <c r="P23" s="111"/>
      <c r="Q23" s="111"/>
      <c r="R23" s="96"/>
    </row>
    <row r="24" spans="1:25" ht="24.75">
      <c r="A24" s="14" t="s">
        <v>159</v>
      </c>
      <c r="B24" s="13">
        <f>B23/B21</f>
        <v>6.224444444444444</v>
      </c>
      <c r="E24" s="15" t="s">
        <v>270</v>
      </c>
      <c r="F24" s="48">
        <f>1*$Y$21*10</f>
        <v>80</v>
      </c>
      <c r="G24" s="48">
        <f>2*$Y$21*15</f>
        <v>240</v>
      </c>
      <c r="H24" s="48">
        <f>2*$Y$21*15</f>
        <v>240</v>
      </c>
      <c r="I24" s="48">
        <f>2*$Y$21*15</f>
        <v>240</v>
      </c>
      <c r="J24" s="48">
        <f>3*$Y$21*15</f>
        <v>360</v>
      </c>
      <c r="K24" s="48">
        <f>3*$Y$21*15</f>
        <v>360</v>
      </c>
      <c r="L24" s="48">
        <f>3*$Y$21*15</f>
        <v>360</v>
      </c>
      <c r="M24" s="48">
        <f>3*$Y$21*15</f>
        <v>360</v>
      </c>
      <c r="N24" s="48">
        <f>2*$Y$21*15</f>
        <v>240</v>
      </c>
      <c r="O24" s="48">
        <f>2*$Y$21*15</f>
        <v>240</v>
      </c>
      <c r="P24" s="48"/>
      <c r="Q24" s="48"/>
      <c r="R24" s="96"/>
      <c r="S24" s="48">
        <f>SUM(F24:Q24)</f>
        <v>2720</v>
      </c>
      <c r="T24" s="48">
        <f>2921-160</f>
        <v>2761</v>
      </c>
    </row>
    <row r="25" spans="1:25">
      <c r="E25" s="15" t="s">
        <v>271</v>
      </c>
      <c r="F25" s="48"/>
      <c r="G25" s="48">
        <f>1*$Y$21*15</f>
        <v>120</v>
      </c>
      <c r="H25" s="48">
        <f>1*$Y$21*15</f>
        <v>120</v>
      </c>
      <c r="I25" s="48">
        <f>2*$Y$21*15</f>
        <v>240</v>
      </c>
      <c r="J25" s="48">
        <f>2*$Y$21*15</f>
        <v>240</v>
      </c>
      <c r="K25" s="48">
        <f>2*$Y$21*15</f>
        <v>240</v>
      </c>
      <c r="L25" s="48">
        <f>1*$Y$21*15</f>
        <v>120</v>
      </c>
      <c r="M25" s="48"/>
      <c r="N25" s="48"/>
      <c r="O25" s="48"/>
      <c r="P25" s="48"/>
      <c r="Q25" s="48"/>
      <c r="R25" s="96"/>
      <c r="S25" s="48">
        <f>SUM(F25:Q25)</f>
        <v>1080</v>
      </c>
      <c r="T25" s="48">
        <v>1072</v>
      </c>
    </row>
    <row r="26" spans="1:25" ht="24.75">
      <c r="A26" s="15" t="s">
        <v>272</v>
      </c>
      <c r="S26" s="97" t="s">
        <v>275</v>
      </c>
      <c r="T26" s="48">
        <f>3833-SUM(F24:Q25)</f>
        <v>33</v>
      </c>
    </row>
    <row r="29" spans="1:25" ht="48.75">
      <c r="A29" s="15" t="s">
        <v>161</v>
      </c>
      <c r="B29" s="13">
        <f>4*6*5</f>
        <v>120</v>
      </c>
    </row>
    <row r="30" spans="1:25" ht="48.75">
      <c r="A30" s="15" t="s">
        <v>160</v>
      </c>
      <c r="B30" s="13">
        <f>SUM(I8:AI10)*6*5</f>
        <v>2310</v>
      </c>
      <c r="D30" s="25"/>
    </row>
    <row r="31" spans="1:25">
      <c r="D31" s="26"/>
    </row>
    <row r="32" spans="1:25">
      <c r="B32" s="13">
        <f>B20-B30</f>
        <v>611</v>
      </c>
      <c r="D32" s="25"/>
    </row>
    <row r="33" spans="1:4">
      <c r="D33" s="25"/>
    </row>
    <row r="35" spans="1:4" ht="24.75">
      <c r="A35" s="15" t="s">
        <v>219</v>
      </c>
      <c r="B35" s="13">
        <f>0.3*B20</f>
        <v>876.3</v>
      </c>
    </row>
    <row r="36" spans="1:4" ht="24.75">
      <c r="A36" s="15" t="s">
        <v>220</v>
      </c>
      <c r="B36" s="13">
        <f>SUM(G11:AI12)*6*5</f>
        <v>946.5</v>
      </c>
    </row>
    <row r="42" spans="1:4">
      <c r="A42" s="15" t="s">
        <v>151</v>
      </c>
      <c r="B42" s="13">
        <v>3993</v>
      </c>
    </row>
    <row r="43" spans="1:4" ht="36.75">
      <c r="A43" s="14" t="s">
        <v>273</v>
      </c>
      <c r="B43" s="13">
        <f>3*7*15</f>
        <v>315</v>
      </c>
    </row>
    <row r="44" spans="1:4" ht="36.75">
      <c r="A44" s="14" t="s">
        <v>274</v>
      </c>
      <c r="B44" s="13">
        <f>3*7*10</f>
        <v>210</v>
      </c>
    </row>
    <row r="45" spans="1:4" ht="36.75">
      <c r="A45" s="14" t="s">
        <v>158</v>
      </c>
      <c r="B45" s="13">
        <f>B42-B44</f>
        <v>3783</v>
      </c>
    </row>
    <row r="46" spans="1:4" ht="24.75">
      <c r="A46" s="14" t="s">
        <v>159</v>
      </c>
      <c r="B46" s="13">
        <f>B45/B43</f>
        <v>12.009523809523809</v>
      </c>
    </row>
  </sheetData>
  <mergeCells count="21">
    <mergeCell ref="AA3:AC3"/>
    <mergeCell ref="I3:K3"/>
    <mergeCell ref="A5:C5"/>
    <mergeCell ref="C1:C4"/>
    <mergeCell ref="A4:B4"/>
    <mergeCell ref="V19:X19"/>
    <mergeCell ref="E16:F16"/>
    <mergeCell ref="AP3:AR3"/>
    <mergeCell ref="G3:H3"/>
    <mergeCell ref="E1:F1"/>
    <mergeCell ref="E2:F2"/>
    <mergeCell ref="E3:F3"/>
    <mergeCell ref="AM3:AO3"/>
    <mergeCell ref="X3:Z3"/>
    <mergeCell ref="U3:W3"/>
    <mergeCell ref="R3:T3"/>
    <mergeCell ref="O3:Q3"/>
    <mergeCell ref="L3:N3"/>
    <mergeCell ref="AJ3:AL3"/>
    <mergeCell ref="AG3:AI3"/>
    <mergeCell ref="AD3:AF3"/>
  </mergeCells>
  <conditionalFormatting sqref="AJ6:AL6 G12:AL13 G7:N7 AF7:AL7 G8:AL10">
    <cfRule type="cellIs" dxfId="4" priority="5" stopIfTrue="1" operator="greaterThan">
      <formula>0</formula>
    </cfRule>
  </conditionalFormatting>
  <conditionalFormatting sqref="G5:AL6">
    <cfRule type="cellIs" dxfId="3" priority="4" stopIfTrue="1" operator="greaterThan">
      <formula>0</formula>
    </cfRule>
  </conditionalFormatting>
  <conditionalFormatting sqref="G11:AL11">
    <cfRule type="cellIs" dxfId="2" priority="3" stopIfTrue="1" operator="greaterThan">
      <formula>0</formula>
    </cfRule>
  </conditionalFormatting>
  <conditionalFormatting sqref="O7:AD7">
    <cfRule type="cellIs" dxfId="1" priority="2" stopIfTrue="1" operator="greaterThan">
      <formula>0</formula>
    </cfRule>
  </conditionalFormatting>
  <conditionalFormatting sqref="AE7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DF6-B2D0-47FB-80CE-E3B76E64D88D}">
  <dimension ref="A16:AJ30"/>
  <sheetViews>
    <sheetView topLeftCell="A16" workbookViewId="0">
      <selection activeCell="AI33" sqref="AI33"/>
    </sheetView>
  </sheetViews>
  <sheetFormatPr defaultRowHeight="15"/>
  <cols>
    <col min="1" max="1" width="5.7109375" bestFit="1" customWidth="1"/>
    <col min="2" max="3" width="7.5703125" customWidth="1"/>
    <col min="4" max="35" width="3.140625" bestFit="1" customWidth="1"/>
  </cols>
  <sheetData>
    <row r="16" spans="1:36">
      <c r="A16" s="177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7"/>
    </row>
    <row r="17" spans="1:36">
      <c r="A17" s="177"/>
      <c r="B17" s="180" t="s">
        <v>261</v>
      </c>
      <c r="C17" s="180" t="s">
        <v>262</v>
      </c>
      <c r="D17" s="182" t="s">
        <v>263</v>
      </c>
      <c r="E17" s="183"/>
      <c r="F17" s="184"/>
      <c r="G17" s="182" t="s">
        <v>264</v>
      </c>
      <c r="H17" s="183"/>
      <c r="I17" s="183"/>
      <c r="J17" s="184"/>
      <c r="K17" s="182" t="s">
        <v>265</v>
      </c>
      <c r="L17" s="183"/>
      <c r="M17" s="183"/>
      <c r="N17" s="184"/>
      <c r="O17" s="182" t="s">
        <v>266</v>
      </c>
      <c r="P17" s="183"/>
      <c r="Q17" s="183"/>
      <c r="R17" s="184"/>
      <c r="S17" s="179" t="s">
        <v>267</v>
      </c>
      <c r="T17" s="179"/>
      <c r="U17" s="179"/>
      <c r="V17" s="179"/>
      <c r="W17" s="179"/>
      <c r="X17" s="179" t="s">
        <v>268</v>
      </c>
      <c r="Y17" s="179"/>
      <c r="Z17" s="179"/>
      <c r="AA17" s="179"/>
      <c r="AB17" s="179" t="s">
        <v>269</v>
      </c>
      <c r="AC17" s="179"/>
      <c r="AD17" s="179"/>
      <c r="AE17" s="179"/>
      <c r="AF17" s="179"/>
      <c r="AG17" s="179" t="s">
        <v>289</v>
      </c>
      <c r="AH17" s="179"/>
      <c r="AI17" s="179"/>
      <c r="AJ17" s="177"/>
    </row>
    <row r="18" spans="1:36" ht="27">
      <c r="A18" s="177"/>
      <c r="B18" s="181"/>
      <c r="C18" s="181"/>
      <c r="D18" s="123" t="s">
        <v>50</v>
      </c>
      <c r="E18" s="123" t="s">
        <v>168</v>
      </c>
      <c r="F18" s="123" t="s">
        <v>49</v>
      </c>
      <c r="G18" s="123" t="s">
        <v>48</v>
      </c>
      <c r="H18" s="123" t="s">
        <v>47</v>
      </c>
      <c r="I18" s="123" t="s">
        <v>46</v>
      </c>
      <c r="J18" s="123" t="s">
        <v>45</v>
      </c>
      <c r="K18" s="123" t="s">
        <v>44</v>
      </c>
      <c r="L18" s="123" t="s">
        <v>43</v>
      </c>
      <c r="M18" s="123" t="s">
        <v>42</v>
      </c>
      <c r="N18" s="123" t="s">
        <v>41</v>
      </c>
      <c r="O18" s="123" t="s">
        <v>40</v>
      </c>
      <c r="P18" s="123" t="s">
        <v>39</v>
      </c>
      <c r="Q18" s="123" t="s">
        <v>38</v>
      </c>
      <c r="R18" s="123" t="s">
        <v>37</v>
      </c>
      <c r="S18" s="123" t="s">
        <v>36</v>
      </c>
      <c r="T18" s="123" t="s">
        <v>35</v>
      </c>
      <c r="U18" s="123" t="s">
        <v>34</v>
      </c>
      <c r="V18" s="123" t="s">
        <v>169</v>
      </c>
      <c r="W18" s="123" t="s">
        <v>170</v>
      </c>
      <c r="X18" s="123" t="s">
        <v>171</v>
      </c>
      <c r="Y18" s="123" t="s">
        <v>172</v>
      </c>
      <c r="Z18" s="123" t="s">
        <v>173</v>
      </c>
      <c r="AA18" s="123" t="s">
        <v>174</v>
      </c>
      <c r="AB18" s="123" t="s">
        <v>175</v>
      </c>
      <c r="AC18" s="123" t="s">
        <v>176</v>
      </c>
      <c r="AD18" s="123" t="s">
        <v>177</v>
      </c>
      <c r="AE18" s="123" t="s">
        <v>178</v>
      </c>
      <c r="AF18" s="123" t="s">
        <v>179</v>
      </c>
      <c r="AG18" s="123" t="s">
        <v>253</v>
      </c>
      <c r="AH18" s="123" t="s">
        <v>254</v>
      </c>
      <c r="AI18" s="123" t="s">
        <v>255</v>
      </c>
      <c r="AJ18" s="177"/>
    </row>
    <row r="19" spans="1:36">
      <c r="A19" s="177"/>
      <c r="B19" s="124">
        <v>1</v>
      </c>
      <c r="C19" s="125" t="s">
        <v>62</v>
      </c>
      <c r="D19" s="126"/>
      <c r="E19" s="12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7"/>
    </row>
    <row r="20" spans="1:36">
      <c r="A20" s="177"/>
      <c r="B20" s="124">
        <v>2</v>
      </c>
      <c r="C20" s="125" t="s">
        <v>61</v>
      </c>
      <c r="D20" s="123"/>
      <c r="E20" s="127"/>
      <c r="F20" s="126"/>
      <c r="G20" s="126"/>
      <c r="H20" s="126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77"/>
    </row>
    <row r="21" spans="1:36">
      <c r="A21" s="177"/>
      <c r="B21" s="124">
        <v>3</v>
      </c>
      <c r="C21" s="125" t="s">
        <v>60</v>
      </c>
      <c r="D21" s="123"/>
      <c r="E21" s="123"/>
      <c r="F21" s="123"/>
      <c r="G21" s="127"/>
      <c r="H21" s="127"/>
      <c r="I21" s="126"/>
      <c r="J21" s="126"/>
      <c r="K21" s="126"/>
      <c r="L21" s="123"/>
      <c r="M21" s="123"/>
      <c r="N21" s="123"/>
      <c r="O21" s="123"/>
      <c r="P21" s="123"/>
      <c r="Q21" s="123"/>
      <c r="R21" s="123"/>
      <c r="S21" s="123"/>
      <c r="T21" s="12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77"/>
    </row>
    <row r="22" spans="1:36">
      <c r="A22" s="177"/>
      <c r="B22" s="124">
        <v>4</v>
      </c>
      <c r="C22" s="125" t="s">
        <v>59</v>
      </c>
      <c r="D22" s="123"/>
      <c r="E22" s="123"/>
      <c r="F22" s="123"/>
      <c r="G22" s="123"/>
      <c r="H22" s="123"/>
      <c r="I22" s="127"/>
      <c r="J22" s="127"/>
      <c r="K22" s="127"/>
      <c r="L22" s="126"/>
      <c r="M22" s="126"/>
      <c r="N22" s="126"/>
      <c r="O22" s="123"/>
      <c r="P22" s="123"/>
      <c r="Q22" s="123"/>
      <c r="R22" s="123"/>
      <c r="S22" s="123"/>
      <c r="T22" s="12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77"/>
    </row>
    <row r="23" spans="1:36">
      <c r="A23" s="177"/>
      <c r="B23" s="124">
        <v>5</v>
      </c>
      <c r="C23" s="125" t="s">
        <v>58</v>
      </c>
      <c r="D23" s="123"/>
      <c r="E23" s="123"/>
      <c r="F23" s="123"/>
      <c r="G23" s="123"/>
      <c r="H23" s="123"/>
      <c r="I23" s="123"/>
      <c r="J23" s="123"/>
      <c r="K23" s="127"/>
      <c r="L23" s="127"/>
      <c r="M23" s="127"/>
      <c r="N23" s="127"/>
      <c r="O23" s="126"/>
      <c r="P23" s="126"/>
      <c r="Q23" s="126"/>
      <c r="R23" s="123"/>
      <c r="S23" s="123"/>
      <c r="T23" s="12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77"/>
    </row>
    <row r="24" spans="1:36">
      <c r="A24" s="177"/>
      <c r="B24" s="124">
        <v>6</v>
      </c>
      <c r="C24" s="125" t="s">
        <v>57</v>
      </c>
      <c r="D24" s="123"/>
      <c r="E24" s="123"/>
      <c r="F24" s="123"/>
      <c r="G24" s="123"/>
      <c r="H24" s="123"/>
      <c r="I24" s="123"/>
      <c r="J24" s="123"/>
      <c r="K24" s="123"/>
      <c r="L24" s="123"/>
      <c r="M24" s="127"/>
      <c r="N24" s="127"/>
      <c r="O24" s="123"/>
      <c r="P24" s="127"/>
      <c r="Q24" s="127"/>
      <c r="R24" s="126"/>
      <c r="S24" s="126"/>
      <c r="T24" s="126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77"/>
    </row>
    <row r="25" spans="1:36">
      <c r="A25" s="177"/>
      <c r="B25" s="124">
        <v>7</v>
      </c>
      <c r="C25" s="125" t="s">
        <v>56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8"/>
      <c r="P25" s="128"/>
      <c r="Q25" s="123"/>
      <c r="R25" s="123"/>
      <c r="S25" s="129"/>
      <c r="T25" s="129"/>
      <c r="U25" s="126"/>
      <c r="V25" s="126"/>
      <c r="W25" s="126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77"/>
    </row>
    <row r="26" spans="1:36">
      <c r="A26" s="177"/>
      <c r="B26" s="124">
        <v>8</v>
      </c>
      <c r="C26" s="125" t="s">
        <v>55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30"/>
      <c r="R26" s="130"/>
      <c r="S26" s="11"/>
      <c r="T26" s="11"/>
      <c r="U26" s="11"/>
      <c r="V26" s="129"/>
      <c r="W26" s="129"/>
      <c r="X26" s="131"/>
      <c r="Y26" s="131"/>
      <c r="Z26" s="126"/>
      <c r="AA26" s="11"/>
      <c r="AB26" s="11"/>
      <c r="AC26" s="11"/>
      <c r="AD26" s="11"/>
      <c r="AE26" s="11"/>
      <c r="AF26" s="11"/>
      <c r="AG26" s="11"/>
      <c r="AH26" s="11"/>
      <c r="AI26" s="11"/>
      <c r="AJ26" s="177"/>
    </row>
    <row r="27" spans="1:36">
      <c r="A27" s="177"/>
      <c r="B27" s="124">
        <v>9</v>
      </c>
      <c r="C27" s="125" t="s">
        <v>54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7"/>
      <c r="T27" s="127"/>
      <c r="U27" s="11"/>
      <c r="V27" s="11"/>
      <c r="W27" s="11"/>
      <c r="X27" s="11"/>
      <c r="Y27" s="129"/>
      <c r="Z27" s="129"/>
      <c r="AA27" s="131"/>
      <c r="AB27" s="131"/>
      <c r="AC27" s="126"/>
      <c r="AD27" s="11"/>
      <c r="AE27" s="11"/>
      <c r="AF27" s="11"/>
      <c r="AG27" s="11"/>
      <c r="AH27" s="11"/>
      <c r="AI27" s="11"/>
      <c r="AJ27" s="177"/>
    </row>
    <row r="28" spans="1:36" ht="15" customHeight="1">
      <c r="A28" s="177"/>
      <c r="B28" s="124">
        <v>10</v>
      </c>
      <c r="C28" s="125" t="s">
        <v>152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29"/>
      <c r="AC28" s="129"/>
      <c r="AD28" s="131"/>
      <c r="AE28" s="131"/>
      <c r="AF28" s="126"/>
      <c r="AG28" s="11"/>
      <c r="AH28" s="11"/>
      <c r="AI28" s="11"/>
      <c r="AJ28" s="177"/>
    </row>
    <row r="29" spans="1:36">
      <c r="A29" s="177"/>
      <c r="B29" s="124">
        <v>11</v>
      </c>
      <c r="C29" s="125" t="s">
        <v>259</v>
      </c>
      <c r="D29" s="11"/>
      <c r="E29" s="11"/>
      <c r="F29" s="11"/>
      <c r="G29" s="11"/>
      <c r="H29" s="11"/>
      <c r="I29" s="11"/>
      <c r="J29" s="11"/>
      <c r="K29" s="11"/>
      <c r="L29" s="11"/>
      <c r="M29" s="132"/>
      <c r="N29" s="132"/>
      <c r="O29" s="174" t="s">
        <v>291</v>
      </c>
      <c r="P29" s="175"/>
      <c r="Q29" s="176"/>
      <c r="R29" s="11"/>
      <c r="S29" s="11"/>
      <c r="T29" s="11"/>
      <c r="U29" s="11"/>
      <c r="V29" s="11"/>
      <c r="W29" s="11"/>
      <c r="X29" s="11"/>
      <c r="Y29" s="132"/>
      <c r="Z29" s="132"/>
      <c r="AA29" s="174" t="s">
        <v>300</v>
      </c>
      <c r="AB29" s="175"/>
      <c r="AC29" s="176"/>
      <c r="AD29" s="11"/>
      <c r="AE29" s="11"/>
      <c r="AF29" s="11"/>
      <c r="AG29" s="133"/>
      <c r="AH29" s="133"/>
      <c r="AI29" s="133"/>
      <c r="AJ29" s="177"/>
    </row>
    <row r="30" spans="1:36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</sheetData>
  <mergeCells count="15">
    <mergeCell ref="O29:Q29"/>
    <mergeCell ref="AA29:AC29"/>
    <mergeCell ref="AJ16:AJ29"/>
    <mergeCell ref="A16:A29"/>
    <mergeCell ref="B16:AI16"/>
    <mergeCell ref="AB17:AF17"/>
    <mergeCell ref="AG17:AI17"/>
    <mergeCell ref="B17:B18"/>
    <mergeCell ref="C17:C18"/>
    <mergeCell ref="D17:F17"/>
    <mergeCell ref="G17:J17"/>
    <mergeCell ref="S17:W17"/>
    <mergeCell ref="X17:AA17"/>
    <mergeCell ref="K17:N17"/>
    <mergeCell ref="O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A15B-BD3A-4747-B624-3DAD223CC030}">
  <dimension ref="B3:AI25"/>
  <sheetViews>
    <sheetView workbookViewId="0">
      <selection activeCell="C17" sqref="C17:F25"/>
    </sheetView>
  </sheetViews>
  <sheetFormatPr defaultRowHeight="15"/>
  <cols>
    <col min="2" max="2" width="10.7109375" bestFit="1" customWidth="1"/>
    <col min="3" max="3" width="16.42578125" bestFit="1" customWidth="1"/>
    <col min="4" max="35" width="3.140625" bestFit="1" customWidth="1"/>
  </cols>
  <sheetData>
    <row r="3" spans="2:35">
      <c r="B3" s="18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2:35">
      <c r="B4" s="191"/>
      <c r="C4" s="185" t="s">
        <v>299</v>
      </c>
      <c r="D4" s="190" t="s">
        <v>263</v>
      </c>
      <c r="E4" s="190"/>
      <c r="F4" s="190"/>
      <c r="G4" s="190" t="s">
        <v>264</v>
      </c>
      <c r="H4" s="190"/>
      <c r="I4" s="190"/>
      <c r="J4" s="190"/>
      <c r="K4" s="190" t="s">
        <v>265</v>
      </c>
      <c r="L4" s="190"/>
      <c r="M4" s="190"/>
      <c r="N4" s="190"/>
      <c r="O4" s="190" t="s">
        <v>266</v>
      </c>
      <c r="P4" s="190"/>
      <c r="Q4" s="190"/>
      <c r="R4" s="190"/>
      <c r="S4" s="190" t="s">
        <v>267</v>
      </c>
      <c r="T4" s="190"/>
      <c r="U4" s="190"/>
      <c r="V4" s="190"/>
      <c r="W4" s="190"/>
      <c r="X4" s="190" t="s">
        <v>268</v>
      </c>
      <c r="Y4" s="190"/>
      <c r="Z4" s="190"/>
      <c r="AA4" s="190"/>
      <c r="AB4" s="190" t="s">
        <v>269</v>
      </c>
      <c r="AC4" s="190"/>
      <c r="AD4" s="190"/>
      <c r="AE4" s="190"/>
      <c r="AF4" s="190"/>
      <c r="AG4" s="190" t="s">
        <v>289</v>
      </c>
      <c r="AH4" s="190"/>
      <c r="AI4" s="190"/>
    </row>
    <row r="5" spans="2:35" ht="27">
      <c r="B5" s="191"/>
      <c r="C5" s="185"/>
      <c r="D5" s="123" t="s">
        <v>50</v>
      </c>
      <c r="E5" s="123" t="s">
        <v>168</v>
      </c>
      <c r="F5" s="123" t="s">
        <v>49</v>
      </c>
      <c r="G5" s="123" t="s">
        <v>48</v>
      </c>
      <c r="H5" s="123" t="s">
        <v>47</v>
      </c>
      <c r="I5" s="123" t="s">
        <v>46</v>
      </c>
      <c r="J5" s="123" t="s">
        <v>45</v>
      </c>
      <c r="K5" s="123" t="s">
        <v>44</v>
      </c>
      <c r="L5" s="123" t="s">
        <v>43</v>
      </c>
      <c r="M5" s="123" t="s">
        <v>42</v>
      </c>
      <c r="N5" s="123" t="s">
        <v>41</v>
      </c>
      <c r="O5" s="123" t="s">
        <v>40</v>
      </c>
      <c r="P5" s="123" t="s">
        <v>39</v>
      </c>
      <c r="Q5" s="123" t="s">
        <v>38</v>
      </c>
      <c r="R5" s="123" t="s">
        <v>37</v>
      </c>
      <c r="S5" s="123" t="s">
        <v>36</v>
      </c>
      <c r="T5" s="123" t="s">
        <v>35</v>
      </c>
      <c r="U5" s="123" t="s">
        <v>34</v>
      </c>
      <c r="V5" s="123" t="s">
        <v>169</v>
      </c>
      <c r="W5" s="123" t="s">
        <v>170</v>
      </c>
      <c r="X5" s="123" t="s">
        <v>171</v>
      </c>
      <c r="Y5" s="123" t="s">
        <v>172</v>
      </c>
      <c r="Z5" s="123" t="s">
        <v>173</v>
      </c>
      <c r="AA5" s="123" t="s">
        <v>174</v>
      </c>
      <c r="AB5" s="123" t="s">
        <v>175</v>
      </c>
      <c r="AC5" s="123" t="s">
        <v>176</v>
      </c>
      <c r="AD5" s="123" t="s">
        <v>177</v>
      </c>
      <c r="AE5" s="123" t="s">
        <v>178</v>
      </c>
      <c r="AF5" s="123" t="s">
        <v>179</v>
      </c>
      <c r="AG5" s="123" t="s">
        <v>253</v>
      </c>
      <c r="AH5" s="123" t="s">
        <v>254</v>
      </c>
      <c r="AI5" s="123" t="s">
        <v>255</v>
      </c>
    </row>
    <row r="6" spans="2:35">
      <c r="B6" s="135"/>
      <c r="C6" s="125" t="s">
        <v>62</v>
      </c>
      <c r="D6" s="126"/>
      <c r="E6" s="12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2:35">
      <c r="B7" s="135"/>
      <c r="C7" s="125" t="s">
        <v>292</v>
      </c>
      <c r="D7" s="123"/>
      <c r="E7" s="127"/>
      <c r="F7" s="126"/>
      <c r="G7" s="126"/>
      <c r="H7" s="126"/>
      <c r="I7" s="126"/>
      <c r="J7" s="126"/>
      <c r="K7" s="126"/>
      <c r="L7" s="126"/>
      <c r="M7" s="126"/>
      <c r="N7" s="126"/>
      <c r="O7" s="123"/>
      <c r="P7" s="123"/>
      <c r="Q7" s="123"/>
      <c r="R7" s="123"/>
      <c r="S7" s="123"/>
      <c r="T7" s="12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2:35">
      <c r="B8" s="135"/>
      <c r="C8" s="125" t="s">
        <v>290</v>
      </c>
      <c r="D8" s="123"/>
      <c r="E8" s="123"/>
      <c r="F8" s="123"/>
      <c r="G8" s="127"/>
      <c r="H8" s="127"/>
      <c r="I8" s="127"/>
      <c r="J8" s="127"/>
      <c r="K8" s="127"/>
      <c r="L8" s="123"/>
      <c r="M8" s="123"/>
      <c r="N8" s="123"/>
      <c r="O8" s="189" t="s">
        <v>290</v>
      </c>
      <c r="P8" s="189"/>
      <c r="Q8" s="189"/>
      <c r="R8" s="123"/>
      <c r="S8" s="123"/>
      <c r="T8" s="12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2:35">
      <c r="B9" s="135"/>
      <c r="C9" s="125" t="s">
        <v>293</v>
      </c>
      <c r="D9" s="123"/>
      <c r="E9" s="123"/>
      <c r="F9" s="123"/>
      <c r="G9" s="123"/>
      <c r="H9" s="123"/>
      <c r="I9" s="127"/>
      <c r="J9" s="127"/>
      <c r="K9" s="127"/>
      <c r="L9" s="127"/>
      <c r="M9" s="127"/>
      <c r="N9" s="127"/>
      <c r="O9" s="126"/>
      <c r="P9" s="126"/>
      <c r="Q9" s="126"/>
      <c r="R9" s="126"/>
      <c r="S9" s="126"/>
      <c r="T9" s="126"/>
      <c r="U9" s="126"/>
      <c r="V9" s="126"/>
      <c r="W9" s="126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2:35">
      <c r="B10" s="135"/>
      <c r="C10" s="125" t="s">
        <v>294</v>
      </c>
      <c r="D10" s="123"/>
      <c r="E10" s="123"/>
      <c r="F10" s="123"/>
      <c r="G10" s="123"/>
      <c r="H10" s="123"/>
      <c r="I10" s="123"/>
      <c r="J10" s="123"/>
      <c r="K10" s="127"/>
      <c r="L10" s="127"/>
      <c r="M10" s="127"/>
      <c r="N10" s="127"/>
      <c r="O10" s="127"/>
      <c r="P10" s="127"/>
      <c r="Q10" s="127"/>
      <c r="R10" s="123"/>
      <c r="S10" s="123"/>
      <c r="T10" s="123"/>
      <c r="U10" s="11"/>
      <c r="V10" s="11"/>
      <c r="W10" s="11"/>
      <c r="X10" s="189" t="s">
        <v>297</v>
      </c>
      <c r="Y10" s="189"/>
      <c r="Z10" s="189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2:35">
      <c r="B11" s="135"/>
      <c r="C11" s="125" t="s">
        <v>295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7"/>
      <c r="N11" s="127"/>
      <c r="O11" s="123"/>
      <c r="P11" s="127"/>
      <c r="Q11" s="127"/>
      <c r="R11" s="127"/>
      <c r="S11" s="127"/>
      <c r="T11" s="127"/>
      <c r="U11" s="11"/>
      <c r="V11" s="11"/>
      <c r="W11" s="11"/>
      <c r="X11" s="126"/>
      <c r="Y11" s="126"/>
      <c r="Z11" s="126"/>
      <c r="AA11" s="126"/>
      <c r="AB11" s="126"/>
      <c r="AC11" s="126"/>
      <c r="AD11" s="126"/>
      <c r="AE11" s="126"/>
      <c r="AF11" s="126"/>
      <c r="AG11" s="11"/>
      <c r="AH11" s="11"/>
      <c r="AI11" s="11"/>
    </row>
    <row r="12" spans="2:35">
      <c r="B12" s="135"/>
      <c r="C12" s="125" t="s">
        <v>296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8"/>
      <c r="P12" s="128"/>
      <c r="Q12" s="123"/>
      <c r="R12" s="123"/>
      <c r="S12" s="127"/>
      <c r="T12" s="127"/>
      <c r="U12" s="127"/>
      <c r="V12" s="127"/>
      <c r="W12" s="127"/>
      <c r="X12" s="11"/>
      <c r="Y12" s="11"/>
      <c r="Z12" s="11"/>
      <c r="AA12" s="11"/>
      <c r="AB12" s="11"/>
      <c r="AC12" s="11"/>
      <c r="AD12" s="11"/>
      <c r="AE12" s="11"/>
      <c r="AF12" s="11"/>
      <c r="AG12" s="189" t="s">
        <v>298</v>
      </c>
      <c r="AH12" s="189"/>
      <c r="AI12" s="189"/>
    </row>
    <row r="13" spans="2:35">
      <c r="B13" s="135"/>
      <c r="C13" s="136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138"/>
      <c r="S13" s="139"/>
      <c r="T13" s="139"/>
      <c r="U13" s="139"/>
      <c r="V13" s="140"/>
      <c r="W13" s="140"/>
      <c r="X13" s="140"/>
      <c r="Y13" s="140"/>
      <c r="Z13" s="140"/>
      <c r="AA13" s="139"/>
      <c r="AB13" s="139"/>
      <c r="AC13" s="139"/>
      <c r="AD13" s="139"/>
      <c r="AE13" s="139"/>
      <c r="AF13" s="139"/>
      <c r="AG13" s="139"/>
      <c r="AH13" s="139"/>
      <c r="AI13" s="139"/>
    </row>
    <row r="14" spans="2:35">
      <c r="B14" s="135"/>
      <c r="C14" s="136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40"/>
      <c r="T14" s="140"/>
      <c r="U14" s="139"/>
      <c r="V14" s="139"/>
      <c r="W14" s="139"/>
      <c r="X14" s="139"/>
      <c r="Y14" s="140"/>
      <c r="Z14" s="140"/>
      <c r="AA14" s="140"/>
      <c r="AB14" s="140"/>
      <c r="AC14" s="140"/>
      <c r="AD14" s="141"/>
      <c r="AE14" s="139"/>
      <c r="AF14" s="139"/>
      <c r="AG14" s="139"/>
      <c r="AH14" s="139"/>
      <c r="AI14" s="139"/>
    </row>
    <row r="15" spans="2:35">
      <c r="B15" s="135"/>
      <c r="C15" s="136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40"/>
      <c r="AC15" s="140"/>
      <c r="AD15" s="140"/>
      <c r="AE15" s="140"/>
      <c r="AF15" s="140"/>
      <c r="AG15" s="139"/>
      <c r="AH15" s="139"/>
      <c r="AI15" s="139"/>
    </row>
    <row r="16" spans="2:35">
      <c r="B16" s="135"/>
      <c r="C16" s="136"/>
      <c r="D16" s="139"/>
      <c r="E16" s="139"/>
      <c r="F16" s="139"/>
      <c r="G16" s="139"/>
      <c r="H16" s="139"/>
      <c r="I16" s="139"/>
      <c r="J16" s="139"/>
      <c r="K16" s="139"/>
      <c r="L16" s="139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</row>
    <row r="17" spans="3:6">
      <c r="C17" s="185" t="s">
        <v>299</v>
      </c>
      <c r="D17" s="186" t="s">
        <v>50</v>
      </c>
      <c r="E17" s="186" t="s">
        <v>168</v>
      </c>
      <c r="F17" s="186" t="s">
        <v>49</v>
      </c>
    </row>
    <row r="18" spans="3:6" ht="22.5" customHeight="1">
      <c r="C18" s="185"/>
      <c r="D18" s="187"/>
      <c r="E18" s="187"/>
      <c r="F18" s="187"/>
    </row>
    <row r="19" spans="3:6">
      <c r="C19" s="125" t="s">
        <v>62</v>
      </c>
      <c r="D19" s="126"/>
      <c r="E19" s="126"/>
      <c r="F19" s="123"/>
    </row>
    <row r="20" spans="3:6">
      <c r="C20" s="125" t="s">
        <v>292</v>
      </c>
      <c r="D20" s="123"/>
      <c r="E20" s="127"/>
      <c r="F20" s="126"/>
    </row>
    <row r="21" spans="3:6">
      <c r="C21" s="125" t="s">
        <v>290</v>
      </c>
      <c r="D21" s="123"/>
      <c r="E21" s="123"/>
      <c r="F21" s="123"/>
    </row>
    <row r="22" spans="3:6">
      <c r="C22" s="125" t="s">
        <v>293</v>
      </c>
      <c r="D22" s="123"/>
      <c r="E22" s="123"/>
      <c r="F22" s="123"/>
    </row>
    <row r="23" spans="3:6">
      <c r="C23" s="125" t="s">
        <v>294</v>
      </c>
      <c r="D23" s="123"/>
      <c r="E23" s="123"/>
      <c r="F23" s="123"/>
    </row>
    <row r="24" spans="3:6">
      <c r="C24" s="125" t="s">
        <v>295</v>
      </c>
      <c r="D24" s="123"/>
      <c r="E24" s="123"/>
      <c r="F24" s="123"/>
    </row>
    <row r="25" spans="3:6">
      <c r="C25" s="125" t="s">
        <v>296</v>
      </c>
      <c r="D25" s="123"/>
      <c r="E25" s="123"/>
      <c r="F25" s="123"/>
    </row>
  </sheetData>
  <mergeCells count="18">
    <mergeCell ref="K4:N4"/>
    <mergeCell ref="O4:R4"/>
    <mergeCell ref="C17:C18"/>
    <mergeCell ref="D17:D18"/>
    <mergeCell ref="E17:E18"/>
    <mergeCell ref="F17:F18"/>
    <mergeCell ref="B3:AI3"/>
    <mergeCell ref="O8:Q8"/>
    <mergeCell ref="X10:Z10"/>
    <mergeCell ref="AG12:AI12"/>
    <mergeCell ref="S4:W4"/>
    <mergeCell ref="X4:AA4"/>
    <mergeCell ref="AB4:AF4"/>
    <mergeCell ref="AG4:AI4"/>
    <mergeCell ref="B4:B5"/>
    <mergeCell ref="C4:C5"/>
    <mergeCell ref="D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E270-FDD4-48C3-9184-D1389B505EC2}">
  <sheetPr>
    <outlinePr summaryBelow="0" summaryRight="0"/>
  </sheetPr>
  <dimension ref="A1:N83"/>
  <sheetViews>
    <sheetView topLeftCell="A85" workbookViewId="0">
      <selection activeCell="E11" sqref="E11"/>
    </sheetView>
  </sheetViews>
  <sheetFormatPr defaultColWidth="14.42578125" defaultRowHeight="15.75" customHeight="1"/>
  <cols>
    <col min="1" max="1" width="19.7109375" style="30" customWidth="1"/>
    <col min="2" max="2" width="36.140625" style="30" customWidth="1"/>
    <col min="3" max="3" width="14.140625" style="30" customWidth="1"/>
    <col min="4" max="4" width="16" style="58" customWidth="1"/>
    <col min="5" max="5" width="14.42578125" style="58" customWidth="1"/>
    <col min="6" max="8" width="15" style="58" customWidth="1"/>
    <col min="9" max="16384" width="14.42578125" style="30"/>
  </cols>
  <sheetData>
    <row r="1" spans="1:11" ht="15.75" customHeight="1">
      <c r="A1" s="195" t="s">
        <v>147</v>
      </c>
      <c r="B1" s="195" t="s">
        <v>146</v>
      </c>
      <c r="C1" s="195" t="s">
        <v>145</v>
      </c>
      <c r="D1" s="209" t="s">
        <v>182</v>
      </c>
      <c r="E1" s="193"/>
      <c r="F1" s="194"/>
      <c r="G1" s="205" t="s">
        <v>301</v>
      </c>
      <c r="H1" s="206" t="s">
        <v>304</v>
      </c>
    </row>
    <row r="2" spans="1:11" ht="15.75" customHeight="1">
      <c r="A2" s="196"/>
      <c r="B2" s="196"/>
      <c r="C2" s="196"/>
      <c r="D2" s="31" t="s">
        <v>143</v>
      </c>
      <c r="E2" s="31" t="s">
        <v>142</v>
      </c>
      <c r="F2" s="31" t="s">
        <v>183</v>
      </c>
      <c r="G2" s="205"/>
      <c r="H2" s="206"/>
    </row>
    <row r="3" spans="1:11" ht="15.75" customHeight="1">
      <c r="A3" s="198" t="s">
        <v>141</v>
      </c>
      <c r="B3" s="32" t="s">
        <v>140</v>
      </c>
      <c r="C3" s="33"/>
      <c r="D3" s="98">
        <v>32</v>
      </c>
      <c r="E3" s="98">
        <v>32</v>
      </c>
      <c r="F3" s="99"/>
      <c r="G3" s="142" t="s">
        <v>256</v>
      </c>
      <c r="H3" s="142" t="s">
        <v>302</v>
      </c>
      <c r="I3" s="100" t="s">
        <v>62</v>
      </c>
      <c r="J3" s="30" t="s">
        <v>276</v>
      </c>
    </row>
    <row r="4" spans="1:11" ht="15.75" customHeight="1">
      <c r="A4" s="199"/>
      <c r="B4" s="32" t="s">
        <v>139</v>
      </c>
      <c r="C4" s="32" t="s">
        <v>138</v>
      </c>
      <c r="D4" s="75">
        <v>35</v>
      </c>
      <c r="E4" s="75">
        <v>35</v>
      </c>
      <c r="F4" s="68"/>
      <c r="G4" s="143" t="s">
        <v>256</v>
      </c>
      <c r="H4" s="143" t="s">
        <v>302</v>
      </c>
      <c r="I4" s="103" t="s">
        <v>61</v>
      </c>
      <c r="K4" s="30" t="s">
        <v>277</v>
      </c>
    </row>
    <row r="5" spans="1:11" ht="15.75" customHeight="1">
      <c r="A5" s="199"/>
      <c r="B5" s="32" t="s">
        <v>137</v>
      </c>
      <c r="C5" s="32" t="s">
        <v>136</v>
      </c>
      <c r="D5" s="75">
        <v>24</v>
      </c>
      <c r="E5" s="75">
        <v>32</v>
      </c>
      <c r="F5" s="68"/>
      <c r="G5" s="143" t="s">
        <v>256</v>
      </c>
      <c r="H5" s="143" t="s">
        <v>302</v>
      </c>
      <c r="I5" s="104" t="s">
        <v>60</v>
      </c>
      <c r="K5" s="30" t="s">
        <v>278</v>
      </c>
    </row>
    <row r="6" spans="1:11" ht="15.75" customHeight="1">
      <c r="A6" s="196"/>
      <c r="B6" s="33" t="s">
        <v>184</v>
      </c>
      <c r="C6" s="33" t="s">
        <v>185</v>
      </c>
      <c r="D6" s="76"/>
      <c r="E6" s="76"/>
      <c r="F6" s="68">
        <v>40</v>
      </c>
      <c r="G6" s="143" t="s">
        <v>256</v>
      </c>
      <c r="H6" s="143" t="s">
        <v>303</v>
      </c>
      <c r="I6" s="109" t="s">
        <v>59</v>
      </c>
      <c r="K6" s="30" t="s">
        <v>282</v>
      </c>
    </row>
    <row r="7" spans="1:11" ht="15.75" customHeight="1">
      <c r="A7" s="198" t="s">
        <v>135</v>
      </c>
      <c r="B7" s="32" t="s">
        <v>134</v>
      </c>
      <c r="C7" s="33"/>
      <c r="D7" s="75">
        <v>35</v>
      </c>
      <c r="E7" s="75">
        <v>35</v>
      </c>
      <c r="F7" s="68"/>
      <c r="G7" s="143" t="s">
        <v>256</v>
      </c>
      <c r="H7" s="143" t="s">
        <v>302</v>
      </c>
      <c r="I7" s="107" t="s">
        <v>58</v>
      </c>
      <c r="K7" s="30" t="s">
        <v>283</v>
      </c>
    </row>
    <row r="8" spans="1:11" ht="15.75" customHeight="1">
      <c r="A8" s="196"/>
      <c r="B8" s="33" t="s">
        <v>186</v>
      </c>
      <c r="C8" s="33"/>
      <c r="D8" s="76"/>
      <c r="E8" s="76"/>
      <c r="F8" s="68">
        <v>40</v>
      </c>
      <c r="G8" s="143" t="s">
        <v>256</v>
      </c>
      <c r="H8" s="143" t="s">
        <v>303</v>
      </c>
      <c r="I8" s="113" t="s">
        <v>57</v>
      </c>
      <c r="K8" s="30" t="s">
        <v>284</v>
      </c>
    </row>
    <row r="9" spans="1:11" ht="15.75" customHeight="1">
      <c r="A9" s="198" t="s">
        <v>133</v>
      </c>
      <c r="B9" s="32" t="s">
        <v>132</v>
      </c>
      <c r="C9" s="33"/>
      <c r="D9" s="77">
        <v>16</v>
      </c>
      <c r="E9" s="76">
        <v>16</v>
      </c>
      <c r="F9" s="69"/>
      <c r="G9" s="144" t="s">
        <v>256</v>
      </c>
      <c r="H9" s="144" t="s">
        <v>303</v>
      </c>
      <c r="I9" s="115" t="s">
        <v>56</v>
      </c>
      <c r="K9" s="112" t="s">
        <v>285</v>
      </c>
    </row>
    <row r="10" spans="1:11" ht="15.75" customHeight="1">
      <c r="A10" s="200"/>
      <c r="B10" s="32" t="s">
        <v>131</v>
      </c>
      <c r="C10" s="33"/>
      <c r="D10" s="76">
        <v>16</v>
      </c>
      <c r="E10" s="78">
        <v>16</v>
      </c>
      <c r="F10" s="78"/>
      <c r="G10" s="144" t="s">
        <v>256</v>
      </c>
      <c r="H10" s="144" t="s">
        <v>303</v>
      </c>
      <c r="I10" s="117" t="s">
        <v>55</v>
      </c>
      <c r="K10" s="30" t="s">
        <v>286</v>
      </c>
    </row>
    <row r="11" spans="1:11" ht="15.75" customHeight="1">
      <c r="A11" s="200"/>
      <c r="B11" s="32" t="s">
        <v>130</v>
      </c>
      <c r="C11" s="33"/>
      <c r="D11" s="78">
        <v>16</v>
      </c>
      <c r="E11" s="78">
        <v>16</v>
      </c>
      <c r="F11" s="69"/>
      <c r="G11" s="144" t="s">
        <v>256</v>
      </c>
      <c r="H11" s="144" t="s">
        <v>303</v>
      </c>
      <c r="I11" s="120" t="s">
        <v>54</v>
      </c>
      <c r="K11" s="30" t="s">
        <v>287</v>
      </c>
    </row>
    <row r="12" spans="1:11" ht="15.75" customHeight="1">
      <c r="A12" s="200"/>
      <c r="B12" s="32" t="s">
        <v>126</v>
      </c>
      <c r="C12" s="33"/>
      <c r="D12" s="79">
        <v>16</v>
      </c>
      <c r="E12" s="79">
        <v>16</v>
      </c>
      <c r="F12" s="70"/>
      <c r="G12" s="144" t="s">
        <v>256</v>
      </c>
      <c r="H12" s="144" t="s">
        <v>303</v>
      </c>
      <c r="I12" s="121" t="s">
        <v>152</v>
      </c>
      <c r="K12" s="30" t="s">
        <v>288</v>
      </c>
    </row>
    <row r="13" spans="1:11" ht="15.75" customHeight="1">
      <c r="A13" s="200"/>
      <c r="B13" s="32" t="s">
        <v>129</v>
      </c>
      <c r="C13" s="33"/>
      <c r="D13" s="79">
        <v>32</v>
      </c>
      <c r="E13" s="79">
        <v>32</v>
      </c>
      <c r="F13" s="70"/>
      <c r="G13" s="144" t="s">
        <v>256</v>
      </c>
      <c r="H13" s="145" t="s">
        <v>302</v>
      </c>
      <c r="J13" s="106"/>
    </row>
    <row r="14" spans="1:11" ht="15.75" customHeight="1">
      <c r="A14" s="200"/>
      <c r="B14" s="32" t="s">
        <v>128</v>
      </c>
      <c r="C14" s="32" t="s">
        <v>127</v>
      </c>
      <c r="D14" s="79">
        <v>34</v>
      </c>
      <c r="E14" s="79">
        <v>34</v>
      </c>
      <c r="F14" s="102"/>
      <c r="G14" s="144" t="s">
        <v>256</v>
      </c>
      <c r="H14" s="146" t="s">
        <v>302</v>
      </c>
    </row>
    <row r="15" spans="1:11" ht="15.75" customHeight="1">
      <c r="A15" s="201"/>
      <c r="B15" s="33" t="s">
        <v>187</v>
      </c>
      <c r="C15" s="33" t="s">
        <v>127</v>
      </c>
      <c r="D15" s="76"/>
      <c r="E15" s="76"/>
      <c r="F15" s="68">
        <v>40</v>
      </c>
      <c r="G15" s="143" t="s">
        <v>257</v>
      </c>
      <c r="H15" s="143" t="s">
        <v>303</v>
      </c>
    </row>
    <row r="16" spans="1:11" ht="15.75" customHeight="1">
      <c r="A16" s="198" t="s">
        <v>126</v>
      </c>
      <c r="B16" s="32" t="s">
        <v>98</v>
      </c>
      <c r="C16" s="32" t="s">
        <v>117</v>
      </c>
      <c r="D16" s="79">
        <v>32</v>
      </c>
      <c r="E16" s="105">
        <v>32</v>
      </c>
      <c r="F16" s="102"/>
      <c r="G16" s="146" t="s">
        <v>256</v>
      </c>
      <c r="H16" s="146" t="s">
        <v>302</v>
      </c>
    </row>
    <row r="17" spans="1:10" ht="15.75" customHeight="1">
      <c r="A17" s="199"/>
      <c r="B17" s="32" t="s">
        <v>125</v>
      </c>
      <c r="C17" s="32" t="s">
        <v>124</v>
      </c>
      <c r="D17" s="105">
        <v>24</v>
      </c>
      <c r="E17" s="108">
        <v>24</v>
      </c>
      <c r="F17" s="102"/>
      <c r="G17" s="146" t="s">
        <v>256</v>
      </c>
      <c r="H17" s="146" t="s">
        <v>303</v>
      </c>
    </row>
    <row r="18" spans="1:10" ht="15.75" customHeight="1">
      <c r="A18" s="199"/>
      <c r="B18" s="32" t="s">
        <v>123</v>
      </c>
      <c r="C18" s="32" t="s">
        <v>122</v>
      </c>
      <c r="D18" s="105">
        <v>42</v>
      </c>
      <c r="E18" s="108">
        <v>42</v>
      </c>
      <c r="F18" s="102"/>
      <c r="G18" s="146" t="s">
        <v>256</v>
      </c>
      <c r="H18" s="146" t="s">
        <v>302</v>
      </c>
    </row>
    <row r="19" spans="1:10" ht="15.75" customHeight="1">
      <c r="A19" s="199"/>
      <c r="B19" s="32" t="s">
        <v>121</v>
      </c>
      <c r="C19" s="32" t="s">
        <v>117</v>
      </c>
      <c r="D19" s="105">
        <v>40</v>
      </c>
      <c r="E19" s="108">
        <v>56</v>
      </c>
      <c r="F19" s="102"/>
      <c r="G19" s="146" t="s">
        <v>256</v>
      </c>
      <c r="H19" s="146" t="s">
        <v>302</v>
      </c>
    </row>
    <row r="20" spans="1:10" ht="12.75">
      <c r="A20" s="199"/>
      <c r="B20" s="32" t="s">
        <v>120</v>
      </c>
      <c r="C20" s="32" t="s">
        <v>119</v>
      </c>
      <c r="D20" s="105">
        <v>32</v>
      </c>
      <c r="E20" s="108">
        <v>32</v>
      </c>
      <c r="F20" s="102"/>
      <c r="G20" s="146" t="s">
        <v>256</v>
      </c>
      <c r="H20" s="146" t="s">
        <v>302</v>
      </c>
    </row>
    <row r="21" spans="1:10" ht="12.75">
      <c r="A21" s="199"/>
      <c r="B21" s="32" t="s">
        <v>118</v>
      </c>
      <c r="C21" s="32" t="s">
        <v>117</v>
      </c>
      <c r="D21" s="105">
        <v>35</v>
      </c>
      <c r="E21" s="108">
        <v>35</v>
      </c>
      <c r="F21" s="102"/>
      <c r="G21" s="146" t="s">
        <v>256</v>
      </c>
      <c r="H21" s="146" t="s">
        <v>302</v>
      </c>
    </row>
    <row r="22" spans="1:10" ht="12.75">
      <c r="A22" s="199"/>
      <c r="B22" s="33" t="s">
        <v>188</v>
      </c>
      <c r="C22" s="33" t="s">
        <v>117</v>
      </c>
      <c r="D22" s="102"/>
      <c r="E22" s="102"/>
      <c r="F22" s="79">
        <v>40</v>
      </c>
      <c r="G22" s="148" t="s">
        <v>256</v>
      </c>
      <c r="H22" s="148" t="s">
        <v>303</v>
      </c>
    </row>
    <row r="23" spans="1:10" ht="12.75">
      <c r="A23" s="199"/>
      <c r="B23" s="33" t="s">
        <v>189</v>
      </c>
      <c r="C23" s="33" t="s">
        <v>124</v>
      </c>
      <c r="D23" s="102"/>
      <c r="E23" s="102"/>
      <c r="F23" s="79">
        <v>40</v>
      </c>
      <c r="G23" s="148" t="s">
        <v>256</v>
      </c>
      <c r="H23" s="148" t="s">
        <v>303</v>
      </c>
    </row>
    <row r="24" spans="1:10" ht="12.75">
      <c r="A24" s="196"/>
      <c r="B24" s="33" t="s">
        <v>190</v>
      </c>
      <c r="C24" s="33" t="s">
        <v>122</v>
      </c>
      <c r="D24" s="102"/>
      <c r="E24" s="102"/>
      <c r="F24" s="79">
        <v>32</v>
      </c>
      <c r="G24" s="148" t="s">
        <v>256</v>
      </c>
      <c r="H24" s="148" t="s">
        <v>303</v>
      </c>
    </row>
    <row r="25" spans="1:10" ht="12.75">
      <c r="A25" s="198" t="s">
        <v>116</v>
      </c>
      <c r="B25" s="32" t="s">
        <v>115</v>
      </c>
      <c r="C25" s="32" t="s">
        <v>114</v>
      </c>
      <c r="D25" s="108">
        <v>40</v>
      </c>
      <c r="E25" s="114">
        <v>40</v>
      </c>
      <c r="F25" s="102"/>
      <c r="G25" s="146" t="s">
        <v>257</v>
      </c>
      <c r="H25" s="146" t="s">
        <v>302</v>
      </c>
    </row>
    <row r="26" spans="1:10" ht="12.75">
      <c r="A26" s="199"/>
      <c r="B26" s="32" t="s">
        <v>113</v>
      </c>
      <c r="C26" s="32" t="s">
        <v>112</v>
      </c>
      <c r="D26" s="108">
        <v>24</v>
      </c>
      <c r="E26" s="114">
        <v>24</v>
      </c>
      <c r="F26" s="102"/>
      <c r="G26" s="146" t="s">
        <v>257</v>
      </c>
      <c r="H26" s="146" t="s">
        <v>303</v>
      </c>
    </row>
    <row r="27" spans="1:10" ht="12.75">
      <c r="A27" s="199"/>
      <c r="B27" s="32" t="s">
        <v>111</v>
      </c>
      <c r="C27" s="32" t="s">
        <v>110</v>
      </c>
      <c r="D27" s="108">
        <v>30</v>
      </c>
      <c r="E27" s="114">
        <v>38</v>
      </c>
      <c r="F27" s="102"/>
      <c r="G27" s="146" t="s">
        <v>257</v>
      </c>
      <c r="H27" s="146" t="s">
        <v>302</v>
      </c>
    </row>
    <row r="28" spans="1:10" ht="12.75">
      <c r="A28" s="199"/>
      <c r="B28" s="32" t="s">
        <v>109</v>
      </c>
      <c r="C28" s="32" t="s">
        <v>108</v>
      </c>
      <c r="D28" s="108">
        <v>32</v>
      </c>
      <c r="E28" s="114">
        <v>32</v>
      </c>
      <c r="F28" s="102"/>
      <c r="G28" s="146" t="s">
        <v>257</v>
      </c>
      <c r="H28" s="146" t="s">
        <v>302</v>
      </c>
      <c r="J28" s="106"/>
    </row>
    <row r="29" spans="1:10" ht="12.75">
      <c r="A29" s="199"/>
      <c r="B29" s="32" t="s">
        <v>107</v>
      </c>
      <c r="C29" s="32" t="s">
        <v>106</v>
      </c>
      <c r="D29" s="108">
        <v>24</v>
      </c>
      <c r="E29" s="114">
        <v>24</v>
      </c>
      <c r="F29" s="102"/>
      <c r="G29" s="146" t="s">
        <v>257</v>
      </c>
      <c r="H29" s="146" t="s">
        <v>303</v>
      </c>
    </row>
    <row r="30" spans="1:10" ht="12.75">
      <c r="A30" s="199"/>
      <c r="B30" s="32" t="s">
        <v>105</v>
      </c>
      <c r="C30" s="32" t="s">
        <v>104</v>
      </c>
      <c r="D30" s="108">
        <v>40</v>
      </c>
      <c r="E30" s="114">
        <v>50</v>
      </c>
      <c r="F30" s="102"/>
      <c r="G30" s="146" t="s">
        <v>257</v>
      </c>
      <c r="H30" s="146" t="s">
        <v>302</v>
      </c>
    </row>
    <row r="31" spans="1:10" ht="12.75">
      <c r="A31" s="196"/>
      <c r="B31" s="33" t="s">
        <v>191</v>
      </c>
      <c r="C31" s="33"/>
      <c r="D31" s="102"/>
      <c r="E31" s="102"/>
      <c r="F31" s="105">
        <v>40</v>
      </c>
      <c r="G31" s="149" t="s">
        <v>257</v>
      </c>
      <c r="H31" s="149" t="s">
        <v>303</v>
      </c>
    </row>
    <row r="32" spans="1:10" ht="12.75">
      <c r="A32" s="210" t="s">
        <v>192</v>
      </c>
      <c r="B32" s="32" t="s">
        <v>193</v>
      </c>
      <c r="C32" s="32" t="s">
        <v>101</v>
      </c>
      <c r="D32" s="114">
        <v>38</v>
      </c>
      <c r="E32" s="114">
        <v>38</v>
      </c>
      <c r="F32" s="102"/>
      <c r="G32" s="146" t="s">
        <v>257</v>
      </c>
      <c r="H32" s="146" t="s">
        <v>302</v>
      </c>
    </row>
    <row r="33" spans="1:8" ht="12.75">
      <c r="A33" s="211"/>
      <c r="B33" s="32" t="s">
        <v>100</v>
      </c>
      <c r="C33" s="33"/>
      <c r="D33" s="114">
        <v>32</v>
      </c>
      <c r="E33" s="114">
        <v>32</v>
      </c>
      <c r="F33" s="102"/>
      <c r="G33" s="146" t="s">
        <v>257</v>
      </c>
      <c r="H33" s="146" t="s">
        <v>302</v>
      </c>
    </row>
    <row r="34" spans="1:8" ht="12.75">
      <c r="A34" s="212"/>
      <c r="B34" s="33" t="s">
        <v>194</v>
      </c>
      <c r="C34" s="33" t="s">
        <v>101</v>
      </c>
      <c r="D34" s="102"/>
      <c r="E34" s="102"/>
      <c r="F34" s="105">
        <v>80</v>
      </c>
      <c r="G34" s="149" t="s">
        <v>257</v>
      </c>
      <c r="H34" s="149" t="s">
        <v>302</v>
      </c>
    </row>
    <row r="35" spans="1:8" ht="12.75">
      <c r="A35" s="207" t="s">
        <v>99</v>
      </c>
      <c r="B35" s="32" t="s">
        <v>98</v>
      </c>
      <c r="C35" s="33"/>
      <c r="D35" s="116">
        <v>35</v>
      </c>
      <c r="E35" s="116">
        <v>35</v>
      </c>
      <c r="F35" s="102"/>
      <c r="G35" s="146" t="s">
        <v>257</v>
      </c>
      <c r="H35" s="146" t="s">
        <v>302</v>
      </c>
    </row>
    <row r="36" spans="1:8" ht="12.75">
      <c r="A36" s="208"/>
      <c r="B36" s="32" t="s">
        <v>97</v>
      </c>
      <c r="C36" s="33"/>
      <c r="D36" s="116">
        <v>20</v>
      </c>
      <c r="E36" s="116">
        <v>20</v>
      </c>
      <c r="F36" s="102"/>
      <c r="G36" s="146" t="s">
        <v>257</v>
      </c>
      <c r="H36" s="146" t="s">
        <v>303</v>
      </c>
    </row>
    <row r="37" spans="1:8" ht="12.75">
      <c r="A37" s="198" t="s">
        <v>96</v>
      </c>
      <c r="B37" s="32" t="s">
        <v>95</v>
      </c>
      <c r="C37" s="33"/>
      <c r="D37" s="116">
        <v>40</v>
      </c>
      <c r="E37" s="116">
        <v>40</v>
      </c>
      <c r="F37" s="102"/>
      <c r="G37" s="146" t="s">
        <v>257</v>
      </c>
      <c r="H37" s="146" t="s">
        <v>302</v>
      </c>
    </row>
    <row r="38" spans="1:8" ht="12.75">
      <c r="A38" s="196"/>
      <c r="B38" s="33" t="s">
        <v>195</v>
      </c>
      <c r="C38" s="33"/>
      <c r="D38" s="102"/>
      <c r="E38" s="102"/>
      <c r="F38" s="105">
        <v>40</v>
      </c>
      <c r="G38" s="149" t="s">
        <v>257</v>
      </c>
      <c r="H38" s="149" t="s">
        <v>303</v>
      </c>
    </row>
    <row r="39" spans="1:8" ht="12.75">
      <c r="A39" s="198" t="s">
        <v>94</v>
      </c>
      <c r="B39" s="32" t="s">
        <v>93</v>
      </c>
      <c r="C39" s="32" t="s">
        <v>92</v>
      </c>
      <c r="D39" s="116">
        <v>64</v>
      </c>
      <c r="E39" s="116">
        <v>64</v>
      </c>
      <c r="F39" s="102"/>
      <c r="G39" s="146" t="s">
        <v>257</v>
      </c>
      <c r="H39" s="146" t="s">
        <v>302</v>
      </c>
    </row>
    <row r="40" spans="1:8" ht="12.75">
      <c r="A40" s="196"/>
      <c r="B40" s="33" t="s">
        <v>148</v>
      </c>
      <c r="C40" s="33" t="s">
        <v>92</v>
      </c>
      <c r="D40" s="102"/>
      <c r="E40" s="102"/>
      <c r="F40" s="105">
        <v>40</v>
      </c>
      <c r="G40" s="149" t="s">
        <v>257</v>
      </c>
      <c r="H40" s="149" t="s">
        <v>303</v>
      </c>
    </row>
    <row r="41" spans="1:8" ht="12.75">
      <c r="A41" s="198" t="s">
        <v>91</v>
      </c>
      <c r="B41" s="32" t="s">
        <v>90</v>
      </c>
      <c r="C41" s="33"/>
      <c r="D41" s="116">
        <v>35</v>
      </c>
      <c r="E41" s="118">
        <v>35</v>
      </c>
      <c r="F41" s="102"/>
      <c r="G41" s="146" t="s">
        <v>258</v>
      </c>
      <c r="H41" s="146" t="s">
        <v>302</v>
      </c>
    </row>
    <row r="42" spans="1:8" ht="12.75">
      <c r="A42" s="199"/>
      <c r="B42" s="32" t="s">
        <v>89</v>
      </c>
      <c r="C42" s="33"/>
      <c r="D42" s="118">
        <v>30</v>
      </c>
      <c r="E42" s="118">
        <v>30</v>
      </c>
      <c r="F42" s="102"/>
      <c r="G42" s="146" t="s">
        <v>258</v>
      </c>
      <c r="H42" s="146" t="s">
        <v>302</v>
      </c>
    </row>
    <row r="43" spans="1:8" ht="12.75">
      <c r="A43" s="199"/>
      <c r="B43" s="32" t="s">
        <v>88</v>
      </c>
      <c r="C43" s="33"/>
      <c r="D43" s="118">
        <v>40</v>
      </c>
      <c r="E43" s="118">
        <v>40</v>
      </c>
      <c r="F43" s="102"/>
      <c r="G43" s="146" t="s">
        <v>258</v>
      </c>
      <c r="H43" s="146" t="s">
        <v>302</v>
      </c>
    </row>
    <row r="44" spans="1:8" ht="12.75">
      <c r="A44" s="196"/>
      <c r="B44" s="33" t="s">
        <v>196</v>
      </c>
      <c r="C44" s="33"/>
      <c r="D44" s="102"/>
      <c r="E44" s="102"/>
      <c r="F44" s="110">
        <v>40</v>
      </c>
      <c r="G44" s="150" t="s">
        <v>257</v>
      </c>
      <c r="H44" s="150" t="s">
        <v>303</v>
      </c>
    </row>
    <row r="45" spans="1:8" ht="12.75">
      <c r="A45" s="198" t="s">
        <v>87</v>
      </c>
      <c r="B45" s="32" t="s">
        <v>86</v>
      </c>
      <c r="C45" s="33"/>
      <c r="D45" s="118">
        <v>32</v>
      </c>
      <c r="E45" s="118">
        <v>32</v>
      </c>
      <c r="F45" s="102"/>
      <c r="G45" s="146" t="s">
        <v>258</v>
      </c>
      <c r="H45" s="146" t="s">
        <v>302</v>
      </c>
    </row>
    <row r="46" spans="1:8" ht="12.75">
      <c r="A46" s="200"/>
      <c r="B46" s="32" t="s">
        <v>85</v>
      </c>
      <c r="C46" s="33"/>
      <c r="D46" s="118">
        <v>32</v>
      </c>
      <c r="E46" s="118">
        <v>32</v>
      </c>
      <c r="F46" s="102"/>
      <c r="G46" s="146" t="s">
        <v>258</v>
      </c>
      <c r="H46" s="146" t="s">
        <v>302</v>
      </c>
    </row>
    <row r="47" spans="1:8" ht="12.75">
      <c r="A47" s="201"/>
      <c r="B47" s="32" t="s">
        <v>84</v>
      </c>
      <c r="C47" s="33"/>
      <c r="D47" s="118">
        <v>32</v>
      </c>
      <c r="E47" s="118">
        <v>32</v>
      </c>
      <c r="F47" s="102"/>
      <c r="G47" s="146" t="s">
        <v>258</v>
      </c>
      <c r="H47" s="146" t="s">
        <v>302</v>
      </c>
    </row>
    <row r="48" spans="1:8" ht="12.75">
      <c r="A48" s="198" t="s">
        <v>83</v>
      </c>
      <c r="B48" s="32" t="s">
        <v>82</v>
      </c>
      <c r="C48" s="32" t="s">
        <v>81</v>
      </c>
      <c r="D48" s="119">
        <v>24</v>
      </c>
      <c r="E48" s="119">
        <v>42</v>
      </c>
      <c r="F48" s="102"/>
      <c r="G48" s="146" t="s">
        <v>258</v>
      </c>
      <c r="H48" s="146" t="s">
        <v>302</v>
      </c>
    </row>
    <row r="49" spans="1:14" ht="12.75">
      <c r="A49" s="200"/>
      <c r="B49" s="32" t="s">
        <v>80</v>
      </c>
      <c r="C49" s="33"/>
      <c r="D49" s="119">
        <v>24</v>
      </c>
      <c r="E49" s="119">
        <v>35</v>
      </c>
      <c r="F49" s="102"/>
      <c r="G49" s="146" t="s">
        <v>258</v>
      </c>
      <c r="H49" s="146" t="s">
        <v>302</v>
      </c>
    </row>
    <row r="50" spans="1:14" ht="12.75">
      <c r="A50" s="200"/>
      <c r="B50" s="32" t="s">
        <v>79</v>
      </c>
      <c r="C50" s="33"/>
      <c r="D50" s="119">
        <v>80</v>
      </c>
      <c r="E50" s="119">
        <v>80</v>
      </c>
      <c r="F50" s="102"/>
      <c r="G50" s="146" t="s">
        <v>258</v>
      </c>
      <c r="H50" s="146" t="s">
        <v>302</v>
      </c>
    </row>
    <row r="51" spans="1:14" ht="12.75">
      <c r="A51" s="200"/>
      <c r="B51" s="32" t="s">
        <v>78</v>
      </c>
      <c r="C51" s="32" t="s">
        <v>77</v>
      </c>
      <c r="D51" s="119">
        <v>64</v>
      </c>
      <c r="E51" s="119">
        <v>64</v>
      </c>
      <c r="F51" s="102"/>
      <c r="G51" s="146" t="s">
        <v>258</v>
      </c>
      <c r="H51" s="146" t="s">
        <v>302</v>
      </c>
    </row>
    <row r="52" spans="1:14" ht="12.75">
      <c r="A52" s="201"/>
      <c r="B52" s="32" t="s">
        <v>76</v>
      </c>
      <c r="C52" s="33"/>
      <c r="D52" s="101">
        <v>80</v>
      </c>
      <c r="E52" s="101">
        <v>80</v>
      </c>
      <c r="F52" s="102"/>
      <c r="G52" s="146" t="s">
        <v>258</v>
      </c>
      <c r="H52" s="146" t="s">
        <v>302</v>
      </c>
    </row>
    <row r="53" spans="1:14" ht="12.75">
      <c r="A53" s="198" t="s">
        <v>75</v>
      </c>
      <c r="B53" s="32" t="s">
        <v>74</v>
      </c>
      <c r="C53" s="32" t="s">
        <v>73</v>
      </c>
      <c r="D53" s="122">
        <v>16</v>
      </c>
      <c r="E53" s="122">
        <v>16</v>
      </c>
      <c r="F53" s="102"/>
      <c r="G53" s="146" t="s">
        <v>258</v>
      </c>
      <c r="H53" s="146" t="s">
        <v>303</v>
      </c>
    </row>
    <row r="54" spans="1:14" ht="12.75">
      <c r="A54" s="199"/>
      <c r="B54" s="32" t="s">
        <v>72</v>
      </c>
      <c r="C54" s="32" t="s">
        <v>71</v>
      </c>
      <c r="D54" s="122">
        <v>16</v>
      </c>
      <c r="E54" s="122">
        <v>16</v>
      </c>
      <c r="F54" s="102"/>
      <c r="G54" s="146" t="s">
        <v>258</v>
      </c>
      <c r="H54" s="146" t="s">
        <v>303</v>
      </c>
    </row>
    <row r="55" spans="1:14" ht="12.75">
      <c r="A55" s="196"/>
      <c r="B55" s="32" t="s">
        <v>70</v>
      </c>
      <c r="C55" s="32" t="s">
        <v>69</v>
      </c>
      <c r="D55" s="122">
        <v>40</v>
      </c>
      <c r="E55" s="122">
        <v>40</v>
      </c>
      <c r="F55" s="102"/>
      <c r="G55" s="146" t="s">
        <v>258</v>
      </c>
      <c r="H55" s="146" t="s">
        <v>302</v>
      </c>
    </row>
    <row r="56" spans="1:14" ht="12.75">
      <c r="A56" s="202" t="s">
        <v>216</v>
      </c>
      <c r="B56" s="203"/>
      <c r="C56" s="203"/>
      <c r="D56" s="203"/>
      <c r="E56" s="203"/>
      <c r="F56" s="204"/>
      <c r="G56" s="151"/>
      <c r="H56" s="151"/>
    </row>
    <row r="57" spans="1:14">
      <c r="A57" s="198" t="s">
        <v>133</v>
      </c>
      <c r="B57" s="32" t="s">
        <v>197</v>
      </c>
      <c r="C57" s="36" t="s">
        <v>198</v>
      </c>
      <c r="D57" s="80"/>
      <c r="E57" s="80"/>
      <c r="F57" s="72">
        <v>40</v>
      </c>
      <c r="G57" s="160" t="s">
        <v>257</v>
      </c>
      <c r="H57" s="152" t="s">
        <v>303</v>
      </c>
      <c r="I57" s="30">
        <v>30</v>
      </c>
      <c r="K57" s="30">
        <v>600</v>
      </c>
      <c r="L57" s="30">
        <v>530</v>
      </c>
      <c r="M57" s="30">
        <f>K57-L57</f>
        <v>70</v>
      </c>
      <c r="N57" s="30">
        <f>70/8.5</f>
        <v>8.235294117647058</v>
      </c>
    </row>
    <row r="58" spans="1:14">
      <c r="A58" s="199"/>
      <c r="B58" s="32" t="s">
        <v>199</v>
      </c>
      <c r="C58" s="36" t="s">
        <v>200</v>
      </c>
      <c r="D58" s="80"/>
      <c r="E58" s="80"/>
      <c r="F58" s="72">
        <v>40</v>
      </c>
      <c r="G58" s="146" t="s">
        <v>257</v>
      </c>
      <c r="H58" s="152" t="s">
        <v>303</v>
      </c>
      <c r="I58" s="30">
        <v>40</v>
      </c>
      <c r="K58" s="30" t="s">
        <v>305</v>
      </c>
      <c r="L58" s="161">
        <f>K71</f>
        <v>117.88235294117646</v>
      </c>
    </row>
    <row r="59" spans="1:14" ht="12.75" customHeight="1">
      <c r="A59" s="196" t="s">
        <v>201</v>
      </c>
      <c r="B59" s="32" t="s">
        <v>202</v>
      </c>
      <c r="C59" s="37"/>
      <c r="D59" s="80"/>
      <c r="E59" s="80"/>
      <c r="F59" s="72">
        <v>40</v>
      </c>
      <c r="G59" s="160" t="s">
        <v>257</v>
      </c>
      <c r="H59" s="152" t="s">
        <v>303</v>
      </c>
      <c r="I59" s="30">
        <v>20</v>
      </c>
    </row>
    <row r="60" spans="1:14" ht="12.75">
      <c r="A60" s="198"/>
      <c r="B60" s="32" t="s">
        <v>203</v>
      </c>
      <c r="C60" s="37"/>
      <c r="D60" s="80"/>
      <c r="E60" s="80"/>
      <c r="F60" s="72">
        <v>40</v>
      </c>
      <c r="G60" s="160" t="s">
        <v>257</v>
      </c>
      <c r="H60" s="152" t="s">
        <v>303</v>
      </c>
      <c r="I60" s="30">
        <v>30</v>
      </c>
    </row>
    <row r="61" spans="1:14" ht="12.75">
      <c r="A61" s="199"/>
      <c r="B61" s="32" t="s">
        <v>204</v>
      </c>
      <c r="C61" s="37"/>
      <c r="D61" s="81"/>
      <c r="E61" s="81"/>
      <c r="F61" s="72">
        <v>40</v>
      </c>
      <c r="G61" s="160" t="s">
        <v>257</v>
      </c>
      <c r="H61" s="152" t="s">
        <v>303</v>
      </c>
      <c r="I61" s="30">
        <v>10</v>
      </c>
    </row>
    <row r="62" spans="1:14">
      <c r="A62" s="196" t="s">
        <v>135</v>
      </c>
      <c r="B62" s="32" t="s">
        <v>205</v>
      </c>
      <c r="C62" s="36" t="s">
        <v>206</v>
      </c>
      <c r="D62" s="56"/>
      <c r="E62" s="56"/>
      <c r="F62" s="72">
        <v>40</v>
      </c>
      <c r="G62" s="160" t="s">
        <v>257</v>
      </c>
      <c r="H62" s="152" t="s">
        <v>303</v>
      </c>
      <c r="I62" s="30">
        <v>40</v>
      </c>
    </row>
    <row r="63" spans="1:14">
      <c r="A63" s="198" t="s">
        <v>207</v>
      </c>
      <c r="B63" s="32" t="s">
        <v>208</v>
      </c>
      <c r="C63" s="36" t="s">
        <v>209</v>
      </c>
      <c r="D63" s="57"/>
      <c r="E63" s="57"/>
      <c r="F63" s="114">
        <v>80</v>
      </c>
      <c r="G63" s="146" t="s">
        <v>257</v>
      </c>
      <c r="H63" s="153" t="s">
        <v>302</v>
      </c>
      <c r="I63" s="30">
        <v>80</v>
      </c>
    </row>
    <row r="64" spans="1:14">
      <c r="A64" s="199"/>
      <c r="B64" s="32" t="s">
        <v>210</v>
      </c>
      <c r="C64" s="36" t="s">
        <v>211</v>
      </c>
      <c r="D64" s="57"/>
      <c r="E64" s="57"/>
      <c r="F64" s="114">
        <v>80</v>
      </c>
      <c r="G64" s="146" t="s">
        <v>257</v>
      </c>
      <c r="H64" s="153" t="s">
        <v>302</v>
      </c>
      <c r="I64" s="30">
        <v>80</v>
      </c>
    </row>
    <row r="65" spans="1:12" ht="15.75" customHeight="1">
      <c r="A65" s="196"/>
      <c r="B65" s="32" t="s">
        <v>212</v>
      </c>
      <c r="C65" s="36" t="s">
        <v>213</v>
      </c>
      <c r="D65" s="57"/>
      <c r="E65" s="57"/>
      <c r="F65" s="114">
        <v>40</v>
      </c>
      <c r="G65" s="160" t="s">
        <v>257</v>
      </c>
      <c r="H65" s="153" t="s">
        <v>303</v>
      </c>
      <c r="I65" s="15" t="s">
        <v>247</v>
      </c>
      <c r="J65" s="13">
        <v>8.5</v>
      </c>
    </row>
    <row r="66" spans="1:12" ht="15.75" customHeight="1">
      <c r="A66" s="40"/>
      <c r="B66" s="32" t="s">
        <v>214</v>
      </c>
      <c r="C66" s="36" t="s">
        <v>215</v>
      </c>
      <c r="D66" s="57"/>
      <c r="E66" s="57"/>
      <c r="F66" s="116">
        <v>160</v>
      </c>
      <c r="G66" s="160" t="s">
        <v>257</v>
      </c>
      <c r="H66" s="154" t="s">
        <v>302</v>
      </c>
      <c r="I66" s="15" t="s">
        <v>237</v>
      </c>
      <c r="J66" s="13">
        <v>30</v>
      </c>
    </row>
    <row r="67" spans="1:12" ht="15.75" customHeight="1">
      <c r="A67" s="33"/>
      <c r="B67" s="33"/>
      <c r="C67" s="33"/>
      <c r="D67" s="57"/>
      <c r="E67" s="57"/>
      <c r="F67" s="71"/>
      <c r="G67" s="147"/>
      <c r="H67" s="147"/>
      <c r="I67" s="15" t="s">
        <v>242</v>
      </c>
      <c r="J67" s="87">
        <v>0.5</v>
      </c>
    </row>
    <row r="68" spans="1:12" ht="15.75" customHeight="1">
      <c r="A68" s="33"/>
      <c r="B68" s="33"/>
      <c r="C68" s="33"/>
      <c r="D68" s="57"/>
      <c r="E68" s="57"/>
      <c r="F68" s="71"/>
      <c r="G68" s="147"/>
      <c r="H68" s="147"/>
      <c r="I68" s="15" t="s">
        <v>248</v>
      </c>
      <c r="J68" s="87">
        <v>0.1</v>
      </c>
    </row>
    <row r="69" spans="1:12" ht="15.75" customHeight="1">
      <c r="A69" s="33"/>
      <c r="B69" s="33"/>
      <c r="C69" s="33"/>
      <c r="D69" s="57"/>
      <c r="E69" s="57"/>
      <c r="F69" s="71"/>
      <c r="G69" s="147"/>
      <c r="H69" s="147"/>
    </row>
    <row r="70" spans="1:12" ht="15.75" customHeight="1" thickBot="1">
      <c r="A70" s="33"/>
      <c r="B70" s="33"/>
      <c r="C70" s="33"/>
      <c r="D70" s="57"/>
      <c r="E70" s="57"/>
      <c r="F70" s="71"/>
      <c r="G70" s="147"/>
      <c r="H70" s="147"/>
      <c r="I70" s="67" t="s">
        <v>230</v>
      </c>
      <c r="J70" s="67" t="s">
        <v>231</v>
      </c>
      <c r="K70" s="67" t="s">
        <v>236</v>
      </c>
    </row>
    <row r="71" spans="1:12" ht="15.75" customHeight="1" thickBot="1">
      <c r="A71" s="197" t="s">
        <v>68</v>
      </c>
      <c r="B71" s="193"/>
      <c r="C71" s="194"/>
      <c r="D71" s="59">
        <f>SUM(D3:D69)</f>
        <v>1425</v>
      </c>
      <c r="E71" s="59">
        <f t="shared" ref="E71" si="0">SUM(E3:E69)</f>
        <v>1496</v>
      </c>
      <c r="F71" s="60">
        <f>SUM(F3:F69)-360</f>
        <v>712</v>
      </c>
      <c r="G71" s="155">
        <f>SUM(F4:F55,I57:I64,F65:F66)</f>
        <v>1002</v>
      </c>
      <c r="H71" s="155"/>
      <c r="I71" s="61">
        <f>SUM(D71:E71)</f>
        <v>2921</v>
      </c>
      <c r="J71" s="61">
        <f>I71/J65</f>
        <v>343.64705882352939</v>
      </c>
      <c r="K71" s="61">
        <f>G71/J65</f>
        <v>117.88235294117646</v>
      </c>
      <c r="L71" s="66" t="s">
        <v>238</v>
      </c>
    </row>
    <row r="72" spans="1:12" ht="15.75" customHeight="1" thickBot="1">
      <c r="A72" s="197" t="s">
        <v>67</v>
      </c>
      <c r="B72" s="193"/>
      <c r="C72" s="194"/>
      <c r="D72" s="59">
        <f>D71*$J$67</f>
        <v>712.5</v>
      </c>
      <c r="E72" s="59">
        <f>E71*$J$67</f>
        <v>748</v>
      </c>
      <c r="F72" s="59">
        <f>F71*$J$67</f>
        <v>356</v>
      </c>
      <c r="G72" s="155"/>
      <c r="H72" s="155"/>
      <c r="I72" s="61">
        <f>SUM(D72:E72)</f>
        <v>1460.5</v>
      </c>
      <c r="J72" s="61">
        <f>I72/J65</f>
        <v>171.8235294117647</v>
      </c>
      <c r="K72" s="61">
        <f>F72/J65</f>
        <v>41.882352941176471</v>
      </c>
      <c r="L72" s="66" t="s">
        <v>239</v>
      </c>
    </row>
    <row r="73" spans="1:12" ht="15.75" customHeight="1" thickBot="1">
      <c r="A73" s="34"/>
      <c r="B73" s="35"/>
      <c r="C73" s="35"/>
      <c r="D73" s="62">
        <f>SUM(D71:D72)</f>
        <v>2137.5</v>
      </c>
      <c r="E73" s="62">
        <f>SUM(E71:E72)</f>
        <v>2244</v>
      </c>
      <c r="F73" s="62">
        <f>SUM(F71:F72)</f>
        <v>1068</v>
      </c>
      <c r="G73" s="156"/>
      <c r="H73" s="156"/>
      <c r="I73" s="63"/>
    </row>
    <row r="74" spans="1:12" ht="15.75" customHeight="1" thickBot="1">
      <c r="A74" s="192" t="s">
        <v>66</v>
      </c>
      <c r="B74" s="193"/>
      <c r="C74" s="194"/>
      <c r="D74" s="74" t="s">
        <v>246</v>
      </c>
      <c r="E74" s="61">
        <f>SUM(D73:F73)</f>
        <v>5449.5</v>
      </c>
      <c r="F74" s="65"/>
      <c r="G74" s="157"/>
      <c r="H74" s="157"/>
      <c r="I74" s="64"/>
      <c r="J74" s="73">
        <f>(J71)/($J$66*5)</f>
        <v>2.2909803921568628</v>
      </c>
      <c r="K74" s="73">
        <f>(K71)/($J$66*5)</f>
        <v>0.78588235294117648</v>
      </c>
      <c r="L74" s="66" t="s">
        <v>241</v>
      </c>
    </row>
    <row r="75" spans="1:12" ht="15.75" customHeight="1" thickBot="1">
      <c r="A75" s="192" t="s">
        <v>222</v>
      </c>
      <c r="B75" s="193"/>
      <c r="C75" s="194" t="s">
        <v>221</v>
      </c>
      <c r="D75" s="67" t="s">
        <v>245</v>
      </c>
      <c r="E75" s="61">
        <f>E74/J65</f>
        <v>641.11764705882354</v>
      </c>
      <c r="F75" s="65"/>
      <c r="G75" s="157"/>
      <c r="H75" s="157"/>
      <c r="I75" s="64"/>
      <c r="J75" s="73">
        <f>(J72)/($J$66*5)</f>
        <v>1.1454901960784314</v>
      </c>
      <c r="K75" s="73">
        <f>(K72)/($J$66*5)</f>
        <v>0.27921568627450982</v>
      </c>
      <c r="L75" s="66" t="s">
        <v>240</v>
      </c>
    </row>
    <row r="76" spans="1:12" ht="15.75" customHeight="1" thickBot="1">
      <c r="C76" s="66" t="s">
        <v>223</v>
      </c>
      <c r="D76" s="67" t="s">
        <v>245</v>
      </c>
      <c r="E76" s="88">
        <f>E75*J68</f>
        <v>64.111764705882351</v>
      </c>
    </row>
    <row r="77" spans="1:12" ht="15.75" customHeight="1" thickBot="1">
      <c r="C77" s="66" t="s">
        <v>228</v>
      </c>
      <c r="D77" s="67" t="s">
        <v>245</v>
      </c>
      <c r="E77" s="88">
        <f>E75*J68</f>
        <v>64.111764705882351</v>
      </c>
      <c r="J77" s="73">
        <f>J74/2</f>
        <v>1.1454901960784314</v>
      </c>
      <c r="K77" s="66" t="s">
        <v>251</v>
      </c>
    </row>
    <row r="78" spans="1:12" ht="15.75" customHeight="1" thickBot="1">
      <c r="C78" s="66" t="s">
        <v>227</v>
      </c>
      <c r="D78" s="67" t="s">
        <v>245</v>
      </c>
      <c r="E78" s="61">
        <f>J66*5*0.5</f>
        <v>75</v>
      </c>
      <c r="F78" s="58" t="s">
        <v>244</v>
      </c>
      <c r="J78" s="73">
        <f>J74/2</f>
        <v>1.1454901960784314</v>
      </c>
      <c r="K78" s="66" t="s">
        <v>252</v>
      </c>
    </row>
    <row r="79" spans="1:12" ht="15.75" customHeight="1" thickBot="1">
      <c r="C79" s="66" t="s">
        <v>229</v>
      </c>
      <c r="D79" s="67" t="s">
        <v>245</v>
      </c>
      <c r="E79" s="61">
        <f>J66*5*0.5</f>
        <v>75</v>
      </c>
      <c r="F79" s="58" t="s">
        <v>243</v>
      </c>
    </row>
    <row r="80" spans="1:12" ht="15.75" customHeight="1">
      <c r="C80" s="66" t="s">
        <v>224</v>
      </c>
      <c r="D80" s="67" t="s">
        <v>245</v>
      </c>
      <c r="E80" s="84">
        <f>SUM(E75:E79)</f>
        <v>919.34117647058827</v>
      </c>
    </row>
    <row r="81" spans="4:8" ht="15.75" customHeight="1">
      <c r="D81" s="58" t="s">
        <v>250</v>
      </c>
      <c r="E81" s="84">
        <f>E80*J65*26</f>
        <v>203174.40000000002</v>
      </c>
    </row>
    <row r="82" spans="4:8" ht="15.75" customHeight="1">
      <c r="D82" s="58" t="s">
        <v>250</v>
      </c>
      <c r="E82" s="84">
        <f>E81/70</f>
        <v>2902.491428571429</v>
      </c>
      <c r="F82" s="82" t="s">
        <v>249</v>
      </c>
      <c r="G82" s="82"/>
      <c r="H82" s="82"/>
    </row>
    <row r="83" spans="4:8" ht="15.75" customHeight="1">
      <c r="D83" s="58" t="s">
        <v>225</v>
      </c>
      <c r="E83" s="83">
        <f>E80/70</f>
        <v>13.133445378151261</v>
      </c>
      <c r="F83" s="82" t="s">
        <v>249</v>
      </c>
      <c r="G83" s="82"/>
      <c r="H83" s="82"/>
    </row>
  </sheetData>
  <mergeCells count="27">
    <mergeCell ref="G1:G2"/>
    <mergeCell ref="H1:H2"/>
    <mergeCell ref="A35:A36"/>
    <mergeCell ref="A9:A15"/>
    <mergeCell ref="A53:A55"/>
    <mergeCell ref="A7:A8"/>
    <mergeCell ref="A45:A47"/>
    <mergeCell ref="D1:F1"/>
    <mergeCell ref="A37:A38"/>
    <mergeCell ref="A39:A40"/>
    <mergeCell ref="A41:A44"/>
    <mergeCell ref="A25:A31"/>
    <mergeCell ref="A32:A34"/>
    <mergeCell ref="A75:C75"/>
    <mergeCell ref="A1:A2"/>
    <mergeCell ref="B1:B2"/>
    <mergeCell ref="C1:C2"/>
    <mergeCell ref="A72:C72"/>
    <mergeCell ref="A74:C74"/>
    <mergeCell ref="A57:A59"/>
    <mergeCell ref="A60:A62"/>
    <mergeCell ref="A63:A65"/>
    <mergeCell ref="A71:C71"/>
    <mergeCell ref="A48:A52"/>
    <mergeCell ref="A3:A6"/>
    <mergeCell ref="A56:F56"/>
    <mergeCell ref="A16:A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C754-E871-43BC-86FB-ECFAD7417F8E}">
  <dimension ref="B1:M18"/>
  <sheetViews>
    <sheetView tabSelected="1" topLeftCell="A7" workbookViewId="0">
      <selection activeCell="J20" sqref="J20"/>
    </sheetView>
  </sheetViews>
  <sheetFormatPr defaultRowHeight="15"/>
  <cols>
    <col min="5" max="5" width="13.140625" customWidth="1"/>
    <col min="6" max="6" width="11.5703125" customWidth="1"/>
    <col min="7" max="7" width="22.28515625" bestFit="1" customWidth="1"/>
    <col min="10" max="10" width="10.5703125" bestFit="1" customWidth="1"/>
    <col min="11" max="11" width="10.28515625" bestFit="1" customWidth="1"/>
  </cols>
  <sheetData>
    <row r="1" spans="2:13">
      <c r="E1" s="209" t="s">
        <v>182</v>
      </c>
      <c r="F1" s="193"/>
      <c r="G1" s="194"/>
      <c r="J1" s="15" t="s">
        <v>247</v>
      </c>
      <c r="K1" s="13">
        <v>8.5</v>
      </c>
    </row>
    <row r="2" spans="2:13">
      <c r="E2" s="31" t="s">
        <v>143</v>
      </c>
      <c r="F2" s="31" t="s">
        <v>142</v>
      </c>
      <c r="G2" s="31" t="s">
        <v>183</v>
      </c>
      <c r="J2" s="15" t="s">
        <v>237</v>
      </c>
      <c r="K2" s="13">
        <v>30</v>
      </c>
    </row>
    <row r="3" spans="2:13" ht="15.75">
      <c r="B3" s="197" t="s">
        <v>68</v>
      </c>
      <c r="C3" s="193"/>
      <c r="D3" s="194"/>
      <c r="E3" s="59">
        <v>1425</v>
      </c>
      <c r="F3" s="59">
        <v>1496</v>
      </c>
      <c r="G3" s="60">
        <v>1002</v>
      </c>
      <c r="J3" s="15" t="s">
        <v>242</v>
      </c>
      <c r="K3" s="87">
        <v>0.5</v>
      </c>
    </row>
    <row r="4" spans="2:13" ht="15.75">
      <c r="B4" s="197" t="s">
        <v>67</v>
      </c>
      <c r="C4" s="193"/>
      <c r="D4" s="194"/>
      <c r="E4" s="59">
        <f>E3*$K$3</f>
        <v>712.5</v>
      </c>
      <c r="F4" s="59">
        <f>F3*$K$3</f>
        <v>748</v>
      </c>
      <c r="G4" s="59">
        <f>G3*$K$3</f>
        <v>501</v>
      </c>
      <c r="J4" s="15" t="s">
        <v>248</v>
      </c>
      <c r="K4" s="87">
        <v>0.1</v>
      </c>
    </row>
    <row r="5" spans="2:13" ht="16.5" thickBot="1">
      <c r="B5" s="34"/>
      <c r="C5" s="35"/>
      <c r="D5" s="35"/>
      <c r="E5" s="62">
        <f>SUM(E3:E4)</f>
        <v>2137.5</v>
      </c>
      <c r="F5" s="62">
        <f>SUM(F3:F4)</f>
        <v>2244</v>
      </c>
      <c r="G5" s="62">
        <f>SUM(G3:G4)</f>
        <v>1503</v>
      </c>
    </row>
    <row r="6" spans="2:13" ht="18.75" thickBot="1">
      <c r="B6" s="192" t="s">
        <v>66</v>
      </c>
      <c r="C6" s="193"/>
      <c r="D6" s="194"/>
      <c r="E6" s="74" t="s">
        <v>246</v>
      </c>
      <c r="F6" s="61">
        <f>SUM(E5:G5)</f>
        <v>5884.5</v>
      </c>
      <c r="G6" s="65"/>
    </row>
    <row r="7" spans="2:13" ht="18.75" thickBot="1">
      <c r="B7" s="192" t="s">
        <v>222</v>
      </c>
      <c r="C7" s="193"/>
      <c r="D7" s="194" t="s">
        <v>221</v>
      </c>
      <c r="E7" s="67" t="s">
        <v>245</v>
      </c>
      <c r="F7" s="61">
        <f>F6/$K$1</f>
        <v>692.29411764705878</v>
      </c>
      <c r="G7" s="65"/>
      <c r="J7" s="67" t="s">
        <v>230</v>
      </c>
      <c r="K7" s="67" t="s">
        <v>231</v>
      </c>
      <c r="L7" s="67" t="s">
        <v>236</v>
      </c>
      <c r="M7" s="30"/>
    </row>
    <row r="8" spans="2:13" ht="15.75" thickBot="1">
      <c r="B8" s="30"/>
      <c r="C8" s="30"/>
      <c r="D8" s="66" t="s">
        <v>223</v>
      </c>
      <c r="E8" s="67" t="s">
        <v>245</v>
      </c>
      <c r="F8" s="88">
        <f>F7*$K$4</f>
        <v>69.229411764705887</v>
      </c>
      <c r="G8" s="58"/>
      <c r="J8" s="61">
        <f>SUM(E3:F3)</f>
        <v>2921</v>
      </c>
      <c r="K8" s="61">
        <f>J8/K1</f>
        <v>343.64705882352939</v>
      </c>
      <c r="L8" s="61">
        <f>G3/K1</f>
        <v>117.88235294117646</v>
      </c>
      <c r="M8" s="66" t="s">
        <v>238</v>
      </c>
    </row>
    <row r="9" spans="2:13" ht="15.75" thickBot="1">
      <c r="B9" s="30"/>
      <c r="C9" s="30"/>
      <c r="D9" s="66" t="s">
        <v>228</v>
      </c>
      <c r="E9" s="67" t="s">
        <v>245</v>
      </c>
      <c r="F9" s="88">
        <f>F7*$K$4</f>
        <v>69.229411764705887</v>
      </c>
      <c r="G9" s="58"/>
      <c r="J9" s="61">
        <f>SUM(E4:F4)-320</f>
        <v>1140.5</v>
      </c>
      <c r="K9" s="61">
        <f>J9/K1</f>
        <v>134.1764705882353</v>
      </c>
      <c r="L9" s="61">
        <f>G4/K1</f>
        <v>58.941176470588232</v>
      </c>
      <c r="M9" s="66" t="s">
        <v>239</v>
      </c>
    </row>
    <row r="10" spans="2:13" ht="15.75" thickBot="1">
      <c r="B10" s="30"/>
      <c r="C10" s="30"/>
      <c r="D10" s="66" t="s">
        <v>227</v>
      </c>
      <c r="E10" s="67" t="s">
        <v>245</v>
      </c>
      <c r="F10" s="61">
        <f>K2*5*0.5</f>
        <v>75</v>
      </c>
      <c r="G10" s="58" t="s">
        <v>244</v>
      </c>
    </row>
    <row r="11" spans="2:13" ht="15.75" thickBot="1">
      <c r="B11" s="30"/>
      <c r="C11" s="30"/>
      <c r="D11" s="66" t="s">
        <v>229</v>
      </c>
      <c r="E11" s="67" t="s">
        <v>245</v>
      </c>
      <c r="F11" s="61">
        <f>K2*5*0.5</f>
        <v>75</v>
      </c>
      <c r="G11" s="58" t="s">
        <v>243</v>
      </c>
    </row>
    <row r="12" spans="2:13" ht="15.75">
      <c r="B12" s="30"/>
      <c r="C12" s="30"/>
      <c r="D12" s="66" t="s">
        <v>224</v>
      </c>
      <c r="E12" s="67" t="s">
        <v>245</v>
      </c>
      <c r="F12" s="84">
        <f>SUM(F7:F11)</f>
        <v>980.75294117647059</v>
      </c>
      <c r="G12" s="58"/>
    </row>
    <row r="13" spans="2:13" ht="15.75">
      <c r="B13" s="30"/>
      <c r="C13" s="30"/>
      <c r="D13" s="30"/>
      <c r="E13" s="58" t="s">
        <v>250</v>
      </c>
      <c r="F13" s="84">
        <f>F12*K1*26</f>
        <v>216746.4</v>
      </c>
      <c r="G13" s="58"/>
    </row>
    <row r="14" spans="2:13" ht="15.75">
      <c r="B14" s="30"/>
      <c r="C14" s="30"/>
      <c r="D14" s="30"/>
      <c r="E14" s="58" t="s">
        <v>250</v>
      </c>
      <c r="F14" s="84">
        <f>F13/70</f>
        <v>3096.3771428571426</v>
      </c>
      <c r="G14" s="82" t="s">
        <v>249</v>
      </c>
    </row>
    <row r="15" spans="2:13">
      <c r="B15" s="30"/>
      <c r="C15" s="30"/>
      <c r="D15" s="30"/>
      <c r="E15" s="58" t="s">
        <v>225</v>
      </c>
      <c r="F15" s="83">
        <f>F12/70</f>
        <v>14.010756302521008</v>
      </c>
      <c r="G15" s="82" t="s">
        <v>249</v>
      </c>
    </row>
    <row r="18" spans="10:10">
      <c r="J18">
        <f>542532-24000</f>
        <v>518532</v>
      </c>
    </row>
  </sheetData>
  <mergeCells count="5">
    <mergeCell ref="B3:D3"/>
    <mergeCell ref="B4:D4"/>
    <mergeCell ref="B6:D6"/>
    <mergeCell ref="B7:D7"/>
    <mergeCell ref="E1:G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8239-897C-4A17-9A88-C58FDCA228E6}">
  <dimension ref="A1:F64"/>
  <sheetViews>
    <sheetView topLeftCell="A49" workbookViewId="0">
      <selection activeCell="E62" sqref="E62"/>
    </sheetView>
  </sheetViews>
  <sheetFormatPr defaultColWidth="12.5703125" defaultRowHeight="15.75"/>
  <cols>
    <col min="1" max="1" width="23.85546875" style="19" customWidth="1"/>
    <col min="2" max="2" width="55.28515625" style="19" customWidth="1"/>
    <col min="3" max="16384" width="12.5703125" style="18"/>
  </cols>
  <sheetData>
    <row r="1" spans="1:5" ht="41.1" customHeight="1">
      <c r="A1" s="221" t="s">
        <v>147</v>
      </c>
      <c r="B1" s="221" t="s">
        <v>146</v>
      </c>
      <c r="C1" s="220" t="s">
        <v>145</v>
      </c>
      <c r="D1" s="218" t="s">
        <v>144</v>
      </c>
      <c r="E1" s="219"/>
    </row>
    <row r="2" spans="1:5">
      <c r="A2" s="221"/>
      <c r="B2" s="221"/>
      <c r="C2" s="220"/>
      <c r="D2" s="24" t="s">
        <v>143</v>
      </c>
      <c r="E2" s="24" t="s">
        <v>142</v>
      </c>
    </row>
    <row r="3" spans="1:5">
      <c r="A3" s="213" t="s">
        <v>141</v>
      </c>
      <c r="B3" s="20" t="s">
        <v>140</v>
      </c>
      <c r="C3" s="23"/>
      <c r="D3" s="23">
        <v>32</v>
      </c>
      <c r="E3" s="23">
        <v>32</v>
      </c>
    </row>
    <row r="4" spans="1:5">
      <c r="A4" s="213"/>
      <c r="B4" s="20" t="s">
        <v>139</v>
      </c>
      <c r="C4" s="23" t="s">
        <v>138</v>
      </c>
      <c r="D4" s="23">
        <v>35</v>
      </c>
      <c r="E4" s="23">
        <v>35</v>
      </c>
    </row>
    <row r="5" spans="1:5" ht="31.5">
      <c r="A5" s="213"/>
      <c r="B5" s="20" t="s">
        <v>137</v>
      </c>
      <c r="C5" s="23" t="s">
        <v>136</v>
      </c>
      <c r="D5" s="23">
        <v>24</v>
      </c>
      <c r="E5" s="23">
        <v>32</v>
      </c>
    </row>
    <row r="6" spans="1:5">
      <c r="A6" s="213"/>
      <c r="B6" s="20"/>
      <c r="C6" s="23"/>
      <c r="D6" s="23"/>
      <c r="E6" s="23"/>
    </row>
    <row r="7" spans="1:5">
      <c r="A7" s="213" t="s">
        <v>135</v>
      </c>
      <c r="B7" s="20" t="s">
        <v>134</v>
      </c>
      <c r="C7" s="23"/>
      <c r="D7" s="23">
        <v>35</v>
      </c>
      <c r="E7" s="23">
        <v>35</v>
      </c>
    </row>
    <row r="8" spans="1:5">
      <c r="A8" s="213"/>
      <c r="B8" s="20"/>
      <c r="C8" s="23"/>
      <c r="D8" s="23"/>
      <c r="E8" s="23"/>
    </row>
    <row r="9" spans="1:5">
      <c r="A9" s="213" t="s">
        <v>133</v>
      </c>
      <c r="B9" s="20" t="s">
        <v>132</v>
      </c>
      <c r="C9" s="23"/>
      <c r="D9" s="23">
        <v>16</v>
      </c>
      <c r="E9" s="23">
        <v>16</v>
      </c>
    </row>
    <row r="10" spans="1:5">
      <c r="A10" s="213"/>
      <c r="B10" s="20" t="s">
        <v>131</v>
      </c>
      <c r="C10" s="23"/>
      <c r="D10" s="23">
        <v>16</v>
      </c>
      <c r="E10" s="23">
        <v>16</v>
      </c>
    </row>
    <row r="11" spans="1:5">
      <c r="A11" s="213"/>
      <c r="B11" s="20" t="s">
        <v>130</v>
      </c>
      <c r="C11" s="23"/>
      <c r="D11" s="23">
        <v>16</v>
      </c>
      <c r="E11" s="23">
        <v>16</v>
      </c>
    </row>
    <row r="12" spans="1:5">
      <c r="A12" s="213"/>
      <c r="B12" s="20" t="s">
        <v>126</v>
      </c>
      <c r="C12" s="23"/>
      <c r="D12" s="23">
        <v>16</v>
      </c>
      <c r="E12" s="23">
        <v>16</v>
      </c>
    </row>
    <row r="13" spans="1:5">
      <c r="A13" s="213"/>
      <c r="B13" s="20" t="s">
        <v>129</v>
      </c>
      <c r="C13" s="23"/>
      <c r="D13" s="23">
        <v>32</v>
      </c>
      <c r="E13" s="23">
        <v>32</v>
      </c>
    </row>
    <row r="14" spans="1:5" ht="31.5">
      <c r="A14" s="213"/>
      <c r="B14" s="20" t="s">
        <v>128</v>
      </c>
      <c r="C14" s="23" t="s">
        <v>127</v>
      </c>
      <c r="D14" s="23">
        <v>34</v>
      </c>
      <c r="E14" s="23">
        <v>34</v>
      </c>
    </row>
    <row r="15" spans="1:5">
      <c r="A15" s="213"/>
      <c r="B15" s="20"/>
      <c r="C15" s="23"/>
      <c r="D15" s="23"/>
      <c r="E15" s="23"/>
    </row>
    <row r="16" spans="1:5">
      <c r="A16" s="213" t="s">
        <v>126</v>
      </c>
      <c r="B16" s="20" t="s">
        <v>98</v>
      </c>
      <c r="C16" s="23" t="s">
        <v>117</v>
      </c>
      <c r="D16" s="23">
        <v>32</v>
      </c>
      <c r="E16" s="23">
        <v>32</v>
      </c>
    </row>
    <row r="17" spans="1:5">
      <c r="A17" s="213"/>
      <c r="B17" s="20" t="s">
        <v>125</v>
      </c>
      <c r="C17" s="23" t="s">
        <v>124</v>
      </c>
      <c r="D17" s="23">
        <v>24</v>
      </c>
      <c r="E17" s="23">
        <v>24</v>
      </c>
    </row>
    <row r="18" spans="1:5" ht="31.5">
      <c r="A18" s="213"/>
      <c r="B18" s="20" t="s">
        <v>123</v>
      </c>
      <c r="C18" s="23" t="s">
        <v>122</v>
      </c>
      <c r="D18" s="23">
        <v>42</v>
      </c>
      <c r="E18" s="23">
        <v>42</v>
      </c>
    </row>
    <row r="19" spans="1:5">
      <c r="A19" s="213"/>
      <c r="B19" s="20" t="s">
        <v>121</v>
      </c>
      <c r="C19" s="23" t="s">
        <v>117</v>
      </c>
      <c r="D19" s="23">
        <v>40</v>
      </c>
      <c r="E19" s="23">
        <v>56</v>
      </c>
    </row>
    <row r="20" spans="1:5">
      <c r="A20" s="213"/>
      <c r="B20" s="20" t="s">
        <v>120</v>
      </c>
      <c r="C20" s="23" t="s">
        <v>119</v>
      </c>
      <c r="D20" s="23">
        <v>32</v>
      </c>
      <c r="E20" s="23">
        <v>32</v>
      </c>
    </row>
    <row r="21" spans="1:5">
      <c r="A21" s="213"/>
      <c r="B21" s="20" t="s">
        <v>118</v>
      </c>
      <c r="C21" s="23" t="s">
        <v>117</v>
      </c>
      <c r="D21" s="23">
        <v>35</v>
      </c>
      <c r="E21" s="23">
        <v>35</v>
      </c>
    </row>
    <row r="22" spans="1:5">
      <c r="A22" s="213"/>
      <c r="B22" s="20"/>
      <c r="C22" s="23"/>
      <c r="D22" s="23"/>
      <c r="E22" s="23"/>
    </row>
    <row r="23" spans="1:5" ht="31.5">
      <c r="A23" s="213" t="s">
        <v>116</v>
      </c>
      <c r="B23" s="20" t="s">
        <v>115</v>
      </c>
      <c r="C23" s="23" t="s">
        <v>114</v>
      </c>
      <c r="D23" s="23">
        <v>40</v>
      </c>
      <c r="E23" s="23">
        <v>40</v>
      </c>
    </row>
    <row r="24" spans="1:5" ht="31.5">
      <c r="A24" s="213"/>
      <c r="B24" s="20" t="s">
        <v>113</v>
      </c>
      <c r="C24" s="23" t="s">
        <v>112</v>
      </c>
      <c r="D24" s="23">
        <v>24</v>
      </c>
      <c r="E24" s="23">
        <v>24</v>
      </c>
    </row>
    <row r="25" spans="1:5" ht="31.5">
      <c r="A25" s="213"/>
      <c r="B25" s="20" t="s">
        <v>111</v>
      </c>
      <c r="C25" s="23" t="s">
        <v>110</v>
      </c>
      <c r="D25" s="23">
        <v>30</v>
      </c>
      <c r="E25" s="23">
        <v>38</v>
      </c>
    </row>
    <row r="26" spans="1:5">
      <c r="A26" s="213"/>
      <c r="B26" s="20" t="s">
        <v>109</v>
      </c>
      <c r="C26" s="23" t="s">
        <v>108</v>
      </c>
      <c r="D26" s="23">
        <v>32</v>
      </c>
      <c r="E26" s="23">
        <v>32</v>
      </c>
    </row>
    <row r="27" spans="1:5">
      <c r="A27" s="213"/>
      <c r="B27" s="20" t="s">
        <v>107</v>
      </c>
      <c r="C27" s="23" t="s">
        <v>106</v>
      </c>
      <c r="D27" s="23">
        <v>24</v>
      </c>
      <c r="E27" s="23">
        <v>24</v>
      </c>
    </row>
    <row r="28" spans="1:5">
      <c r="A28" s="213"/>
      <c r="B28" s="20" t="s">
        <v>105</v>
      </c>
      <c r="C28" s="23" t="s">
        <v>104</v>
      </c>
      <c r="D28" s="23">
        <v>40</v>
      </c>
      <c r="E28" s="23">
        <v>50</v>
      </c>
    </row>
    <row r="29" spans="1:5">
      <c r="A29" s="213"/>
      <c r="B29" s="20"/>
      <c r="C29" s="23"/>
      <c r="D29" s="23"/>
      <c r="E29" s="23"/>
    </row>
    <row r="30" spans="1:5" ht="51" customHeight="1">
      <c r="A30" s="213" t="s">
        <v>103</v>
      </c>
      <c r="B30" s="20" t="s">
        <v>102</v>
      </c>
      <c r="C30" s="23" t="s">
        <v>101</v>
      </c>
      <c r="D30" s="23">
        <v>38</v>
      </c>
      <c r="E30" s="23">
        <v>38</v>
      </c>
    </row>
    <row r="31" spans="1:5">
      <c r="A31" s="213"/>
      <c r="B31" s="20" t="s">
        <v>100</v>
      </c>
      <c r="C31" s="23"/>
      <c r="D31" s="23">
        <v>32</v>
      </c>
      <c r="E31" s="23">
        <v>32</v>
      </c>
    </row>
    <row r="32" spans="1:5">
      <c r="A32" s="213"/>
      <c r="B32" s="20"/>
      <c r="C32" s="23"/>
      <c r="D32" s="23"/>
      <c r="E32" s="23"/>
    </row>
    <row r="33" spans="1:5">
      <c r="A33" s="213" t="s">
        <v>99</v>
      </c>
      <c r="B33" s="20" t="s">
        <v>98</v>
      </c>
      <c r="C33" s="23"/>
      <c r="D33" s="23">
        <v>35</v>
      </c>
      <c r="E33" s="23">
        <v>35</v>
      </c>
    </row>
    <row r="34" spans="1:5">
      <c r="A34" s="213"/>
      <c r="B34" s="20" t="s">
        <v>97</v>
      </c>
      <c r="C34" s="23"/>
      <c r="D34" s="23">
        <v>20</v>
      </c>
      <c r="E34" s="23">
        <v>20</v>
      </c>
    </row>
    <row r="35" spans="1:5">
      <c r="A35" s="213"/>
      <c r="B35" s="20"/>
      <c r="C35" s="23"/>
      <c r="D35" s="23"/>
      <c r="E35" s="23"/>
    </row>
    <row r="36" spans="1:5">
      <c r="A36" s="213" t="s">
        <v>96</v>
      </c>
      <c r="B36" s="20" t="s">
        <v>95</v>
      </c>
      <c r="C36" s="23"/>
      <c r="D36" s="23">
        <v>40</v>
      </c>
      <c r="E36" s="23">
        <v>40</v>
      </c>
    </row>
    <row r="37" spans="1:5">
      <c r="A37" s="213"/>
      <c r="B37" s="20"/>
      <c r="C37" s="23"/>
      <c r="D37" s="23"/>
      <c r="E37" s="23"/>
    </row>
    <row r="38" spans="1:5">
      <c r="A38" s="213" t="s">
        <v>94</v>
      </c>
      <c r="B38" s="20" t="s">
        <v>93</v>
      </c>
      <c r="C38" s="23" t="s">
        <v>92</v>
      </c>
      <c r="D38" s="23">
        <v>64</v>
      </c>
      <c r="E38" s="23">
        <v>64</v>
      </c>
    </row>
    <row r="39" spans="1:5">
      <c r="A39" s="213"/>
      <c r="B39" s="20"/>
      <c r="C39" s="23"/>
      <c r="D39" s="23"/>
      <c r="E39" s="23"/>
    </row>
    <row r="40" spans="1:5">
      <c r="A40" s="213" t="s">
        <v>91</v>
      </c>
      <c r="B40" s="20" t="s">
        <v>90</v>
      </c>
      <c r="C40" s="23"/>
      <c r="D40" s="23">
        <v>35</v>
      </c>
      <c r="E40" s="23">
        <v>35</v>
      </c>
    </row>
    <row r="41" spans="1:5">
      <c r="A41" s="213"/>
      <c r="B41" s="20" t="s">
        <v>89</v>
      </c>
      <c r="C41" s="23"/>
      <c r="D41" s="23">
        <v>30</v>
      </c>
      <c r="E41" s="23">
        <v>30</v>
      </c>
    </row>
    <row r="42" spans="1:5">
      <c r="A42" s="213"/>
      <c r="B42" s="20" t="s">
        <v>88</v>
      </c>
      <c r="C42" s="23"/>
      <c r="D42" s="23">
        <v>40</v>
      </c>
      <c r="E42" s="23">
        <v>40</v>
      </c>
    </row>
    <row r="43" spans="1:5">
      <c r="A43" s="213"/>
      <c r="B43" s="20"/>
      <c r="C43" s="23"/>
      <c r="D43" s="23"/>
      <c r="E43" s="23"/>
    </row>
    <row r="44" spans="1:5">
      <c r="A44" s="213" t="s">
        <v>87</v>
      </c>
      <c r="B44" s="20" t="s">
        <v>86</v>
      </c>
      <c r="C44" s="23"/>
      <c r="D44" s="23">
        <v>32</v>
      </c>
      <c r="E44" s="23">
        <v>32</v>
      </c>
    </row>
    <row r="45" spans="1:5">
      <c r="A45" s="213"/>
      <c r="B45" s="20" t="s">
        <v>85</v>
      </c>
      <c r="C45" s="23"/>
      <c r="D45" s="23">
        <v>32</v>
      </c>
      <c r="E45" s="23">
        <v>32</v>
      </c>
    </row>
    <row r="46" spans="1:5">
      <c r="A46" s="213"/>
      <c r="B46" s="20" t="s">
        <v>84</v>
      </c>
      <c r="C46" s="23"/>
      <c r="D46" s="23">
        <v>32</v>
      </c>
      <c r="E46" s="23">
        <v>32</v>
      </c>
    </row>
    <row r="47" spans="1:5">
      <c r="A47" s="213"/>
      <c r="B47" s="20"/>
      <c r="C47" s="23"/>
      <c r="D47" s="23"/>
      <c r="E47" s="23"/>
    </row>
    <row r="48" spans="1:5" ht="31.5">
      <c r="A48" s="213" t="s">
        <v>83</v>
      </c>
      <c r="B48" s="20" t="s">
        <v>82</v>
      </c>
      <c r="C48" s="23" t="s">
        <v>81</v>
      </c>
      <c r="D48" s="23">
        <v>24</v>
      </c>
      <c r="E48" s="23">
        <v>42</v>
      </c>
    </row>
    <row r="49" spans="1:6">
      <c r="A49" s="213"/>
      <c r="B49" s="20" t="s">
        <v>80</v>
      </c>
      <c r="C49" s="23"/>
      <c r="D49" s="23">
        <v>24</v>
      </c>
      <c r="E49" s="23">
        <v>35</v>
      </c>
    </row>
    <row r="50" spans="1:6">
      <c r="A50" s="213"/>
      <c r="B50" s="20" t="s">
        <v>79</v>
      </c>
      <c r="C50" s="23"/>
      <c r="D50" s="23">
        <v>80</v>
      </c>
      <c r="E50" s="23">
        <v>80</v>
      </c>
    </row>
    <row r="51" spans="1:6">
      <c r="A51" s="213"/>
      <c r="B51" s="20" t="s">
        <v>78</v>
      </c>
      <c r="C51" s="23" t="s">
        <v>77</v>
      </c>
      <c r="D51" s="23">
        <v>64</v>
      </c>
      <c r="E51" s="23">
        <v>64</v>
      </c>
    </row>
    <row r="52" spans="1:6">
      <c r="A52" s="213"/>
      <c r="B52" s="20" t="s">
        <v>76</v>
      </c>
      <c r="C52" s="23"/>
      <c r="D52" s="23">
        <v>80</v>
      </c>
      <c r="E52" s="23">
        <v>80</v>
      </c>
    </row>
    <row r="53" spans="1:6">
      <c r="A53" s="213"/>
      <c r="B53" s="20"/>
      <c r="C53" s="23"/>
      <c r="D53" s="23"/>
      <c r="E53" s="23"/>
    </row>
    <row r="54" spans="1:6">
      <c r="A54" s="222" t="s">
        <v>75</v>
      </c>
      <c r="B54" s="20" t="s">
        <v>74</v>
      </c>
      <c r="C54" s="23" t="s">
        <v>73</v>
      </c>
      <c r="D54" s="23">
        <v>16</v>
      </c>
      <c r="E54" s="23">
        <v>16</v>
      </c>
    </row>
    <row r="55" spans="1:6">
      <c r="A55" s="222"/>
      <c r="B55" s="20" t="s">
        <v>72</v>
      </c>
      <c r="C55" s="23" t="s">
        <v>71</v>
      </c>
      <c r="D55" s="23">
        <v>16</v>
      </c>
      <c r="E55" s="23">
        <v>16</v>
      </c>
    </row>
    <row r="56" spans="1:6">
      <c r="A56" s="222"/>
      <c r="B56" s="20" t="s">
        <v>70</v>
      </c>
      <c r="C56" s="23" t="s">
        <v>69</v>
      </c>
      <c r="D56" s="23">
        <v>40</v>
      </c>
      <c r="E56" s="23">
        <v>40</v>
      </c>
    </row>
    <row r="57" spans="1:6">
      <c r="A57" s="20"/>
      <c r="B57" s="20"/>
      <c r="C57" s="23"/>
      <c r="D57" s="23"/>
      <c r="E57" s="23"/>
    </row>
    <row r="58" spans="1:6">
      <c r="A58" s="20"/>
      <c r="B58" s="20"/>
      <c r="C58" s="23"/>
      <c r="D58" s="23"/>
      <c r="E58" s="23"/>
    </row>
    <row r="59" spans="1:6">
      <c r="A59" s="20"/>
      <c r="B59" s="20"/>
      <c r="C59" s="23"/>
      <c r="D59" s="23"/>
      <c r="E59" s="23"/>
    </row>
    <row r="60" spans="1:6" ht="16.5" thickBot="1">
      <c r="A60" s="20"/>
      <c r="B60" s="20"/>
      <c r="C60" s="23"/>
      <c r="D60" s="23"/>
      <c r="E60" s="23"/>
    </row>
    <row r="61" spans="1:6" ht="16.5" thickBot="1">
      <c r="A61" s="214" t="s">
        <v>68</v>
      </c>
      <c r="B61" s="214"/>
      <c r="C61" s="214"/>
      <c r="D61" s="23">
        <f>SUM(D3:D59)</f>
        <v>1425</v>
      </c>
      <c r="E61" s="23">
        <f>SUM(E3:E59)</f>
        <v>1496</v>
      </c>
      <c r="F61" s="38">
        <f>SUM(D61:E61)</f>
        <v>2921</v>
      </c>
    </row>
    <row r="62" spans="1:6">
      <c r="A62" s="214" t="s">
        <v>67</v>
      </c>
      <c r="B62" s="214"/>
      <c r="C62" s="214"/>
      <c r="D62" s="23">
        <f>D61*20%</f>
        <v>285</v>
      </c>
      <c r="E62" s="23">
        <f>E61*20%</f>
        <v>299.2</v>
      </c>
    </row>
    <row r="63" spans="1:6">
      <c r="A63" s="22"/>
      <c r="B63" s="21"/>
      <c r="C63" s="21"/>
      <c r="D63" s="20">
        <f>SUM(D61:D62)</f>
        <v>1710</v>
      </c>
      <c r="E63" s="20">
        <f>SUM(E61:E62)</f>
        <v>1795.2</v>
      </c>
    </row>
    <row r="64" spans="1:6" ht="18.75">
      <c r="A64" s="215" t="s">
        <v>66</v>
      </c>
      <c r="B64" s="215"/>
      <c r="C64" s="215"/>
      <c r="D64" s="216">
        <f>SUM(D61:D62)+SUM(E61:E62)</f>
        <v>3505.2</v>
      </c>
      <c r="E64" s="217"/>
    </row>
  </sheetData>
  <mergeCells count="21">
    <mergeCell ref="A62:C62"/>
    <mergeCell ref="A64:C64"/>
    <mergeCell ref="D64:E64"/>
    <mergeCell ref="A3:A6"/>
    <mergeCell ref="D1:E1"/>
    <mergeCell ref="C1:C2"/>
    <mergeCell ref="B1:B2"/>
    <mergeCell ref="A1:A2"/>
    <mergeCell ref="A61:C61"/>
    <mergeCell ref="A33:A35"/>
    <mergeCell ref="A7:A8"/>
    <mergeCell ref="A54:A56"/>
    <mergeCell ref="A48:A53"/>
    <mergeCell ref="A44:A47"/>
    <mergeCell ref="A40:A43"/>
    <mergeCell ref="A38:A39"/>
    <mergeCell ref="A36:A37"/>
    <mergeCell ref="A30:A32"/>
    <mergeCell ref="A23:A29"/>
    <mergeCell ref="A16:A22"/>
    <mergeCell ref="A9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Estimates Sheet</vt:lpstr>
      <vt:lpstr>Resource Loading</vt:lpstr>
      <vt:lpstr>Figure</vt:lpstr>
      <vt:lpstr>Sheet3</vt:lpstr>
      <vt:lpstr>Mobility+API+ Admin Estimates</vt:lpstr>
      <vt:lpstr>Sheet1</vt:lpstr>
      <vt:lpstr>Mobility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Rachel George</dc:creator>
  <cp:lastModifiedBy>Kiran Rachel George</cp:lastModifiedBy>
  <dcterms:created xsi:type="dcterms:W3CDTF">2019-06-10T08:22:31Z</dcterms:created>
  <dcterms:modified xsi:type="dcterms:W3CDTF">2020-07-02T09:17:41Z</dcterms:modified>
</cp:coreProperties>
</file>