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80" windowWidth="19440" windowHeight="11700"/>
  </bookViews>
  <sheets>
    <sheet name="TKCT" sheetId="1" r:id="rId1"/>
    <sheet name="TK CAN HO" sheetId="2" r:id="rId2"/>
    <sheet name="TKDT" sheetId="3" r:id="rId3"/>
  </sheets>
  <calcPr calcId="124519"/>
</workbook>
</file>

<file path=xl/calcChain.xml><?xml version="1.0" encoding="utf-8"?>
<calcChain xmlns="http://schemas.openxmlformats.org/spreadsheetml/2006/main">
  <c r="C8" i="1"/>
  <c r="C71"/>
  <c r="C32" l="1"/>
  <c r="C35" s="1"/>
  <c r="C138"/>
  <c r="C66"/>
  <c r="E25" i="2"/>
  <c r="C130" i="1"/>
  <c r="D36" i="2"/>
  <c r="D28"/>
  <c r="E27"/>
  <c r="E26"/>
  <c r="E24"/>
  <c r="E23"/>
  <c r="E22"/>
  <c r="E19" i="3"/>
  <c r="C61" i="1"/>
  <c r="D66"/>
  <c r="D59"/>
  <c r="D60"/>
  <c r="D61"/>
  <c r="D62"/>
  <c r="D63"/>
  <c r="D64"/>
  <c r="D65"/>
  <c r="D58"/>
  <c r="C131"/>
  <c r="C129"/>
  <c r="C128"/>
  <c r="C124"/>
  <c r="C123"/>
  <c r="F31"/>
  <c r="H44"/>
  <c r="C117"/>
  <c r="C116"/>
  <c r="C115"/>
  <c r="C19"/>
  <c r="C62" s="1"/>
  <c r="C17" i="2"/>
  <c r="C16"/>
  <c r="E28" l="1"/>
  <c r="C28" s="1"/>
  <c r="C43" i="1"/>
  <c r="C48" s="1"/>
  <c r="C5"/>
  <c r="C36" i="2" l="1"/>
  <c r="C53" i="1"/>
  <c r="I35" i="2"/>
  <c r="C7" i="1"/>
  <c r="C6" s="1"/>
  <c r="C127"/>
  <c r="C132" s="1"/>
  <c r="E25"/>
  <c r="C90"/>
  <c r="C100" s="1"/>
  <c r="D8" i="3"/>
  <c r="C49" i="1"/>
  <c r="C133" l="1"/>
  <c r="D9" i="3"/>
  <c r="C91" i="1"/>
  <c r="C37"/>
  <c r="C36"/>
  <c r="C27"/>
  <c r="C21"/>
  <c r="M2"/>
  <c r="D9" i="2"/>
  <c r="E6"/>
  <c r="E7"/>
  <c r="D35"/>
  <c r="C120" i="1" l="1"/>
  <c r="C13"/>
  <c r="C121"/>
  <c r="C122" s="1"/>
  <c r="C20" i="3"/>
  <c r="E34" i="1"/>
  <c r="C38"/>
  <c r="E34" i="2"/>
  <c r="E19"/>
  <c r="D20"/>
  <c r="E17"/>
  <c r="C18"/>
  <c r="E18" s="1"/>
  <c r="C14"/>
  <c r="C12"/>
  <c r="C99" i="1"/>
  <c r="E100" s="1"/>
  <c r="C70"/>
  <c r="E71" s="1"/>
  <c r="E5" i="2" l="1"/>
  <c r="E4"/>
  <c r="E9" i="1" l="1"/>
  <c r="D91" l="1"/>
  <c r="E53"/>
  <c r="E17" i="3" l="1"/>
  <c r="E18"/>
  <c r="D7"/>
  <c r="D4"/>
  <c r="E22" l="1"/>
  <c r="E15" i="2"/>
  <c r="D20" i="3" l="1"/>
  <c r="E33" i="2"/>
  <c r="E32"/>
  <c r="E31"/>
  <c r="E30"/>
  <c r="E35" l="1"/>
  <c r="C35" s="1"/>
  <c r="C137" i="1" s="1"/>
  <c r="E12" i="2"/>
  <c r="C52" i="1"/>
  <c r="E13" i="2"/>
  <c r="E11"/>
  <c r="F5"/>
  <c r="E8"/>
  <c r="F53" i="1"/>
  <c r="F50"/>
  <c r="C85"/>
  <c r="C14" l="1"/>
  <c r="C55"/>
  <c r="C12"/>
  <c r="C136"/>
  <c r="C139" s="1"/>
  <c r="F52"/>
  <c r="D10" i="3"/>
  <c r="F7" i="2"/>
  <c r="F8" s="1"/>
  <c r="G7"/>
  <c r="E9"/>
  <c r="C9" s="1"/>
  <c r="C41" i="1" s="1"/>
  <c r="G4" i="2"/>
  <c r="E14"/>
  <c r="G5"/>
  <c r="G8"/>
  <c r="G44" i="1"/>
  <c r="G37"/>
  <c r="G39"/>
  <c r="H5"/>
  <c r="H6" s="1"/>
  <c r="H2"/>
  <c r="H4" s="1"/>
  <c r="F6"/>
  <c r="G6" s="1"/>
  <c r="F75"/>
  <c r="G75" s="1"/>
  <c r="C125" l="1"/>
  <c r="C126" s="1"/>
  <c r="C140"/>
  <c r="C42"/>
  <c r="E38"/>
  <c r="C82"/>
  <c r="C107" s="1"/>
  <c r="F8" i="3"/>
  <c r="E16" i="2"/>
  <c r="C74" i="1"/>
  <c r="C102" s="1"/>
  <c r="F14" l="1"/>
  <c r="E20" i="2"/>
  <c r="C20" s="1"/>
  <c r="D90" i="1"/>
  <c r="C26"/>
  <c r="E30" l="1"/>
  <c r="C23"/>
  <c r="C58" s="1"/>
  <c r="C65"/>
  <c r="C64" s="1"/>
  <c r="C50"/>
  <c r="E13"/>
  <c r="E24"/>
  <c r="D3" i="3"/>
  <c r="D5" s="1"/>
  <c r="D6"/>
  <c r="C118" i="1"/>
  <c r="C119" s="1"/>
  <c r="C29"/>
  <c r="E26" s="1"/>
  <c r="C17" l="1"/>
  <c r="C134"/>
  <c r="C135" s="1"/>
  <c r="C75"/>
  <c r="C105"/>
  <c r="C56"/>
  <c r="C73"/>
  <c r="C22"/>
  <c r="C81"/>
  <c r="C21" i="3"/>
  <c r="C15" i="1"/>
  <c r="C83" s="1"/>
  <c r="I29" i="2"/>
  <c r="C98" i="1" s="1"/>
  <c r="D11" i="3"/>
  <c r="D12" s="1"/>
  <c r="E23" i="1"/>
  <c r="C101" l="1"/>
  <c r="C72"/>
  <c r="C63"/>
  <c r="C60" s="1"/>
  <c r="C59"/>
  <c r="C77"/>
  <c r="C80"/>
  <c r="C108"/>
  <c r="E33"/>
  <c r="E15"/>
  <c r="E92"/>
  <c r="E91"/>
  <c r="E90"/>
  <c r="C97"/>
  <c r="F33" l="1"/>
  <c r="G33" s="1"/>
  <c r="C106"/>
  <c r="H9" i="2"/>
  <c r="E74" i="1" l="1"/>
  <c r="F65" s="1"/>
  <c r="H64" s="1"/>
  <c r="I64" s="1"/>
  <c r="E73"/>
  <c r="F64" s="1"/>
  <c r="E72"/>
  <c r="F72"/>
  <c r="G72" s="1"/>
  <c r="G73" s="1"/>
  <c r="G74" s="1"/>
  <c r="G49" l="1"/>
  <c r="C51"/>
  <c r="C10"/>
  <c r="C9"/>
  <c r="D76" l="1"/>
  <c r="D21" i="3" l="1"/>
  <c r="D22" s="1"/>
  <c r="G22" l="1"/>
  <c r="C18" i="1"/>
  <c r="F19" s="1"/>
  <c r="F49"/>
  <c r="C16"/>
  <c r="E31" l="1"/>
  <c r="C84"/>
  <c r="F18"/>
</calcChain>
</file>

<file path=xl/sharedStrings.xml><?xml version="1.0" encoding="utf-8"?>
<sst xmlns="http://schemas.openxmlformats.org/spreadsheetml/2006/main" count="346" uniqueCount="188">
  <si>
    <t xml:space="preserve">Hệ số sử dụng đất </t>
  </si>
  <si>
    <t>Mật độ xây dựng khối đế</t>
  </si>
  <si>
    <t>Mật độ xây dựng khối tháp</t>
  </si>
  <si>
    <t>STT</t>
  </si>
  <si>
    <t>HẠNG MỤC</t>
  </si>
  <si>
    <t>người</t>
  </si>
  <si>
    <t>%</t>
  </si>
  <si>
    <t>căn</t>
  </si>
  <si>
    <t>tầng</t>
  </si>
  <si>
    <t>Hệ số sử dụng chức năng ở</t>
  </si>
  <si>
    <t>Hệ số sử dụng chức năng TMDV- khác</t>
  </si>
  <si>
    <t>lần</t>
  </si>
  <si>
    <r>
      <t>m</t>
    </r>
    <r>
      <rPr>
        <b/>
        <vertAlign val="superscript"/>
        <sz val="11"/>
        <rFont val="Myriad Pro"/>
        <family val="2"/>
      </rPr>
      <t>2</t>
    </r>
  </si>
  <si>
    <t>Diện tích để xe yêu cầu</t>
  </si>
  <si>
    <t>PHÂN TÍCH</t>
  </si>
  <si>
    <t>Diện tích đậu xe thiết kế</t>
  </si>
  <si>
    <r>
      <t>m</t>
    </r>
    <r>
      <rPr>
        <vertAlign val="superscript"/>
        <sz val="11"/>
        <rFont val="Myriad Pro"/>
        <family val="2"/>
      </rPr>
      <t>2</t>
    </r>
  </si>
  <si>
    <r>
      <t>m</t>
    </r>
    <r>
      <rPr>
        <vertAlign val="superscript"/>
        <sz val="11"/>
        <rFont val="Myriad Pro"/>
        <family val="2"/>
      </rPr>
      <t>2</t>
    </r>
    <r>
      <rPr>
        <sz val="11"/>
        <color theme="1"/>
        <rFont val="Calibri"/>
        <family val="2"/>
        <scheme val="minor"/>
      </rPr>
      <t/>
    </r>
  </si>
  <si>
    <r>
      <t>m</t>
    </r>
    <r>
      <rPr>
        <b/>
        <vertAlign val="superscript"/>
        <sz val="11"/>
        <rFont val="Myriad Pro"/>
        <family val="2"/>
      </rPr>
      <t>2</t>
    </r>
    <r>
      <rPr>
        <sz val="11"/>
        <color theme="1"/>
        <rFont val="Calibri"/>
        <family val="2"/>
        <scheme val="minor"/>
      </rPr>
      <t/>
    </r>
  </si>
  <si>
    <t>Hầm 1</t>
  </si>
  <si>
    <r>
      <t>m</t>
    </r>
    <r>
      <rPr>
        <vertAlign val="superscript"/>
        <sz val="11"/>
        <rFont val="Myriad Pro"/>
        <family val="2"/>
      </rPr>
      <t>2</t>
    </r>
    <r>
      <rPr>
        <sz val="11"/>
        <color theme="1"/>
        <rFont val="Calibri"/>
        <family val="2"/>
        <scheme val="minor"/>
      </rPr>
      <t/>
    </r>
  </si>
  <si>
    <r>
      <t>m</t>
    </r>
    <r>
      <rPr>
        <b/>
        <vertAlign val="superscript"/>
        <sz val="11"/>
        <rFont val="Myriad Pro"/>
        <family val="2"/>
      </rPr>
      <t>2</t>
    </r>
    <r>
      <rPr>
        <sz val="11"/>
        <color theme="1"/>
        <rFont val="Calibri"/>
        <family val="2"/>
        <scheme val="minor"/>
      </rPr>
      <t/>
    </r>
  </si>
  <si>
    <t>tt</t>
  </si>
  <si>
    <t>tk</t>
  </si>
  <si>
    <t>Hầm 2</t>
  </si>
  <si>
    <t>Tổng DT sàn xây dựng (bao gồm tầng hầm )/
Total Construction floors Area (including basement)</t>
  </si>
  <si>
    <t>Tầng cao tối đa</t>
  </si>
  <si>
    <t>hiêu xuất</t>
  </si>
  <si>
    <t>can ho</t>
  </si>
  <si>
    <t xml:space="preserve">  * Diện tích phụ</t>
  </si>
  <si>
    <t xml:space="preserve">  * Diện tích căn hộ skyvilla</t>
  </si>
  <si>
    <t xml:space="preserve">  *Nhà trẻ</t>
  </si>
  <si>
    <t xml:space="preserve">  * Diện tích sử dụng căn hộ</t>
  </si>
  <si>
    <t>ĐẤT XÂY DỰNG CÔNG TRÌNH</t>
  </si>
  <si>
    <t>TỔNG CỘNG</t>
  </si>
  <si>
    <t>Tầng 1(Tm+Dv+tiện ích công cộng)</t>
  </si>
  <si>
    <t>LOẠI ĐẤT</t>
  </si>
  <si>
    <t>ở</t>
  </si>
  <si>
    <t>tmdv</t>
  </si>
  <si>
    <t>Stt</t>
  </si>
  <si>
    <t>Tên căn hộ</t>
  </si>
  <si>
    <t xml:space="preserve">Tỉ lệ </t>
  </si>
  <si>
    <t>Số tầng bố trí căn hộ</t>
  </si>
  <si>
    <t>Sl căn  /Tầng</t>
  </si>
  <si>
    <t>Dt SD/ Tầng</t>
  </si>
  <si>
    <t>Dt sử dụng</t>
  </si>
  <si>
    <t xml:space="preserve">BẢNG THỐNG KÊ CĂN HỘ </t>
  </si>
  <si>
    <t>CHỨC NĂNG SỬ DỤNG CHÍNH</t>
  </si>
  <si>
    <t>THÔNG KÊ DiỆN TÍCH, CHỨC NĂNG SỬ DỤNG</t>
  </si>
  <si>
    <t>HẦM 2</t>
  </si>
  <si>
    <t>ĐỂ XE, KỸ THUẬT, PHỤ TRỢ</t>
  </si>
  <si>
    <t>HẦM 1</t>
  </si>
  <si>
    <t>TẦNG 1</t>
  </si>
  <si>
    <t>THƯƠNG MẠI, DỊCH VỤ, NHÀ TRẺ, SINH HOẠT CỘNG ĐỒNG, PHỤ TRỢ</t>
  </si>
  <si>
    <t>CĂN HỘ CAO CẤP SKY VILLA, SÂN VƯỜN, PHỤ TRỢ</t>
  </si>
  <si>
    <t>CHIỀU CAO TẦNG (M)</t>
  </si>
  <si>
    <t>Hạng mục</t>
  </si>
  <si>
    <t>Căn hộ</t>
  </si>
  <si>
    <t>Tổng cộng</t>
  </si>
  <si>
    <t>BẢNG TÍNH TOÁN DiỆN TÍCH ĐỖ XE THEO TIÊU CHUẨN VÀ THIẾT KẾ ĐÁP ỨNG</t>
  </si>
  <si>
    <t>TỔNG HỢP CHỈ TIÊU KiẾN TRÚC QUY HOẠCH TOÀN KHU ĐẤT</t>
  </si>
  <si>
    <t>BẢNG CHỈ TIÊU SỬ DỤNG ĐẤT QHĐT</t>
  </si>
  <si>
    <t>CHỈ TIÊU SỬ DỤNG ĐẤT NHÓM Ở</t>
  </si>
  <si>
    <t>DÂN SỐ</t>
  </si>
  <si>
    <t>DiỆN TÍCH ĐẤT PHÙ HỢP QUY HOẠCH</t>
  </si>
  <si>
    <t>SỐ TẦNG CAO XÂY DỰNG</t>
  </si>
  <si>
    <t>TỔNG DiỆN TÍCH SÀN KHÔNG TÍNH HẦM</t>
  </si>
  <si>
    <t>HỆ SỐ SỬ DỤNG ĐẤT TỐI ĐA, TRONG ĐÓ:</t>
  </si>
  <si>
    <t>ĐƠN VỊ</t>
  </si>
  <si>
    <t>m</t>
  </si>
  <si>
    <t xml:space="preserve">    - CHỨC NĂNG Ở</t>
  </si>
  <si>
    <t>NỘI DUNG</t>
  </si>
  <si>
    <t>CHỈ TIÊU</t>
  </si>
  <si>
    <r>
      <t xml:space="preserve">CHIỀU CAO XÂY DỰNG TỐI ĐA </t>
    </r>
    <r>
      <rPr>
        <i/>
        <sz val="12"/>
        <color theme="1"/>
        <rFont val="Myriad Pro"/>
        <family val="2"/>
      </rPr>
      <t>(tính từ cao độ vỉa hè hiện hữu đến đỉnh mái công trình)</t>
    </r>
  </si>
  <si>
    <t>KHOẢNG LÙI SO VỚI CÁC MẶT GIÁP GiỚI</t>
  </si>
  <si>
    <t>TỈ LỆ
 (%)</t>
  </si>
  <si>
    <t xml:space="preserve">  * Thương mại , dịch vụ</t>
  </si>
  <si>
    <t>Số lượng căn hộ</t>
  </si>
  <si>
    <t>Tổng diện tích sử dụng căn hộ</t>
  </si>
  <si>
    <t>CỘNG PHẦN TẦNG HẦM</t>
  </si>
  <si>
    <t>CỘNG PHẦN TẦNG NỔI</t>
  </si>
  <si>
    <t>Tổng DT sàn xây dựng (bao gồm tầng hầm và kt)</t>
  </si>
  <si>
    <t xml:space="preserve">  *Diện tích sảnh, thang máy, thang bộ, phòng kỹ thuật</t>
  </si>
  <si>
    <t xml:space="preserve"> *Diện tích sảnh, thang máy, thang bộ, phòng kỹ thuật</t>
  </si>
  <si>
    <t xml:space="preserve">  * Diện tích phòng SHCĐ</t>
  </si>
  <si>
    <t xml:space="preserve"> * Diện tích để xe</t>
  </si>
  <si>
    <t xml:space="preserve">  * Diện tích để xe</t>
  </si>
  <si>
    <t>Tổng DT sàn xây dựng (không bao gồm tầng hầm và kt)</t>
  </si>
  <si>
    <t>Tổng DT sàn xây dựng (bao gồm tầng hầm và kỹ thuật)</t>
  </si>
  <si>
    <t>Mật độ xây dựng</t>
  </si>
  <si>
    <t>Diện tích đất</t>
  </si>
  <si>
    <t xml:space="preserve">  * Thương mai và các dich vụ công công khác</t>
  </si>
  <si>
    <t xml:space="preserve">  * Căn hộ</t>
  </si>
  <si>
    <t>Số dân</t>
  </si>
  <si>
    <t>Diện tích để xe thiết kế</t>
  </si>
  <si>
    <t>2B1</t>
  </si>
  <si>
    <t>1B2</t>
  </si>
  <si>
    <t>2B2</t>
  </si>
  <si>
    <t>3B1</t>
  </si>
  <si>
    <t>3B2</t>
  </si>
  <si>
    <t>TẦNG 4</t>
  </si>
  <si>
    <r>
      <t>TẦNG 5</t>
    </r>
    <r>
      <rPr>
        <b/>
        <sz val="11"/>
        <color theme="1"/>
        <rFont val="Calibri"/>
        <family val="2"/>
      </rPr>
      <t>÷</t>
    </r>
    <r>
      <rPr>
        <b/>
        <sz val="11"/>
        <color theme="1"/>
        <rFont val="Myriad Pro"/>
        <family val="2"/>
      </rPr>
      <t>22</t>
    </r>
  </si>
  <si>
    <t>TỔNG CỘNG TẦNG 4</t>
  </si>
  <si>
    <t>TỔNG CỘNG TẦNG  5÷22</t>
  </si>
  <si>
    <t>1B1</t>
  </si>
  <si>
    <t>1B3</t>
  </si>
  <si>
    <t>2B3</t>
  </si>
  <si>
    <t>3B3</t>
  </si>
  <si>
    <t>VL1</t>
  </si>
  <si>
    <t>VL2</t>
  </si>
  <si>
    <t>VL3</t>
  </si>
  <si>
    <t>VL4</t>
  </si>
  <si>
    <t>VL5</t>
  </si>
  <si>
    <t>VL6</t>
  </si>
  <si>
    <t xml:space="preserve">  *Căn hộ</t>
  </si>
  <si>
    <t>MẬT ĐỘ XÂY DỰNG KHỐI ĐẾ</t>
  </si>
  <si>
    <t>MẬT ĐỘ XÂY DỰNG KHỐI THÁP</t>
  </si>
  <si>
    <t xml:space="preserve">   -Lùi các ranh lộ giới Đường Nơ Trang Long
 và vòng xoay giao lộ Nơ Trang Long - Nguyễn  xí (tối thiểu)</t>
  </si>
  <si>
    <t xml:space="preserve">  -Khối tháp lùi so với lộ giới Đường Nơ Trang Long</t>
  </si>
  <si>
    <t xml:space="preserve">  -Lùi so với ranh đất còn lại </t>
  </si>
  <si>
    <t>THƯƠNG MẠI DỊCH VỤ</t>
  </si>
  <si>
    <t>TẦNG 2-3</t>
  </si>
  <si>
    <t>CĂN HỘ CAO CẤP,TIỆN ICH CÔNG CỘNG</t>
  </si>
  <si>
    <t>TẦNG 5-22</t>
  </si>
  <si>
    <t>CĂN HỘ CAO CẤP , PHỤ TRỢ</t>
  </si>
  <si>
    <t>TẦNG 23-24</t>
  </si>
  <si>
    <t>5,5-7,6</t>
  </si>
  <si>
    <t>Tầng</t>
  </si>
  <si>
    <t>Lần</t>
  </si>
  <si>
    <t>Người</t>
  </si>
  <si>
    <t>*Mật độ xây dựng khối đế</t>
  </si>
  <si>
    <t>*Mật độ xây dựng khối tháp</t>
  </si>
  <si>
    <t>Chiều cao tối đa</t>
  </si>
  <si>
    <t>Diện tích chiếm đất xây dựng</t>
  </si>
  <si>
    <t>DiỆN TÍCH ĐẤT XÂY DỰNG( chiếm đất)</t>
  </si>
  <si>
    <t>BẢNG CÂN BẰNG ĐẤT ĐAI</t>
  </si>
  <si>
    <t>Tầng 4 (Căn hộ+tiện ích công cộng)</t>
  </si>
  <si>
    <t>Tầng 2÷3 (Thương mại dịch vụ)</t>
  </si>
  <si>
    <r>
      <t>Tầng 5</t>
    </r>
    <r>
      <rPr>
        <b/>
        <sz val="11"/>
        <rFont val="Calibri"/>
        <family val="2"/>
      </rPr>
      <t>÷</t>
    </r>
    <r>
      <rPr>
        <b/>
        <i/>
        <sz val="11"/>
        <rFont val="Myriad Pro"/>
        <family val="2"/>
      </rPr>
      <t>22( Căn hộ)</t>
    </r>
  </si>
  <si>
    <t>Tầng 23÷24 (Căn hộ skyvilla)</t>
  </si>
  <si>
    <t>PHẦN TẦNG NỔI</t>
  </si>
  <si>
    <t>DiỆN TÍCH</t>
  </si>
  <si>
    <t>THÔNG SỐ</t>
  </si>
  <si>
    <t>Dân số</t>
  </si>
  <si>
    <t>Số căn hộ</t>
  </si>
  <si>
    <t>CHỈ TIÊU KIẾN TRÚC QUY HOẠCH  TT THƯƠNG MẠI- CĂN HỘ CAO CẤP ASCENT PLAZA</t>
  </si>
  <si>
    <t>9.1</t>
  </si>
  <si>
    <t>9.2</t>
  </si>
  <si>
    <t>Chỉ tiêu (m²/người)</t>
  </si>
  <si>
    <t>m²/người</t>
  </si>
  <si>
    <t>m²</t>
  </si>
  <si>
    <t>DiỆN TÍCH SÀN XÂY DỰNG (M²)</t>
  </si>
  <si>
    <t>Diện tích sử dụng (m²)</t>
  </si>
  <si>
    <t>DT đỗ xe theo quy định (m²)</t>
  </si>
  <si>
    <t>DT đỗ xe thiết kế (m²)</t>
  </si>
  <si>
    <t>Phần can hộ</t>
  </si>
  <si>
    <t>8.1</t>
  </si>
  <si>
    <t>8.2</t>
  </si>
  <si>
    <t xml:space="preserve">  *Gym</t>
  </si>
  <si>
    <t xml:space="preserve">  *Café</t>
  </si>
  <si>
    <t xml:space="preserve">Công cộng </t>
  </si>
  <si>
    <t>DiỆN TÍCH
 (m²)</t>
  </si>
  <si>
    <t>ĐẤT GIAO THÔNG ,CÂY XANH, SÂN BÃI NỘI BỘ</t>
  </si>
  <si>
    <t xml:space="preserve">    -CHỨC NĂNG THƯƠNG MẠI- DỊCH VỤ</t>
  </si>
  <si>
    <t>Tổng DT sàn xây dựng tầng nổi</t>
  </si>
  <si>
    <t>3.1</t>
  </si>
  <si>
    <t>3.2</t>
  </si>
  <si>
    <t>TỔNG HỢP</t>
  </si>
  <si>
    <t>I</t>
  </si>
  <si>
    <t>II</t>
  </si>
  <si>
    <t>III</t>
  </si>
  <si>
    <t>Diện tích sở hữu chung</t>
  </si>
  <si>
    <t>Phòng sinh họat cộng đồng, phòng BQL chung cư</t>
  </si>
  <si>
    <t>Sảnh, hành lang, cầu thang, gain kỹ thuật, tường cột, phòng máy bơm, máy phát điện, phòng rác, tầng kt, mái</t>
  </si>
  <si>
    <t>IV</t>
  </si>
  <si>
    <t>Diện tích sở hữu riêng</t>
  </si>
  <si>
    <t xml:space="preserve">Diện tích căn hộ dùng để bán </t>
  </si>
  <si>
    <t>Diện tích TMDV-Công cộng- Nhà trẻ</t>
  </si>
  <si>
    <t>Thương mại, dịch vụ,công cộng khác</t>
  </si>
  <si>
    <t>Khu vực để xe thiết kế</t>
  </si>
  <si>
    <t>Tầng 1</t>
  </si>
  <si>
    <t xml:space="preserve">  *Kid club</t>
  </si>
  <si>
    <t>TẦNG 23</t>
  </si>
  <si>
    <t>TẦNG 24</t>
  </si>
  <si>
    <t>TỔNG CỘNG TẦNG 23</t>
  </si>
  <si>
    <t>TỔNG CỘNG TẦNG 24</t>
  </si>
  <si>
    <t xml:space="preserve">  * Công cộng</t>
  </si>
  <si>
    <t xml:space="preserve"> * Ban quản lý chung cư+trực PCCC</t>
  </si>
</sst>
</file>

<file path=xl/styles.xml><?xml version="1.0" encoding="utf-8"?>
<styleSheet xmlns="http://schemas.openxmlformats.org/spreadsheetml/2006/main">
  <numFmts count="5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0.0"/>
    <numFmt numFmtId="167" formatCode="_(* #,##0.0_);_(* \(#,##0.0\);_(* &quot;-&quot;?_);_(@_)"/>
  </numFmts>
  <fonts count="50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Myriad Pro"/>
      <family val="2"/>
    </font>
    <font>
      <b/>
      <sz val="11"/>
      <name val="Myriad Pro"/>
      <family val="2"/>
    </font>
    <font>
      <b/>
      <sz val="11"/>
      <color rgb="FFFF0000"/>
      <name val="Myriad Pro"/>
      <family val="2"/>
    </font>
    <font>
      <b/>
      <sz val="11"/>
      <color theme="1"/>
      <name val="Myriad Pro"/>
      <family val="2"/>
    </font>
    <font>
      <sz val="11"/>
      <name val="Myriad Pro"/>
      <family val="2"/>
    </font>
    <font>
      <b/>
      <vertAlign val="superscript"/>
      <sz val="11"/>
      <name val="Myriad Pro"/>
      <family val="2"/>
    </font>
    <font>
      <b/>
      <i/>
      <sz val="11"/>
      <name val="Myriad Pro"/>
      <family val="2"/>
    </font>
    <font>
      <i/>
      <sz val="11"/>
      <name val="Myriad Pro"/>
      <family val="2"/>
    </font>
    <font>
      <sz val="11"/>
      <color rgb="FFFF0000"/>
      <name val="Myriad Pro"/>
      <family val="2"/>
    </font>
    <font>
      <b/>
      <sz val="11"/>
      <color indexed="8"/>
      <name val="Myriad Pro"/>
      <family val="2"/>
    </font>
    <font>
      <b/>
      <sz val="11"/>
      <name val="Calibri"/>
      <family val="2"/>
    </font>
    <font>
      <b/>
      <sz val="11"/>
      <color rgb="FFFF0000"/>
      <name val="Myriad Pro"/>
      <family val="2"/>
    </font>
    <font>
      <b/>
      <sz val="11"/>
      <color theme="1"/>
      <name val="Myriad Pro"/>
      <family val="2"/>
    </font>
    <font>
      <i/>
      <sz val="11"/>
      <color theme="1"/>
      <name val="Myriad Pro"/>
      <family val="2"/>
    </font>
    <font>
      <sz val="11"/>
      <color indexed="8"/>
      <name val="Myriad Pro"/>
      <family val="2"/>
    </font>
    <font>
      <i/>
      <sz val="11"/>
      <color indexed="8"/>
      <name val="Myriad Pro"/>
      <family val="2"/>
    </font>
    <font>
      <i/>
      <sz val="11"/>
      <color indexed="8"/>
      <name val="Myriad Pro"/>
      <family val="2"/>
    </font>
    <font>
      <vertAlign val="superscript"/>
      <sz val="11"/>
      <name val="Myriad Pro"/>
      <family val="2"/>
    </font>
    <font>
      <b/>
      <i/>
      <sz val="11"/>
      <color indexed="8"/>
      <name val="Myriad Pro"/>
      <family val="2"/>
    </font>
    <font>
      <i/>
      <sz val="11"/>
      <color rgb="FFFF0000"/>
      <name val="Myriad Pro"/>
      <family val="2"/>
    </font>
    <font>
      <sz val="12"/>
      <color theme="1"/>
      <name val="Myriad Pro"/>
      <family val="2"/>
    </font>
    <font>
      <b/>
      <sz val="12"/>
      <color theme="1"/>
      <name val="Myriad Pro"/>
      <family val="2"/>
    </font>
    <font>
      <b/>
      <sz val="12"/>
      <name val="Myriad Pro"/>
      <family val="2"/>
    </font>
    <font>
      <b/>
      <sz val="14"/>
      <name val="Myriad Pro"/>
      <family val="2"/>
    </font>
    <font>
      <sz val="12"/>
      <name val="Myriad Pro"/>
      <family val="2"/>
    </font>
    <font>
      <i/>
      <sz val="12"/>
      <color theme="1"/>
      <name val="Myriad Pro"/>
      <family val="2"/>
    </font>
    <font>
      <b/>
      <sz val="14"/>
      <color theme="1"/>
      <name val="Myriad Pro"/>
      <family val="2"/>
    </font>
    <font>
      <b/>
      <sz val="11"/>
      <color theme="1"/>
      <name val="Calibri"/>
      <family val="2"/>
    </font>
    <font>
      <sz val="10"/>
      <name val="Arial"/>
      <family val="2"/>
      <charset val="128"/>
    </font>
    <font>
      <i/>
      <sz val="10"/>
      <name val="Arial"/>
      <family val="2"/>
    </font>
  </fonts>
  <fills count="2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</fills>
  <borders count="1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597">
    <xf numFmtId="0" fontId="0" fillId="0" borderId="0"/>
    <xf numFmtId="0" fontId="1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4" fillId="3" borderId="0" applyNumberFormat="0" applyBorder="0" applyAlignment="0" applyProtection="0"/>
    <xf numFmtId="0" fontId="5" fillId="20" borderId="1" applyNumberFormat="0" applyAlignment="0" applyProtection="0"/>
    <xf numFmtId="0" fontId="6" fillId="21" borderId="2" applyNumberFormat="0" applyAlignment="0" applyProtection="0"/>
    <xf numFmtId="0" fontId="7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1" fillId="0" borderId="0" applyNumberFormat="0" applyFill="0" applyBorder="0" applyAlignment="0" applyProtection="0"/>
    <xf numFmtId="0" fontId="12" fillId="7" borderId="1" applyNumberFormat="0" applyAlignment="0" applyProtection="0"/>
    <xf numFmtId="0" fontId="13" fillId="0" borderId="6" applyNumberFormat="0" applyFill="0" applyAlignment="0" applyProtection="0"/>
    <xf numFmtId="0" fontId="14" fillId="22" borderId="0" applyNumberFormat="0" applyBorder="0" applyAlignment="0" applyProtection="0"/>
    <xf numFmtId="0" fontId="2" fillId="23" borderId="7" applyNumberFormat="0" applyFont="0" applyAlignment="0" applyProtection="0"/>
    <xf numFmtId="0" fontId="15" fillId="20" borderId="8" applyNumberForma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0" borderId="0" applyNumberFormat="0" applyFill="0" applyBorder="0" applyAlignment="0" applyProtection="0"/>
    <xf numFmtId="0" fontId="1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4" fillId="3" borderId="0" applyNumberFormat="0" applyBorder="0" applyAlignment="0" applyProtection="0"/>
    <xf numFmtId="0" fontId="5" fillId="20" borderId="1" applyNumberFormat="0" applyAlignment="0" applyProtection="0"/>
    <xf numFmtId="0" fontId="6" fillId="21" borderId="2" applyNumberFormat="0" applyAlignment="0" applyProtection="0"/>
    <xf numFmtId="0" fontId="7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1" fillId="0" borderId="0" applyNumberFormat="0" applyFill="0" applyBorder="0" applyAlignment="0" applyProtection="0"/>
    <xf numFmtId="0" fontId="12" fillId="7" borderId="1" applyNumberFormat="0" applyAlignment="0" applyProtection="0"/>
    <xf numFmtId="0" fontId="13" fillId="0" borderId="6" applyNumberFormat="0" applyFill="0" applyAlignment="0" applyProtection="0"/>
    <xf numFmtId="0" fontId="14" fillId="22" borderId="0" applyNumberFormat="0" applyBorder="0" applyAlignment="0" applyProtection="0"/>
    <xf numFmtId="0" fontId="2" fillId="23" borderId="7" applyNumberFormat="0" applyFont="0" applyAlignment="0" applyProtection="0"/>
    <xf numFmtId="0" fontId="15" fillId="20" borderId="8" applyNumberForma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0" borderId="0" applyNumberFormat="0" applyFill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4" fillId="3" borderId="0" applyNumberFormat="0" applyBorder="0" applyAlignment="0" applyProtection="0"/>
    <xf numFmtId="0" fontId="5" fillId="20" borderId="1" applyNumberFormat="0" applyAlignment="0" applyProtection="0"/>
    <xf numFmtId="0" fontId="6" fillId="21" borderId="2" applyNumberFormat="0" applyAlignment="0" applyProtection="0"/>
    <xf numFmtId="0" fontId="7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1" fillId="0" borderId="0" applyNumberFormat="0" applyFill="0" applyBorder="0" applyAlignment="0" applyProtection="0"/>
    <xf numFmtId="0" fontId="12" fillId="7" borderId="1" applyNumberFormat="0" applyAlignment="0" applyProtection="0"/>
    <xf numFmtId="0" fontId="13" fillId="0" borderId="6" applyNumberFormat="0" applyFill="0" applyAlignment="0" applyProtection="0"/>
    <xf numFmtId="0" fontId="14" fillId="22" borderId="0" applyNumberFormat="0" applyBorder="0" applyAlignment="0" applyProtection="0"/>
    <xf numFmtId="0" fontId="2" fillId="23" borderId="7" applyNumberFormat="0" applyFont="0" applyAlignment="0" applyProtection="0"/>
    <xf numFmtId="0" fontId="15" fillId="20" borderId="8" applyNumberForma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0" borderId="0" applyNumberFormat="0" applyFill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4" fillId="3" borderId="0" applyNumberFormat="0" applyBorder="0" applyAlignment="0" applyProtection="0"/>
    <xf numFmtId="0" fontId="5" fillId="20" borderId="1" applyNumberFormat="0" applyAlignment="0" applyProtection="0"/>
    <xf numFmtId="0" fontId="6" fillId="21" borderId="2" applyNumberFormat="0" applyAlignment="0" applyProtection="0"/>
    <xf numFmtId="43" fontId="1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1" fillId="0" borderId="0" applyNumberFormat="0" applyFill="0" applyBorder="0" applyAlignment="0" applyProtection="0"/>
    <xf numFmtId="0" fontId="12" fillId="7" borderId="1" applyNumberFormat="0" applyAlignment="0" applyProtection="0"/>
    <xf numFmtId="0" fontId="13" fillId="0" borderId="6" applyNumberFormat="0" applyFill="0" applyAlignment="0" applyProtection="0"/>
    <xf numFmtId="0" fontId="14" fillId="22" borderId="0" applyNumberFormat="0" applyBorder="0" applyAlignment="0" applyProtection="0"/>
    <xf numFmtId="0" fontId="2" fillId="23" borderId="7" applyNumberFormat="0" applyFont="0" applyAlignment="0" applyProtection="0"/>
    <xf numFmtId="0" fontId="15" fillId="20" borderId="8" applyNumberForma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0" borderId="0" applyNumberFormat="0" applyFill="0" applyBorder="0" applyAlignment="0" applyProtection="0"/>
    <xf numFmtId="0" fontId="1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4" fillId="3" borderId="0" applyNumberFormat="0" applyBorder="0" applyAlignment="0" applyProtection="0"/>
    <xf numFmtId="0" fontId="5" fillId="20" borderId="1" applyNumberFormat="0" applyAlignment="0" applyProtection="0"/>
    <xf numFmtId="0" fontId="6" fillId="21" borderId="2" applyNumberFormat="0" applyAlignment="0" applyProtection="0"/>
    <xf numFmtId="0" fontId="7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1" fillId="0" borderId="0" applyNumberFormat="0" applyFill="0" applyBorder="0" applyAlignment="0" applyProtection="0"/>
    <xf numFmtId="0" fontId="12" fillId="7" borderId="1" applyNumberFormat="0" applyAlignment="0" applyProtection="0"/>
    <xf numFmtId="0" fontId="13" fillId="0" borderId="6" applyNumberFormat="0" applyFill="0" applyAlignment="0" applyProtection="0"/>
    <xf numFmtId="0" fontId="14" fillId="22" borderId="0" applyNumberFormat="0" applyBorder="0" applyAlignment="0" applyProtection="0"/>
    <xf numFmtId="0" fontId="2" fillId="23" borderId="7" applyNumberFormat="0" applyFont="0" applyAlignment="0" applyProtection="0"/>
    <xf numFmtId="0" fontId="15" fillId="20" borderId="8" applyNumberForma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0" borderId="0" applyNumberFormat="0" applyFill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4" fillId="3" borderId="0" applyNumberFormat="0" applyBorder="0" applyAlignment="0" applyProtection="0"/>
    <xf numFmtId="0" fontId="5" fillId="20" borderId="1" applyNumberFormat="0" applyAlignment="0" applyProtection="0"/>
    <xf numFmtId="0" fontId="6" fillId="21" borderId="2" applyNumberFormat="0" applyAlignment="0" applyProtection="0"/>
    <xf numFmtId="0" fontId="7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1" fillId="0" borderId="0" applyNumberFormat="0" applyFill="0" applyBorder="0" applyAlignment="0" applyProtection="0"/>
    <xf numFmtId="0" fontId="12" fillId="7" borderId="1" applyNumberFormat="0" applyAlignment="0" applyProtection="0"/>
    <xf numFmtId="0" fontId="13" fillId="0" borderId="6" applyNumberFormat="0" applyFill="0" applyAlignment="0" applyProtection="0"/>
    <xf numFmtId="0" fontId="14" fillId="22" borderId="0" applyNumberFormat="0" applyBorder="0" applyAlignment="0" applyProtection="0"/>
    <xf numFmtId="0" fontId="2" fillId="23" borderId="7" applyNumberFormat="0" applyFont="0" applyAlignment="0" applyProtection="0"/>
    <xf numFmtId="0" fontId="15" fillId="20" borderId="8" applyNumberForma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0" borderId="0" applyNumberFormat="0" applyFill="0" applyBorder="0" applyAlignment="0" applyProtection="0"/>
    <xf numFmtId="0" fontId="1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4" fillId="3" borderId="0" applyNumberFormat="0" applyBorder="0" applyAlignment="0" applyProtection="0"/>
    <xf numFmtId="0" fontId="5" fillId="20" borderId="1" applyNumberFormat="0" applyAlignment="0" applyProtection="0"/>
    <xf numFmtId="0" fontId="6" fillId="21" borderId="2" applyNumberFormat="0" applyAlignment="0" applyProtection="0"/>
    <xf numFmtId="0" fontId="7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1" fillId="0" borderId="0" applyNumberFormat="0" applyFill="0" applyBorder="0" applyAlignment="0" applyProtection="0"/>
    <xf numFmtId="0" fontId="12" fillId="7" borderId="1" applyNumberFormat="0" applyAlignment="0" applyProtection="0"/>
    <xf numFmtId="0" fontId="13" fillId="0" borderId="6" applyNumberFormat="0" applyFill="0" applyAlignment="0" applyProtection="0"/>
    <xf numFmtId="0" fontId="14" fillId="22" borderId="0" applyNumberFormat="0" applyBorder="0" applyAlignment="0" applyProtection="0"/>
    <xf numFmtId="0" fontId="2" fillId="23" borderId="7" applyNumberFormat="0" applyFont="0" applyAlignment="0" applyProtection="0"/>
    <xf numFmtId="0" fontId="15" fillId="20" borderId="8" applyNumberForma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0" borderId="0" applyNumberFormat="0" applyFill="0" applyBorder="0" applyAlignment="0" applyProtection="0"/>
    <xf numFmtId="0" fontId="1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4" fillId="3" borderId="0" applyNumberFormat="0" applyBorder="0" applyAlignment="0" applyProtection="0"/>
    <xf numFmtId="0" fontId="5" fillId="20" borderId="1" applyNumberFormat="0" applyAlignment="0" applyProtection="0"/>
    <xf numFmtId="0" fontId="6" fillId="21" borderId="2" applyNumberFormat="0" applyAlignment="0" applyProtection="0"/>
    <xf numFmtId="0" fontId="7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1" fillId="0" borderId="0" applyNumberFormat="0" applyFill="0" applyBorder="0" applyAlignment="0" applyProtection="0"/>
    <xf numFmtId="0" fontId="12" fillId="7" borderId="1" applyNumberFormat="0" applyAlignment="0" applyProtection="0"/>
    <xf numFmtId="0" fontId="13" fillId="0" borderId="6" applyNumberFormat="0" applyFill="0" applyAlignment="0" applyProtection="0"/>
    <xf numFmtId="0" fontId="14" fillId="22" borderId="0" applyNumberFormat="0" applyBorder="0" applyAlignment="0" applyProtection="0"/>
    <xf numFmtId="0" fontId="2" fillId="23" borderId="7" applyNumberFormat="0" applyFont="0" applyAlignment="0" applyProtection="0"/>
    <xf numFmtId="0" fontId="15" fillId="20" borderId="8" applyNumberForma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0" borderId="0" applyNumberFormat="0" applyFill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4" fillId="3" borderId="0" applyNumberFormat="0" applyBorder="0" applyAlignment="0" applyProtection="0"/>
    <xf numFmtId="0" fontId="5" fillId="20" borderId="1" applyNumberFormat="0" applyAlignment="0" applyProtection="0"/>
    <xf numFmtId="0" fontId="6" fillId="21" borderId="2" applyNumberFormat="0" applyAlignment="0" applyProtection="0"/>
    <xf numFmtId="0" fontId="7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1" fillId="0" borderId="0" applyNumberFormat="0" applyFill="0" applyBorder="0" applyAlignment="0" applyProtection="0"/>
    <xf numFmtId="0" fontId="12" fillId="7" borderId="1" applyNumberFormat="0" applyAlignment="0" applyProtection="0"/>
    <xf numFmtId="0" fontId="13" fillId="0" borderId="6" applyNumberFormat="0" applyFill="0" applyAlignment="0" applyProtection="0"/>
    <xf numFmtId="0" fontId="14" fillId="22" borderId="0" applyNumberFormat="0" applyBorder="0" applyAlignment="0" applyProtection="0"/>
    <xf numFmtId="0" fontId="2" fillId="23" borderId="7" applyNumberFormat="0" applyFont="0" applyAlignment="0" applyProtection="0"/>
    <xf numFmtId="0" fontId="15" fillId="20" borderId="8" applyNumberForma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0" borderId="0" applyNumberFormat="0" applyFill="0" applyBorder="0" applyAlignment="0" applyProtection="0"/>
    <xf numFmtId="0" fontId="1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4" fillId="3" borderId="0" applyNumberFormat="0" applyBorder="0" applyAlignment="0" applyProtection="0"/>
    <xf numFmtId="0" fontId="5" fillId="20" borderId="1" applyNumberFormat="0" applyAlignment="0" applyProtection="0"/>
    <xf numFmtId="0" fontId="6" fillId="21" borderId="2" applyNumberFormat="0" applyAlignment="0" applyProtection="0"/>
    <xf numFmtId="0" fontId="7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1" fillId="0" borderId="0" applyNumberFormat="0" applyFill="0" applyBorder="0" applyAlignment="0" applyProtection="0"/>
    <xf numFmtId="0" fontId="12" fillId="7" borderId="1" applyNumberFormat="0" applyAlignment="0" applyProtection="0"/>
    <xf numFmtId="0" fontId="13" fillId="0" borderId="6" applyNumberFormat="0" applyFill="0" applyAlignment="0" applyProtection="0"/>
    <xf numFmtId="0" fontId="14" fillId="22" borderId="0" applyNumberFormat="0" applyBorder="0" applyAlignment="0" applyProtection="0"/>
    <xf numFmtId="0" fontId="2" fillId="23" borderId="7" applyNumberFormat="0" applyFont="0" applyAlignment="0" applyProtection="0"/>
    <xf numFmtId="0" fontId="15" fillId="20" borderId="8" applyNumberForma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0" borderId="0" applyNumberFormat="0" applyFill="0" applyBorder="0" applyAlignment="0" applyProtection="0"/>
    <xf numFmtId="0" fontId="1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4" fillId="3" borderId="0" applyNumberFormat="0" applyBorder="0" applyAlignment="0" applyProtection="0"/>
    <xf numFmtId="0" fontId="5" fillId="20" borderId="1" applyNumberFormat="0" applyAlignment="0" applyProtection="0"/>
    <xf numFmtId="0" fontId="6" fillId="21" borderId="2" applyNumberFormat="0" applyAlignment="0" applyProtection="0"/>
    <xf numFmtId="0" fontId="7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1" fillId="0" borderId="0" applyNumberFormat="0" applyFill="0" applyBorder="0" applyAlignment="0" applyProtection="0"/>
    <xf numFmtId="0" fontId="12" fillId="7" borderId="1" applyNumberFormat="0" applyAlignment="0" applyProtection="0"/>
    <xf numFmtId="0" fontId="13" fillId="0" borderId="6" applyNumberFormat="0" applyFill="0" applyAlignment="0" applyProtection="0"/>
    <xf numFmtId="0" fontId="14" fillId="22" borderId="0" applyNumberFormat="0" applyBorder="0" applyAlignment="0" applyProtection="0"/>
    <xf numFmtId="0" fontId="2" fillId="23" borderId="7" applyNumberFormat="0" applyFont="0" applyAlignment="0" applyProtection="0"/>
    <xf numFmtId="0" fontId="15" fillId="20" borderId="8" applyNumberForma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0" borderId="0" applyNumberFormat="0" applyFill="0" applyBorder="0" applyAlignment="0" applyProtection="0"/>
    <xf numFmtId="0" fontId="1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4" fillId="3" borderId="0" applyNumberFormat="0" applyBorder="0" applyAlignment="0" applyProtection="0"/>
    <xf numFmtId="0" fontId="5" fillId="20" borderId="1" applyNumberFormat="0" applyAlignment="0" applyProtection="0"/>
    <xf numFmtId="0" fontId="6" fillId="21" borderId="2" applyNumberFormat="0" applyAlignment="0" applyProtection="0"/>
    <xf numFmtId="0" fontId="7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1" fillId="0" borderId="0" applyNumberFormat="0" applyFill="0" applyBorder="0" applyAlignment="0" applyProtection="0"/>
    <xf numFmtId="0" fontId="12" fillId="7" borderId="1" applyNumberFormat="0" applyAlignment="0" applyProtection="0"/>
    <xf numFmtId="0" fontId="13" fillId="0" borderId="6" applyNumberFormat="0" applyFill="0" applyAlignment="0" applyProtection="0"/>
    <xf numFmtId="0" fontId="14" fillId="22" borderId="0" applyNumberFormat="0" applyBorder="0" applyAlignment="0" applyProtection="0"/>
    <xf numFmtId="0" fontId="2" fillId="23" borderId="7" applyNumberFormat="0" applyFont="0" applyAlignment="0" applyProtection="0"/>
    <xf numFmtId="0" fontId="15" fillId="20" borderId="8" applyNumberForma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0" borderId="0" applyNumberFormat="0" applyFill="0" applyBorder="0" applyAlignment="0" applyProtection="0"/>
    <xf numFmtId="0" fontId="1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4" fillId="3" borderId="0" applyNumberFormat="0" applyBorder="0" applyAlignment="0" applyProtection="0"/>
    <xf numFmtId="0" fontId="5" fillId="20" borderId="1" applyNumberFormat="0" applyAlignment="0" applyProtection="0"/>
    <xf numFmtId="0" fontId="6" fillId="21" borderId="2" applyNumberFormat="0" applyAlignment="0" applyProtection="0"/>
    <xf numFmtId="0" fontId="7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1" fillId="0" borderId="0" applyNumberFormat="0" applyFill="0" applyBorder="0" applyAlignment="0" applyProtection="0"/>
    <xf numFmtId="0" fontId="12" fillId="7" borderId="1" applyNumberFormat="0" applyAlignment="0" applyProtection="0"/>
    <xf numFmtId="0" fontId="13" fillId="0" borderId="6" applyNumberFormat="0" applyFill="0" applyAlignment="0" applyProtection="0"/>
    <xf numFmtId="0" fontId="14" fillId="22" borderId="0" applyNumberFormat="0" applyBorder="0" applyAlignment="0" applyProtection="0"/>
    <xf numFmtId="0" fontId="2" fillId="23" borderId="7" applyNumberFormat="0" applyFont="0" applyAlignment="0" applyProtection="0"/>
    <xf numFmtId="0" fontId="15" fillId="20" borderId="8" applyNumberForma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0" borderId="0" applyNumberFormat="0" applyFill="0" applyBorder="0" applyAlignment="0" applyProtection="0"/>
    <xf numFmtId="0" fontId="1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4" fillId="3" borderId="0" applyNumberFormat="0" applyBorder="0" applyAlignment="0" applyProtection="0"/>
    <xf numFmtId="0" fontId="5" fillId="20" borderId="1" applyNumberFormat="0" applyAlignment="0" applyProtection="0"/>
    <xf numFmtId="0" fontId="6" fillId="21" borderId="2" applyNumberFormat="0" applyAlignment="0" applyProtection="0"/>
    <xf numFmtId="0" fontId="7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1" fillId="0" borderId="0" applyNumberFormat="0" applyFill="0" applyBorder="0" applyAlignment="0" applyProtection="0"/>
    <xf numFmtId="0" fontId="12" fillId="7" borderId="1" applyNumberFormat="0" applyAlignment="0" applyProtection="0"/>
    <xf numFmtId="0" fontId="13" fillId="0" borderId="6" applyNumberFormat="0" applyFill="0" applyAlignment="0" applyProtection="0"/>
    <xf numFmtId="0" fontId="14" fillId="22" borderId="0" applyNumberFormat="0" applyBorder="0" applyAlignment="0" applyProtection="0"/>
    <xf numFmtId="0" fontId="2" fillId="23" borderId="7" applyNumberFormat="0" applyFont="0" applyAlignment="0" applyProtection="0"/>
    <xf numFmtId="0" fontId="15" fillId="20" borderId="8" applyNumberForma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0" borderId="0" applyNumberFormat="0" applyFill="0" applyBorder="0" applyAlignment="0" applyProtection="0"/>
    <xf numFmtId="0" fontId="1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4" fillId="3" borderId="0" applyNumberFormat="0" applyBorder="0" applyAlignment="0" applyProtection="0"/>
    <xf numFmtId="0" fontId="5" fillId="20" borderId="1" applyNumberFormat="0" applyAlignment="0" applyProtection="0"/>
    <xf numFmtId="0" fontId="6" fillId="21" borderId="2" applyNumberFormat="0" applyAlignment="0" applyProtection="0"/>
    <xf numFmtId="0" fontId="7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1" fillId="0" borderId="0" applyNumberFormat="0" applyFill="0" applyBorder="0" applyAlignment="0" applyProtection="0"/>
    <xf numFmtId="0" fontId="12" fillId="7" borderId="1" applyNumberFormat="0" applyAlignment="0" applyProtection="0"/>
    <xf numFmtId="0" fontId="13" fillId="0" borderId="6" applyNumberFormat="0" applyFill="0" applyAlignment="0" applyProtection="0"/>
    <xf numFmtId="0" fontId="14" fillId="22" borderId="0" applyNumberFormat="0" applyBorder="0" applyAlignment="0" applyProtection="0"/>
    <xf numFmtId="0" fontId="2" fillId="23" borderId="7" applyNumberFormat="0" applyFont="0" applyAlignment="0" applyProtection="0"/>
    <xf numFmtId="0" fontId="15" fillId="20" borderId="8" applyNumberForma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0" borderId="0" applyNumberFormat="0" applyFill="0" applyBorder="0" applyAlignment="0" applyProtection="0"/>
    <xf numFmtId="0" fontId="1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4" fillId="3" borderId="0" applyNumberFormat="0" applyBorder="0" applyAlignment="0" applyProtection="0"/>
    <xf numFmtId="0" fontId="5" fillId="20" borderId="1" applyNumberFormat="0" applyAlignment="0" applyProtection="0"/>
    <xf numFmtId="0" fontId="6" fillId="21" borderId="2" applyNumberFormat="0" applyAlignment="0" applyProtection="0"/>
    <xf numFmtId="0" fontId="7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1" fillId="0" borderId="0" applyNumberFormat="0" applyFill="0" applyBorder="0" applyAlignment="0" applyProtection="0"/>
    <xf numFmtId="0" fontId="12" fillId="7" borderId="1" applyNumberFormat="0" applyAlignment="0" applyProtection="0"/>
    <xf numFmtId="0" fontId="13" fillId="0" borderId="6" applyNumberFormat="0" applyFill="0" applyAlignment="0" applyProtection="0"/>
    <xf numFmtId="0" fontId="14" fillId="22" borderId="0" applyNumberFormat="0" applyBorder="0" applyAlignment="0" applyProtection="0"/>
    <xf numFmtId="0" fontId="2" fillId="23" borderId="7" applyNumberFormat="0" applyFont="0" applyAlignment="0" applyProtection="0"/>
    <xf numFmtId="0" fontId="15" fillId="20" borderId="8" applyNumberForma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0" borderId="0" applyNumberFormat="0" applyFill="0" applyBorder="0" applyAlignment="0" applyProtection="0"/>
    <xf numFmtId="0" fontId="1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4" fillId="3" borderId="0" applyNumberFormat="0" applyBorder="0" applyAlignment="0" applyProtection="0"/>
    <xf numFmtId="0" fontId="5" fillId="20" borderId="1" applyNumberFormat="0" applyAlignment="0" applyProtection="0"/>
    <xf numFmtId="0" fontId="6" fillId="21" borderId="2" applyNumberFormat="0" applyAlignment="0" applyProtection="0"/>
    <xf numFmtId="0" fontId="7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1" fillId="0" borderId="0" applyNumberFormat="0" applyFill="0" applyBorder="0" applyAlignment="0" applyProtection="0"/>
    <xf numFmtId="0" fontId="12" fillId="7" borderId="1" applyNumberFormat="0" applyAlignment="0" applyProtection="0"/>
    <xf numFmtId="0" fontId="13" fillId="0" borderId="6" applyNumberFormat="0" applyFill="0" applyAlignment="0" applyProtection="0"/>
    <xf numFmtId="0" fontId="14" fillId="22" borderId="0" applyNumberFormat="0" applyBorder="0" applyAlignment="0" applyProtection="0"/>
    <xf numFmtId="0" fontId="2" fillId="23" borderId="7" applyNumberFormat="0" applyFont="0" applyAlignment="0" applyProtection="0"/>
    <xf numFmtId="0" fontId="15" fillId="20" borderId="8" applyNumberForma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0" borderId="0" applyNumberFormat="0" applyFill="0" applyBorder="0" applyAlignment="0" applyProtection="0"/>
    <xf numFmtId="0" fontId="1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4" fillId="3" borderId="0" applyNumberFormat="0" applyBorder="0" applyAlignment="0" applyProtection="0"/>
    <xf numFmtId="0" fontId="5" fillId="20" borderId="1" applyNumberFormat="0" applyAlignment="0" applyProtection="0"/>
    <xf numFmtId="0" fontId="6" fillId="21" borderId="2" applyNumberFormat="0" applyAlignment="0" applyProtection="0"/>
    <xf numFmtId="0" fontId="7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1" fillId="0" borderId="0" applyNumberFormat="0" applyFill="0" applyBorder="0" applyAlignment="0" applyProtection="0"/>
    <xf numFmtId="0" fontId="12" fillId="7" borderId="1" applyNumberFormat="0" applyAlignment="0" applyProtection="0"/>
    <xf numFmtId="0" fontId="13" fillId="0" borderId="6" applyNumberFormat="0" applyFill="0" applyAlignment="0" applyProtection="0"/>
    <xf numFmtId="0" fontId="14" fillId="22" borderId="0" applyNumberFormat="0" applyBorder="0" applyAlignment="0" applyProtection="0"/>
    <xf numFmtId="0" fontId="2" fillId="23" borderId="7" applyNumberFormat="0" applyFont="0" applyAlignment="0" applyProtection="0"/>
    <xf numFmtId="0" fontId="15" fillId="20" borderId="8" applyNumberForma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0" borderId="0" applyNumberFormat="0" applyFill="0" applyBorder="0" applyAlignment="0" applyProtection="0"/>
    <xf numFmtId="0" fontId="1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4" fillId="3" borderId="0" applyNumberFormat="0" applyBorder="0" applyAlignment="0" applyProtection="0"/>
    <xf numFmtId="0" fontId="5" fillId="20" borderId="1" applyNumberFormat="0" applyAlignment="0" applyProtection="0"/>
    <xf numFmtId="0" fontId="6" fillId="21" borderId="2" applyNumberFormat="0" applyAlignment="0" applyProtection="0"/>
    <xf numFmtId="0" fontId="7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1" fillId="0" borderId="0" applyNumberFormat="0" applyFill="0" applyBorder="0" applyAlignment="0" applyProtection="0"/>
    <xf numFmtId="0" fontId="12" fillId="7" borderId="1" applyNumberFormat="0" applyAlignment="0" applyProtection="0"/>
    <xf numFmtId="0" fontId="13" fillId="0" borderId="6" applyNumberFormat="0" applyFill="0" applyAlignment="0" applyProtection="0"/>
    <xf numFmtId="0" fontId="14" fillId="22" borderId="0" applyNumberFormat="0" applyBorder="0" applyAlignment="0" applyProtection="0"/>
    <xf numFmtId="0" fontId="2" fillId="23" borderId="7" applyNumberFormat="0" applyFont="0" applyAlignment="0" applyProtection="0"/>
    <xf numFmtId="0" fontId="15" fillId="20" borderId="8" applyNumberForma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0" borderId="0" applyNumberFormat="0" applyFill="0" applyBorder="0" applyAlignment="0" applyProtection="0"/>
    <xf numFmtId="0" fontId="1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4" fillId="3" borderId="0" applyNumberFormat="0" applyBorder="0" applyAlignment="0" applyProtection="0"/>
    <xf numFmtId="0" fontId="5" fillId="20" borderId="1" applyNumberFormat="0" applyAlignment="0" applyProtection="0"/>
    <xf numFmtId="0" fontId="6" fillId="21" borderId="2" applyNumberFormat="0" applyAlignment="0" applyProtection="0"/>
    <xf numFmtId="0" fontId="7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1" fillId="0" borderId="0" applyNumberFormat="0" applyFill="0" applyBorder="0" applyAlignment="0" applyProtection="0"/>
    <xf numFmtId="0" fontId="12" fillId="7" borderId="1" applyNumberFormat="0" applyAlignment="0" applyProtection="0"/>
    <xf numFmtId="0" fontId="13" fillId="0" borderId="6" applyNumberFormat="0" applyFill="0" applyAlignment="0" applyProtection="0"/>
    <xf numFmtId="0" fontId="14" fillId="22" borderId="0" applyNumberFormat="0" applyBorder="0" applyAlignment="0" applyProtection="0"/>
    <xf numFmtId="0" fontId="2" fillId="23" borderId="7" applyNumberFormat="0" applyFont="0" applyAlignment="0" applyProtection="0"/>
    <xf numFmtId="0" fontId="15" fillId="20" borderId="8" applyNumberForma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0" borderId="0" applyNumberFormat="0" applyFill="0" applyBorder="0" applyAlignment="0" applyProtection="0"/>
    <xf numFmtId="0" fontId="1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4" fillId="3" borderId="0" applyNumberFormat="0" applyBorder="0" applyAlignment="0" applyProtection="0"/>
    <xf numFmtId="0" fontId="5" fillId="20" borderId="1" applyNumberFormat="0" applyAlignment="0" applyProtection="0"/>
    <xf numFmtId="0" fontId="6" fillId="21" borderId="2" applyNumberFormat="0" applyAlignment="0" applyProtection="0"/>
    <xf numFmtId="0" fontId="7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1" fillId="0" borderId="0" applyNumberFormat="0" applyFill="0" applyBorder="0" applyAlignment="0" applyProtection="0"/>
    <xf numFmtId="0" fontId="12" fillId="7" borderId="1" applyNumberFormat="0" applyAlignment="0" applyProtection="0"/>
    <xf numFmtId="0" fontId="13" fillId="0" borderId="6" applyNumberFormat="0" applyFill="0" applyAlignment="0" applyProtection="0"/>
    <xf numFmtId="0" fontId="14" fillId="22" borderId="0" applyNumberFormat="0" applyBorder="0" applyAlignment="0" applyProtection="0"/>
    <xf numFmtId="0" fontId="2" fillId="23" borderId="7" applyNumberFormat="0" applyFont="0" applyAlignment="0" applyProtection="0"/>
    <xf numFmtId="0" fontId="15" fillId="20" borderId="8" applyNumberForma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0" borderId="0" applyNumberFormat="0" applyFill="0" applyBorder="0" applyAlignment="0" applyProtection="0"/>
    <xf numFmtId="0" fontId="1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4" fillId="3" borderId="0" applyNumberFormat="0" applyBorder="0" applyAlignment="0" applyProtection="0"/>
    <xf numFmtId="0" fontId="5" fillId="20" borderId="1" applyNumberFormat="0" applyAlignment="0" applyProtection="0"/>
    <xf numFmtId="0" fontId="6" fillId="21" borderId="2" applyNumberFormat="0" applyAlignment="0" applyProtection="0"/>
    <xf numFmtId="0" fontId="7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1" fillId="0" borderId="0" applyNumberFormat="0" applyFill="0" applyBorder="0" applyAlignment="0" applyProtection="0"/>
    <xf numFmtId="0" fontId="12" fillId="7" borderId="1" applyNumberFormat="0" applyAlignment="0" applyProtection="0"/>
    <xf numFmtId="0" fontId="13" fillId="0" borderId="6" applyNumberFormat="0" applyFill="0" applyAlignment="0" applyProtection="0"/>
    <xf numFmtId="0" fontId="14" fillId="22" borderId="0" applyNumberFormat="0" applyBorder="0" applyAlignment="0" applyProtection="0"/>
    <xf numFmtId="0" fontId="2" fillId="23" borderId="7" applyNumberFormat="0" applyFont="0" applyAlignment="0" applyProtection="0"/>
    <xf numFmtId="0" fontId="15" fillId="20" borderId="8" applyNumberForma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0" borderId="0" applyNumberFormat="0" applyFill="0" applyBorder="0" applyAlignment="0" applyProtection="0"/>
    <xf numFmtId="0" fontId="1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4" fillId="3" borderId="0" applyNumberFormat="0" applyBorder="0" applyAlignment="0" applyProtection="0"/>
    <xf numFmtId="0" fontId="5" fillId="20" borderId="1" applyNumberFormat="0" applyAlignment="0" applyProtection="0"/>
    <xf numFmtId="0" fontId="6" fillId="21" borderId="2" applyNumberFormat="0" applyAlignment="0" applyProtection="0"/>
    <xf numFmtId="0" fontId="7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1" fillId="0" borderId="0" applyNumberFormat="0" applyFill="0" applyBorder="0" applyAlignment="0" applyProtection="0"/>
    <xf numFmtId="0" fontId="12" fillId="7" borderId="1" applyNumberFormat="0" applyAlignment="0" applyProtection="0"/>
    <xf numFmtId="0" fontId="13" fillId="0" borderId="6" applyNumberFormat="0" applyFill="0" applyAlignment="0" applyProtection="0"/>
    <xf numFmtId="0" fontId="14" fillId="22" borderId="0" applyNumberFormat="0" applyBorder="0" applyAlignment="0" applyProtection="0"/>
    <xf numFmtId="0" fontId="2" fillId="23" borderId="7" applyNumberFormat="0" applyFont="0" applyAlignment="0" applyProtection="0"/>
    <xf numFmtId="0" fontId="15" fillId="20" borderId="8" applyNumberForma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0" borderId="0" applyNumberFormat="0" applyFill="0" applyBorder="0" applyAlignment="0" applyProtection="0"/>
    <xf numFmtId="0" fontId="1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4" fillId="3" borderId="0" applyNumberFormat="0" applyBorder="0" applyAlignment="0" applyProtection="0"/>
    <xf numFmtId="0" fontId="5" fillId="20" borderId="1" applyNumberFormat="0" applyAlignment="0" applyProtection="0"/>
    <xf numFmtId="0" fontId="6" fillId="21" borderId="2" applyNumberFormat="0" applyAlignment="0" applyProtection="0"/>
    <xf numFmtId="0" fontId="7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1" fillId="0" borderId="0" applyNumberFormat="0" applyFill="0" applyBorder="0" applyAlignment="0" applyProtection="0"/>
    <xf numFmtId="0" fontId="12" fillId="7" borderId="1" applyNumberFormat="0" applyAlignment="0" applyProtection="0"/>
    <xf numFmtId="0" fontId="13" fillId="0" borderId="6" applyNumberFormat="0" applyFill="0" applyAlignment="0" applyProtection="0"/>
    <xf numFmtId="0" fontId="14" fillId="22" borderId="0" applyNumberFormat="0" applyBorder="0" applyAlignment="0" applyProtection="0"/>
    <xf numFmtId="0" fontId="2" fillId="23" borderId="7" applyNumberFormat="0" applyFont="0" applyAlignment="0" applyProtection="0"/>
    <xf numFmtId="0" fontId="15" fillId="20" borderId="8" applyNumberForma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0" borderId="0" applyNumberFormat="0" applyFill="0" applyBorder="0" applyAlignment="0" applyProtection="0"/>
    <xf numFmtId="0" fontId="1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4" fillId="3" borderId="0" applyNumberFormat="0" applyBorder="0" applyAlignment="0" applyProtection="0"/>
    <xf numFmtId="0" fontId="5" fillId="20" borderId="1" applyNumberFormat="0" applyAlignment="0" applyProtection="0"/>
    <xf numFmtId="0" fontId="6" fillId="21" borderId="2" applyNumberFormat="0" applyAlignment="0" applyProtection="0"/>
    <xf numFmtId="0" fontId="7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1" fillId="0" borderId="0" applyNumberFormat="0" applyFill="0" applyBorder="0" applyAlignment="0" applyProtection="0"/>
    <xf numFmtId="0" fontId="12" fillId="7" borderId="1" applyNumberFormat="0" applyAlignment="0" applyProtection="0"/>
    <xf numFmtId="0" fontId="13" fillId="0" borderId="6" applyNumberFormat="0" applyFill="0" applyAlignment="0" applyProtection="0"/>
    <xf numFmtId="0" fontId="14" fillId="22" borderId="0" applyNumberFormat="0" applyBorder="0" applyAlignment="0" applyProtection="0"/>
    <xf numFmtId="0" fontId="2" fillId="23" borderId="7" applyNumberFormat="0" applyFont="0" applyAlignment="0" applyProtection="0"/>
    <xf numFmtId="0" fontId="15" fillId="20" borderId="8" applyNumberForma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0" borderId="0" applyNumberFormat="0" applyFill="0" applyBorder="0" applyAlignment="0" applyProtection="0"/>
    <xf numFmtId="0" fontId="1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4" fillId="3" borderId="0" applyNumberFormat="0" applyBorder="0" applyAlignment="0" applyProtection="0"/>
    <xf numFmtId="0" fontId="5" fillId="20" borderId="1" applyNumberFormat="0" applyAlignment="0" applyProtection="0"/>
    <xf numFmtId="0" fontId="6" fillId="21" borderId="2" applyNumberFormat="0" applyAlignment="0" applyProtection="0"/>
    <xf numFmtId="0" fontId="7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1" fillId="0" borderId="0" applyNumberFormat="0" applyFill="0" applyBorder="0" applyAlignment="0" applyProtection="0"/>
    <xf numFmtId="0" fontId="12" fillId="7" borderId="1" applyNumberFormat="0" applyAlignment="0" applyProtection="0"/>
    <xf numFmtId="0" fontId="13" fillId="0" borderId="6" applyNumberFormat="0" applyFill="0" applyAlignment="0" applyProtection="0"/>
    <xf numFmtId="0" fontId="14" fillId="22" borderId="0" applyNumberFormat="0" applyBorder="0" applyAlignment="0" applyProtection="0"/>
    <xf numFmtId="0" fontId="2" fillId="23" borderId="7" applyNumberFormat="0" applyFont="0" applyAlignment="0" applyProtection="0"/>
    <xf numFmtId="0" fontId="15" fillId="20" borderId="8" applyNumberForma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0" borderId="0" applyNumberFormat="0" applyFill="0" applyBorder="0" applyAlignment="0" applyProtection="0"/>
    <xf numFmtId="0" fontId="1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4" fillId="3" borderId="0" applyNumberFormat="0" applyBorder="0" applyAlignment="0" applyProtection="0"/>
    <xf numFmtId="0" fontId="5" fillId="20" borderId="1" applyNumberFormat="0" applyAlignment="0" applyProtection="0"/>
    <xf numFmtId="0" fontId="6" fillId="21" borderId="2" applyNumberFormat="0" applyAlignment="0" applyProtection="0"/>
    <xf numFmtId="0" fontId="7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1" fillId="0" borderId="0" applyNumberFormat="0" applyFill="0" applyBorder="0" applyAlignment="0" applyProtection="0"/>
    <xf numFmtId="0" fontId="12" fillId="7" borderId="1" applyNumberFormat="0" applyAlignment="0" applyProtection="0"/>
    <xf numFmtId="0" fontId="13" fillId="0" borderId="6" applyNumberFormat="0" applyFill="0" applyAlignment="0" applyProtection="0"/>
    <xf numFmtId="0" fontId="14" fillId="22" borderId="0" applyNumberFormat="0" applyBorder="0" applyAlignment="0" applyProtection="0"/>
    <xf numFmtId="0" fontId="2" fillId="23" borderId="7" applyNumberFormat="0" applyFont="0" applyAlignment="0" applyProtection="0"/>
    <xf numFmtId="0" fontId="15" fillId="20" borderId="8" applyNumberForma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0" borderId="0" applyNumberFormat="0" applyFill="0" applyBorder="0" applyAlignment="0" applyProtection="0"/>
    <xf numFmtId="0" fontId="1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4" fillId="3" borderId="0" applyNumberFormat="0" applyBorder="0" applyAlignment="0" applyProtection="0"/>
    <xf numFmtId="0" fontId="5" fillId="20" borderId="1" applyNumberFormat="0" applyAlignment="0" applyProtection="0"/>
    <xf numFmtId="0" fontId="6" fillId="21" borderId="2" applyNumberFormat="0" applyAlignment="0" applyProtection="0"/>
    <xf numFmtId="0" fontId="7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1" fillId="0" borderId="0" applyNumberFormat="0" applyFill="0" applyBorder="0" applyAlignment="0" applyProtection="0"/>
    <xf numFmtId="0" fontId="12" fillId="7" borderId="1" applyNumberFormat="0" applyAlignment="0" applyProtection="0"/>
    <xf numFmtId="0" fontId="13" fillId="0" borderId="6" applyNumberFormat="0" applyFill="0" applyAlignment="0" applyProtection="0"/>
    <xf numFmtId="0" fontId="14" fillId="22" borderId="0" applyNumberFormat="0" applyBorder="0" applyAlignment="0" applyProtection="0"/>
    <xf numFmtId="0" fontId="2" fillId="23" borderId="7" applyNumberFormat="0" applyFont="0" applyAlignment="0" applyProtection="0"/>
    <xf numFmtId="0" fontId="15" fillId="20" borderId="8" applyNumberForma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0" borderId="0" applyNumberFormat="0" applyFill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4" fillId="3" borderId="0" applyNumberFormat="0" applyBorder="0" applyAlignment="0" applyProtection="0"/>
    <xf numFmtId="0" fontId="5" fillId="20" borderId="1" applyNumberFormat="0" applyAlignment="0" applyProtection="0"/>
    <xf numFmtId="0" fontId="6" fillId="21" borderId="2" applyNumberFormat="0" applyAlignment="0" applyProtection="0"/>
    <xf numFmtId="0" fontId="7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1" fillId="0" borderId="0" applyNumberFormat="0" applyFill="0" applyBorder="0" applyAlignment="0" applyProtection="0"/>
    <xf numFmtId="0" fontId="12" fillId="7" borderId="1" applyNumberFormat="0" applyAlignment="0" applyProtection="0"/>
    <xf numFmtId="0" fontId="13" fillId="0" borderId="6" applyNumberFormat="0" applyFill="0" applyAlignment="0" applyProtection="0"/>
    <xf numFmtId="0" fontId="14" fillId="22" borderId="0" applyNumberFormat="0" applyBorder="0" applyAlignment="0" applyProtection="0"/>
    <xf numFmtId="0" fontId="2" fillId="23" borderId="7" applyNumberFormat="0" applyFont="0" applyAlignment="0" applyProtection="0"/>
    <xf numFmtId="0" fontId="15" fillId="20" borderId="8" applyNumberForma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0" borderId="0" applyNumberFormat="0" applyFill="0" applyBorder="0" applyAlignment="0" applyProtection="0"/>
    <xf numFmtId="0" fontId="1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4" fillId="3" borderId="0" applyNumberFormat="0" applyBorder="0" applyAlignment="0" applyProtection="0"/>
    <xf numFmtId="0" fontId="5" fillId="20" borderId="1" applyNumberFormat="0" applyAlignment="0" applyProtection="0"/>
    <xf numFmtId="0" fontId="6" fillId="21" borderId="2" applyNumberFormat="0" applyAlignment="0" applyProtection="0"/>
    <xf numFmtId="43" fontId="1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1" fillId="0" borderId="0" applyNumberFormat="0" applyFill="0" applyBorder="0" applyAlignment="0" applyProtection="0"/>
    <xf numFmtId="0" fontId="12" fillId="7" borderId="1" applyNumberFormat="0" applyAlignment="0" applyProtection="0"/>
    <xf numFmtId="0" fontId="13" fillId="0" borderId="6" applyNumberFormat="0" applyFill="0" applyAlignment="0" applyProtection="0"/>
    <xf numFmtId="0" fontId="14" fillId="22" borderId="0" applyNumberFormat="0" applyBorder="0" applyAlignment="0" applyProtection="0"/>
    <xf numFmtId="0" fontId="2" fillId="23" borderId="7" applyNumberFormat="0" applyFont="0" applyAlignment="0" applyProtection="0"/>
    <xf numFmtId="0" fontId="15" fillId="20" borderId="8" applyNumberForma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0" borderId="0" applyNumberFormat="0" applyFill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4" fillId="3" borderId="0" applyNumberFormat="0" applyBorder="0" applyAlignment="0" applyProtection="0"/>
    <xf numFmtId="0" fontId="5" fillId="20" borderId="1" applyNumberFormat="0" applyAlignment="0" applyProtection="0"/>
    <xf numFmtId="0" fontId="6" fillId="21" borderId="2" applyNumberFormat="0" applyAlignment="0" applyProtection="0"/>
    <xf numFmtId="0" fontId="7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1" fillId="0" borderId="0" applyNumberFormat="0" applyFill="0" applyBorder="0" applyAlignment="0" applyProtection="0"/>
    <xf numFmtId="0" fontId="12" fillId="7" borderId="1" applyNumberFormat="0" applyAlignment="0" applyProtection="0"/>
    <xf numFmtId="0" fontId="13" fillId="0" borderId="6" applyNumberFormat="0" applyFill="0" applyAlignment="0" applyProtection="0"/>
    <xf numFmtId="0" fontId="14" fillId="22" borderId="0" applyNumberFormat="0" applyBorder="0" applyAlignment="0" applyProtection="0"/>
    <xf numFmtId="0" fontId="2" fillId="23" borderId="7" applyNumberFormat="0" applyFont="0" applyAlignment="0" applyProtection="0"/>
    <xf numFmtId="0" fontId="15" fillId="20" borderId="8" applyNumberForma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0" borderId="0" applyNumberFormat="0" applyFill="0" applyBorder="0" applyAlignment="0" applyProtection="0"/>
    <xf numFmtId="0" fontId="1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4" fillId="3" borderId="0" applyNumberFormat="0" applyBorder="0" applyAlignment="0" applyProtection="0"/>
    <xf numFmtId="0" fontId="5" fillId="20" borderId="1" applyNumberFormat="0" applyAlignment="0" applyProtection="0"/>
    <xf numFmtId="0" fontId="6" fillId="21" borderId="2" applyNumberFormat="0" applyAlignment="0" applyProtection="0"/>
    <xf numFmtId="0" fontId="7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1" fillId="0" borderId="0" applyNumberFormat="0" applyFill="0" applyBorder="0" applyAlignment="0" applyProtection="0"/>
    <xf numFmtId="0" fontId="12" fillId="7" borderId="1" applyNumberFormat="0" applyAlignment="0" applyProtection="0"/>
    <xf numFmtId="0" fontId="13" fillId="0" borderId="6" applyNumberFormat="0" applyFill="0" applyAlignment="0" applyProtection="0"/>
    <xf numFmtId="0" fontId="14" fillId="22" borderId="0" applyNumberFormat="0" applyBorder="0" applyAlignment="0" applyProtection="0"/>
    <xf numFmtId="0" fontId="2" fillId="23" borderId="7" applyNumberFormat="0" applyFont="0" applyAlignment="0" applyProtection="0"/>
    <xf numFmtId="0" fontId="15" fillId="20" borderId="8" applyNumberForma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0" borderId="0" applyNumberFormat="0" applyFill="0" applyBorder="0" applyAlignment="0" applyProtection="0"/>
    <xf numFmtId="0" fontId="1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4" fillId="3" borderId="0" applyNumberFormat="0" applyBorder="0" applyAlignment="0" applyProtection="0"/>
    <xf numFmtId="0" fontId="5" fillId="20" borderId="1" applyNumberFormat="0" applyAlignment="0" applyProtection="0"/>
    <xf numFmtId="0" fontId="6" fillId="21" borderId="2" applyNumberFormat="0" applyAlignment="0" applyProtection="0"/>
    <xf numFmtId="0" fontId="7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1" fillId="0" borderId="0" applyNumberFormat="0" applyFill="0" applyBorder="0" applyAlignment="0" applyProtection="0"/>
    <xf numFmtId="0" fontId="12" fillId="7" borderId="1" applyNumberFormat="0" applyAlignment="0" applyProtection="0"/>
    <xf numFmtId="0" fontId="13" fillId="0" borderId="6" applyNumberFormat="0" applyFill="0" applyAlignment="0" applyProtection="0"/>
    <xf numFmtId="0" fontId="14" fillId="22" borderId="0" applyNumberFormat="0" applyBorder="0" applyAlignment="0" applyProtection="0"/>
    <xf numFmtId="0" fontId="2" fillId="23" borderId="7" applyNumberFormat="0" applyFont="0" applyAlignment="0" applyProtection="0"/>
    <xf numFmtId="0" fontId="15" fillId="20" borderId="8" applyNumberForma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0" borderId="0" applyNumberFormat="0" applyFill="0" applyBorder="0" applyAlignment="0" applyProtection="0"/>
    <xf numFmtId="0" fontId="1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4" fillId="3" borderId="0" applyNumberFormat="0" applyBorder="0" applyAlignment="0" applyProtection="0"/>
    <xf numFmtId="0" fontId="5" fillId="20" borderId="1" applyNumberFormat="0" applyAlignment="0" applyProtection="0"/>
    <xf numFmtId="0" fontId="6" fillId="21" borderId="2" applyNumberFormat="0" applyAlignment="0" applyProtection="0"/>
    <xf numFmtId="0" fontId="7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1" fillId="0" borderId="0" applyNumberFormat="0" applyFill="0" applyBorder="0" applyAlignment="0" applyProtection="0"/>
    <xf numFmtId="0" fontId="12" fillId="7" borderId="1" applyNumberFormat="0" applyAlignment="0" applyProtection="0"/>
    <xf numFmtId="0" fontId="13" fillId="0" borderId="6" applyNumberFormat="0" applyFill="0" applyAlignment="0" applyProtection="0"/>
    <xf numFmtId="0" fontId="14" fillId="22" borderId="0" applyNumberFormat="0" applyBorder="0" applyAlignment="0" applyProtection="0"/>
    <xf numFmtId="0" fontId="2" fillId="23" borderId="7" applyNumberFormat="0" applyFont="0" applyAlignment="0" applyProtection="0"/>
    <xf numFmtId="0" fontId="15" fillId="20" borderId="8" applyNumberForma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0" borderId="0" applyNumberFormat="0" applyFill="0" applyBorder="0" applyAlignment="0" applyProtection="0"/>
    <xf numFmtId="0" fontId="1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4" fillId="3" borderId="0" applyNumberFormat="0" applyBorder="0" applyAlignment="0" applyProtection="0"/>
    <xf numFmtId="0" fontId="5" fillId="20" borderId="1" applyNumberFormat="0" applyAlignment="0" applyProtection="0"/>
    <xf numFmtId="0" fontId="6" fillId="21" borderId="2" applyNumberFormat="0" applyAlignment="0" applyProtection="0"/>
    <xf numFmtId="0" fontId="7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1" fillId="0" borderId="0" applyNumberFormat="0" applyFill="0" applyBorder="0" applyAlignment="0" applyProtection="0"/>
    <xf numFmtId="0" fontId="12" fillId="7" borderId="1" applyNumberFormat="0" applyAlignment="0" applyProtection="0"/>
    <xf numFmtId="0" fontId="13" fillId="0" borderId="6" applyNumberFormat="0" applyFill="0" applyAlignment="0" applyProtection="0"/>
    <xf numFmtId="0" fontId="14" fillId="22" borderId="0" applyNumberFormat="0" applyBorder="0" applyAlignment="0" applyProtection="0"/>
    <xf numFmtId="0" fontId="2" fillId="23" borderId="7" applyNumberFormat="0" applyFont="0" applyAlignment="0" applyProtection="0"/>
    <xf numFmtId="0" fontId="15" fillId="20" borderId="8" applyNumberForma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0" borderId="0" applyNumberFormat="0" applyFill="0" applyBorder="0" applyAlignment="0" applyProtection="0"/>
    <xf numFmtId="0" fontId="1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4" fillId="3" borderId="0" applyNumberFormat="0" applyBorder="0" applyAlignment="0" applyProtection="0"/>
    <xf numFmtId="0" fontId="5" fillId="20" borderId="1" applyNumberFormat="0" applyAlignment="0" applyProtection="0"/>
    <xf numFmtId="0" fontId="6" fillId="21" borderId="2" applyNumberFormat="0" applyAlignment="0" applyProtection="0"/>
    <xf numFmtId="0" fontId="7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1" fillId="0" borderId="0" applyNumberFormat="0" applyFill="0" applyBorder="0" applyAlignment="0" applyProtection="0"/>
    <xf numFmtId="0" fontId="12" fillId="7" borderId="1" applyNumberFormat="0" applyAlignment="0" applyProtection="0"/>
    <xf numFmtId="0" fontId="13" fillId="0" borderId="6" applyNumberFormat="0" applyFill="0" applyAlignment="0" applyProtection="0"/>
    <xf numFmtId="0" fontId="14" fillId="22" borderId="0" applyNumberFormat="0" applyBorder="0" applyAlignment="0" applyProtection="0"/>
    <xf numFmtId="0" fontId="2" fillId="23" borderId="7" applyNumberFormat="0" applyFont="0" applyAlignment="0" applyProtection="0"/>
    <xf numFmtId="0" fontId="15" fillId="20" borderId="8" applyNumberForma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0" borderId="0" applyNumberFormat="0" applyFill="0" applyBorder="0" applyAlignment="0" applyProtection="0"/>
    <xf numFmtId="0" fontId="1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4" fillId="3" borderId="0" applyNumberFormat="0" applyBorder="0" applyAlignment="0" applyProtection="0"/>
    <xf numFmtId="0" fontId="5" fillId="20" borderId="1" applyNumberFormat="0" applyAlignment="0" applyProtection="0"/>
    <xf numFmtId="0" fontId="6" fillId="21" borderId="2" applyNumberFormat="0" applyAlignment="0" applyProtection="0"/>
    <xf numFmtId="0" fontId="7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1" fillId="0" borderId="0" applyNumberFormat="0" applyFill="0" applyBorder="0" applyAlignment="0" applyProtection="0"/>
    <xf numFmtId="0" fontId="12" fillId="7" borderId="1" applyNumberFormat="0" applyAlignment="0" applyProtection="0"/>
    <xf numFmtId="0" fontId="13" fillId="0" borderId="6" applyNumberFormat="0" applyFill="0" applyAlignment="0" applyProtection="0"/>
    <xf numFmtId="0" fontId="14" fillId="22" borderId="0" applyNumberFormat="0" applyBorder="0" applyAlignment="0" applyProtection="0"/>
    <xf numFmtId="0" fontId="2" fillId="23" borderId="7" applyNumberFormat="0" applyFont="0" applyAlignment="0" applyProtection="0"/>
    <xf numFmtId="0" fontId="15" fillId="20" borderId="8" applyNumberForma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0" borderId="0" applyNumberFormat="0" applyFill="0" applyBorder="0" applyAlignment="0" applyProtection="0"/>
    <xf numFmtId="0" fontId="1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4" fillId="3" borderId="0" applyNumberFormat="0" applyBorder="0" applyAlignment="0" applyProtection="0"/>
    <xf numFmtId="0" fontId="5" fillId="20" borderId="1" applyNumberFormat="0" applyAlignment="0" applyProtection="0"/>
    <xf numFmtId="0" fontId="6" fillId="21" borderId="2" applyNumberFormat="0" applyAlignment="0" applyProtection="0"/>
    <xf numFmtId="43" fontId="1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1" fillId="0" borderId="0" applyNumberFormat="0" applyFill="0" applyBorder="0" applyAlignment="0" applyProtection="0"/>
    <xf numFmtId="0" fontId="12" fillId="7" borderId="1" applyNumberFormat="0" applyAlignment="0" applyProtection="0"/>
    <xf numFmtId="0" fontId="13" fillId="0" borderId="6" applyNumberFormat="0" applyFill="0" applyAlignment="0" applyProtection="0"/>
    <xf numFmtId="0" fontId="14" fillId="22" borderId="0" applyNumberFormat="0" applyBorder="0" applyAlignment="0" applyProtection="0"/>
    <xf numFmtId="0" fontId="2" fillId="23" borderId="7" applyNumberFormat="0" applyFont="0" applyAlignment="0" applyProtection="0"/>
    <xf numFmtId="0" fontId="15" fillId="20" borderId="8" applyNumberForma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0" borderId="0" applyNumberFormat="0" applyFill="0" applyBorder="0" applyAlignment="0" applyProtection="0"/>
    <xf numFmtId="9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48" fillId="0" borderId="0"/>
  </cellStyleXfs>
  <cellXfs count="182">
    <xf numFmtId="0" fontId="0" fillId="0" borderId="0" xfId="0"/>
    <xf numFmtId="0" fontId="20" fillId="0" borderId="10" xfId="0" applyFont="1" applyBorder="1"/>
    <xf numFmtId="0" fontId="20" fillId="0" borderId="0" xfId="0" applyFont="1"/>
    <xf numFmtId="0" fontId="20" fillId="0" borderId="0" xfId="0" applyFont="1" applyBorder="1"/>
    <xf numFmtId="43" fontId="20" fillId="0" borderId="0" xfId="0" applyNumberFormat="1" applyFont="1"/>
    <xf numFmtId="43" fontId="20" fillId="0" borderId="0" xfId="0" applyNumberFormat="1" applyFont="1" applyBorder="1"/>
    <xf numFmtId="0" fontId="21" fillId="0" borderId="0" xfId="1" applyFont="1" applyFill="1" applyBorder="1" applyAlignment="1">
      <alignment horizontal="center" vertical="center" wrapText="1"/>
    </xf>
    <xf numFmtId="43" fontId="21" fillId="0" borderId="0" xfId="1" applyNumberFormat="1" applyFont="1" applyFill="1" applyBorder="1" applyAlignment="1">
      <alignment horizontal="center" vertical="center" wrapText="1"/>
    </xf>
    <xf numFmtId="0" fontId="23" fillId="0" borderId="10" xfId="0" applyFont="1" applyBorder="1" applyAlignment="1">
      <alignment horizontal="left" wrapText="1"/>
    </xf>
    <xf numFmtId="0" fontId="21" fillId="0" borderId="10" xfId="168" applyFont="1" applyFill="1" applyBorder="1" applyAlignment="1">
      <alignment horizontal="left" wrapText="1"/>
    </xf>
    <xf numFmtId="0" fontId="21" fillId="0" borderId="10" xfId="418" applyFont="1" applyFill="1" applyBorder="1" applyAlignment="1">
      <alignment horizontal="left" wrapText="1"/>
    </xf>
    <xf numFmtId="0" fontId="21" fillId="0" borderId="10" xfId="460" applyFont="1" applyFill="1" applyBorder="1" applyAlignment="1">
      <alignment horizontal="left" wrapText="1"/>
    </xf>
    <xf numFmtId="0" fontId="21" fillId="0" borderId="10" xfId="502" applyFont="1" applyFill="1" applyBorder="1" applyAlignment="1">
      <alignment horizontal="left" wrapText="1"/>
    </xf>
    <xf numFmtId="0" fontId="21" fillId="0" borderId="10" xfId="544" applyFont="1" applyFill="1" applyBorder="1" applyAlignment="1">
      <alignment horizontal="left" wrapText="1"/>
    </xf>
    <xf numFmtId="0" fontId="21" fillId="0" borderId="10" xfId="670" applyFont="1" applyFill="1" applyBorder="1" applyAlignment="1">
      <alignment horizontal="left" wrapText="1"/>
    </xf>
    <xf numFmtId="0" fontId="26" fillId="0" borderId="10" xfId="754" applyFont="1" applyFill="1" applyBorder="1" applyAlignment="1">
      <alignment horizontal="left" wrapText="1"/>
    </xf>
    <xf numFmtId="0" fontId="27" fillId="0" borderId="10" xfId="796" applyFont="1" applyFill="1" applyBorder="1" applyAlignment="1">
      <alignment horizontal="left" vertical="center" wrapText="1"/>
    </xf>
    <xf numFmtId="0" fontId="29" fillId="0" borderId="10" xfId="1551" applyFont="1" applyFill="1" applyBorder="1" applyAlignment="1"/>
    <xf numFmtId="0" fontId="31" fillId="0" borderId="0" xfId="0" applyFont="1"/>
    <xf numFmtId="0" fontId="32" fillId="0" borderId="10" xfId="0" applyFont="1" applyBorder="1" applyAlignment="1">
      <alignment horizontal="left" wrapText="1"/>
    </xf>
    <xf numFmtId="0" fontId="24" fillId="0" borderId="10" xfId="0" applyFont="1" applyBorder="1"/>
    <xf numFmtId="0" fontId="26" fillId="0" borderId="0" xfId="1" applyFont="1" applyFill="1" applyBorder="1" applyAlignment="1">
      <alignment horizontal="center" vertical="center" wrapText="1"/>
    </xf>
    <xf numFmtId="0" fontId="33" fillId="0" borderId="0" xfId="0" applyFont="1" applyBorder="1"/>
    <xf numFmtId="0" fontId="33" fillId="0" borderId="0" xfId="0" applyFont="1"/>
    <xf numFmtId="43" fontId="33" fillId="0" borderId="0" xfId="0" applyNumberFormat="1" applyFont="1"/>
    <xf numFmtId="0" fontId="21" fillId="0" borderId="10" xfId="1551" applyFont="1" applyFill="1" applyBorder="1" applyAlignment="1"/>
    <xf numFmtId="0" fontId="24" fillId="0" borderId="0" xfId="0" applyFont="1"/>
    <xf numFmtId="0" fontId="21" fillId="0" borderId="10" xfId="1551" applyFont="1" applyFill="1" applyBorder="1" applyAlignment="1">
      <alignment horizontal="center"/>
    </xf>
    <xf numFmtId="0" fontId="21" fillId="25" borderId="10" xfId="1551" applyFont="1" applyFill="1" applyBorder="1" applyAlignment="1">
      <alignment horizontal="center"/>
    </xf>
    <xf numFmtId="0" fontId="24" fillId="0" borderId="0" xfId="0" applyFont="1" applyBorder="1"/>
    <xf numFmtId="0" fontId="27" fillId="0" borderId="0" xfId="1551" applyFont="1" applyBorder="1" applyAlignment="1">
      <alignment horizontal="center"/>
    </xf>
    <xf numFmtId="0" fontId="21" fillId="0" borderId="10" xfId="0" applyFont="1" applyFill="1" applyBorder="1" applyAlignment="1">
      <alignment horizontal="center" wrapText="1"/>
    </xf>
    <xf numFmtId="165" fontId="21" fillId="0" borderId="10" xfId="153" applyNumberFormat="1" applyFont="1" applyFill="1" applyBorder="1" applyAlignment="1">
      <alignment horizontal="center" wrapText="1"/>
    </xf>
    <xf numFmtId="0" fontId="23" fillId="0" borderId="10" xfId="0" applyFont="1" applyBorder="1" applyAlignment="1">
      <alignment horizontal="center" wrapText="1"/>
    </xf>
    <xf numFmtId="0" fontId="35" fillId="0" borderId="10" xfId="0" applyFont="1" applyFill="1" applyBorder="1" applyAlignment="1">
      <alignment horizontal="left" wrapText="1"/>
    </xf>
    <xf numFmtId="0" fontId="24" fillId="0" borderId="10" xfId="0" applyFont="1" applyFill="1" applyBorder="1" applyAlignment="1">
      <alignment horizontal="center" wrapText="1"/>
    </xf>
    <xf numFmtId="0" fontId="21" fillId="0" borderId="10" xfId="0" applyFont="1" applyBorder="1" applyAlignment="1">
      <alignment horizontal="center" vertical="center" wrapText="1"/>
    </xf>
    <xf numFmtId="0" fontId="34" fillId="0" borderId="10" xfId="0" applyFont="1" applyFill="1" applyBorder="1" applyAlignment="1">
      <alignment horizontal="center" vertical="center" wrapText="1"/>
    </xf>
    <xf numFmtId="0" fontId="21" fillId="0" borderId="10" xfId="0" applyFont="1" applyBorder="1" applyAlignment="1">
      <alignment horizontal="left" vertical="center" wrapText="1"/>
    </xf>
    <xf numFmtId="0" fontId="21" fillId="0" borderId="10" xfId="251" applyFont="1" applyFill="1" applyBorder="1" applyAlignment="1">
      <alignment horizontal="center" vertical="center" wrapText="1"/>
    </xf>
    <xf numFmtId="164" fontId="21" fillId="0" borderId="10" xfId="153" applyNumberFormat="1" applyFont="1" applyFill="1" applyBorder="1" applyAlignment="1">
      <alignment horizontal="right" vertical="center" wrapText="1"/>
    </xf>
    <xf numFmtId="165" fontId="21" fillId="0" borderId="10" xfId="153" applyNumberFormat="1" applyFont="1" applyFill="1" applyBorder="1" applyAlignment="1">
      <alignment horizontal="right" vertical="center" wrapText="1"/>
    </xf>
    <xf numFmtId="0" fontId="21" fillId="0" borderId="10" xfId="293" applyFont="1" applyFill="1" applyBorder="1" applyAlignment="1">
      <alignment horizontal="left" wrapText="1"/>
    </xf>
    <xf numFmtId="0" fontId="26" fillId="0" borderId="10" xfId="1132" applyFont="1" applyFill="1" applyBorder="1" applyAlignment="1">
      <alignment wrapText="1"/>
    </xf>
    <xf numFmtId="0" fontId="21" fillId="25" borderId="10" xfId="0" applyFont="1" applyFill="1" applyBorder="1" applyAlignment="1">
      <alignment wrapText="1"/>
    </xf>
    <xf numFmtId="165" fontId="33" fillId="0" borderId="0" xfId="0" applyNumberFormat="1" applyFont="1"/>
    <xf numFmtId="165" fontId="20" fillId="0" borderId="0" xfId="0" applyNumberFormat="1" applyFont="1"/>
    <xf numFmtId="0" fontId="38" fillId="0" borderId="10" xfId="0" applyFont="1" applyFill="1" applyBorder="1" applyAlignment="1">
      <alignment horizontal="left" wrapText="1"/>
    </xf>
    <xf numFmtId="0" fontId="20" fillId="0" borderId="10" xfId="0" applyFont="1" applyBorder="1" applyAlignment="1">
      <alignment horizontal="center" vertical="center" wrapText="1"/>
    </xf>
    <xf numFmtId="166" fontId="20" fillId="0" borderId="0" xfId="0" applyNumberFormat="1" applyFont="1"/>
    <xf numFmtId="0" fontId="20" fillId="0" borderId="10" xfId="0" applyFont="1" applyBorder="1" applyAlignment="1">
      <alignment horizontal="center" vertical="center"/>
    </xf>
    <xf numFmtId="0" fontId="23" fillId="0" borderId="10" xfId="0" applyFont="1" applyBorder="1"/>
    <xf numFmtId="43" fontId="23" fillId="0" borderId="10" xfId="1595" applyFont="1" applyBorder="1"/>
    <xf numFmtId="43" fontId="23" fillId="0" borderId="10" xfId="0" applyNumberFormat="1" applyFont="1" applyBorder="1"/>
    <xf numFmtId="43" fontId="27" fillId="0" borderId="11" xfId="1551" applyNumberFormat="1" applyFont="1" applyBorder="1" applyAlignment="1">
      <alignment horizontal="center"/>
    </xf>
    <xf numFmtId="0" fontId="23" fillId="0" borderId="10" xfId="0" applyFont="1" applyBorder="1" applyAlignment="1">
      <alignment horizontal="center" vertical="center"/>
    </xf>
    <xf numFmtId="0" fontId="21" fillId="0" borderId="10" xfId="922" applyFont="1" applyFill="1" applyBorder="1" applyAlignment="1">
      <alignment wrapText="1"/>
    </xf>
    <xf numFmtId="0" fontId="21" fillId="0" borderId="10" xfId="376" applyFont="1" applyFill="1" applyBorder="1" applyAlignment="1">
      <alignment horizontal="left" wrapText="1"/>
    </xf>
    <xf numFmtId="0" fontId="21" fillId="0" borderId="10" xfId="0" applyFont="1" applyFill="1" applyBorder="1" applyAlignment="1">
      <alignment wrapText="1"/>
    </xf>
    <xf numFmtId="0" fontId="0" fillId="0" borderId="0" xfId="0" applyAlignment="1">
      <alignment horizontal="center" vertical="center"/>
    </xf>
    <xf numFmtId="0" fontId="40" fillId="0" borderId="10" xfId="0" applyFont="1" applyBorder="1" applyAlignment="1">
      <alignment vertical="center"/>
    </xf>
    <xf numFmtId="0" fontId="40" fillId="0" borderId="10" xfId="0" applyFont="1" applyBorder="1" applyAlignment="1">
      <alignment wrapText="1"/>
    </xf>
    <xf numFmtId="0" fontId="40" fillId="0" borderId="10" xfId="0" applyFont="1" applyBorder="1" applyAlignment="1">
      <alignment horizontal="center" vertical="center"/>
    </xf>
    <xf numFmtId="0" fontId="40" fillId="0" borderId="10" xfId="0" applyFont="1" applyBorder="1" applyAlignment="1">
      <alignment horizontal="left" vertical="center"/>
    </xf>
    <xf numFmtId="0" fontId="40" fillId="0" borderId="10" xfId="0" applyFont="1" applyBorder="1"/>
    <xf numFmtId="166" fontId="40" fillId="0" borderId="10" xfId="0" applyNumberFormat="1" applyFont="1" applyBorder="1" applyAlignment="1">
      <alignment horizontal="center" vertical="center"/>
    </xf>
    <xf numFmtId="164" fontId="40" fillId="0" borderId="10" xfId="0" applyNumberFormat="1" applyFont="1" applyBorder="1"/>
    <xf numFmtId="0" fontId="0" fillId="0" borderId="10" xfId="0" applyBorder="1"/>
    <xf numFmtId="166" fontId="0" fillId="0" borderId="10" xfId="0" applyNumberFormat="1" applyBorder="1" applyAlignment="1">
      <alignment horizontal="center" vertical="center"/>
    </xf>
    <xf numFmtId="164" fontId="42" fillId="0" borderId="10" xfId="0" applyNumberFormat="1" applyFont="1" applyBorder="1"/>
    <xf numFmtId="0" fontId="40" fillId="0" borderId="0" xfId="0" applyFont="1"/>
    <xf numFmtId="43" fontId="40" fillId="0" borderId="10" xfId="0" applyNumberFormat="1" applyFont="1" applyBorder="1"/>
    <xf numFmtId="0" fontId="41" fillId="0" borderId="10" xfId="0" applyFont="1" applyBorder="1"/>
    <xf numFmtId="164" fontId="41" fillId="0" borderId="10" xfId="0" applyNumberFormat="1" applyFont="1" applyBorder="1"/>
    <xf numFmtId="167" fontId="41" fillId="0" borderId="10" xfId="0" applyNumberFormat="1" applyFont="1" applyBorder="1"/>
    <xf numFmtId="0" fontId="44" fillId="0" borderId="10" xfId="0" applyFont="1" applyBorder="1" applyAlignment="1">
      <alignment horizontal="center" vertical="center"/>
    </xf>
    <xf numFmtId="0" fontId="41" fillId="0" borderId="10" xfId="0" applyFont="1" applyBorder="1" applyAlignment="1">
      <alignment vertical="center"/>
    </xf>
    <xf numFmtId="0" fontId="44" fillId="0" borderId="10" xfId="0" applyFont="1" applyBorder="1" applyAlignment="1">
      <alignment horizontal="center"/>
    </xf>
    <xf numFmtId="0" fontId="40" fillId="0" borderId="10" xfId="0" applyFont="1" applyBorder="1" applyAlignment="1">
      <alignment horizontal="center"/>
    </xf>
    <xf numFmtId="165" fontId="40" fillId="0" borderId="10" xfId="0" applyNumberFormat="1" applyFont="1" applyBorder="1"/>
    <xf numFmtId="43" fontId="40" fillId="0" borderId="10" xfId="0" applyNumberFormat="1" applyFont="1" applyBorder="1" applyAlignment="1">
      <alignment horizontal="center"/>
    </xf>
    <xf numFmtId="0" fontId="44" fillId="0" borderId="10" xfId="0" applyFont="1" applyBorder="1" applyAlignment="1">
      <alignment horizontal="right"/>
    </xf>
    <xf numFmtId="0" fontId="42" fillId="0" borderId="10" xfId="0" applyFont="1" applyBorder="1" applyAlignment="1">
      <alignment horizontal="center"/>
    </xf>
    <xf numFmtId="0" fontId="45" fillId="0" borderId="10" xfId="0" applyFont="1" applyBorder="1"/>
    <xf numFmtId="0" fontId="44" fillId="0" borderId="10" xfId="0" applyFont="1" applyBorder="1"/>
    <xf numFmtId="164" fontId="0" fillId="0" borderId="0" xfId="0" applyNumberFormat="1"/>
    <xf numFmtId="0" fontId="41" fillId="0" borderId="10" xfId="0" applyFont="1" applyBorder="1" applyAlignment="1">
      <alignment wrapText="1"/>
    </xf>
    <xf numFmtId="0" fontId="41" fillId="0" borderId="10" xfId="0" applyFont="1" applyBorder="1" applyAlignment="1">
      <alignment vertical="center" wrapText="1"/>
    </xf>
    <xf numFmtId="0" fontId="21" fillId="0" borderId="10" xfId="0" applyFont="1" applyFill="1" applyBorder="1" applyAlignment="1">
      <alignment horizontal="center" vertical="center"/>
    </xf>
    <xf numFmtId="0" fontId="23" fillId="0" borderId="10" xfId="0" applyFont="1" applyFill="1" applyBorder="1"/>
    <xf numFmtId="2" fontId="20" fillId="0" borderId="10" xfId="0" applyNumberFormat="1" applyFont="1" applyBorder="1"/>
    <xf numFmtId="43" fontId="23" fillId="0" borderId="10" xfId="0" applyNumberFormat="1" applyFont="1" applyBorder="1" applyAlignment="1">
      <alignment horizontal="right" wrapText="1"/>
    </xf>
    <xf numFmtId="2" fontId="33" fillId="0" borderId="0" xfId="0" applyNumberFormat="1" applyFont="1"/>
    <xf numFmtId="0" fontId="45" fillId="0" borderId="10" xfId="0" applyFont="1" applyBorder="1" applyAlignment="1">
      <alignment wrapText="1"/>
    </xf>
    <xf numFmtId="2" fontId="20" fillId="0" borderId="0" xfId="0" applyNumberFormat="1" applyFont="1"/>
    <xf numFmtId="167" fontId="0" fillId="0" borderId="0" xfId="0" applyNumberFormat="1"/>
    <xf numFmtId="164" fontId="24" fillId="25" borderId="10" xfId="1551" applyNumberFormat="1" applyFont="1" applyFill="1" applyBorder="1" applyAlignment="1">
      <alignment vertical="center"/>
    </xf>
    <xf numFmtId="164" fontId="24" fillId="0" borderId="10" xfId="1579" applyNumberFormat="1" applyFont="1" applyFill="1" applyBorder="1" applyAlignment="1">
      <alignment horizontal="center" vertical="center"/>
    </xf>
    <xf numFmtId="165" fontId="24" fillId="0" borderId="10" xfId="1551" applyNumberFormat="1" applyFont="1" applyFill="1" applyBorder="1" applyAlignment="1">
      <alignment horizontal="center" vertical="center"/>
    </xf>
    <xf numFmtId="164" fontId="24" fillId="0" borderId="10" xfId="1551" applyNumberFormat="1" applyFont="1" applyFill="1" applyBorder="1" applyAlignment="1">
      <alignment horizontal="center" vertical="center"/>
    </xf>
    <xf numFmtId="0" fontId="24" fillId="0" borderId="10" xfId="0" applyFont="1" applyFill="1" applyBorder="1" applyAlignment="1">
      <alignment horizontal="center" vertical="center" wrapText="1"/>
    </xf>
    <xf numFmtId="0" fontId="21" fillId="24" borderId="10" xfId="43" applyFont="1" applyFill="1" applyBorder="1" applyAlignment="1">
      <alignment horizontal="center" wrapText="1"/>
    </xf>
    <xf numFmtId="43" fontId="40" fillId="0" borderId="10" xfId="0" applyNumberFormat="1" applyFont="1" applyBorder="1" applyAlignment="1">
      <alignment horizontal="center" vertical="center" wrapText="1"/>
    </xf>
    <xf numFmtId="0" fontId="40" fillId="0" borderId="10" xfId="0" applyFont="1" applyBorder="1" applyAlignment="1">
      <alignment horizontal="center" vertical="center" wrapText="1"/>
    </xf>
    <xf numFmtId="167" fontId="20" fillId="0" borderId="0" xfId="0" applyNumberFormat="1" applyFont="1"/>
    <xf numFmtId="164" fontId="23" fillId="0" borderId="10" xfId="1594" applyNumberFormat="1" applyFont="1" applyBorder="1" applyAlignment="1">
      <alignment horizontal="right" wrapText="1"/>
    </xf>
    <xf numFmtId="164" fontId="20" fillId="0" borderId="0" xfId="0" applyNumberFormat="1" applyFont="1"/>
    <xf numFmtId="167" fontId="27" fillId="0" borderId="0" xfId="1551" applyNumberFormat="1" applyFont="1" applyBorder="1" applyAlignment="1">
      <alignment horizontal="center"/>
    </xf>
    <xf numFmtId="0" fontId="21" fillId="0" borderId="10" xfId="0" applyFont="1" applyBorder="1"/>
    <xf numFmtId="9" fontId="20" fillId="0" borderId="10" xfId="1594" applyNumberFormat="1" applyFont="1" applyBorder="1"/>
    <xf numFmtId="9" fontId="20" fillId="0" borderId="10" xfId="1594" applyFont="1" applyBorder="1"/>
    <xf numFmtId="43" fontId="22" fillId="0" borderId="10" xfId="0" applyNumberFormat="1" applyFont="1" applyBorder="1"/>
    <xf numFmtId="43" fontId="21" fillId="0" borderId="10" xfId="0" applyNumberFormat="1" applyFont="1" applyBorder="1"/>
    <xf numFmtId="0" fontId="24" fillId="0" borderId="10" xfId="1551" applyFont="1" applyBorder="1" applyAlignment="1">
      <alignment horizontal="center" vertical="center"/>
    </xf>
    <xf numFmtId="164" fontId="24" fillId="0" borderId="10" xfId="1579" applyNumberFormat="1" applyFont="1" applyFill="1" applyBorder="1" applyAlignment="1">
      <alignment horizontal="center" vertical="center" wrapText="1"/>
    </xf>
    <xf numFmtId="43" fontId="24" fillId="0" borderId="10" xfId="1551" applyNumberFormat="1" applyFont="1" applyFill="1" applyBorder="1" applyAlignment="1">
      <alignment horizontal="center" vertical="center" wrapText="1"/>
    </xf>
    <xf numFmtId="164" fontId="34" fillId="0" borderId="10" xfId="1579" applyNumberFormat="1" applyFont="1" applyFill="1" applyBorder="1" applyAlignment="1">
      <alignment horizontal="right" vertical="center"/>
    </xf>
    <xf numFmtId="43" fontId="21" fillId="25" borderId="10" xfId="1579" applyNumberFormat="1" applyFont="1" applyFill="1" applyBorder="1" applyAlignment="1">
      <alignment horizontal="right" vertical="center"/>
    </xf>
    <xf numFmtId="164" fontId="24" fillId="0" borderId="10" xfId="1579" applyNumberFormat="1" applyFont="1" applyFill="1" applyBorder="1" applyAlignment="1">
      <alignment horizontal="right" vertical="center"/>
    </xf>
    <xf numFmtId="164" fontId="24" fillId="0" borderId="10" xfId="0" applyNumberFormat="1" applyFont="1" applyBorder="1" applyAlignment="1">
      <alignment horizontal="right" vertical="center"/>
    </xf>
    <xf numFmtId="165" fontId="24" fillId="0" borderId="10" xfId="1551" applyNumberFormat="1" applyFont="1" applyFill="1" applyBorder="1" applyAlignment="1">
      <alignment horizontal="right" vertical="center"/>
    </xf>
    <xf numFmtId="0" fontId="29" fillId="0" borderId="10" xfId="0" applyFont="1" applyFill="1" applyBorder="1" applyAlignment="1">
      <alignment horizontal="center" vertical="center" wrapText="1"/>
    </xf>
    <xf numFmtId="167" fontId="28" fillId="0" borderId="0" xfId="0" applyNumberFormat="1" applyFont="1"/>
    <xf numFmtId="0" fontId="23" fillId="0" borderId="10" xfId="0" applyFont="1" applyBorder="1" applyAlignment="1">
      <alignment horizontal="center" vertical="center"/>
    </xf>
    <xf numFmtId="167" fontId="33" fillId="0" borderId="0" xfId="0" applyNumberFormat="1" applyFont="1"/>
    <xf numFmtId="0" fontId="34" fillId="0" borderId="10" xfId="0" applyFont="1" applyFill="1" applyBorder="1" applyAlignment="1">
      <alignment horizontal="center"/>
    </xf>
    <xf numFmtId="0" fontId="29" fillId="0" borderId="10" xfId="0" applyFont="1" applyFill="1" applyBorder="1" applyAlignment="1">
      <alignment horizontal="left"/>
    </xf>
    <xf numFmtId="164" fontId="34" fillId="0" borderId="10" xfId="1243" applyNumberFormat="1" applyFont="1" applyFill="1" applyBorder="1" applyAlignment="1"/>
    <xf numFmtId="0" fontId="34" fillId="0" borderId="10" xfId="0" applyFont="1" applyFill="1" applyBorder="1" applyAlignment="1">
      <alignment horizontal="left" wrapText="1"/>
    </xf>
    <xf numFmtId="0" fontId="34" fillId="0" borderId="10" xfId="0" applyFont="1" applyFill="1" applyBorder="1" applyAlignment="1">
      <alignment horizontal="left"/>
    </xf>
    <xf numFmtId="0" fontId="34" fillId="26" borderId="10" xfId="0" applyFont="1" applyFill="1" applyBorder="1" applyAlignment="1">
      <alignment horizontal="center"/>
    </xf>
    <xf numFmtId="164" fontId="34" fillId="26" borderId="10" xfId="1243" applyNumberFormat="1" applyFont="1" applyFill="1" applyBorder="1" applyAlignment="1"/>
    <xf numFmtId="0" fontId="24" fillId="26" borderId="0" xfId="0" applyFont="1" applyFill="1" applyBorder="1" applyAlignment="1">
      <alignment horizontal="center"/>
    </xf>
    <xf numFmtId="0" fontId="24" fillId="0" borderId="0" xfId="0" applyFont="1" applyFill="1" applyBorder="1" applyAlignment="1">
      <alignment horizontal="center"/>
    </xf>
    <xf numFmtId="0" fontId="24" fillId="0" borderId="10" xfId="964" applyFont="1" applyFill="1" applyBorder="1" applyAlignment="1">
      <alignment horizontal="center" wrapText="1"/>
    </xf>
    <xf numFmtId="0" fontId="29" fillId="0" borderId="10" xfId="0" applyFont="1" applyFill="1" applyBorder="1" applyAlignment="1">
      <alignment horizontal="center"/>
    </xf>
    <xf numFmtId="0" fontId="29" fillId="0" borderId="10" xfId="0" applyFont="1" applyFill="1" applyBorder="1" applyAlignment="1">
      <alignment horizontal="center" vertical="center"/>
    </xf>
    <xf numFmtId="43" fontId="21" fillId="0" borderId="10" xfId="153" applyNumberFormat="1" applyFont="1" applyFill="1" applyBorder="1" applyAlignment="1">
      <alignment horizontal="right" wrapText="1"/>
    </xf>
    <xf numFmtId="43" fontId="21" fillId="0" borderId="10" xfId="0" applyNumberFormat="1" applyFont="1" applyBorder="1" applyAlignment="1">
      <alignment horizontal="right" wrapText="1"/>
    </xf>
    <xf numFmtId="43" fontId="24" fillId="0" borderId="10" xfId="0" applyNumberFormat="1" applyFont="1" applyBorder="1" applyAlignment="1">
      <alignment horizontal="right" wrapText="1"/>
    </xf>
    <xf numFmtId="43" fontId="36" fillId="0" borderId="10" xfId="1595" applyNumberFormat="1" applyFont="1" applyFill="1" applyBorder="1" applyAlignment="1">
      <alignment horizontal="right" wrapText="1"/>
    </xf>
    <xf numFmtId="43" fontId="24" fillId="0" borderId="10" xfId="153" applyNumberFormat="1" applyFont="1" applyFill="1" applyBorder="1" applyAlignment="1">
      <alignment horizontal="right" wrapText="1"/>
    </xf>
    <xf numFmtId="43" fontId="35" fillId="0" borderId="10" xfId="1595" applyNumberFormat="1" applyFont="1" applyFill="1" applyBorder="1" applyAlignment="1">
      <alignment horizontal="right" wrapText="1"/>
    </xf>
    <xf numFmtId="43" fontId="38" fillId="0" borderId="10" xfId="1595" applyNumberFormat="1" applyFont="1" applyFill="1" applyBorder="1" applyAlignment="1">
      <alignment horizontal="right" wrapText="1"/>
    </xf>
    <xf numFmtId="43" fontId="34" fillId="26" borderId="10" xfId="1243" applyNumberFormat="1" applyFont="1" applyFill="1" applyBorder="1" applyAlignment="1"/>
    <xf numFmtId="43" fontId="29" fillId="0" borderId="10" xfId="1243" applyNumberFormat="1" applyFont="1" applyFill="1" applyBorder="1" applyAlignment="1"/>
    <xf numFmtId="43" fontId="35" fillId="0" borderId="10" xfId="1243" applyNumberFormat="1" applyFont="1" applyFill="1" applyBorder="1" applyAlignment="1"/>
    <xf numFmtId="43" fontId="49" fillId="0" borderId="10" xfId="0" applyNumberFormat="1" applyFont="1" applyBorder="1"/>
    <xf numFmtId="43" fontId="29" fillId="0" borderId="10" xfId="1579" applyNumberFormat="1" applyFont="1" applyFill="1" applyBorder="1" applyAlignment="1">
      <alignment horizontal="right" vertical="center"/>
    </xf>
    <xf numFmtId="43" fontId="34" fillId="0" borderId="10" xfId="1579" applyNumberFormat="1" applyFont="1" applyFill="1" applyBorder="1" applyAlignment="1">
      <alignment horizontal="right" vertical="center"/>
    </xf>
    <xf numFmtId="43" fontId="21" fillId="0" borderId="10" xfId="1579" applyNumberFormat="1" applyFont="1" applyFill="1" applyBorder="1" applyAlignment="1">
      <alignment horizontal="right" vertical="center"/>
    </xf>
    <xf numFmtId="43" fontId="24" fillId="0" borderId="10" xfId="1579" applyNumberFormat="1" applyFont="1" applyFill="1" applyBorder="1" applyAlignment="1">
      <alignment horizontal="right" vertical="center"/>
    </xf>
    <xf numFmtId="43" fontId="20" fillId="0" borderId="10" xfId="0" applyNumberFormat="1" applyFont="1" applyFill="1" applyBorder="1" applyAlignment="1">
      <alignment horizontal="right" vertical="center"/>
    </xf>
    <xf numFmtId="2" fontId="40" fillId="0" borderId="10" xfId="0" applyNumberFormat="1" applyFont="1" applyBorder="1" applyAlignment="1">
      <alignment horizontal="right" vertical="center"/>
    </xf>
    <xf numFmtId="2" fontId="40" fillId="0" borderId="10" xfId="0" applyNumberFormat="1" applyFont="1" applyBorder="1" applyAlignment="1">
      <alignment horizontal="right" vertical="center" wrapText="1"/>
    </xf>
    <xf numFmtId="43" fontId="40" fillId="0" borderId="10" xfId="0" applyNumberFormat="1" applyFont="1" applyBorder="1" applyAlignment="1">
      <alignment horizontal="right" vertical="center"/>
    </xf>
    <xf numFmtId="43" fontId="40" fillId="0" borderId="10" xfId="0" applyNumberFormat="1" applyFont="1" applyBorder="1" applyAlignment="1">
      <alignment horizontal="right" vertical="center" wrapText="1"/>
    </xf>
    <xf numFmtId="43" fontId="20" fillId="0" borderId="10" xfId="0" applyNumberFormat="1" applyFont="1" applyBorder="1" applyAlignment="1">
      <alignment horizontal="right" vertical="center"/>
    </xf>
    <xf numFmtId="43" fontId="21" fillId="0" borderId="10" xfId="153" applyNumberFormat="1" applyFont="1" applyFill="1" applyBorder="1" applyAlignment="1">
      <alignment horizontal="right" vertical="center" wrapText="1"/>
    </xf>
    <xf numFmtId="43" fontId="23" fillId="0" borderId="10" xfId="0" applyNumberFormat="1" applyFont="1" applyBorder="1" applyAlignment="1">
      <alignment horizontal="right" vertical="center" wrapText="1"/>
    </xf>
    <xf numFmtId="43" fontId="32" fillId="0" borderId="10" xfId="0" applyNumberFormat="1" applyFont="1" applyBorder="1" applyAlignment="1">
      <alignment horizontal="right" vertical="center" wrapText="1"/>
    </xf>
    <xf numFmtId="43" fontId="22" fillId="0" borderId="10" xfId="0" applyNumberFormat="1" applyFont="1" applyBorder="1" applyAlignment="1">
      <alignment horizontal="right" vertical="center" wrapText="1"/>
    </xf>
    <xf numFmtId="2" fontId="28" fillId="0" borderId="0" xfId="0" applyNumberFormat="1" applyFont="1"/>
    <xf numFmtId="0" fontId="36" fillId="0" borderId="10" xfId="1595" applyNumberFormat="1" applyFont="1" applyFill="1" applyBorder="1" applyAlignment="1">
      <alignment horizontal="right" wrapText="1"/>
    </xf>
    <xf numFmtId="0" fontId="43" fillId="0" borderId="13" xfId="0" applyFont="1" applyBorder="1" applyAlignment="1">
      <alignment horizontal="center" vertical="center"/>
    </xf>
    <xf numFmtId="0" fontId="43" fillId="0" borderId="12" xfId="0" applyFont="1" applyBorder="1" applyAlignment="1">
      <alignment horizontal="center" vertical="center"/>
    </xf>
    <xf numFmtId="0" fontId="43" fillId="0" borderId="14" xfId="0" applyFont="1" applyBorder="1" applyAlignment="1">
      <alignment horizontal="center" vertical="center"/>
    </xf>
    <xf numFmtId="167" fontId="39" fillId="0" borderId="0" xfId="0" applyNumberFormat="1" applyFont="1" applyAlignment="1">
      <alignment horizontal="left"/>
    </xf>
    <xf numFmtId="0" fontId="39" fillId="0" borderId="0" xfId="0" applyFont="1" applyAlignment="1">
      <alignment horizontal="left"/>
    </xf>
    <xf numFmtId="0" fontId="21" fillId="0" borderId="10" xfId="1" applyFont="1" applyFill="1" applyBorder="1" applyAlignment="1">
      <alignment horizontal="center" vertical="center" wrapText="1"/>
    </xf>
    <xf numFmtId="0" fontId="21" fillId="24" borderId="10" xfId="43" applyFont="1" applyFill="1" applyBorder="1" applyAlignment="1">
      <alignment horizontal="center" wrapText="1"/>
    </xf>
    <xf numFmtId="0" fontId="21" fillId="24" borderId="10" xfId="586" applyFont="1" applyFill="1" applyBorder="1" applyAlignment="1">
      <alignment horizontal="center" wrapText="1"/>
    </xf>
    <xf numFmtId="0" fontId="21" fillId="24" borderId="10" xfId="586" applyFont="1" applyFill="1" applyBorder="1" applyAlignment="1">
      <alignment horizontal="center"/>
    </xf>
    <xf numFmtId="0" fontId="43" fillId="0" borderId="10" xfId="0" applyFont="1" applyBorder="1" applyAlignment="1">
      <alignment horizontal="center"/>
    </xf>
    <xf numFmtId="0" fontId="23" fillId="0" borderId="10" xfId="0" applyFont="1" applyBorder="1" applyAlignment="1">
      <alignment horizontal="center"/>
    </xf>
    <xf numFmtId="0" fontId="21" fillId="0" borderId="10" xfId="0" applyFont="1" applyBorder="1" applyAlignment="1">
      <alignment horizontal="center"/>
    </xf>
    <xf numFmtId="0" fontId="23" fillId="0" borderId="10" xfId="0" applyFont="1" applyBorder="1" applyAlignment="1">
      <alignment horizontal="center" vertical="center"/>
    </xf>
    <xf numFmtId="0" fontId="46" fillId="0" borderId="10" xfId="0" applyFont="1" applyBorder="1" applyAlignment="1">
      <alignment horizontal="center" vertical="center"/>
    </xf>
    <xf numFmtId="0" fontId="41" fillId="0" borderId="13" xfId="0" applyFont="1" applyBorder="1" applyAlignment="1">
      <alignment horizontal="center" vertical="center"/>
    </xf>
    <xf numFmtId="0" fontId="41" fillId="0" borderId="14" xfId="0" applyFont="1" applyBorder="1" applyAlignment="1">
      <alignment horizontal="center" vertical="center"/>
    </xf>
    <xf numFmtId="0" fontId="41" fillId="0" borderId="10" xfId="0" applyFont="1" applyBorder="1" applyAlignment="1">
      <alignment horizontal="center"/>
    </xf>
    <xf numFmtId="0" fontId="41" fillId="0" borderId="12" xfId="0" applyFont="1" applyBorder="1" applyAlignment="1">
      <alignment horizontal="center" vertical="center"/>
    </xf>
  </cellXfs>
  <cellStyles count="1597">
    <cellStyle name="20% - Accent1 10" xfId="335"/>
    <cellStyle name="20% - Accent1 11" xfId="377"/>
    <cellStyle name="20% - Accent1 12" xfId="419"/>
    <cellStyle name="20% - Accent1 13" xfId="461"/>
    <cellStyle name="20% - Accent1 14" xfId="503"/>
    <cellStyle name="20% - Accent1 15" xfId="545"/>
    <cellStyle name="20% - Accent1 16" xfId="587"/>
    <cellStyle name="20% - Accent1 17" xfId="629"/>
    <cellStyle name="20% - Accent1 18" xfId="671"/>
    <cellStyle name="20% - Accent1 19" xfId="713"/>
    <cellStyle name="20% - Accent1 2" xfId="2"/>
    <cellStyle name="20% - Accent1 20" xfId="755"/>
    <cellStyle name="20% - Accent1 21" xfId="797"/>
    <cellStyle name="20% - Accent1 22" xfId="839"/>
    <cellStyle name="20% - Accent1 23" xfId="881"/>
    <cellStyle name="20% - Accent1 24" xfId="923"/>
    <cellStyle name="20% - Accent1 25" xfId="965"/>
    <cellStyle name="20% - Accent1 26" xfId="1007"/>
    <cellStyle name="20% - Accent1 27" xfId="1049"/>
    <cellStyle name="20% - Accent1 28" xfId="1091"/>
    <cellStyle name="20% - Accent1 29" xfId="1133"/>
    <cellStyle name="20% - Accent1 3" xfId="44"/>
    <cellStyle name="20% - Accent1 30" xfId="1174"/>
    <cellStyle name="20% - Accent1 31" xfId="1216"/>
    <cellStyle name="20% - Accent1 32" xfId="1258"/>
    <cellStyle name="20% - Accent1 33" xfId="1300"/>
    <cellStyle name="20% - Accent1 34" xfId="1342"/>
    <cellStyle name="20% - Accent1 35" xfId="1384"/>
    <cellStyle name="20% - Accent1 36" xfId="1426"/>
    <cellStyle name="20% - Accent1 37" xfId="1468"/>
    <cellStyle name="20% - Accent1 38" xfId="1510"/>
    <cellStyle name="20% - Accent1 39" xfId="1552"/>
    <cellStyle name="20% - Accent1 4" xfId="85"/>
    <cellStyle name="20% - Accent1 5" xfId="126"/>
    <cellStyle name="20% - Accent1 6" xfId="169"/>
    <cellStyle name="20% - Accent1 7" xfId="210"/>
    <cellStyle name="20% - Accent1 8" xfId="252"/>
    <cellStyle name="20% - Accent1 9" xfId="294"/>
    <cellStyle name="20% - Accent2 10" xfId="336"/>
    <cellStyle name="20% - Accent2 11" xfId="378"/>
    <cellStyle name="20% - Accent2 12" xfId="420"/>
    <cellStyle name="20% - Accent2 13" xfId="462"/>
    <cellStyle name="20% - Accent2 14" xfId="504"/>
    <cellStyle name="20% - Accent2 15" xfId="546"/>
    <cellStyle name="20% - Accent2 16" xfId="588"/>
    <cellStyle name="20% - Accent2 17" xfId="630"/>
    <cellStyle name="20% - Accent2 18" xfId="672"/>
    <cellStyle name="20% - Accent2 19" xfId="714"/>
    <cellStyle name="20% - Accent2 2" xfId="3"/>
    <cellStyle name="20% - Accent2 20" xfId="756"/>
    <cellStyle name="20% - Accent2 21" xfId="798"/>
    <cellStyle name="20% - Accent2 22" xfId="840"/>
    <cellStyle name="20% - Accent2 23" xfId="882"/>
    <cellStyle name="20% - Accent2 24" xfId="924"/>
    <cellStyle name="20% - Accent2 25" xfId="966"/>
    <cellStyle name="20% - Accent2 26" xfId="1008"/>
    <cellStyle name="20% - Accent2 27" xfId="1050"/>
    <cellStyle name="20% - Accent2 28" xfId="1092"/>
    <cellStyle name="20% - Accent2 29" xfId="1134"/>
    <cellStyle name="20% - Accent2 3" xfId="45"/>
    <cellStyle name="20% - Accent2 30" xfId="1175"/>
    <cellStyle name="20% - Accent2 31" xfId="1217"/>
    <cellStyle name="20% - Accent2 32" xfId="1259"/>
    <cellStyle name="20% - Accent2 33" xfId="1301"/>
    <cellStyle name="20% - Accent2 34" xfId="1343"/>
    <cellStyle name="20% - Accent2 35" xfId="1385"/>
    <cellStyle name="20% - Accent2 36" xfId="1427"/>
    <cellStyle name="20% - Accent2 37" xfId="1469"/>
    <cellStyle name="20% - Accent2 38" xfId="1511"/>
    <cellStyle name="20% - Accent2 39" xfId="1553"/>
    <cellStyle name="20% - Accent2 4" xfId="86"/>
    <cellStyle name="20% - Accent2 5" xfId="127"/>
    <cellStyle name="20% - Accent2 6" xfId="170"/>
    <cellStyle name="20% - Accent2 7" xfId="211"/>
    <cellStyle name="20% - Accent2 8" xfId="253"/>
    <cellStyle name="20% - Accent2 9" xfId="295"/>
    <cellStyle name="20% - Accent3 10" xfId="337"/>
    <cellStyle name="20% - Accent3 11" xfId="379"/>
    <cellStyle name="20% - Accent3 12" xfId="421"/>
    <cellStyle name="20% - Accent3 13" xfId="463"/>
    <cellStyle name="20% - Accent3 14" xfId="505"/>
    <cellStyle name="20% - Accent3 15" xfId="547"/>
    <cellStyle name="20% - Accent3 16" xfId="589"/>
    <cellStyle name="20% - Accent3 17" xfId="631"/>
    <cellStyle name="20% - Accent3 18" xfId="673"/>
    <cellStyle name="20% - Accent3 19" xfId="715"/>
    <cellStyle name="20% - Accent3 2" xfId="4"/>
    <cellStyle name="20% - Accent3 20" xfId="757"/>
    <cellStyle name="20% - Accent3 21" xfId="799"/>
    <cellStyle name="20% - Accent3 22" xfId="841"/>
    <cellStyle name="20% - Accent3 23" xfId="883"/>
    <cellStyle name="20% - Accent3 24" xfId="925"/>
    <cellStyle name="20% - Accent3 25" xfId="967"/>
    <cellStyle name="20% - Accent3 26" xfId="1009"/>
    <cellStyle name="20% - Accent3 27" xfId="1051"/>
    <cellStyle name="20% - Accent3 28" xfId="1093"/>
    <cellStyle name="20% - Accent3 29" xfId="1135"/>
    <cellStyle name="20% - Accent3 3" xfId="46"/>
    <cellStyle name="20% - Accent3 30" xfId="1176"/>
    <cellStyle name="20% - Accent3 31" xfId="1218"/>
    <cellStyle name="20% - Accent3 32" xfId="1260"/>
    <cellStyle name="20% - Accent3 33" xfId="1302"/>
    <cellStyle name="20% - Accent3 34" xfId="1344"/>
    <cellStyle name="20% - Accent3 35" xfId="1386"/>
    <cellStyle name="20% - Accent3 36" xfId="1428"/>
    <cellStyle name="20% - Accent3 37" xfId="1470"/>
    <cellStyle name="20% - Accent3 38" xfId="1512"/>
    <cellStyle name="20% - Accent3 39" xfId="1554"/>
    <cellStyle name="20% - Accent3 4" xfId="87"/>
    <cellStyle name="20% - Accent3 5" xfId="128"/>
    <cellStyle name="20% - Accent3 6" xfId="171"/>
    <cellStyle name="20% - Accent3 7" xfId="212"/>
    <cellStyle name="20% - Accent3 8" xfId="254"/>
    <cellStyle name="20% - Accent3 9" xfId="296"/>
    <cellStyle name="20% - Accent4 10" xfId="338"/>
    <cellStyle name="20% - Accent4 11" xfId="380"/>
    <cellStyle name="20% - Accent4 12" xfId="422"/>
    <cellStyle name="20% - Accent4 13" xfId="464"/>
    <cellStyle name="20% - Accent4 14" xfId="506"/>
    <cellStyle name="20% - Accent4 15" xfId="548"/>
    <cellStyle name="20% - Accent4 16" xfId="590"/>
    <cellStyle name="20% - Accent4 17" xfId="632"/>
    <cellStyle name="20% - Accent4 18" xfId="674"/>
    <cellStyle name="20% - Accent4 19" xfId="716"/>
    <cellStyle name="20% - Accent4 2" xfId="5"/>
    <cellStyle name="20% - Accent4 20" xfId="758"/>
    <cellStyle name="20% - Accent4 21" xfId="800"/>
    <cellStyle name="20% - Accent4 22" xfId="842"/>
    <cellStyle name="20% - Accent4 23" xfId="884"/>
    <cellStyle name="20% - Accent4 24" xfId="926"/>
    <cellStyle name="20% - Accent4 25" xfId="968"/>
    <cellStyle name="20% - Accent4 26" xfId="1010"/>
    <cellStyle name="20% - Accent4 27" xfId="1052"/>
    <cellStyle name="20% - Accent4 28" xfId="1094"/>
    <cellStyle name="20% - Accent4 29" xfId="1136"/>
    <cellStyle name="20% - Accent4 3" xfId="47"/>
    <cellStyle name="20% - Accent4 30" xfId="1177"/>
    <cellStyle name="20% - Accent4 31" xfId="1219"/>
    <cellStyle name="20% - Accent4 32" xfId="1261"/>
    <cellStyle name="20% - Accent4 33" xfId="1303"/>
    <cellStyle name="20% - Accent4 34" xfId="1345"/>
    <cellStyle name="20% - Accent4 35" xfId="1387"/>
    <cellStyle name="20% - Accent4 36" xfId="1429"/>
    <cellStyle name="20% - Accent4 37" xfId="1471"/>
    <cellStyle name="20% - Accent4 38" xfId="1513"/>
    <cellStyle name="20% - Accent4 39" xfId="1555"/>
    <cellStyle name="20% - Accent4 4" xfId="88"/>
    <cellStyle name="20% - Accent4 5" xfId="129"/>
    <cellStyle name="20% - Accent4 6" xfId="172"/>
    <cellStyle name="20% - Accent4 7" xfId="213"/>
    <cellStyle name="20% - Accent4 8" xfId="255"/>
    <cellStyle name="20% - Accent4 9" xfId="297"/>
    <cellStyle name="20% - Accent5 10" xfId="339"/>
    <cellStyle name="20% - Accent5 11" xfId="381"/>
    <cellStyle name="20% - Accent5 12" xfId="423"/>
    <cellStyle name="20% - Accent5 13" xfId="465"/>
    <cellStyle name="20% - Accent5 14" xfId="507"/>
    <cellStyle name="20% - Accent5 15" xfId="549"/>
    <cellStyle name="20% - Accent5 16" xfId="591"/>
    <cellStyle name="20% - Accent5 17" xfId="633"/>
    <cellStyle name="20% - Accent5 18" xfId="675"/>
    <cellStyle name="20% - Accent5 19" xfId="717"/>
    <cellStyle name="20% - Accent5 2" xfId="6"/>
    <cellStyle name="20% - Accent5 20" xfId="759"/>
    <cellStyle name="20% - Accent5 21" xfId="801"/>
    <cellStyle name="20% - Accent5 22" xfId="843"/>
    <cellStyle name="20% - Accent5 23" xfId="885"/>
    <cellStyle name="20% - Accent5 24" xfId="927"/>
    <cellStyle name="20% - Accent5 25" xfId="969"/>
    <cellStyle name="20% - Accent5 26" xfId="1011"/>
    <cellStyle name="20% - Accent5 27" xfId="1053"/>
    <cellStyle name="20% - Accent5 28" xfId="1095"/>
    <cellStyle name="20% - Accent5 29" xfId="1137"/>
    <cellStyle name="20% - Accent5 3" xfId="48"/>
    <cellStyle name="20% - Accent5 30" xfId="1178"/>
    <cellStyle name="20% - Accent5 31" xfId="1220"/>
    <cellStyle name="20% - Accent5 32" xfId="1262"/>
    <cellStyle name="20% - Accent5 33" xfId="1304"/>
    <cellStyle name="20% - Accent5 34" xfId="1346"/>
    <cellStyle name="20% - Accent5 35" xfId="1388"/>
    <cellStyle name="20% - Accent5 36" xfId="1430"/>
    <cellStyle name="20% - Accent5 37" xfId="1472"/>
    <cellStyle name="20% - Accent5 38" xfId="1514"/>
    <cellStyle name="20% - Accent5 39" xfId="1556"/>
    <cellStyle name="20% - Accent5 4" xfId="89"/>
    <cellStyle name="20% - Accent5 5" xfId="130"/>
    <cellStyle name="20% - Accent5 6" xfId="173"/>
    <cellStyle name="20% - Accent5 7" xfId="214"/>
    <cellStyle name="20% - Accent5 8" xfId="256"/>
    <cellStyle name="20% - Accent5 9" xfId="298"/>
    <cellStyle name="20% - Accent6 10" xfId="340"/>
    <cellStyle name="20% - Accent6 11" xfId="382"/>
    <cellStyle name="20% - Accent6 12" xfId="424"/>
    <cellStyle name="20% - Accent6 13" xfId="466"/>
    <cellStyle name="20% - Accent6 14" xfId="508"/>
    <cellStyle name="20% - Accent6 15" xfId="550"/>
    <cellStyle name="20% - Accent6 16" xfId="592"/>
    <cellStyle name="20% - Accent6 17" xfId="634"/>
    <cellStyle name="20% - Accent6 18" xfId="676"/>
    <cellStyle name="20% - Accent6 19" xfId="718"/>
    <cellStyle name="20% - Accent6 2" xfId="7"/>
    <cellStyle name="20% - Accent6 20" xfId="760"/>
    <cellStyle name="20% - Accent6 21" xfId="802"/>
    <cellStyle name="20% - Accent6 22" xfId="844"/>
    <cellStyle name="20% - Accent6 23" xfId="886"/>
    <cellStyle name="20% - Accent6 24" xfId="928"/>
    <cellStyle name="20% - Accent6 25" xfId="970"/>
    <cellStyle name="20% - Accent6 26" xfId="1012"/>
    <cellStyle name="20% - Accent6 27" xfId="1054"/>
    <cellStyle name="20% - Accent6 28" xfId="1096"/>
    <cellStyle name="20% - Accent6 29" xfId="1138"/>
    <cellStyle name="20% - Accent6 3" xfId="49"/>
    <cellStyle name="20% - Accent6 30" xfId="1179"/>
    <cellStyle name="20% - Accent6 31" xfId="1221"/>
    <cellStyle name="20% - Accent6 32" xfId="1263"/>
    <cellStyle name="20% - Accent6 33" xfId="1305"/>
    <cellStyle name="20% - Accent6 34" xfId="1347"/>
    <cellStyle name="20% - Accent6 35" xfId="1389"/>
    <cellStyle name="20% - Accent6 36" xfId="1431"/>
    <cellStyle name="20% - Accent6 37" xfId="1473"/>
    <cellStyle name="20% - Accent6 38" xfId="1515"/>
    <cellStyle name="20% - Accent6 39" xfId="1557"/>
    <cellStyle name="20% - Accent6 4" xfId="90"/>
    <cellStyle name="20% - Accent6 5" xfId="131"/>
    <cellStyle name="20% - Accent6 6" xfId="174"/>
    <cellStyle name="20% - Accent6 7" xfId="215"/>
    <cellStyle name="20% - Accent6 8" xfId="257"/>
    <cellStyle name="20% - Accent6 9" xfId="299"/>
    <cellStyle name="40% - Accent1 10" xfId="341"/>
    <cellStyle name="40% - Accent1 11" xfId="383"/>
    <cellStyle name="40% - Accent1 12" xfId="425"/>
    <cellStyle name="40% - Accent1 13" xfId="467"/>
    <cellStyle name="40% - Accent1 14" xfId="509"/>
    <cellStyle name="40% - Accent1 15" xfId="551"/>
    <cellStyle name="40% - Accent1 16" xfId="593"/>
    <cellStyle name="40% - Accent1 17" xfId="635"/>
    <cellStyle name="40% - Accent1 18" xfId="677"/>
    <cellStyle name="40% - Accent1 19" xfId="719"/>
    <cellStyle name="40% - Accent1 2" xfId="8"/>
    <cellStyle name="40% - Accent1 20" xfId="761"/>
    <cellStyle name="40% - Accent1 21" xfId="803"/>
    <cellStyle name="40% - Accent1 22" xfId="845"/>
    <cellStyle name="40% - Accent1 23" xfId="887"/>
    <cellStyle name="40% - Accent1 24" xfId="929"/>
    <cellStyle name="40% - Accent1 25" xfId="971"/>
    <cellStyle name="40% - Accent1 26" xfId="1013"/>
    <cellStyle name="40% - Accent1 27" xfId="1055"/>
    <cellStyle name="40% - Accent1 28" xfId="1097"/>
    <cellStyle name="40% - Accent1 29" xfId="1139"/>
    <cellStyle name="40% - Accent1 3" xfId="50"/>
    <cellStyle name="40% - Accent1 30" xfId="1180"/>
    <cellStyle name="40% - Accent1 31" xfId="1222"/>
    <cellStyle name="40% - Accent1 32" xfId="1264"/>
    <cellStyle name="40% - Accent1 33" xfId="1306"/>
    <cellStyle name="40% - Accent1 34" xfId="1348"/>
    <cellStyle name="40% - Accent1 35" xfId="1390"/>
    <cellStyle name="40% - Accent1 36" xfId="1432"/>
    <cellStyle name="40% - Accent1 37" xfId="1474"/>
    <cellStyle name="40% - Accent1 38" xfId="1516"/>
    <cellStyle name="40% - Accent1 39" xfId="1558"/>
    <cellStyle name="40% - Accent1 4" xfId="91"/>
    <cellStyle name="40% - Accent1 5" xfId="132"/>
    <cellStyle name="40% - Accent1 6" xfId="175"/>
    <cellStyle name="40% - Accent1 7" xfId="216"/>
    <cellStyle name="40% - Accent1 8" xfId="258"/>
    <cellStyle name="40% - Accent1 9" xfId="300"/>
    <cellStyle name="40% - Accent2 10" xfId="342"/>
    <cellStyle name="40% - Accent2 11" xfId="384"/>
    <cellStyle name="40% - Accent2 12" xfId="426"/>
    <cellStyle name="40% - Accent2 13" xfId="468"/>
    <cellStyle name="40% - Accent2 14" xfId="510"/>
    <cellStyle name="40% - Accent2 15" xfId="552"/>
    <cellStyle name="40% - Accent2 16" xfId="594"/>
    <cellStyle name="40% - Accent2 17" xfId="636"/>
    <cellStyle name="40% - Accent2 18" xfId="678"/>
    <cellStyle name="40% - Accent2 19" xfId="720"/>
    <cellStyle name="40% - Accent2 2" xfId="9"/>
    <cellStyle name="40% - Accent2 20" xfId="762"/>
    <cellStyle name="40% - Accent2 21" xfId="804"/>
    <cellStyle name="40% - Accent2 22" xfId="846"/>
    <cellStyle name="40% - Accent2 23" xfId="888"/>
    <cellStyle name="40% - Accent2 24" xfId="930"/>
    <cellStyle name="40% - Accent2 25" xfId="972"/>
    <cellStyle name="40% - Accent2 26" xfId="1014"/>
    <cellStyle name="40% - Accent2 27" xfId="1056"/>
    <cellStyle name="40% - Accent2 28" xfId="1098"/>
    <cellStyle name="40% - Accent2 29" xfId="1140"/>
    <cellStyle name="40% - Accent2 3" xfId="51"/>
    <cellStyle name="40% - Accent2 30" xfId="1181"/>
    <cellStyle name="40% - Accent2 31" xfId="1223"/>
    <cellStyle name="40% - Accent2 32" xfId="1265"/>
    <cellStyle name="40% - Accent2 33" xfId="1307"/>
    <cellStyle name="40% - Accent2 34" xfId="1349"/>
    <cellStyle name="40% - Accent2 35" xfId="1391"/>
    <cellStyle name="40% - Accent2 36" xfId="1433"/>
    <cellStyle name="40% - Accent2 37" xfId="1475"/>
    <cellStyle name="40% - Accent2 38" xfId="1517"/>
    <cellStyle name="40% - Accent2 39" xfId="1559"/>
    <cellStyle name="40% - Accent2 4" xfId="92"/>
    <cellStyle name="40% - Accent2 5" xfId="133"/>
    <cellStyle name="40% - Accent2 6" xfId="176"/>
    <cellStyle name="40% - Accent2 7" xfId="217"/>
    <cellStyle name="40% - Accent2 8" xfId="259"/>
    <cellStyle name="40% - Accent2 9" xfId="301"/>
    <cellStyle name="40% - Accent3 10" xfId="343"/>
    <cellStyle name="40% - Accent3 11" xfId="385"/>
    <cellStyle name="40% - Accent3 12" xfId="427"/>
    <cellStyle name="40% - Accent3 13" xfId="469"/>
    <cellStyle name="40% - Accent3 14" xfId="511"/>
    <cellStyle name="40% - Accent3 15" xfId="553"/>
    <cellStyle name="40% - Accent3 16" xfId="595"/>
    <cellStyle name="40% - Accent3 17" xfId="637"/>
    <cellStyle name="40% - Accent3 18" xfId="679"/>
    <cellStyle name="40% - Accent3 19" xfId="721"/>
    <cellStyle name="40% - Accent3 2" xfId="10"/>
    <cellStyle name="40% - Accent3 20" xfId="763"/>
    <cellStyle name="40% - Accent3 21" xfId="805"/>
    <cellStyle name="40% - Accent3 22" xfId="847"/>
    <cellStyle name="40% - Accent3 23" xfId="889"/>
    <cellStyle name="40% - Accent3 24" xfId="931"/>
    <cellStyle name="40% - Accent3 25" xfId="973"/>
    <cellStyle name="40% - Accent3 26" xfId="1015"/>
    <cellStyle name="40% - Accent3 27" xfId="1057"/>
    <cellStyle name="40% - Accent3 28" xfId="1099"/>
    <cellStyle name="40% - Accent3 29" xfId="1141"/>
    <cellStyle name="40% - Accent3 3" xfId="52"/>
    <cellStyle name="40% - Accent3 30" xfId="1182"/>
    <cellStyle name="40% - Accent3 31" xfId="1224"/>
    <cellStyle name="40% - Accent3 32" xfId="1266"/>
    <cellStyle name="40% - Accent3 33" xfId="1308"/>
    <cellStyle name="40% - Accent3 34" xfId="1350"/>
    <cellStyle name="40% - Accent3 35" xfId="1392"/>
    <cellStyle name="40% - Accent3 36" xfId="1434"/>
    <cellStyle name="40% - Accent3 37" xfId="1476"/>
    <cellStyle name="40% - Accent3 38" xfId="1518"/>
    <cellStyle name="40% - Accent3 39" xfId="1560"/>
    <cellStyle name="40% - Accent3 4" xfId="93"/>
    <cellStyle name="40% - Accent3 5" xfId="134"/>
    <cellStyle name="40% - Accent3 6" xfId="177"/>
    <cellStyle name="40% - Accent3 7" xfId="218"/>
    <cellStyle name="40% - Accent3 8" xfId="260"/>
    <cellStyle name="40% - Accent3 9" xfId="302"/>
    <cellStyle name="40% - Accent4 10" xfId="344"/>
    <cellStyle name="40% - Accent4 11" xfId="386"/>
    <cellStyle name="40% - Accent4 12" xfId="428"/>
    <cellStyle name="40% - Accent4 13" xfId="470"/>
    <cellStyle name="40% - Accent4 14" xfId="512"/>
    <cellStyle name="40% - Accent4 15" xfId="554"/>
    <cellStyle name="40% - Accent4 16" xfId="596"/>
    <cellStyle name="40% - Accent4 17" xfId="638"/>
    <cellStyle name="40% - Accent4 18" xfId="680"/>
    <cellStyle name="40% - Accent4 19" xfId="722"/>
    <cellStyle name="40% - Accent4 2" xfId="11"/>
    <cellStyle name="40% - Accent4 20" xfId="764"/>
    <cellStyle name="40% - Accent4 21" xfId="806"/>
    <cellStyle name="40% - Accent4 22" xfId="848"/>
    <cellStyle name="40% - Accent4 23" xfId="890"/>
    <cellStyle name="40% - Accent4 24" xfId="932"/>
    <cellStyle name="40% - Accent4 25" xfId="974"/>
    <cellStyle name="40% - Accent4 26" xfId="1016"/>
    <cellStyle name="40% - Accent4 27" xfId="1058"/>
    <cellStyle name="40% - Accent4 28" xfId="1100"/>
    <cellStyle name="40% - Accent4 29" xfId="1142"/>
    <cellStyle name="40% - Accent4 3" xfId="53"/>
    <cellStyle name="40% - Accent4 30" xfId="1183"/>
    <cellStyle name="40% - Accent4 31" xfId="1225"/>
    <cellStyle name="40% - Accent4 32" xfId="1267"/>
    <cellStyle name="40% - Accent4 33" xfId="1309"/>
    <cellStyle name="40% - Accent4 34" xfId="1351"/>
    <cellStyle name="40% - Accent4 35" xfId="1393"/>
    <cellStyle name="40% - Accent4 36" xfId="1435"/>
    <cellStyle name="40% - Accent4 37" xfId="1477"/>
    <cellStyle name="40% - Accent4 38" xfId="1519"/>
    <cellStyle name="40% - Accent4 39" xfId="1561"/>
    <cellStyle name="40% - Accent4 4" xfId="94"/>
    <cellStyle name="40% - Accent4 5" xfId="135"/>
    <cellStyle name="40% - Accent4 6" xfId="178"/>
    <cellStyle name="40% - Accent4 7" xfId="219"/>
    <cellStyle name="40% - Accent4 8" xfId="261"/>
    <cellStyle name="40% - Accent4 9" xfId="303"/>
    <cellStyle name="40% - Accent5 10" xfId="345"/>
    <cellStyle name="40% - Accent5 11" xfId="387"/>
    <cellStyle name="40% - Accent5 12" xfId="429"/>
    <cellStyle name="40% - Accent5 13" xfId="471"/>
    <cellStyle name="40% - Accent5 14" xfId="513"/>
    <cellStyle name="40% - Accent5 15" xfId="555"/>
    <cellStyle name="40% - Accent5 16" xfId="597"/>
    <cellStyle name="40% - Accent5 17" xfId="639"/>
    <cellStyle name="40% - Accent5 18" xfId="681"/>
    <cellStyle name="40% - Accent5 19" xfId="723"/>
    <cellStyle name="40% - Accent5 2" xfId="12"/>
    <cellStyle name="40% - Accent5 20" xfId="765"/>
    <cellStyle name="40% - Accent5 21" xfId="807"/>
    <cellStyle name="40% - Accent5 22" xfId="849"/>
    <cellStyle name="40% - Accent5 23" xfId="891"/>
    <cellStyle name="40% - Accent5 24" xfId="933"/>
    <cellStyle name="40% - Accent5 25" xfId="975"/>
    <cellStyle name="40% - Accent5 26" xfId="1017"/>
    <cellStyle name="40% - Accent5 27" xfId="1059"/>
    <cellStyle name="40% - Accent5 28" xfId="1101"/>
    <cellStyle name="40% - Accent5 29" xfId="1143"/>
    <cellStyle name="40% - Accent5 3" xfId="54"/>
    <cellStyle name="40% - Accent5 30" xfId="1184"/>
    <cellStyle name="40% - Accent5 31" xfId="1226"/>
    <cellStyle name="40% - Accent5 32" xfId="1268"/>
    <cellStyle name="40% - Accent5 33" xfId="1310"/>
    <cellStyle name="40% - Accent5 34" xfId="1352"/>
    <cellStyle name="40% - Accent5 35" xfId="1394"/>
    <cellStyle name="40% - Accent5 36" xfId="1436"/>
    <cellStyle name="40% - Accent5 37" xfId="1478"/>
    <cellStyle name="40% - Accent5 38" xfId="1520"/>
    <cellStyle name="40% - Accent5 39" xfId="1562"/>
    <cellStyle name="40% - Accent5 4" xfId="95"/>
    <cellStyle name="40% - Accent5 5" xfId="136"/>
    <cellStyle name="40% - Accent5 6" xfId="179"/>
    <cellStyle name="40% - Accent5 7" xfId="220"/>
    <cellStyle name="40% - Accent5 8" xfId="262"/>
    <cellStyle name="40% - Accent5 9" xfId="304"/>
    <cellStyle name="40% - Accent6 10" xfId="346"/>
    <cellStyle name="40% - Accent6 11" xfId="388"/>
    <cellStyle name="40% - Accent6 12" xfId="430"/>
    <cellStyle name="40% - Accent6 13" xfId="472"/>
    <cellStyle name="40% - Accent6 14" xfId="514"/>
    <cellStyle name="40% - Accent6 15" xfId="556"/>
    <cellStyle name="40% - Accent6 16" xfId="598"/>
    <cellStyle name="40% - Accent6 17" xfId="640"/>
    <cellStyle name="40% - Accent6 18" xfId="682"/>
    <cellStyle name="40% - Accent6 19" xfId="724"/>
    <cellStyle name="40% - Accent6 2" xfId="13"/>
    <cellStyle name="40% - Accent6 20" xfId="766"/>
    <cellStyle name="40% - Accent6 21" xfId="808"/>
    <cellStyle name="40% - Accent6 22" xfId="850"/>
    <cellStyle name="40% - Accent6 23" xfId="892"/>
    <cellStyle name="40% - Accent6 24" xfId="934"/>
    <cellStyle name="40% - Accent6 25" xfId="976"/>
    <cellStyle name="40% - Accent6 26" xfId="1018"/>
    <cellStyle name="40% - Accent6 27" xfId="1060"/>
    <cellStyle name="40% - Accent6 28" xfId="1102"/>
    <cellStyle name="40% - Accent6 29" xfId="1144"/>
    <cellStyle name="40% - Accent6 3" xfId="55"/>
    <cellStyle name="40% - Accent6 30" xfId="1185"/>
    <cellStyle name="40% - Accent6 31" xfId="1227"/>
    <cellStyle name="40% - Accent6 32" xfId="1269"/>
    <cellStyle name="40% - Accent6 33" xfId="1311"/>
    <cellStyle name="40% - Accent6 34" xfId="1353"/>
    <cellStyle name="40% - Accent6 35" xfId="1395"/>
    <cellStyle name="40% - Accent6 36" xfId="1437"/>
    <cellStyle name="40% - Accent6 37" xfId="1479"/>
    <cellStyle name="40% - Accent6 38" xfId="1521"/>
    <cellStyle name="40% - Accent6 39" xfId="1563"/>
    <cellStyle name="40% - Accent6 4" xfId="96"/>
    <cellStyle name="40% - Accent6 5" xfId="137"/>
    <cellStyle name="40% - Accent6 6" xfId="180"/>
    <cellStyle name="40% - Accent6 7" xfId="221"/>
    <cellStyle name="40% - Accent6 8" xfId="263"/>
    <cellStyle name="40% - Accent6 9" xfId="305"/>
    <cellStyle name="60% - Accent1 10" xfId="347"/>
    <cellStyle name="60% - Accent1 11" xfId="389"/>
    <cellStyle name="60% - Accent1 12" xfId="431"/>
    <cellStyle name="60% - Accent1 13" xfId="473"/>
    <cellStyle name="60% - Accent1 14" xfId="515"/>
    <cellStyle name="60% - Accent1 15" xfId="557"/>
    <cellStyle name="60% - Accent1 16" xfId="599"/>
    <cellStyle name="60% - Accent1 17" xfId="641"/>
    <cellStyle name="60% - Accent1 18" xfId="683"/>
    <cellStyle name="60% - Accent1 19" xfId="725"/>
    <cellStyle name="60% - Accent1 2" xfId="14"/>
    <cellStyle name="60% - Accent1 20" xfId="767"/>
    <cellStyle name="60% - Accent1 21" xfId="809"/>
    <cellStyle name="60% - Accent1 22" xfId="851"/>
    <cellStyle name="60% - Accent1 23" xfId="893"/>
    <cellStyle name="60% - Accent1 24" xfId="935"/>
    <cellStyle name="60% - Accent1 25" xfId="977"/>
    <cellStyle name="60% - Accent1 26" xfId="1019"/>
    <cellStyle name="60% - Accent1 27" xfId="1061"/>
    <cellStyle name="60% - Accent1 28" xfId="1103"/>
    <cellStyle name="60% - Accent1 29" xfId="1145"/>
    <cellStyle name="60% - Accent1 3" xfId="56"/>
    <cellStyle name="60% - Accent1 30" xfId="1186"/>
    <cellStyle name="60% - Accent1 31" xfId="1228"/>
    <cellStyle name="60% - Accent1 32" xfId="1270"/>
    <cellStyle name="60% - Accent1 33" xfId="1312"/>
    <cellStyle name="60% - Accent1 34" xfId="1354"/>
    <cellStyle name="60% - Accent1 35" xfId="1396"/>
    <cellStyle name="60% - Accent1 36" xfId="1438"/>
    <cellStyle name="60% - Accent1 37" xfId="1480"/>
    <cellStyle name="60% - Accent1 38" xfId="1522"/>
    <cellStyle name="60% - Accent1 39" xfId="1564"/>
    <cellStyle name="60% - Accent1 4" xfId="97"/>
    <cellStyle name="60% - Accent1 5" xfId="138"/>
    <cellStyle name="60% - Accent1 6" xfId="181"/>
    <cellStyle name="60% - Accent1 7" xfId="222"/>
    <cellStyle name="60% - Accent1 8" xfId="264"/>
    <cellStyle name="60% - Accent1 9" xfId="306"/>
    <cellStyle name="60% - Accent2 10" xfId="348"/>
    <cellStyle name="60% - Accent2 11" xfId="390"/>
    <cellStyle name="60% - Accent2 12" xfId="432"/>
    <cellStyle name="60% - Accent2 13" xfId="474"/>
    <cellStyle name="60% - Accent2 14" xfId="516"/>
    <cellStyle name="60% - Accent2 15" xfId="558"/>
    <cellStyle name="60% - Accent2 16" xfId="600"/>
    <cellStyle name="60% - Accent2 17" xfId="642"/>
    <cellStyle name="60% - Accent2 18" xfId="684"/>
    <cellStyle name="60% - Accent2 19" xfId="726"/>
    <cellStyle name="60% - Accent2 2" xfId="15"/>
    <cellStyle name="60% - Accent2 20" xfId="768"/>
    <cellStyle name="60% - Accent2 21" xfId="810"/>
    <cellStyle name="60% - Accent2 22" xfId="852"/>
    <cellStyle name="60% - Accent2 23" xfId="894"/>
    <cellStyle name="60% - Accent2 24" xfId="936"/>
    <cellStyle name="60% - Accent2 25" xfId="978"/>
    <cellStyle name="60% - Accent2 26" xfId="1020"/>
    <cellStyle name="60% - Accent2 27" xfId="1062"/>
    <cellStyle name="60% - Accent2 28" xfId="1104"/>
    <cellStyle name="60% - Accent2 29" xfId="1146"/>
    <cellStyle name="60% - Accent2 3" xfId="57"/>
    <cellStyle name="60% - Accent2 30" xfId="1187"/>
    <cellStyle name="60% - Accent2 31" xfId="1229"/>
    <cellStyle name="60% - Accent2 32" xfId="1271"/>
    <cellStyle name="60% - Accent2 33" xfId="1313"/>
    <cellStyle name="60% - Accent2 34" xfId="1355"/>
    <cellStyle name="60% - Accent2 35" xfId="1397"/>
    <cellStyle name="60% - Accent2 36" xfId="1439"/>
    <cellStyle name="60% - Accent2 37" xfId="1481"/>
    <cellStyle name="60% - Accent2 38" xfId="1523"/>
    <cellStyle name="60% - Accent2 39" xfId="1565"/>
    <cellStyle name="60% - Accent2 4" xfId="98"/>
    <cellStyle name="60% - Accent2 5" xfId="139"/>
    <cellStyle name="60% - Accent2 6" xfId="182"/>
    <cellStyle name="60% - Accent2 7" xfId="223"/>
    <cellStyle name="60% - Accent2 8" xfId="265"/>
    <cellStyle name="60% - Accent2 9" xfId="307"/>
    <cellStyle name="60% - Accent3 10" xfId="349"/>
    <cellStyle name="60% - Accent3 11" xfId="391"/>
    <cellStyle name="60% - Accent3 12" xfId="433"/>
    <cellStyle name="60% - Accent3 13" xfId="475"/>
    <cellStyle name="60% - Accent3 14" xfId="517"/>
    <cellStyle name="60% - Accent3 15" xfId="559"/>
    <cellStyle name="60% - Accent3 16" xfId="601"/>
    <cellStyle name="60% - Accent3 17" xfId="643"/>
    <cellStyle name="60% - Accent3 18" xfId="685"/>
    <cellStyle name="60% - Accent3 19" xfId="727"/>
    <cellStyle name="60% - Accent3 2" xfId="16"/>
    <cellStyle name="60% - Accent3 20" xfId="769"/>
    <cellStyle name="60% - Accent3 21" xfId="811"/>
    <cellStyle name="60% - Accent3 22" xfId="853"/>
    <cellStyle name="60% - Accent3 23" xfId="895"/>
    <cellStyle name="60% - Accent3 24" xfId="937"/>
    <cellStyle name="60% - Accent3 25" xfId="979"/>
    <cellStyle name="60% - Accent3 26" xfId="1021"/>
    <cellStyle name="60% - Accent3 27" xfId="1063"/>
    <cellStyle name="60% - Accent3 28" xfId="1105"/>
    <cellStyle name="60% - Accent3 29" xfId="1147"/>
    <cellStyle name="60% - Accent3 3" xfId="58"/>
    <cellStyle name="60% - Accent3 30" xfId="1188"/>
    <cellStyle name="60% - Accent3 31" xfId="1230"/>
    <cellStyle name="60% - Accent3 32" xfId="1272"/>
    <cellStyle name="60% - Accent3 33" xfId="1314"/>
    <cellStyle name="60% - Accent3 34" xfId="1356"/>
    <cellStyle name="60% - Accent3 35" xfId="1398"/>
    <cellStyle name="60% - Accent3 36" xfId="1440"/>
    <cellStyle name="60% - Accent3 37" xfId="1482"/>
    <cellStyle name="60% - Accent3 38" xfId="1524"/>
    <cellStyle name="60% - Accent3 39" xfId="1566"/>
    <cellStyle name="60% - Accent3 4" xfId="99"/>
    <cellStyle name="60% - Accent3 5" xfId="140"/>
    <cellStyle name="60% - Accent3 6" xfId="183"/>
    <cellStyle name="60% - Accent3 7" xfId="224"/>
    <cellStyle name="60% - Accent3 8" xfId="266"/>
    <cellStyle name="60% - Accent3 9" xfId="308"/>
    <cellStyle name="60% - Accent4 10" xfId="350"/>
    <cellStyle name="60% - Accent4 11" xfId="392"/>
    <cellStyle name="60% - Accent4 12" xfId="434"/>
    <cellStyle name="60% - Accent4 13" xfId="476"/>
    <cellStyle name="60% - Accent4 14" xfId="518"/>
    <cellStyle name="60% - Accent4 15" xfId="560"/>
    <cellStyle name="60% - Accent4 16" xfId="602"/>
    <cellStyle name="60% - Accent4 17" xfId="644"/>
    <cellStyle name="60% - Accent4 18" xfId="686"/>
    <cellStyle name="60% - Accent4 19" xfId="728"/>
    <cellStyle name="60% - Accent4 2" xfId="17"/>
    <cellStyle name="60% - Accent4 20" xfId="770"/>
    <cellStyle name="60% - Accent4 21" xfId="812"/>
    <cellStyle name="60% - Accent4 22" xfId="854"/>
    <cellStyle name="60% - Accent4 23" xfId="896"/>
    <cellStyle name="60% - Accent4 24" xfId="938"/>
    <cellStyle name="60% - Accent4 25" xfId="980"/>
    <cellStyle name="60% - Accent4 26" xfId="1022"/>
    <cellStyle name="60% - Accent4 27" xfId="1064"/>
    <cellStyle name="60% - Accent4 28" xfId="1106"/>
    <cellStyle name="60% - Accent4 29" xfId="1148"/>
    <cellStyle name="60% - Accent4 3" xfId="59"/>
    <cellStyle name="60% - Accent4 30" xfId="1189"/>
    <cellStyle name="60% - Accent4 31" xfId="1231"/>
    <cellStyle name="60% - Accent4 32" xfId="1273"/>
    <cellStyle name="60% - Accent4 33" xfId="1315"/>
    <cellStyle name="60% - Accent4 34" xfId="1357"/>
    <cellStyle name="60% - Accent4 35" xfId="1399"/>
    <cellStyle name="60% - Accent4 36" xfId="1441"/>
    <cellStyle name="60% - Accent4 37" xfId="1483"/>
    <cellStyle name="60% - Accent4 38" xfId="1525"/>
    <cellStyle name="60% - Accent4 39" xfId="1567"/>
    <cellStyle name="60% - Accent4 4" xfId="100"/>
    <cellStyle name="60% - Accent4 5" xfId="141"/>
    <cellStyle name="60% - Accent4 6" xfId="184"/>
    <cellStyle name="60% - Accent4 7" xfId="225"/>
    <cellStyle name="60% - Accent4 8" xfId="267"/>
    <cellStyle name="60% - Accent4 9" xfId="309"/>
    <cellStyle name="60% - Accent5 10" xfId="351"/>
    <cellStyle name="60% - Accent5 11" xfId="393"/>
    <cellStyle name="60% - Accent5 12" xfId="435"/>
    <cellStyle name="60% - Accent5 13" xfId="477"/>
    <cellStyle name="60% - Accent5 14" xfId="519"/>
    <cellStyle name="60% - Accent5 15" xfId="561"/>
    <cellStyle name="60% - Accent5 16" xfId="603"/>
    <cellStyle name="60% - Accent5 17" xfId="645"/>
    <cellStyle name="60% - Accent5 18" xfId="687"/>
    <cellStyle name="60% - Accent5 19" xfId="729"/>
    <cellStyle name="60% - Accent5 2" xfId="18"/>
    <cellStyle name="60% - Accent5 20" xfId="771"/>
    <cellStyle name="60% - Accent5 21" xfId="813"/>
    <cellStyle name="60% - Accent5 22" xfId="855"/>
    <cellStyle name="60% - Accent5 23" xfId="897"/>
    <cellStyle name="60% - Accent5 24" xfId="939"/>
    <cellStyle name="60% - Accent5 25" xfId="981"/>
    <cellStyle name="60% - Accent5 26" xfId="1023"/>
    <cellStyle name="60% - Accent5 27" xfId="1065"/>
    <cellStyle name="60% - Accent5 28" xfId="1107"/>
    <cellStyle name="60% - Accent5 29" xfId="1149"/>
    <cellStyle name="60% - Accent5 3" xfId="60"/>
    <cellStyle name="60% - Accent5 30" xfId="1190"/>
    <cellStyle name="60% - Accent5 31" xfId="1232"/>
    <cellStyle name="60% - Accent5 32" xfId="1274"/>
    <cellStyle name="60% - Accent5 33" xfId="1316"/>
    <cellStyle name="60% - Accent5 34" xfId="1358"/>
    <cellStyle name="60% - Accent5 35" xfId="1400"/>
    <cellStyle name="60% - Accent5 36" xfId="1442"/>
    <cellStyle name="60% - Accent5 37" xfId="1484"/>
    <cellStyle name="60% - Accent5 38" xfId="1526"/>
    <cellStyle name="60% - Accent5 39" xfId="1568"/>
    <cellStyle name="60% - Accent5 4" xfId="101"/>
    <cellStyle name="60% - Accent5 5" xfId="142"/>
    <cellStyle name="60% - Accent5 6" xfId="185"/>
    <cellStyle name="60% - Accent5 7" xfId="226"/>
    <cellStyle name="60% - Accent5 8" xfId="268"/>
    <cellStyle name="60% - Accent5 9" xfId="310"/>
    <cellStyle name="60% - Accent6 10" xfId="352"/>
    <cellStyle name="60% - Accent6 11" xfId="394"/>
    <cellStyle name="60% - Accent6 12" xfId="436"/>
    <cellStyle name="60% - Accent6 13" xfId="478"/>
    <cellStyle name="60% - Accent6 14" xfId="520"/>
    <cellStyle name="60% - Accent6 15" xfId="562"/>
    <cellStyle name="60% - Accent6 16" xfId="604"/>
    <cellStyle name="60% - Accent6 17" xfId="646"/>
    <cellStyle name="60% - Accent6 18" xfId="688"/>
    <cellStyle name="60% - Accent6 19" xfId="730"/>
    <cellStyle name="60% - Accent6 2" xfId="19"/>
    <cellStyle name="60% - Accent6 20" xfId="772"/>
    <cellStyle name="60% - Accent6 21" xfId="814"/>
    <cellStyle name="60% - Accent6 22" xfId="856"/>
    <cellStyle name="60% - Accent6 23" xfId="898"/>
    <cellStyle name="60% - Accent6 24" xfId="940"/>
    <cellStyle name="60% - Accent6 25" xfId="982"/>
    <cellStyle name="60% - Accent6 26" xfId="1024"/>
    <cellStyle name="60% - Accent6 27" xfId="1066"/>
    <cellStyle name="60% - Accent6 28" xfId="1108"/>
    <cellStyle name="60% - Accent6 29" xfId="1150"/>
    <cellStyle name="60% - Accent6 3" xfId="61"/>
    <cellStyle name="60% - Accent6 30" xfId="1191"/>
    <cellStyle name="60% - Accent6 31" xfId="1233"/>
    <cellStyle name="60% - Accent6 32" xfId="1275"/>
    <cellStyle name="60% - Accent6 33" xfId="1317"/>
    <cellStyle name="60% - Accent6 34" xfId="1359"/>
    <cellStyle name="60% - Accent6 35" xfId="1401"/>
    <cellStyle name="60% - Accent6 36" xfId="1443"/>
    <cellStyle name="60% - Accent6 37" xfId="1485"/>
    <cellStyle name="60% - Accent6 38" xfId="1527"/>
    <cellStyle name="60% - Accent6 39" xfId="1569"/>
    <cellStyle name="60% - Accent6 4" xfId="102"/>
    <cellStyle name="60% - Accent6 5" xfId="143"/>
    <cellStyle name="60% - Accent6 6" xfId="186"/>
    <cellStyle name="60% - Accent6 7" xfId="227"/>
    <cellStyle name="60% - Accent6 8" xfId="269"/>
    <cellStyle name="60% - Accent6 9" xfId="311"/>
    <cellStyle name="Accent1 10" xfId="353"/>
    <cellStyle name="Accent1 11" xfId="395"/>
    <cellStyle name="Accent1 12" xfId="437"/>
    <cellStyle name="Accent1 13" xfId="479"/>
    <cellStyle name="Accent1 14" xfId="521"/>
    <cellStyle name="Accent1 15" xfId="563"/>
    <cellStyle name="Accent1 16" xfId="605"/>
    <cellStyle name="Accent1 17" xfId="647"/>
    <cellStyle name="Accent1 18" xfId="689"/>
    <cellStyle name="Accent1 19" xfId="731"/>
    <cellStyle name="Accent1 2" xfId="20"/>
    <cellStyle name="Accent1 20" xfId="773"/>
    <cellStyle name="Accent1 21" xfId="815"/>
    <cellStyle name="Accent1 22" xfId="857"/>
    <cellStyle name="Accent1 23" xfId="899"/>
    <cellStyle name="Accent1 24" xfId="941"/>
    <cellStyle name="Accent1 25" xfId="983"/>
    <cellStyle name="Accent1 26" xfId="1025"/>
    <cellStyle name="Accent1 27" xfId="1067"/>
    <cellStyle name="Accent1 28" xfId="1109"/>
    <cellStyle name="Accent1 29" xfId="1151"/>
    <cellStyle name="Accent1 3" xfId="62"/>
    <cellStyle name="Accent1 30" xfId="1192"/>
    <cellStyle name="Accent1 31" xfId="1234"/>
    <cellStyle name="Accent1 32" xfId="1276"/>
    <cellStyle name="Accent1 33" xfId="1318"/>
    <cellStyle name="Accent1 34" xfId="1360"/>
    <cellStyle name="Accent1 35" xfId="1402"/>
    <cellStyle name="Accent1 36" xfId="1444"/>
    <cellStyle name="Accent1 37" xfId="1486"/>
    <cellStyle name="Accent1 38" xfId="1528"/>
    <cellStyle name="Accent1 39" xfId="1570"/>
    <cellStyle name="Accent1 4" xfId="103"/>
    <cellStyle name="Accent1 5" xfId="144"/>
    <cellStyle name="Accent1 6" xfId="187"/>
    <cellStyle name="Accent1 7" xfId="228"/>
    <cellStyle name="Accent1 8" xfId="270"/>
    <cellStyle name="Accent1 9" xfId="312"/>
    <cellStyle name="Accent2 10" xfId="354"/>
    <cellStyle name="Accent2 11" xfId="396"/>
    <cellStyle name="Accent2 12" xfId="438"/>
    <cellStyle name="Accent2 13" xfId="480"/>
    <cellStyle name="Accent2 14" xfId="522"/>
    <cellStyle name="Accent2 15" xfId="564"/>
    <cellStyle name="Accent2 16" xfId="606"/>
    <cellStyle name="Accent2 17" xfId="648"/>
    <cellStyle name="Accent2 18" xfId="690"/>
    <cellStyle name="Accent2 19" xfId="732"/>
    <cellStyle name="Accent2 2" xfId="21"/>
    <cellStyle name="Accent2 20" xfId="774"/>
    <cellStyle name="Accent2 21" xfId="816"/>
    <cellStyle name="Accent2 22" xfId="858"/>
    <cellStyle name="Accent2 23" xfId="900"/>
    <cellStyle name="Accent2 24" xfId="942"/>
    <cellStyle name="Accent2 25" xfId="984"/>
    <cellStyle name="Accent2 26" xfId="1026"/>
    <cellStyle name="Accent2 27" xfId="1068"/>
    <cellStyle name="Accent2 28" xfId="1110"/>
    <cellStyle name="Accent2 29" xfId="1152"/>
    <cellStyle name="Accent2 3" xfId="63"/>
    <cellStyle name="Accent2 30" xfId="1193"/>
    <cellStyle name="Accent2 31" xfId="1235"/>
    <cellStyle name="Accent2 32" xfId="1277"/>
    <cellStyle name="Accent2 33" xfId="1319"/>
    <cellStyle name="Accent2 34" xfId="1361"/>
    <cellStyle name="Accent2 35" xfId="1403"/>
    <cellStyle name="Accent2 36" xfId="1445"/>
    <cellStyle name="Accent2 37" xfId="1487"/>
    <cellStyle name="Accent2 38" xfId="1529"/>
    <cellStyle name="Accent2 39" xfId="1571"/>
    <cellStyle name="Accent2 4" xfId="104"/>
    <cellStyle name="Accent2 5" xfId="145"/>
    <cellStyle name="Accent2 6" xfId="188"/>
    <cellStyle name="Accent2 7" xfId="229"/>
    <cellStyle name="Accent2 8" xfId="271"/>
    <cellStyle name="Accent2 9" xfId="313"/>
    <cellStyle name="Accent3 10" xfId="355"/>
    <cellStyle name="Accent3 11" xfId="397"/>
    <cellStyle name="Accent3 12" xfId="439"/>
    <cellStyle name="Accent3 13" xfId="481"/>
    <cellStyle name="Accent3 14" xfId="523"/>
    <cellStyle name="Accent3 15" xfId="565"/>
    <cellStyle name="Accent3 16" xfId="607"/>
    <cellStyle name="Accent3 17" xfId="649"/>
    <cellStyle name="Accent3 18" xfId="691"/>
    <cellStyle name="Accent3 19" xfId="733"/>
    <cellStyle name="Accent3 2" xfId="22"/>
    <cellStyle name="Accent3 20" xfId="775"/>
    <cellStyle name="Accent3 21" xfId="817"/>
    <cellStyle name="Accent3 22" xfId="859"/>
    <cellStyle name="Accent3 23" xfId="901"/>
    <cellStyle name="Accent3 24" xfId="943"/>
    <cellStyle name="Accent3 25" xfId="985"/>
    <cellStyle name="Accent3 26" xfId="1027"/>
    <cellStyle name="Accent3 27" xfId="1069"/>
    <cellStyle name="Accent3 28" xfId="1111"/>
    <cellStyle name="Accent3 29" xfId="1153"/>
    <cellStyle name="Accent3 3" xfId="64"/>
    <cellStyle name="Accent3 30" xfId="1194"/>
    <cellStyle name="Accent3 31" xfId="1236"/>
    <cellStyle name="Accent3 32" xfId="1278"/>
    <cellStyle name="Accent3 33" xfId="1320"/>
    <cellStyle name="Accent3 34" xfId="1362"/>
    <cellStyle name="Accent3 35" xfId="1404"/>
    <cellStyle name="Accent3 36" xfId="1446"/>
    <cellStyle name="Accent3 37" xfId="1488"/>
    <cellStyle name="Accent3 38" xfId="1530"/>
    <cellStyle name="Accent3 39" xfId="1572"/>
    <cellStyle name="Accent3 4" xfId="105"/>
    <cellStyle name="Accent3 5" xfId="146"/>
    <cellStyle name="Accent3 6" xfId="189"/>
    <cellStyle name="Accent3 7" xfId="230"/>
    <cellStyle name="Accent3 8" xfId="272"/>
    <cellStyle name="Accent3 9" xfId="314"/>
    <cellStyle name="Accent4 10" xfId="356"/>
    <cellStyle name="Accent4 11" xfId="398"/>
    <cellStyle name="Accent4 12" xfId="440"/>
    <cellStyle name="Accent4 13" xfId="482"/>
    <cellStyle name="Accent4 14" xfId="524"/>
    <cellStyle name="Accent4 15" xfId="566"/>
    <cellStyle name="Accent4 16" xfId="608"/>
    <cellStyle name="Accent4 17" xfId="650"/>
    <cellStyle name="Accent4 18" xfId="692"/>
    <cellStyle name="Accent4 19" xfId="734"/>
    <cellStyle name="Accent4 2" xfId="23"/>
    <cellStyle name="Accent4 20" xfId="776"/>
    <cellStyle name="Accent4 21" xfId="818"/>
    <cellStyle name="Accent4 22" xfId="860"/>
    <cellStyle name="Accent4 23" xfId="902"/>
    <cellStyle name="Accent4 24" xfId="944"/>
    <cellStyle name="Accent4 25" xfId="986"/>
    <cellStyle name="Accent4 26" xfId="1028"/>
    <cellStyle name="Accent4 27" xfId="1070"/>
    <cellStyle name="Accent4 28" xfId="1112"/>
    <cellStyle name="Accent4 29" xfId="1154"/>
    <cellStyle name="Accent4 3" xfId="65"/>
    <cellStyle name="Accent4 30" xfId="1195"/>
    <cellStyle name="Accent4 31" xfId="1237"/>
    <cellStyle name="Accent4 32" xfId="1279"/>
    <cellStyle name="Accent4 33" xfId="1321"/>
    <cellStyle name="Accent4 34" xfId="1363"/>
    <cellStyle name="Accent4 35" xfId="1405"/>
    <cellStyle name="Accent4 36" xfId="1447"/>
    <cellStyle name="Accent4 37" xfId="1489"/>
    <cellStyle name="Accent4 38" xfId="1531"/>
    <cellStyle name="Accent4 39" xfId="1573"/>
    <cellStyle name="Accent4 4" xfId="106"/>
    <cellStyle name="Accent4 5" xfId="147"/>
    <cellStyle name="Accent4 6" xfId="190"/>
    <cellStyle name="Accent4 7" xfId="231"/>
    <cellStyle name="Accent4 8" xfId="273"/>
    <cellStyle name="Accent4 9" xfId="315"/>
    <cellStyle name="Accent5 10" xfId="357"/>
    <cellStyle name="Accent5 11" xfId="399"/>
    <cellStyle name="Accent5 12" xfId="441"/>
    <cellStyle name="Accent5 13" xfId="483"/>
    <cellStyle name="Accent5 14" xfId="525"/>
    <cellStyle name="Accent5 15" xfId="567"/>
    <cellStyle name="Accent5 16" xfId="609"/>
    <cellStyle name="Accent5 17" xfId="651"/>
    <cellStyle name="Accent5 18" xfId="693"/>
    <cellStyle name="Accent5 19" xfId="735"/>
    <cellStyle name="Accent5 2" xfId="24"/>
    <cellStyle name="Accent5 20" xfId="777"/>
    <cellStyle name="Accent5 21" xfId="819"/>
    <cellStyle name="Accent5 22" xfId="861"/>
    <cellStyle name="Accent5 23" xfId="903"/>
    <cellStyle name="Accent5 24" xfId="945"/>
    <cellStyle name="Accent5 25" xfId="987"/>
    <cellStyle name="Accent5 26" xfId="1029"/>
    <cellStyle name="Accent5 27" xfId="1071"/>
    <cellStyle name="Accent5 28" xfId="1113"/>
    <cellStyle name="Accent5 29" xfId="1155"/>
    <cellStyle name="Accent5 3" xfId="66"/>
    <cellStyle name="Accent5 30" xfId="1196"/>
    <cellStyle name="Accent5 31" xfId="1238"/>
    <cellStyle name="Accent5 32" xfId="1280"/>
    <cellStyle name="Accent5 33" xfId="1322"/>
    <cellStyle name="Accent5 34" xfId="1364"/>
    <cellStyle name="Accent5 35" xfId="1406"/>
    <cellStyle name="Accent5 36" xfId="1448"/>
    <cellStyle name="Accent5 37" xfId="1490"/>
    <cellStyle name="Accent5 38" xfId="1532"/>
    <cellStyle name="Accent5 39" xfId="1574"/>
    <cellStyle name="Accent5 4" xfId="107"/>
    <cellStyle name="Accent5 5" xfId="148"/>
    <cellStyle name="Accent5 6" xfId="191"/>
    <cellStyle name="Accent5 7" xfId="232"/>
    <cellStyle name="Accent5 8" xfId="274"/>
    <cellStyle name="Accent5 9" xfId="316"/>
    <cellStyle name="Accent6 10" xfId="358"/>
    <cellStyle name="Accent6 11" xfId="400"/>
    <cellStyle name="Accent6 12" xfId="442"/>
    <cellStyle name="Accent6 13" xfId="484"/>
    <cellStyle name="Accent6 14" xfId="526"/>
    <cellStyle name="Accent6 15" xfId="568"/>
    <cellStyle name="Accent6 16" xfId="610"/>
    <cellStyle name="Accent6 17" xfId="652"/>
    <cellStyle name="Accent6 18" xfId="694"/>
    <cellStyle name="Accent6 19" xfId="736"/>
    <cellStyle name="Accent6 2" xfId="25"/>
    <cellStyle name="Accent6 20" xfId="778"/>
    <cellStyle name="Accent6 21" xfId="820"/>
    <cellStyle name="Accent6 22" xfId="862"/>
    <cellStyle name="Accent6 23" xfId="904"/>
    <cellStyle name="Accent6 24" xfId="946"/>
    <cellStyle name="Accent6 25" xfId="988"/>
    <cellStyle name="Accent6 26" xfId="1030"/>
    <cellStyle name="Accent6 27" xfId="1072"/>
    <cellStyle name="Accent6 28" xfId="1114"/>
    <cellStyle name="Accent6 29" xfId="1156"/>
    <cellStyle name="Accent6 3" xfId="67"/>
    <cellStyle name="Accent6 30" xfId="1197"/>
    <cellStyle name="Accent6 31" xfId="1239"/>
    <cellStyle name="Accent6 32" xfId="1281"/>
    <cellStyle name="Accent6 33" xfId="1323"/>
    <cellStyle name="Accent6 34" xfId="1365"/>
    <cellStyle name="Accent6 35" xfId="1407"/>
    <cellStyle name="Accent6 36" xfId="1449"/>
    <cellStyle name="Accent6 37" xfId="1491"/>
    <cellStyle name="Accent6 38" xfId="1533"/>
    <cellStyle name="Accent6 39" xfId="1575"/>
    <cellStyle name="Accent6 4" xfId="108"/>
    <cellStyle name="Accent6 5" xfId="149"/>
    <cellStyle name="Accent6 6" xfId="192"/>
    <cellStyle name="Accent6 7" xfId="233"/>
    <cellStyle name="Accent6 8" xfId="275"/>
    <cellStyle name="Accent6 9" xfId="317"/>
    <cellStyle name="Bad 10" xfId="359"/>
    <cellStyle name="Bad 11" xfId="401"/>
    <cellStyle name="Bad 12" xfId="443"/>
    <cellStyle name="Bad 13" xfId="485"/>
    <cellStyle name="Bad 14" xfId="527"/>
    <cellStyle name="Bad 15" xfId="569"/>
    <cellStyle name="Bad 16" xfId="611"/>
    <cellStyle name="Bad 17" xfId="653"/>
    <cellStyle name="Bad 18" xfId="695"/>
    <cellStyle name="Bad 19" xfId="737"/>
    <cellStyle name="Bad 2" xfId="26"/>
    <cellStyle name="Bad 20" xfId="779"/>
    <cellStyle name="Bad 21" xfId="821"/>
    <cellStyle name="Bad 22" xfId="863"/>
    <cellStyle name="Bad 23" xfId="905"/>
    <cellStyle name="Bad 24" xfId="947"/>
    <cellStyle name="Bad 25" xfId="989"/>
    <cellStyle name="Bad 26" xfId="1031"/>
    <cellStyle name="Bad 27" xfId="1073"/>
    <cellStyle name="Bad 28" xfId="1115"/>
    <cellStyle name="Bad 29" xfId="1157"/>
    <cellStyle name="Bad 3" xfId="68"/>
    <cellStyle name="Bad 30" xfId="1198"/>
    <cellStyle name="Bad 31" xfId="1240"/>
    <cellStyle name="Bad 32" xfId="1282"/>
    <cellStyle name="Bad 33" xfId="1324"/>
    <cellStyle name="Bad 34" xfId="1366"/>
    <cellStyle name="Bad 35" xfId="1408"/>
    <cellStyle name="Bad 36" xfId="1450"/>
    <cellStyle name="Bad 37" xfId="1492"/>
    <cellStyle name="Bad 38" xfId="1534"/>
    <cellStyle name="Bad 39" xfId="1576"/>
    <cellStyle name="Bad 4" xfId="109"/>
    <cellStyle name="Bad 5" xfId="150"/>
    <cellStyle name="Bad 6" xfId="193"/>
    <cellStyle name="Bad 7" xfId="234"/>
    <cellStyle name="Bad 8" xfId="276"/>
    <cellStyle name="Bad 9" xfId="318"/>
    <cellStyle name="Calculation 10" xfId="360"/>
    <cellStyle name="Calculation 11" xfId="402"/>
    <cellStyle name="Calculation 12" xfId="444"/>
    <cellStyle name="Calculation 13" xfId="486"/>
    <cellStyle name="Calculation 14" xfId="528"/>
    <cellStyle name="Calculation 15" xfId="570"/>
    <cellStyle name="Calculation 16" xfId="612"/>
    <cellStyle name="Calculation 17" xfId="654"/>
    <cellStyle name="Calculation 18" xfId="696"/>
    <cellStyle name="Calculation 19" xfId="738"/>
    <cellStyle name="Calculation 2" xfId="27"/>
    <cellStyle name="Calculation 20" xfId="780"/>
    <cellStyle name="Calculation 21" xfId="822"/>
    <cellStyle name="Calculation 22" xfId="864"/>
    <cellStyle name="Calculation 23" xfId="906"/>
    <cellStyle name="Calculation 24" xfId="948"/>
    <cellStyle name="Calculation 25" xfId="990"/>
    <cellStyle name="Calculation 26" xfId="1032"/>
    <cellStyle name="Calculation 27" xfId="1074"/>
    <cellStyle name="Calculation 28" xfId="1116"/>
    <cellStyle name="Calculation 29" xfId="1158"/>
    <cellStyle name="Calculation 3" xfId="69"/>
    <cellStyle name="Calculation 30" xfId="1199"/>
    <cellStyle name="Calculation 31" xfId="1241"/>
    <cellStyle name="Calculation 32" xfId="1283"/>
    <cellStyle name="Calculation 33" xfId="1325"/>
    <cellStyle name="Calculation 34" xfId="1367"/>
    <cellStyle name="Calculation 35" xfId="1409"/>
    <cellStyle name="Calculation 36" xfId="1451"/>
    <cellStyle name="Calculation 37" xfId="1493"/>
    <cellStyle name="Calculation 38" xfId="1535"/>
    <cellStyle name="Calculation 39" xfId="1577"/>
    <cellStyle name="Calculation 4" xfId="110"/>
    <cellStyle name="Calculation 5" xfId="151"/>
    <cellStyle name="Calculation 6" xfId="194"/>
    <cellStyle name="Calculation 7" xfId="235"/>
    <cellStyle name="Calculation 8" xfId="277"/>
    <cellStyle name="Calculation 9" xfId="319"/>
    <cellStyle name="Check Cell 10" xfId="361"/>
    <cellStyle name="Check Cell 11" xfId="403"/>
    <cellStyle name="Check Cell 12" xfId="445"/>
    <cellStyle name="Check Cell 13" xfId="487"/>
    <cellStyle name="Check Cell 14" xfId="529"/>
    <cellStyle name="Check Cell 15" xfId="571"/>
    <cellStyle name="Check Cell 16" xfId="613"/>
    <cellStyle name="Check Cell 17" xfId="655"/>
    <cellStyle name="Check Cell 18" xfId="697"/>
    <cellStyle name="Check Cell 19" xfId="739"/>
    <cellStyle name="Check Cell 2" xfId="28"/>
    <cellStyle name="Check Cell 20" xfId="781"/>
    <cellStyle name="Check Cell 21" xfId="823"/>
    <cellStyle name="Check Cell 22" xfId="865"/>
    <cellStyle name="Check Cell 23" xfId="907"/>
    <cellStyle name="Check Cell 24" xfId="949"/>
    <cellStyle name="Check Cell 25" xfId="991"/>
    <cellStyle name="Check Cell 26" xfId="1033"/>
    <cellStyle name="Check Cell 27" xfId="1075"/>
    <cellStyle name="Check Cell 28" xfId="1117"/>
    <cellStyle name="Check Cell 29" xfId="1159"/>
    <cellStyle name="Check Cell 3" xfId="70"/>
    <cellStyle name="Check Cell 30" xfId="1200"/>
    <cellStyle name="Check Cell 31" xfId="1242"/>
    <cellStyle name="Check Cell 32" xfId="1284"/>
    <cellStyle name="Check Cell 33" xfId="1326"/>
    <cellStyle name="Check Cell 34" xfId="1368"/>
    <cellStyle name="Check Cell 35" xfId="1410"/>
    <cellStyle name="Check Cell 36" xfId="1452"/>
    <cellStyle name="Check Cell 37" xfId="1494"/>
    <cellStyle name="Check Cell 38" xfId="1536"/>
    <cellStyle name="Check Cell 39" xfId="1578"/>
    <cellStyle name="Check Cell 4" xfId="111"/>
    <cellStyle name="Check Cell 5" xfId="152"/>
    <cellStyle name="Check Cell 6" xfId="195"/>
    <cellStyle name="Check Cell 7" xfId="236"/>
    <cellStyle name="Check Cell 8" xfId="278"/>
    <cellStyle name="Check Cell 9" xfId="320"/>
    <cellStyle name="Comma" xfId="1595" builtinId="3"/>
    <cellStyle name="Comma 31" xfId="1243"/>
    <cellStyle name="Comma 39" xfId="1579"/>
    <cellStyle name="Comma 5" xfId="153"/>
    <cellStyle name="Excel Built-in Normal" xfId="1596"/>
    <cellStyle name="Explanatory Text 10" xfId="362"/>
    <cellStyle name="Explanatory Text 11" xfId="404"/>
    <cellStyle name="Explanatory Text 12" xfId="446"/>
    <cellStyle name="Explanatory Text 13" xfId="488"/>
    <cellStyle name="Explanatory Text 14" xfId="530"/>
    <cellStyle name="Explanatory Text 15" xfId="572"/>
    <cellStyle name="Explanatory Text 16" xfId="614"/>
    <cellStyle name="Explanatory Text 17" xfId="656"/>
    <cellStyle name="Explanatory Text 18" xfId="698"/>
    <cellStyle name="Explanatory Text 19" xfId="740"/>
    <cellStyle name="Explanatory Text 2" xfId="29"/>
    <cellStyle name="Explanatory Text 20" xfId="782"/>
    <cellStyle name="Explanatory Text 21" xfId="824"/>
    <cellStyle name="Explanatory Text 22" xfId="866"/>
    <cellStyle name="Explanatory Text 23" xfId="908"/>
    <cellStyle name="Explanatory Text 24" xfId="950"/>
    <cellStyle name="Explanatory Text 25" xfId="992"/>
    <cellStyle name="Explanatory Text 26" xfId="1034"/>
    <cellStyle name="Explanatory Text 27" xfId="1076"/>
    <cellStyle name="Explanatory Text 28" xfId="1118"/>
    <cellStyle name="Explanatory Text 29" xfId="1160"/>
    <cellStyle name="Explanatory Text 3" xfId="71"/>
    <cellStyle name="Explanatory Text 30" xfId="1201"/>
    <cellStyle name="Explanatory Text 31" xfId="1244"/>
    <cellStyle name="Explanatory Text 32" xfId="1285"/>
    <cellStyle name="Explanatory Text 33" xfId="1327"/>
    <cellStyle name="Explanatory Text 34" xfId="1369"/>
    <cellStyle name="Explanatory Text 35" xfId="1411"/>
    <cellStyle name="Explanatory Text 36" xfId="1453"/>
    <cellStyle name="Explanatory Text 37" xfId="1495"/>
    <cellStyle name="Explanatory Text 38" xfId="1537"/>
    <cellStyle name="Explanatory Text 39" xfId="1580"/>
    <cellStyle name="Explanatory Text 4" xfId="112"/>
    <cellStyle name="Explanatory Text 5" xfId="154"/>
    <cellStyle name="Explanatory Text 6" xfId="196"/>
    <cellStyle name="Explanatory Text 7" xfId="237"/>
    <cellStyle name="Explanatory Text 8" xfId="279"/>
    <cellStyle name="Explanatory Text 9" xfId="321"/>
    <cellStyle name="Good 10" xfId="363"/>
    <cellStyle name="Good 11" xfId="405"/>
    <cellStyle name="Good 12" xfId="447"/>
    <cellStyle name="Good 13" xfId="489"/>
    <cellStyle name="Good 14" xfId="531"/>
    <cellStyle name="Good 15" xfId="573"/>
    <cellStyle name="Good 16" xfId="615"/>
    <cellStyle name="Good 17" xfId="657"/>
    <cellStyle name="Good 18" xfId="699"/>
    <cellStyle name="Good 19" xfId="741"/>
    <cellStyle name="Good 2" xfId="30"/>
    <cellStyle name="Good 20" xfId="783"/>
    <cellStyle name="Good 21" xfId="825"/>
    <cellStyle name="Good 22" xfId="867"/>
    <cellStyle name="Good 23" xfId="909"/>
    <cellStyle name="Good 24" xfId="951"/>
    <cellStyle name="Good 25" xfId="993"/>
    <cellStyle name="Good 26" xfId="1035"/>
    <cellStyle name="Good 27" xfId="1077"/>
    <cellStyle name="Good 28" xfId="1119"/>
    <cellStyle name="Good 29" xfId="1161"/>
    <cellStyle name="Good 3" xfId="72"/>
    <cellStyle name="Good 30" xfId="1202"/>
    <cellStyle name="Good 31" xfId="1245"/>
    <cellStyle name="Good 32" xfId="1286"/>
    <cellStyle name="Good 33" xfId="1328"/>
    <cellStyle name="Good 34" xfId="1370"/>
    <cellStyle name="Good 35" xfId="1412"/>
    <cellStyle name="Good 36" xfId="1454"/>
    <cellStyle name="Good 37" xfId="1496"/>
    <cellStyle name="Good 38" xfId="1538"/>
    <cellStyle name="Good 39" xfId="1581"/>
    <cellStyle name="Good 4" xfId="113"/>
    <cellStyle name="Good 5" xfId="155"/>
    <cellStyle name="Good 6" xfId="197"/>
    <cellStyle name="Good 7" xfId="238"/>
    <cellStyle name="Good 8" xfId="280"/>
    <cellStyle name="Good 9" xfId="322"/>
    <cellStyle name="Heading 1 10" xfId="364"/>
    <cellStyle name="Heading 1 11" xfId="406"/>
    <cellStyle name="Heading 1 12" xfId="448"/>
    <cellStyle name="Heading 1 13" xfId="490"/>
    <cellStyle name="Heading 1 14" xfId="532"/>
    <cellStyle name="Heading 1 15" xfId="574"/>
    <cellStyle name="Heading 1 16" xfId="616"/>
    <cellStyle name="Heading 1 17" xfId="658"/>
    <cellStyle name="Heading 1 18" xfId="700"/>
    <cellStyle name="Heading 1 19" xfId="742"/>
    <cellStyle name="Heading 1 2" xfId="31"/>
    <cellStyle name="Heading 1 20" xfId="784"/>
    <cellStyle name="Heading 1 21" xfId="826"/>
    <cellStyle name="Heading 1 22" xfId="868"/>
    <cellStyle name="Heading 1 23" xfId="910"/>
    <cellStyle name="Heading 1 24" xfId="952"/>
    <cellStyle name="Heading 1 25" xfId="994"/>
    <cellStyle name="Heading 1 26" xfId="1036"/>
    <cellStyle name="Heading 1 27" xfId="1078"/>
    <cellStyle name="Heading 1 28" xfId="1120"/>
    <cellStyle name="Heading 1 29" xfId="1162"/>
    <cellStyle name="Heading 1 3" xfId="73"/>
    <cellStyle name="Heading 1 30" xfId="1203"/>
    <cellStyle name="Heading 1 31" xfId="1246"/>
    <cellStyle name="Heading 1 32" xfId="1287"/>
    <cellStyle name="Heading 1 33" xfId="1329"/>
    <cellStyle name="Heading 1 34" xfId="1371"/>
    <cellStyle name="Heading 1 35" xfId="1413"/>
    <cellStyle name="Heading 1 36" xfId="1455"/>
    <cellStyle name="Heading 1 37" xfId="1497"/>
    <cellStyle name="Heading 1 38" xfId="1539"/>
    <cellStyle name="Heading 1 39" xfId="1582"/>
    <cellStyle name="Heading 1 4" xfId="114"/>
    <cellStyle name="Heading 1 5" xfId="156"/>
    <cellStyle name="Heading 1 6" xfId="198"/>
    <cellStyle name="Heading 1 7" xfId="239"/>
    <cellStyle name="Heading 1 8" xfId="281"/>
    <cellStyle name="Heading 1 9" xfId="323"/>
    <cellStyle name="Heading 2 10" xfId="365"/>
    <cellStyle name="Heading 2 11" xfId="407"/>
    <cellStyle name="Heading 2 12" xfId="449"/>
    <cellStyle name="Heading 2 13" xfId="491"/>
    <cellStyle name="Heading 2 14" xfId="533"/>
    <cellStyle name="Heading 2 15" xfId="575"/>
    <cellStyle name="Heading 2 16" xfId="617"/>
    <cellStyle name="Heading 2 17" xfId="659"/>
    <cellStyle name="Heading 2 18" xfId="701"/>
    <cellStyle name="Heading 2 19" xfId="743"/>
    <cellStyle name="Heading 2 2" xfId="32"/>
    <cellStyle name="Heading 2 20" xfId="785"/>
    <cellStyle name="Heading 2 21" xfId="827"/>
    <cellStyle name="Heading 2 22" xfId="869"/>
    <cellStyle name="Heading 2 23" xfId="911"/>
    <cellStyle name="Heading 2 24" xfId="953"/>
    <cellStyle name="Heading 2 25" xfId="995"/>
    <cellStyle name="Heading 2 26" xfId="1037"/>
    <cellStyle name="Heading 2 27" xfId="1079"/>
    <cellStyle name="Heading 2 28" xfId="1121"/>
    <cellStyle name="Heading 2 29" xfId="1163"/>
    <cellStyle name="Heading 2 3" xfId="74"/>
    <cellStyle name="Heading 2 30" xfId="1204"/>
    <cellStyle name="Heading 2 31" xfId="1247"/>
    <cellStyle name="Heading 2 32" xfId="1288"/>
    <cellStyle name="Heading 2 33" xfId="1330"/>
    <cellStyle name="Heading 2 34" xfId="1372"/>
    <cellStyle name="Heading 2 35" xfId="1414"/>
    <cellStyle name="Heading 2 36" xfId="1456"/>
    <cellStyle name="Heading 2 37" xfId="1498"/>
    <cellStyle name="Heading 2 38" xfId="1540"/>
    <cellStyle name="Heading 2 39" xfId="1583"/>
    <cellStyle name="Heading 2 4" xfId="115"/>
    <cellStyle name="Heading 2 5" xfId="157"/>
    <cellStyle name="Heading 2 6" xfId="199"/>
    <cellStyle name="Heading 2 7" xfId="240"/>
    <cellStyle name="Heading 2 8" xfId="282"/>
    <cellStyle name="Heading 2 9" xfId="324"/>
    <cellStyle name="Heading 3 10" xfId="366"/>
    <cellStyle name="Heading 3 11" xfId="408"/>
    <cellStyle name="Heading 3 12" xfId="450"/>
    <cellStyle name="Heading 3 13" xfId="492"/>
    <cellStyle name="Heading 3 14" xfId="534"/>
    <cellStyle name="Heading 3 15" xfId="576"/>
    <cellStyle name="Heading 3 16" xfId="618"/>
    <cellStyle name="Heading 3 17" xfId="660"/>
    <cellStyle name="Heading 3 18" xfId="702"/>
    <cellStyle name="Heading 3 19" xfId="744"/>
    <cellStyle name="Heading 3 2" xfId="33"/>
    <cellStyle name="Heading 3 20" xfId="786"/>
    <cellStyle name="Heading 3 21" xfId="828"/>
    <cellStyle name="Heading 3 22" xfId="870"/>
    <cellStyle name="Heading 3 23" xfId="912"/>
    <cellStyle name="Heading 3 24" xfId="954"/>
    <cellStyle name="Heading 3 25" xfId="996"/>
    <cellStyle name="Heading 3 26" xfId="1038"/>
    <cellStyle name="Heading 3 27" xfId="1080"/>
    <cellStyle name="Heading 3 28" xfId="1122"/>
    <cellStyle name="Heading 3 29" xfId="1164"/>
    <cellStyle name="Heading 3 3" xfId="75"/>
    <cellStyle name="Heading 3 30" xfId="1205"/>
    <cellStyle name="Heading 3 31" xfId="1248"/>
    <cellStyle name="Heading 3 32" xfId="1289"/>
    <cellStyle name="Heading 3 33" xfId="1331"/>
    <cellStyle name="Heading 3 34" xfId="1373"/>
    <cellStyle name="Heading 3 35" xfId="1415"/>
    <cellStyle name="Heading 3 36" xfId="1457"/>
    <cellStyle name="Heading 3 37" xfId="1499"/>
    <cellStyle name="Heading 3 38" xfId="1541"/>
    <cellStyle name="Heading 3 39" xfId="1584"/>
    <cellStyle name="Heading 3 4" xfId="116"/>
    <cellStyle name="Heading 3 5" xfId="158"/>
    <cellStyle name="Heading 3 6" xfId="200"/>
    <cellStyle name="Heading 3 7" xfId="241"/>
    <cellStyle name="Heading 3 8" xfId="283"/>
    <cellStyle name="Heading 3 9" xfId="325"/>
    <cellStyle name="Heading 4 10" xfId="367"/>
    <cellStyle name="Heading 4 11" xfId="409"/>
    <cellStyle name="Heading 4 12" xfId="451"/>
    <cellStyle name="Heading 4 13" xfId="493"/>
    <cellStyle name="Heading 4 14" xfId="535"/>
    <cellStyle name="Heading 4 15" xfId="577"/>
    <cellStyle name="Heading 4 16" xfId="619"/>
    <cellStyle name="Heading 4 17" xfId="661"/>
    <cellStyle name="Heading 4 18" xfId="703"/>
    <cellStyle name="Heading 4 19" xfId="745"/>
    <cellStyle name="Heading 4 2" xfId="34"/>
    <cellStyle name="Heading 4 20" xfId="787"/>
    <cellStyle name="Heading 4 21" xfId="829"/>
    <cellStyle name="Heading 4 22" xfId="871"/>
    <cellStyle name="Heading 4 23" xfId="913"/>
    <cellStyle name="Heading 4 24" xfId="955"/>
    <cellStyle name="Heading 4 25" xfId="997"/>
    <cellStyle name="Heading 4 26" xfId="1039"/>
    <cellStyle name="Heading 4 27" xfId="1081"/>
    <cellStyle name="Heading 4 28" xfId="1123"/>
    <cellStyle name="Heading 4 29" xfId="1165"/>
    <cellStyle name="Heading 4 3" xfId="76"/>
    <cellStyle name="Heading 4 30" xfId="1206"/>
    <cellStyle name="Heading 4 31" xfId="1249"/>
    <cellStyle name="Heading 4 32" xfId="1290"/>
    <cellStyle name="Heading 4 33" xfId="1332"/>
    <cellStyle name="Heading 4 34" xfId="1374"/>
    <cellStyle name="Heading 4 35" xfId="1416"/>
    <cellStyle name="Heading 4 36" xfId="1458"/>
    <cellStyle name="Heading 4 37" xfId="1500"/>
    <cellStyle name="Heading 4 38" xfId="1542"/>
    <cellStyle name="Heading 4 39" xfId="1585"/>
    <cellStyle name="Heading 4 4" xfId="117"/>
    <cellStyle name="Heading 4 5" xfId="159"/>
    <cellStyle name="Heading 4 6" xfId="201"/>
    <cellStyle name="Heading 4 7" xfId="242"/>
    <cellStyle name="Heading 4 8" xfId="284"/>
    <cellStyle name="Heading 4 9" xfId="326"/>
    <cellStyle name="Input 10" xfId="368"/>
    <cellStyle name="Input 11" xfId="410"/>
    <cellStyle name="Input 12" xfId="452"/>
    <cellStyle name="Input 13" xfId="494"/>
    <cellStyle name="Input 14" xfId="536"/>
    <cellStyle name="Input 15" xfId="578"/>
    <cellStyle name="Input 16" xfId="620"/>
    <cellStyle name="Input 17" xfId="662"/>
    <cellStyle name="Input 18" xfId="704"/>
    <cellStyle name="Input 19" xfId="746"/>
    <cellStyle name="Input 2" xfId="35"/>
    <cellStyle name="Input 20" xfId="788"/>
    <cellStyle name="Input 21" xfId="830"/>
    <cellStyle name="Input 22" xfId="872"/>
    <cellStyle name="Input 23" xfId="914"/>
    <cellStyle name="Input 24" xfId="956"/>
    <cellStyle name="Input 25" xfId="998"/>
    <cellStyle name="Input 26" xfId="1040"/>
    <cellStyle name="Input 27" xfId="1082"/>
    <cellStyle name="Input 28" xfId="1124"/>
    <cellStyle name="Input 29" xfId="1166"/>
    <cellStyle name="Input 3" xfId="77"/>
    <cellStyle name="Input 30" xfId="1207"/>
    <cellStyle name="Input 31" xfId="1250"/>
    <cellStyle name="Input 32" xfId="1291"/>
    <cellStyle name="Input 33" xfId="1333"/>
    <cellStyle name="Input 34" xfId="1375"/>
    <cellStyle name="Input 35" xfId="1417"/>
    <cellStyle name="Input 36" xfId="1459"/>
    <cellStyle name="Input 37" xfId="1501"/>
    <cellStyle name="Input 38" xfId="1543"/>
    <cellStyle name="Input 39" xfId="1586"/>
    <cellStyle name="Input 4" xfId="118"/>
    <cellStyle name="Input 5" xfId="160"/>
    <cellStyle name="Input 6" xfId="202"/>
    <cellStyle name="Input 7" xfId="243"/>
    <cellStyle name="Input 8" xfId="285"/>
    <cellStyle name="Input 9" xfId="327"/>
    <cellStyle name="Linked Cell 10" xfId="369"/>
    <cellStyle name="Linked Cell 11" xfId="411"/>
    <cellStyle name="Linked Cell 12" xfId="453"/>
    <cellStyle name="Linked Cell 13" xfId="495"/>
    <cellStyle name="Linked Cell 14" xfId="537"/>
    <cellStyle name="Linked Cell 15" xfId="579"/>
    <cellStyle name="Linked Cell 16" xfId="621"/>
    <cellStyle name="Linked Cell 17" xfId="663"/>
    <cellStyle name="Linked Cell 18" xfId="705"/>
    <cellStyle name="Linked Cell 19" xfId="747"/>
    <cellStyle name="Linked Cell 2" xfId="36"/>
    <cellStyle name="Linked Cell 20" xfId="789"/>
    <cellStyle name="Linked Cell 21" xfId="831"/>
    <cellStyle name="Linked Cell 22" xfId="873"/>
    <cellStyle name="Linked Cell 23" xfId="915"/>
    <cellStyle name="Linked Cell 24" xfId="957"/>
    <cellStyle name="Linked Cell 25" xfId="999"/>
    <cellStyle name="Linked Cell 26" xfId="1041"/>
    <cellStyle name="Linked Cell 27" xfId="1083"/>
    <cellStyle name="Linked Cell 28" xfId="1125"/>
    <cellStyle name="Linked Cell 29" xfId="1167"/>
    <cellStyle name="Linked Cell 3" xfId="78"/>
    <cellStyle name="Linked Cell 30" xfId="1208"/>
    <cellStyle name="Linked Cell 31" xfId="1251"/>
    <cellStyle name="Linked Cell 32" xfId="1292"/>
    <cellStyle name="Linked Cell 33" xfId="1334"/>
    <cellStyle name="Linked Cell 34" xfId="1376"/>
    <cellStyle name="Linked Cell 35" xfId="1418"/>
    <cellStyle name="Linked Cell 36" xfId="1460"/>
    <cellStyle name="Linked Cell 37" xfId="1502"/>
    <cellStyle name="Linked Cell 38" xfId="1544"/>
    <cellStyle name="Linked Cell 39" xfId="1587"/>
    <cellStyle name="Linked Cell 4" xfId="119"/>
    <cellStyle name="Linked Cell 5" xfId="161"/>
    <cellStyle name="Linked Cell 6" xfId="203"/>
    <cellStyle name="Linked Cell 7" xfId="244"/>
    <cellStyle name="Linked Cell 8" xfId="286"/>
    <cellStyle name="Linked Cell 9" xfId="328"/>
    <cellStyle name="Neutral 10" xfId="370"/>
    <cellStyle name="Neutral 11" xfId="412"/>
    <cellStyle name="Neutral 12" xfId="454"/>
    <cellStyle name="Neutral 13" xfId="496"/>
    <cellStyle name="Neutral 14" xfId="538"/>
    <cellStyle name="Neutral 15" xfId="580"/>
    <cellStyle name="Neutral 16" xfId="622"/>
    <cellStyle name="Neutral 17" xfId="664"/>
    <cellStyle name="Neutral 18" xfId="706"/>
    <cellStyle name="Neutral 19" xfId="748"/>
    <cellStyle name="Neutral 2" xfId="37"/>
    <cellStyle name="Neutral 20" xfId="790"/>
    <cellStyle name="Neutral 21" xfId="832"/>
    <cellStyle name="Neutral 22" xfId="874"/>
    <cellStyle name="Neutral 23" xfId="916"/>
    <cellStyle name="Neutral 24" xfId="958"/>
    <cellStyle name="Neutral 25" xfId="1000"/>
    <cellStyle name="Neutral 26" xfId="1042"/>
    <cellStyle name="Neutral 27" xfId="1084"/>
    <cellStyle name="Neutral 28" xfId="1126"/>
    <cellStyle name="Neutral 29" xfId="1168"/>
    <cellStyle name="Neutral 3" xfId="79"/>
    <cellStyle name="Neutral 30" xfId="1209"/>
    <cellStyle name="Neutral 31" xfId="1252"/>
    <cellStyle name="Neutral 32" xfId="1293"/>
    <cellStyle name="Neutral 33" xfId="1335"/>
    <cellStyle name="Neutral 34" xfId="1377"/>
    <cellStyle name="Neutral 35" xfId="1419"/>
    <cellStyle name="Neutral 36" xfId="1461"/>
    <cellStyle name="Neutral 37" xfId="1503"/>
    <cellStyle name="Neutral 38" xfId="1545"/>
    <cellStyle name="Neutral 39" xfId="1588"/>
    <cellStyle name="Neutral 4" xfId="120"/>
    <cellStyle name="Neutral 5" xfId="162"/>
    <cellStyle name="Neutral 6" xfId="204"/>
    <cellStyle name="Neutral 7" xfId="245"/>
    <cellStyle name="Neutral 8" xfId="287"/>
    <cellStyle name="Neutral 9" xfId="329"/>
    <cellStyle name="Normal" xfId="0" builtinId="0"/>
    <cellStyle name="Normal 11" xfId="376"/>
    <cellStyle name="Normal 12" xfId="418"/>
    <cellStyle name="Normal 13" xfId="460"/>
    <cellStyle name="Normal 14" xfId="502"/>
    <cellStyle name="Normal 15" xfId="544"/>
    <cellStyle name="Normal 16" xfId="586"/>
    <cellStyle name="Normal 17" xfId="628"/>
    <cellStyle name="Normal 18" xfId="670"/>
    <cellStyle name="Normal 19" xfId="712"/>
    <cellStyle name="Normal 2" xfId="1"/>
    <cellStyle name="Normal 20" xfId="754"/>
    <cellStyle name="Normal 21" xfId="796"/>
    <cellStyle name="Normal 22" xfId="838"/>
    <cellStyle name="Normal 23" xfId="880"/>
    <cellStyle name="Normal 24" xfId="922"/>
    <cellStyle name="Normal 25" xfId="964"/>
    <cellStyle name="Normal 26" xfId="1006"/>
    <cellStyle name="Normal 27" xfId="1048"/>
    <cellStyle name="Normal 28" xfId="1090"/>
    <cellStyle name="Normal 29" xfId="1132"/>
    <cellStyle name="Normal 3" xfId="43"/>
    <cellStyle name="Normal 31" xfId="1215"/>
    <cellStyle name="Normal 33" xfId="1299"/>
    <cellStyle name="Normal 34" xfId="1341"/>
    <cellStyle name="Normal 35" xfId="1383"/>
    <cellStyle name="Normal 36" xfId="1425"/>
    <cellStyle name="Normal 37" xfId="1467"/>
    <cellStyle name="Normal 38" xfId="1509"/>
    <cellStyle name="Normal 39" xfId="1551"/>
    <cellStyle name="Normal 6" xfId="168"/>
    <cellStyle name="Normal 8" xfId="251"/>
    <cellStyle name="Normal 9" xfId="293"/>
    <cellStyle name="Note 10" xfId="371"/>
    <cellStyle name="Note 11" xfId="413"/>
    <cellStyle name="Note 12" xfId="455"/>
    <cellStyle name="Note 13" xfId="497"/>
    <cellStyle name="Note 14" xfId="539"/>
    <cellStyle name="Note 15" xfId="581"/>
    <cellStyle name="Note 16" xfId="623"/>
    <cellStyle name="Note 17" xfId="665"/>
    <cellStyle name="Note 18" xfId="707"/>
    <cellStyle name="Note 19" xfId="749"/>
    <cellStyle name="Note 2" xfId="38"/>
    <cellStyle name="Note 20" xfId="791"/>
    <cellStyle name="Note 21" xfId="833"/>
    <cellStyle name="Note 22" xfId="875"/>
    <cellStyle name="Note 23" xfId="917"/>
    <cellStyle name="Note 24" xfId="959"/>
    <cellStyle name="Note 25" xfId="1001"/>
    <cellStyle name="Note 26" xfId="1043"/>
    <cellStyle name="Note 27" xfId="1085"/>
    <cellStyle name="Note 28" xfId="1127"/>
    <cellStyle name="Note 29" xfId="1169"/>
    <cellStyle name="Note 3" xfId="80"/>
    <cellStyle name="Note 30" xfId="1210"/>
    <cellStyle name="Note 31" xfId="1253"/>
    <cellStyle name="Note 32" xfId="1294"/>
    <cellStyle name="Note 33" xfId="1336"/>
    <cellStyle name="Note 34" xfId="1378"/>
    <cellStyle name="Note 35" xfId="1420"/>
    <cellStyle name="Note 36" xfId="1462"/>
    <cellStyle name="Note 37" xfId="1504"/>
    <cellStyle name="Note 38" xfId="1546"/>
    <cellStyle name="Note 39" xfId="1589"/>
    <cellStyle name="Note 4" xfId="121"/>
    <cellStyle name="Note 5" xfId="163"/>
    <cellStyle name="Note 6" xfId="205"/>
    <cellStyle name="Note 7" xfId="246"/>
    <cellStyle name="Note 8" xfId="288"/>
    <cellStyle name="Note 9" xfId="330"/>
    <cellStyle name="Output 10" xfId="372"/>
    <cellStyle name="Output 11" xfId="414"/>
    <cellStyle name="Output 12" xfId="456"/>
    <cellStyle name="Output 13" xfId="498"/>
    <cellStyle name="Output 14" xfId="540"/>
    <cellStyle name="Output 15" xfId="582"/>
    <cellStyle name="Output 16" xfId="624"/>
    <cellStyle name="Output 17" xfId="666"/>
    <cellStyle name="Output 18" xfId="708"/>
    <cellStyle name="Output 19" xfId="750"/>
    <cellStyle name="Output 2" xfId="39"/>
    <cellStyle name="Output 20" xfId="792"/>
    <cellStyle name="Output 21" xfId="834"/>
    <cellStyle name="Output 22" xfId="876"/>
    <cellStyle name="Output 23" xfId="918"/>
    <cellStyle name="Output 24" xfId="960"/>
    <cellStyle name="Output 25" xfId="1002"/>
    <cellStyle name="Output 26" xfId="1044"/>
    <cellStyle name="Output 27" xfId="1086"/>
    <cellStyle name="Output 28" xfId="1128"/>
    <cellStyle name="Output 29" xfId="1170"/>
    <cellStyle name="Output 3" xfId="81"/>
    <cellStyle name="Output 30" xfId="1211"/>
    <cellStyle name="Output 31" xfId="1254"/>
    <cellStyle name="Output 32" xfId="1295"/>
    <cellStyle name="Output 33" xfId="1337"/>
    <cellStyle name="Output 34" xfId="1379"/>
    <cellStyle name="Output 35" xfId="1421"/>
    <cellStyle name="Output 36" xfId="1463"/>
    <cellStyle name="Output 37" xfId="1505"/>
    <cellStyle name="Output 38" xfId="1547"/>
    <cellStyle name="Output 39" xfId="1590"/>
    <cellStyle name="Output 4" xfId="122"/>
    <cellStyle name="Output 5" xfId="164"/>
    <cellStyle name="Output 6" xfId="206"/>
    <cellStyle name="Output 7" xfId="247"/>
    <cellStyle name="Output 8" xfId="289"/>
    <cellStyle name="Output 9" xfId="331"/>
    <cellStyle name="Percent" xfId="1594" builtinId="5"/>
    <cellStyle name="Title 10" xfId="373"/>
    <cellStyle name="Title 11" xfId="415"/>
    <cellStyle name="Title 12" xfId="457"/>
    <cellStyle name="Title 13" xfId="499"/>
    <cellStyle name="Title 14" xfId="541"/>
    <cellStyle name="Title 15" xfId="583"/>
    <cellStyle name="Title 16" xfId="625"/>
    <cellStyle name="Title 17" xfId="667"/>
    <cellStyle name="Title 18" xfId="709"/>
    <cellStyle name="Title 19" xfId="751"/>
    <cellStyle name="Title 2" xfId="40"/>
    <cellStyle name="Title 20" xfId="793"/>
    <cellStyle name="Title 21" xfId="835"/>
    <cellStyle name="Title 22" xfId="877"/>
    <cellStyle name="Title 23" xfId="919"/>
    <cellStyle name="Title 24" xfId="961"/>
    <cellStyle name="Title 25" xfId="1003"/>
    <cellStyle name="Title 26" xfId="1045"/>
    <cellStyle name="Title 27" xfId="1087"/>
    <cellStyle name="Title 28" xfId="1129"/>
    <cellStyle name="Title 29" xfId="1171"/>
    <cellStyle name="Title 3" xfId="82"/>
    <cellStyle name="Title 30" xfId="1212"/>
    <cellStyle name="Title 31" xfId="1255"/>
    <cellStyle name="Title 32" xfId="1296"/>
    <cellStyle name="Title 33" xfId="1338"/>
    <cellStyle name="Title 34" xfId="1380"/>
    <cellStyle name="Title 35" xfId="1422"/>
    <cellStyle name="Title 36" xfId="1464"/>
    <cellStyle name="Title 37" xfId="1506"/>
    <cellStyle name="Title 38" xfId="1548"/>
    <cellStyle name="Title 39" xfId="1591"/>
    <cellStyle name="Title 4" xfId="123"/>
    <cellStyle name="Title 5" xfId="165"/>
    <cellStyle name="Title 6" xfId="207"/>
    <cellStyle name="Title 7" xfId="248"/>
    <cellStyle name="Title 8" xfId="290"/>
    <cellStyle name="Title 9" xfId="332"/>
    <cellStyle name="Total 10" xfId="374"/>
    <cellStyle name="Total 11" xfId="416"/>
    <cellStyle name="Total 12" xfId="458"/>
    <cellStyle name="Total 13" xfId="500"/>
    <cellStyle name="Total 14" xfId="542"/>
    <cellStyle name="Total 15" xfId="584"/>
    <cellStyle name="Total 16" xfId="626"/>
    <cellStyle name="Total 17" xfId="668"/>
    <cellStyle name="Total 18" xfId="710"/>
    <cellStyle name="Total 19" xfId="752"/>
    <cellStyle name="Total 2" xfId="41"/>
    <cellStyle name="Total 20" xfId="794"/>
    <cellStyle name="Total 21" xfId="836"/>
    <cellStyle name="Total 22" xfId="878"/>
    <cellStyle name="Total 23" xfId="920"/>
    <cellStyle name="Total 24" xfId="962"/>
    <cellStyle name="Total 25" xfId="1004"/>
    <cellStyle name="Total 26" xfId="1046"/>
    <cellStyle name="Total 27" xfId="1088"/>
    <cellStyle name="Total 28" xfId="1130"/>
    <cellStyle name="Total 29" xfId="1172"/>
    <cellStyle name="Total 3" xfId="83"/>
    <cellStyle name="Total 30" xfId="1213"/>
    <cellStyle name="Total 31" xfId="1256"/>
    <cellStyle name="Total 32" xfId="1297"/>
    <cellStyle name="Total 33" xfId="1339"/>
    <cellStyle name="Total 34" xfId="1381"/>
    <cellStyle name="Total 35" xfId="1423"/>
    <cellStyle name="Total 36" xfId="1465"/>
    <cellStyle name="Total 37" xfId="1507"/>
    <cellStyle name="Total 38" xfId="1549"/>
    <cellStyle name="Total 39" xfId="1592"/>
    <cellStyle name="Total 4" xfId="124"/>
    <cellStyle name="Total 5" xfId="166"/>
    <cellStyle name="Total 6" xfId="208"/>
    <cellStyle name="Total 7" xfId="249"/>
    <cellStyle name="Total 8" xfId="291"/>
    <cellStyle name="Total 9" xfId="333"/>
    <cellStyle name="Warning Text 10" xfId="375"/>
    <cellStyle name="Warning Text 11" xfId="417"/>
    <cellStyle name="Warning Text 12" xfId="459"/>
    <cellStyle name="Warning Text 13" xfId="501"/>
    <cellStyle name="Warning Text 14" xfId="543"/>
    <cellStyle name="Warning Text 15" xfId="585"/>
    <cellStyle name="Warning Text 16" xfId="627"/>
    <cellStyle name="Warning Text 17" xfId="669"/>
    <cellStyle name="Warning Text 18" xfId="711"/>
    <cellStyle name="Warning Text 19" xfId="753"/>
    <cellStyle name="Warning Text 2" xfId="42"/>
    <cellStyle name="Warning Text 20" xfId="795"/>
    <cellStyle name="Warning Text 21" xfId="837"/>
    <cellStyle name="Warning Text 22" xfId="879"/>
    <cellStyle name="Warning Text 23" xfId="921"/>
    <cellStyle name="Warning Text 24" xfId="963"/>
    <cellStyle name="Warning Text 25" xfId="1005"/>
    <cellStyle name="Warning Text 26" xfId="1047"/>
    <cellStyle name="Warning Text 27" xfId="1089"/>
    <cellStyle name="Warning Text 28" xfId="1131"/>
    <cellStyle name="Warning Text 29" xfId="1173"/>
    <cellStyle name="Warning Text 3" xfId="84"/>
    <cellStyle name="Warning Text 30" xfId="1214"/>
    <cellStyle name="Warning Text 31" xfId="1257"/>
    <cellStyle name="Warning Text 32" xfId="1298"/>
    <cellStyle name="Warning Text 33" xfId="1340"/>
    <cellStyle name="Warning Text 34" xfId="1382"/>
    <cellStyle name="Warning Text 35" xfId="1424"/>
    <cellStyle name="Warning Text 36" xfId="1466"/>
    <cellStyle name="Warning Text 37" xfId="1508"/>
    <cellStyle name="Warning Text 38" xfId="1550"/>
    <cellStyle name="Warning Text 39" xfId="1593"/>
    <cellStyle name="Warning Text 4" xfId="125"/>
    <cellStyle name="Warning Text 5" xfId="167"/>
    <cellStyle name="Warning Text 6" xfId="209"/>
    <cellStyle name="Warning Text 7" xfId="250"/>
    <cellStyle name="Warning Text 8" xfId="292"/>
    <cellStyle name="Warning Text 9" xfId="33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140"/>
  <sheetViews>
    <sheetView tabSelected="1" topLeftCell="A31" workbookViewId="0">
      <selection activeCell="C52" sqref="C52"/>
    </sheetView>
  </sheetViews>
  <sheetFormatPr defaultColWidth="9.140625" defaultRowHeight="15"/>
  <cols>
    <col min="1" max="1" width="6.7109375" style="26" customWidth="1"/>
    <col min="2" max="2" width="51.42578125" style="2" customWidth="1"/>
    <col min="3" max="3" width="14.7109375" style="4" customWidth="1"/>
    <col min="4" max="4" width="12" style="2" customWidth="1"/>
    <col min="5" max="5" width="12.85546875" style="2" customWidth="1"/>
    <col min="6" max="6" width="15" style="23" customWidth="1"/>
    <col min="7" max="7" width="14.140625" style="4" customWidth="1"/>
    <col min="8" max="8" width="9.140625" style="2"/>
    <col min="9" max="9" width="9.85546875" style="2" bestFit="1" customWidth="1"/>
    <col min="10" max="16384" width="9.140625" style="2"/>
  </cols>
  <sheetData>
    <row r="1" spans="1:13" ht="30">
      <c r="A1" s="169" t="s">
        <v>145</v>
      </c>
      <c r="B1" s="169"/>
      <c r="C1" s="169"/>
      <c r="D1" s="169"/>
      <c r="E1" s="6"/>
      <c r="F1" s="21"/>
      <c r="G1" s="7"/>
      <c r="H1" s="6" t="s">
        <v>27</v>
      </c>
      <c r="I1" s="6"/>
    </row>
    <row r="2" spans="1:13">
      <c r="A2" s="170" t="s">
        <v>60</v>
      </c>
      <c r="B2" s="170"/>
      <c r="C2" s="170"/>
      <c r="D2" s="170"/>
      <c r="E2" s="3"/>
      <c r="F2" s="22"/>
      <c r="G2" s="5" t="s">
        <v>28</v>
      </c>
      <c r="H2" s="3">
        <f>85.8*8+78.1+92.9+48.8*2+130.2*2+112.7*2</f>
        <v>1440.8000000000002</v>
      </c>
      <c r="I2" s="3"/>
      <c r="K2" s="2">
        <v>2170</v>
      </c>
      <c r="L2" s="2">
        <v>2620</v>
      </c>
      <c r="M2" s="2">
        <f>K2+L2</f>
        <v>4790</v>
      </c>
    </row>
    <row r="3" spans="1:13">
      <c r="A3" s="101" t="s">
        <v>3</v>
      </c>
      <c r="B3" s="101" t="s">
        <v>71</v>
      </c>
      <c r="C3" s="101" t="s">
        <v>72</v>
      </c>
      <c r="D3" s="101" t="s">
        <v>68</v>
      </c>
      <c r="E3" s="3"/>
      <c r="F3" s="22"/>
      <c r="G3" s="5"/>
      <c r="H3" s="3"/>
      <c r="I3" s="3"/>
    </row>
    <row r="4" spans="1:13" ht="16.5">
      <c r="A4" s="36">
        <v>1</v>
      </c>
      <c r="B4" s="8" t="s">
        <v>90</v>
      </c>
      <c r="C4" s="158">
        <v>4665</v>
      </c>
      <c r="D4" s="31" t="s">
        <v>12</v>
      </c>
      <c r="H4" s="2">
        <f>H2*100/1732</f>
        <v>83.187066974595865</v>
      </c>
    </row>
    <row r="5" spans="1:13" ht="16.5">
      <c r="A5" s="36">
        <v>2</v>
      </c>
      <c r="B5" s="8" t="s">
        <v>133</v>
      </c>
      <c r="C5" s="158">
        <f>C71</f>
        <v>2784.19</v>
      </c>
      <c r="D5" s="31" t="s">
        <v>12</v>
      </c>
      <c r="H5" s="3">
        <f>85.8*5+89.9+78.1+92.9+48.8*2+130.2*2+112.7*2</f>
        <v>1273.3000000000002</v>
      </c>
    </row>
    <row r="6" spans="1:13">
      <c r="A6" s="36">
        <v>3</v>
      </c>
      <c r="B6" s="9" t="s">
        <v>89</v>
      </c>
      <c r="C6" s="40">
        <f>C7</f>
        <v>59.682529474812434</v>
      </c>
      <c r="D6" s="32" t="s">
        <v>6</v>
      </c>
      <c r="F6" s="24">
        <f>C4*0.4</f>
        <v>1866</v>
      </c>
      <c r="G6" s="4">
        <f>C5-F6</f>
        <v>918.19</v>
      </c>
      <c r="H6" s="2">
        <f>H5*100/1547</f>
        <v>82.307692307692321</v>
      </c>
    </row>
    <row r="7" spans="1:13">
      <c r="A7" s="38"/>
      <c r="B7" s="9" t="s">
        <v>1</v>
      </c>
      <c r="C7" s="40">
        <f>C5*100/C4</f>
        <v>59.682529474812434</v>
      </c>
      <c r="D7" s="32" t="s">
        <v>6</v>
      </c>
      <c r="E7" s="2">
        <v>2082.9499999999998</v>
      </c>
    </row>
    <row r="8" spans="1:13">
      <c r="A8" s="38"/>
      <c r="B8" s="9" t="s">
        <v>2</v>
      </c>
      <c r="C8" s="40">
        <f>E8*100/C4</f>
        <v>34.998713826366561</v>
      </c>
      <c r="D8" s="32" t="s">
        <v>6</v>
      </c>
      <c r="E8" s="2">
        <v>1632.69</v>
      </c>
    </row>
    <row r="9" spans="1:13" ht="30">
      <c r="A9" s="39">
        <v>4</v>
      </c>
      <c r="B9" s="56" t="s">
        <v>87</v>
      </c>
      <c r="C9" s="158">
        <f>C23</f>
        <v>41066.139999999992</v>
      </c>
      <c r="D9" s="31" t="s">
        <v>12</v>
      </c>
      <c r="E9" s="2">
        <f>10076.6*6</f>
        <v>60459.600000000006</v>
      </c>
    </row>
    <row r="10" spans="1:13" ht="16.5">
      <c r="A10" s="39">
        <v>5</v>
      </c>
      <c r="B10" s="57" t="s">
        <v>81</v>
      </c>
      <c r="C10" s="158">
        <f>C56</f>
        <v>49102.05999999999</v>
      </c>
      <c r="D10" s="31" t="s">
        <v>12</v>
      </c>
    </row>
    <row r="11" spans="1:13">
      <c r="A11" s="36">
        <v>6</v>
      </c>
      <c r="B11" s="10" t="s">
        <v>26</v>
      </c>
      <c r="C11" s="158">
        <v>24</v>
      </c>
      <c r="D11" s="32" t="s">
        <v>8</v>
      </c>
    </row>
    <row r="12" spans="1:13">
      <c r="A12" s="36">
        <v>7</v>
      </c>
      <c r="B12" s="11" t="s">
        <v>0</v>
      </c>
      <c r="C12" s="40">
        <f>C13+C14</f>
        <v>8.8030310825294755</v>
      </c>
      <c r="D12" s="32" t="s">
        <v>11</v>
      </c>
      <c r="E12" s="4"/>
    </row>
    <row r="13" spans="1:13">
      <c r="A13" s="36"/>
      <c r="B13" s="43" t="s">
        <v>91</v>
      </c>
      <c r="C13" s="40">
        <f>(C30+C36+C43+C54)/C4</f>
        <v>1.7967524115755629</v>
      </c>
      <c r="D13" s="32" t="s">
        <v>11</v>
      </c>
      <c r="E13" s="4">
        <f>C30+C36+C39</f>
        <v>9313.619999999999</v>
      </c>
    </row>
    <row r="14" spans="1:13">
      <c r="A14" s="36"/>
      <c r="B14" s="43" t="s">
        <v>92</v>
      </c>
      <c r="C14" s="40">
        <f>(C40+C49+C52-C54)/C4</f>
        <v>7.006278670953912</v>
      </c>
      <c r="D14" s="32" t="s">
        <v>11</v>
      </c>
      <c r="F14" s="23">
        <f>C4*C14</f>
        <v>32684.29</v>
      </c>
      <c r="G14" s="2"/>
      <c r="H14" s="4"/>
    </row>
    <row r="15" spans="1:13">
      <c r="A15" s="36">
        <v>8</v>
      </c>
      <c r="B15" s="12" t="s">
        <v>93</v>
      </c>
      <c r="C15" s="41">
        <f>'TK CAN HO'!C36/25</f>
        <v>1000.4532000000003</v>
      </c>
      <c r="D15" s="32" t="s">
        <v>5</v>
      </c>
      <c r="E15" s="46">
        <f>C15*350</f>
        <v>350158.62000000011</v>
      </c>
      <c r="F15" s="24"/>
    </row>
    <row r="16" spans="1:13">
      <c r="A16" s="36">
        <v>9</v>
      </c>
      <c r="B16" s="13" t="s">
        <v>77</v>
      </c>
      <c r="C16" s="158">
        <f>'TK CAN HO'!D36</f>
        <v>349</v>
      </c>
      <c r="D16" s="32" t="s">
        <v>7</v>
      </c>
      <c r="G16" s="2"/>
    </row>
    <row r="17" spans="1:9" ht="16.5">
      <c r="A17" s="36">
        <v>10</v>
      </c>
      <c r="B17" s="8" t="s">
        <v>78</v>
      </c>
      <c r="C17" s="159">
        <f>C41+C50+C53</f>
        <v>25011.330000000005</v>
      </c>
      <c r="D17" s="31" t="s">
        <v>12</v>
      </c>
      <c r="G17" s="2"/>
    </row>
    <row r="18" spans="1:9" ht="16.5">
      <c r="A18" s="36">
        <v>11</v>
      </c>
      <c r="B18" s="19" t="s">
        <v>13</v>
      </c>
      <c r="C18" s="160">
        <f>TKDT!D22</f>
        <v>6585.9035000000013</v>
      </c>
      <c r="D18" s="31" t="s">
        <v>12</v>
      </c>
      <c r="F18" s="45">
        <f>C16*25*1.5</f>
        <v>13087.5</v>
      </c>
      <c r="G18" s="2"/>
    </row>
    <row r="19" spans="1:9" ht="16.5">
      <c r="A19" s="36">
        <v>12</v>
      </c>
      <c r="B19" s="8" t="s">
        <v>94</v>
      </c>
      <c r="C19" s="161">
        <f>C28+C25+E19</f>
        <v>6589.47</v>
      </c>
      <c r="D19" s="31" t="s">
        <v>12</v>
      </c>
      <c r="E19" s="122">
        <v>377.21</v>
      </c>
      <c r="F19" s="167">
        <f>C18-C19</f>
        <v>-3.5664999999989959</v>
      </c>
      <c r="G19" s="168"/>
      <c r="H19" s="168"/>
      <c r="I19" s="168"/>
    </row>
    <row r="20" spans="1:9">
      <c r="A20" s="171" t="s">
        <v>14</v>
      </c>
      <c r="B20" s="171"/>
      <c r="C20" s="171"/>
      <c r="D20" s="171"/>
      <c r="G20" s="2"/>
    </row>
    <row r="21" spans="1:9" ht="16.5">
      <c r="A21" s="36">
        <v>1</v>
      </c>
      <c r="B21" s="8" t="s">
        <v>133</v>
      </c>
      <c r="C21" s="91">
        <f>C5</f>
        <v>2784.19</v>
      </c>
      <c r="D21" s="31" t="s">
        <v>12</v>
      </c>
      <c r="E21" s="3"/>
      <c r="G21" s="2"/>
    </row>
    <row r="22" spans="1:9">
      <c r="A22" s="36">
        <v>2</v>
      </c>
      <c r="B22" s="14" t="s">
        <v>1</v>
      </c>
      <c r="C22" s="105">
        <f>C7</f>
        <v>59.682529474812434</v>
      </c>
      <c r="D22" s="33" t="s">
        <v>6</v>
      </c>
      <c r="G22" s="2"/>
    </row>
    <row r="23" spans="1:9" ht="30">
      <c r="A23" s="36">
        <v>3</v>
      </c>
      <c r="B23" s="56" t="s">
        <v>87</v>
      </c>
      <c r="C23" s="138">
        <f>C30+C36+C39+C49+C52</f>
        <v>41066.139999999992</v>
      </c>
      <c r="D23" s="31" t="s">
        <v>12</v>
      </c>
      <c r="E23" s="4" t="e">
        <f>C23+#REF!</f>
        <v>#REF!</v>
      </c>
      <c r="G23" s="2"/>
    </row>
    <row r="24" spans="1:9" ht="16.5">
      <c r="A24" s="36">
        <v>4</v>
      </c>
      <c r="B24" s="42" t="s">
        <v>19</v>
      </c>
      <c r="C24" s="138">
        <v>4017.96</v>
      </c>
      <c r="D24" s="31" t="s">
        <v>12</v>
      </c>
      <c r="E24" s="106">
        <f>C24+C27</f>
        <v>8035.92</v>
      </c>
      <c r="G24" s="2"/>
    </row>
    <row r="25" spans="1:9" ht="17.25">
      <c r="A25" s="36"/>
      <c r="B25" s="34" t="s">
        <v>85</v>
      </c>
      <c r="C25" s="139">
        <v>2949.87</v>
      </c>
      <c r="D25" s="35" t="s">
        <v>16</v>
      </c>
      <c r="E25" s="106">
        <f>C25+C28</f>
        <v>6212.26</v>
      </c>
      <c r="G25" s="2"/>
    </row>
    <row r="26" spans="1:9" ht="17.25">
      <c r="A26" s="36"/>
      <c r="B26" s="16" t="s">
        <v>83</v>
      </c>
      <c r="C26" s="139">
        <f>C24-C25</f>
        <v>1068.0900000000001</v>
      </c>
      <c r="D26" s="35" t="s">
        <v>20</v>
      </c>
      <c r="E26" s="106">
        <f>C26+C29</f>
        <v>1823.6600000000003</v>
      </c>
      <c r="G26" s="2"/>
    </row>
    <row r="27" spans="1:9" ht="16.5">
      <c r="A27" s="36">
        <v>5</v>
      </c>
      <c r="B27" s="42" t="s">
        <v>24</v>
      </c>
      <c r="C27" s="138">
        <f>C24</f>
        <v>4017.96</v>
      </c>
      <c r="D27" s="31" t="s">
        <v>21</v>
      </c>
      <c r="G27" s="2"/>
    </row>
    <row r="28" spans="1:9" ht="17.25">
      <c r="A28" s="36"/>
      <c r="B28" s="34" t="s">
        <v>86</v>
      </c>
      <c r="C28" s="139">
        <v>3262.39</v>
      </c>
      <c r="D28" s="35" t="s">
        <v>20</v>
      </c>
      <c r="G28" s="2"/>
    </row>
    <row r="29" spans="1:9" ht="17.25">
      <c r="A29" s="36"/>
      <c r="B29" s="16" t="s">
        <v>82</v>
      </c>
      <c r="C29" s="139">
        <f>C27-C28</f>
        <v>755.57000000000016</v>
      </c>
      <c r="D29" s="35" t="s">
        <v>20</v>
      </c>
      <c r="G29" s="2"/>
    </row>
    <row r="30" spans="1:9" ht="16.5">
      <c r="A30" s="36">
        <v>6</v>
      </c>
      <c r="B30" s="15" t="s">
        <v>35</v>
      </c>
      <c r="C30" s="137">
        <v>2138.2399999999998</v>
      </c>
      <c r="D30" s="31" t="s">
        <v>12</v>
      </c>
      <c r="E30" s="104">
        <f>C30+C36</f>
        <v>7687.62</v>
      </c>
      <c r="G30" s="2"/>
    </row>
    <row r="31" spans="1:9" ht="17.25">
      <c r="A31" s="37"/>
      <c r="B31" s="34" t="s">
        <v>84</v>
      </c>
      <c r="C31" s="140">
        <v>78.23</v>
      </c>
      <c r="D31" s="35" t="s">
        <v>16</v>
      </c>
      <c r="E31" s="46">
        <f>C16*0.8</f>
        <v>279.2</v>
      </c>
      <c r="F31" s="124">
        <f>C31+C47</f>
        <v>277.53000000000003</v>
      </c>
      <c r="G31" s="2"/>
    </row>
    <row r="32" spans="1:9">
      <c r="A32" s="37"/>
      <c r="B32" s="34" t="s">
        <v>187</v>
      </c>
      <c r="C32" s="163">
        <f>E32+F32</f>
        <v>34.450000000000003</v>
      </c>
      <c r="D32" s="35"/>
      <c r="E32" s="4">
        <v>18.149999999999999</v>
      </c>
      <c r="F32" s="124">
        <v>16.3</v>
      </c>
      <c r="G32" s="2"/>
    </row>
    <row r="33" spans="1:8" ht="17.25">
      <c r="A33" s="37"/>
      <c r="B33" s="34" t="s">
        <v>31</v>
      </c>
      <c r="C33" s="140">
        <v>307.18</v>
      </c>
      <c r="D33" s="35" t="s">
        <v>17</v>
      </c>
      <c r="E33" s="46">
        <f>C15*0.05</f>
        <v>50.022660000000016</v>
      </c>
      <c r="F33" s="45">
        <f>E33*6</f>
        <v>300.13596000000007</v>
      </c>
      <c r="G33" s="104">
        <f>F33-C33</f>
        <v>-7.0440399999999386</v>
      </c>
    </row>
    <row r="34" spans="1:8" ht="17.25">
      <c r="A34" s="37"/>
      <c r="B34" s="34" t="s">
        <v>76</v>
      </c>
      <c r="C34" s="140">
        <v>950.75</v>
      </c>
      <c r="D34" s="35" t="s">
        <v>16</v>
      </c>
      <c r="E34" s="4">
        <f>C34+C37</f>
        <v>5781.85</v>
      </c>
      <c r="G34" s="2"/>
    </row>
    <row r="35" spans="1:8" ht="17.25">
      <c r="A35" s="36"/>
      <c r="B35" s="16" t="s">
        <v>82</v>
      </c>
      <c r="C35" s="141">
        <f>C30-C31-C32-C33-C34</f>
        <v>767.62999999999965</v>
      </c>
      <c r="D35" s="35" t="s">
        <v>16</v>
      </c>
      <c r="G35" s="2"/>
    </row>
    <row r="36" spans="1:8" ht="16.5">
      <c r="A36" s="36">
        <v>7</v>
      </c>
      <c r="B36" s="15" t="s">
        <v>137</v>
      </c>
      <c r="C36" s="137">
        <f>E36*2</f>
        <v>5549.38</v>
      </c>
      <c r="D36" s="31" t="s">
        <v>12</v>
      </c>
      <c r="E36" s="106">
        <v>2774.69</v>
      </c>
      <c r="G36" s="2"/>
    </row>
    <row r="37" spans="1:8" ht="17.25">
      <c r="A37" s="37"/>
      <c r="B37" s="34" t="s">
        <v>76</v>
      </c>
      <c r="C37" s="140">
        <f>E37*2</f>
        <v>4831.1000000000004</v>
      </c>
      <c r="D37" s="35" t="s">
        <v>16</v>
      </c>
      <c r="E37" s="18">
        <v>2415.5500000000002</v>
      </c>
      <c r="F37" s="23">
        <v>1244</v>
      </c>
      <c r="G37" s="2">
        <f>48.7*6+40.7*4+40.6*3+31.2*2+35.5+34.1+45.1+37.7*2+63.5</f>
        <v>892.80000000000007</v>
      </c>
    </row>
    <row r="38" spans="1:8" ht="17.25">
      <c r="A38" s="37"/>
      <c r="B38" s="16" t="s">
        <v>82</v>
      </c>
      <c r="C38" s="140">
        <f>C36-C37</f>
        <v>718.27999999999975</v>
      </c>
      <c r="D38" s="35" t="s">
        <v>16</v>
      </c>
      <c r="E38" s="4">
        <f>C37+C44</f>
        <v>4940</v>
      </c>
      <c r="G38" s="2"/>
    </row>
    <row r="39" spans="1:8" ht="16.5">
      <c r="A39" s="36">
        <v>8</v>
      </c>
      <c r="B39" s="15" t="s">
        <v>136</v>
      </c>
      <c r="C39" s="137">
        <v>1626</v>
      </c>
      <c r="D39" s="31" t="s">
        <v>12</v>
      </c>
      <c r="E39" s="4">
        <v>1756</v>
      </c>
      <c r="F39" s="23">
        <v>1617</v>
      </c>
      <c r="G39" s="4">
        <f>F39+E39</f>
        <v>3373</v>
      </c>
    </row>
    <row r="40" spans="1:8">
      <c r="A40" s="36" t="s">
        <v>156</v>
      </c>
      <c r="B40" s="15" t="s">
        <v>155</v>
      </c>
      <c r="C40" s="137">
        <v>991.03</v>
      </c>
      <c r="D40" s="31"/>
      <c r="E40" s="4"/>
    </row>
    <row r="41" spans="1:8">
      <c r="A41" s="36"/>
      <c r="B41" s="34" t="s">
        <v>114</v>
      </c>
      <c r="C41" s="141">
        <f>'TK CAN HO'!C9</f>
        <v>724.58</v>
      </c>
      <c r="D41" s="31"/>
      <c r="E41" s="4"/>
    </row>
    <row r="42" spans="1:8" ht="17.25">
      <c r="A42" s="37"/>
      <c r="B42" s="16" t="s">
        <v>82</v>
      </c>
      <c r="C42" s="142">
        <f>C40-C41</f>
        <v>266.44999999999993</v>
      </c>
      <c r="D42" s="35" t="s">
        <v>16</v>
      </c>
      <c r="G42" s="2"/>
    </row>
    <row r="43" spans="1:8" ht="16.5">
      <c r="A43" s="121" t="s">
        <v>157</v>
      </c>
      <c r="B43" s="47" t="s">
        <v>160</v>
      </c>
      <c r="C43" s="143">
        <f>C39-C40</f>
        <v>634.97</v>
      </c>
      <c r="D43" s="31" t="s">
        <v>12</v>
      </c>
      <c r="E43" s="2">
        <v>82.82</v>
      </c>
      <c r="F43" s="92">
        <v>124.5</v>
      </c>
      <c r="G43" s="2"/>
    </row>
    <row r="44" spans="1:8" ht="17.25">
      <c r="A44" s="37"/>
      <c r="B44" s="34" t="s">
        <v>158</v>
      </c>
      <c r="C44" s="142">
        <v>108.9</v>
      </c>
      <c r="D44" s="35" t="s">
        <v>16</v>
      </c>
      <c r="E44" s="2">
        <v>1195.8</v>
      </c>
      <c r="F44" s="23">
        <v>958.5</v>
      </c>
      <c r="G44" s="2">
        <f>E44+F44</f>
        <v>2154.3000000000002</v>
      </c>
      <c r="H44" s="106">
        <f>C44+C45+C47</f>
        <v>385.56</v>
      </c>
    </row>
    <row r="45" spans="1:8">
      <c r="A45" s="37"/>
      <c r="B45" s="34" t="s">
        <v>159</v>
      </c>
      <c r="C45" s="142">
        <v>77.36</v>
      </c>
      <c r="D45" s="35"/>
      <c r="G45" s="2"/>
    </row>
    <row r="46" spans="1:8">
      <c r="A46" s="37"/>
      <c r="B46" s="34" t="s">
        <v>181</v>
      </c>
      <c r="C46" s="142">
        <v>57.42</v>
      </c>
      <c r="D46" s="35"/>
      <c r="G46" s="2"/>
    </row>
    <row r="47" spans="1:8">
      <c r="A47" s="37"/>
      <c r="B47" s="34" t="s">
        <v>84</v>
      </c>
      <c r="C47" s="142">
        <v>199.3</v>
      </c>
      <c r="D47" s="35"/>
      <c r="G47" s="2"/>
    </row>
    <row r="48" spans="1:8" ht="17.25">
      <c r="A48" s="37"/>
      <c r="B48" s="16" t="s">
        <v>82</v>
      </c>
      <c r="C48" s="142">
        <f>C43-C44-C45-C46-C47</f>
        <v>191.99</v>
      </c>
      <c r="D48" s="35" t="s">
        <v>16</v>
      </c>
      <c r="G48" s="2"/>
    </row>
    <row r="49" spans="1:9" ht="16.5">
      <c r="A49" s="36">
        <v>9</v>
      </c>
      <c r="B49" s="15" t="s">
        <v>138</v>
      </c>
      <c r="C49" s="137">
        <f>E49*18</f>
        <v>29268</v>
      </c>
      <c r="D49" s="31" t="s">
        <v>18</v>
      </c>
      <c r="E49" s="162">
        <v>1626</v>
      </c>
      <c r="F49" s="54">
        <f>C50+C53</f>
        <v>24286.750000000004</v>
      </c>
      <c r="G49" s="49">
        <f>C50/C49*100</f>
        <v>77.095325953259547</v>
      </c>
    </row>
    <row r="50" spans="1:9" ht="17.25">
      <c r="A50" s="36"/>
      <c r="B50" s="34" t="s">
        <v>32</v>
      </c>
      <c r="C50" s="141">
        <f>'TK CAN HO'!C20</f>
        <v>22564.260000000002</v>
      </c>
      <c r="D50" s="35" t="s">
        <v>17</v>
      </c>
      <c r="E50" s="2">
        <v>1220.21</v>
      </c>
      <c r="F50" s="30">
        <f>E50</f>
        <v>1220.21</v>
      </c>
      <c r="G50" s="2"/>
    </row>
    <row r="51" spans="1:9" ht="17.25">
      <c r="A51" s="36"/>
      <c r="B51" s="34" t="s">
        <v>29</v>
      </c>
      <c r="C51" s="141">
        <f>C49-C50</f>
        <v>6703.739999999998</v>
      </c>
      <c r="D51" s="35" t="s">
        <v>17</v>
      </c>
      <c r="F51" s="30"/>
      <c r="G51" s="2"/>
    </row>
    <row r="52" spans="1:9" ht="16.5">
      <c r="A52" s="36">
        <v>10</v>
      </c>
      <c r="B52" s="15" t="s">
        <v>139</v>
      </c>
      <c r="C52" s="137">
        <f>E52*2</f>
        <v>2484.52</v>
      </c>
      <c r="D52" s="31" t="s">
        <v>18</v>
      </c>
      <c r="E52" s="94">
        <v>1242.26</v>
      </c>
      <c r="F52" s="107">
        <f>C39+C49+C52</f>
        <v>33378.519999999997</v>
      </c>
    </row>
    <row r="53" spans="1:9" ht="17.25">
      <c r="A53" s="36"/>
      <c r="B53" s="34" t="s">
        <v>30</v>
      </c>
      <c r="C53" s="141">
        <f>'TK CAN HO'!C28+'TK CAN HO'!C35</f>
        <v>1722.49</v>
      </c>
      <c r="D53" s="35" t="s">
        <v>17</v>
      </c>
      <c r="E53" s="2">
        <f>173.4*2+156.3*2+141+164.6+78</f>
        <v>1043</v>
      </c>
      <c r="F53" s="30">
        <f>E53</f>
        <v>1043</v>
      </c>
      <c r="G53" s="2"/>
    </row>
    <row r="54" spans="1:9" ht="17.25">
      <c r="A54" s="36"/>
      <c r="B54" s="34" t="s">
        <v>186</v>
      </c>
      <c r="C54" s="141">
        <v>59.26</v>
      </c>
      <c r="D54" s="35" t="s">
        <v>17</v>
      </c>
      <c r="F54" s="30"/>
      <c r="G54" s="2"/>
    </row>
    <row r="55" spans="1:9" ht="17.25">
      <c r="A55" s="36"/>
      <c r="B55" s="34" t="s">
        <v>29</v>
      </c>
      <c r="C55" s="141">
        <f>C52-C53-C54</f>
        <v>702.77</v>
      </c>
      <c r="D55" s="35" t="s">
        <v>17</v>
      </c>
      <c r="F55" s="30"/>
      <c r="G55" s="2"/>
    </row>
    <row r="56" spans="1:9" ht="16.5">
      <c r="A56" s="36">
        <v>11</v>
      </c>
      <c r="B56" s="56" t="s">
        <v>81</v>
      </c>
      <c r="C56" s="138">
        <f>C23+C24+C27</f>
        <v>49102.05999999999</v>
      </c>
      <c r="D56" s="31" t="s">
        <v>12</v>
      </c>
      <c r="E56" s="30"/>
      <c r="F56" s="2" t="s">
        <v>22</v>
      </c>
      <c r="G56" s="2" t="s">
        <v>23</v>
      </c>
    </row>
    <row r="57" spans="1:9">
      <c r="A57" s="130"/>
      <c r="B57" s="130" t="s">
        <v>167</v>
      </c>
      <c r="C57" s="144"/>
      <c r="D57" s="131"/>
      <c r="E57" s="132"/>
      <c r="F57" s="2"/>
      <c r="G57" s="2"/>
    </row>
    <row r="58" spans="1:9" ht="30">
      <c r="A58" s="136" t="s">
        <v>168</v>
      </c>
      <c r="B58" s="56" t="s">
        <v>87</v>
      </c>
      <c r="C58" s="145">
        <f>C23</f>
        <v>41066.139999999992</v>
      </c>
      <c r="D58" s="127" t="str">
        <f>D21</f>
        <v>m2</v>
      </c>
      <c r="E58" s="133"/>
      <c r="F58" s="2"/>
      <c r="G58" s="2"/>
    </row>
    <row r="59" spans="1:9">
      <c r="A59" s="135" t="s">
        <v>169</v>
      </c>
      <c r="B59" s="56" t="s">
        <v>81</v>
      </c>
      <c r="C59" s="145">
        <f>C56</f>
        <v>49102.05999999999</v>
      </c>
      <c r="D59" s="127" t="str">
        <f t="shared" ref="D59:D65" si="0">D22</f>
        <v>%</v>
      </c>
      <c r="E59" s="133"/>
      <c r="F59" s="4"/>
      <c r="G59" s="2"/>
    </row>
    <row r="60" spans="1:9">
      <c r="A60" s="135" t="s">
        <v>170</v>
      </c>
      <c r="B60" s="126" t="s">
        <v>171</v>
      </c>
      <c r="C60" s="145">
        <f>C61+C62+C63</f>
        <v>89424.939999999988</v>
      </c>
      <c r="D60" s="127" t="str">
        <f t="shared" si="0"/>
        <v>m2</v>
      </c>
      <c r="E60" s="133"/>
      <c r="F60" s="4"/>
      <c r="G60" s="2"/>
    </row>
    <row r="61" spans="1:9">
      <c r="A61" s="125">
        <v>1</v>
      </c>
      <c r="B61" s="128" t="s">
        <v>172</v>
      </c>
      <c r="C61" s="146">
        <f>C31+C47</f>
        <v>277.53000000000003</v>
      </c>
      <c r="D61" s="127" t="str">
        <f t="shared" si="0"/>
        <v>m2</v>
      </c>
      <c r="E61" s="133"/>
      <c r="F61" s="4"/>
      <c r="G61" s="2"/>
    </row>
    <row r="62" spans="1:9">
      <c r="A62" s="125">
        <v>2</v>
      </c>
      <c r="B62" s="128" t="s">
        <v>179</v>
      </c>
      <c r="C62" s="146">
        <f>C19</f>
        <v>6589.47</v>
      </c>
      <c r="D62" s="127" t="str">
        <f t="shared" si="0"/>
        <v>m2</v>
      </c>
      <c r="E62" s="133"/>
      <c r="F62" s="4"/>
      <c r="G62" s="2"/>
    </row>
    <row r="63" spans="1:9" ht="45">
      <c r="A63" s="125">
        <v>3</v>
      </c>
      <c r="B63" s="128" t="s">
        <v>173</v>
      </c>
      <c r="C63" s="146">
        <f>C39+C45+C49+C52+C56</f>
        <v>82557.939999999988</v>
      </c>
      <c r="D63" s="127" t="str">
        <f t="shared" si="0"/>
        <v>m2</v>
      </c>
      <c r="E63" s="133"/>
      <c r="F63" s="4"/>
      <c r="G63" s="2"/>
    </row>
    <row r="64" spans="1:9">
      <c r="A64" s="135" t="s">
        <v>174</v>
      </c>
      <c r="B64" s="126" t="s">
        <v>175</v>
      </c>
      <c r="C64" s="145">
        <f>C65+C66</f>
        <v>31345.880000000005</v>
      </c>
      <c r="D64" s="127" t="str">
        <f t="shared" si="0"/>
        <v>m2</v>
      </c>
      <c r="E64" s="133"/>
      <c r="F64" s="4">
        <f>E73/3</f>
        <v>2793.9500000000003</v>
      </c>
      <c r="G64" s="2"/>
      <c r="H64" s="4">
        <f>F65-G65</f>
        <v>-1043.4078571428572</v>
      </c>
      <c r="I64" s="4">
        <f>H64*14</f>
        <v>-14607.710000000001</v>
      </c>
    </row>
    <row r="65" spans="1:8">
      <c r="A65" s="125">
        <v>1</v>
      </c>
      <c r="B65" s="129" t="s">
        <v>176</v>
      </c>
      <c r="C65" s="147">
        <f>'TK CAN HO'!C36</f>
        <v>25011.330000000005</v>
      </c>
      <c r="D65" s="127" t="str">
        <f t="shared" si="0"/>
        <v>m2</v>
      </c>
      <c r="E65" s="133"/>
      <c r="F65" s="4">
        <f>E74/14</f>
        <v>2334.5921428571428</v>
      </c>
      <c r="G65" s="2">
        <v>3378</v>
      </c>
    </row>
    <row r="66" spans="1:8">
      <c r="A66" s="134">
        <v>2</v>
      </c>
      <c r="B66" s="20" t="s">
        <v>177</v>
      </c>
      <c r="C66" s="111">
        <f>C33+C34+C37+C44+C45+C54</f>
        <v>6334.55</v>
      </c>
      <c r="D66" s="127" t="str">
        <f>D30</f>
        <v>m2</v>
      </c>
      <c r="E66" s="30"/>
      <c r="F66" s="2"/>
    </row>
    <row r="67" spans="1:8">
      <c r="E67" s="30"/>
      <c r="F67" s="2"/>
    </row>
    <row r="68" spans="1:8">
      <c r="A68" s="172" t="s">
        <v>60</v>
      </c>
      <c r="B68" s="172"/>
      <c r="C68" s="172"/>
      <c r="D68" s="172"/>
      <c r="E68" s="30"/>
      <c r="F68" s="2"/>
    </row>
    <row r="69" spans="1:8">
      <c r="A69" s="113" t="s">
        <v>3</v>
      </c>
      <c r="B69" s="113" t="s">
        <v>71</v>
      </c>
      <c r="C69" s="114" t="s">
        <v>142</v>
      </c>
      <c r="D69" s="115" t="s">
        <v>68</v>
      </c>
      <c r="E69" s="23"/>
      <c r="F69" s="2"/>
      <c r="H69" s="2" t="s">
        <v>38</v>
      </c>
    </row>
    <row r="70" spans="1:8" ht="17.25">
      <c r="A70" s="27">
        <v>1</v>
      </c>
      <c r="B70" s="17" t="s">
        <v>90</v>
      </c>
      <c r="C70" s="148">
        <f t="shared" ref="C70" si="1">C4</f>
        <v>4665</v>
      </c>
      <c r="D70" s="100" t="s">
        <v>17</v>
      </c>
      <c r="E70" s="23"/>
      <c r="F70" s="23">
        <v>20</v>
      </c>
      <c r="G70" s="4" t="s">
        <v>37</v>
      </c>
      <c r="H70" s="2">
        <v>3</v>
      </c>
    </row>
    <row r="71" spans="1:8" ht="17.25">
      <c r="A71" s="27">
        <v>2</v>
      </c>
      <c r="B71" s="17" t="s">
        <v>133</v>
      </c>
      <c r="C71" s="148">
        <f>2784.19</f>
        <v>2784.19</v>
      </c>
      <c r="D71" s="100" t="s">
        <v>17</v>
      </c>
      <c r="E71" s="24">
        <f>C70*0.6</f>
        <v>2799</v>
      </c>
      <c r="G71" s="4">
        <v>17</v>
      </c>
    </row>
    <row r="72" spans="1:8">
      <c r="A72" s="27">
        <v>3</v>
      </c>
      <c r="B72" s="17" t="s">
        <v>89</v>
      </c>
      <c r="C72" s="116">
        <f>C73</f>
        <v>59.682529474812434</v>
      </c>
      <c r="D72" s="48" t="s">
        <v>6</v>
      </c>
      <c r="E72" s="23">
        <f>C80*C70</f>
        <v>41066.140000000007</v>
      </c>
      <c r="F72" s="23">
        <f>C70*C82</f>
        <v>32684.29</v>
      </c>
      <c r="G72" s="4">
        <f>F72/G71</f>
        <v>1922.6052941176472</v>
      </c>
    </row>
    <row r="73" spans="1:8">
      <c r="A73" s="27"/>
      <c r="B73" s="17" t="s">
        <v>130</v>
      </c>
      <c r="C73" s="116">
        <f>C7</f>
        <v>59.682529474812434</v>
      </c>
      <c r="D73" s="48" t="s">
        <v>6</v>
      </c>
      <c r="E73" s="23">
        <f>C70*C81</f>
        <v>8381.85</v>
      </c>
      <c r="G73" s="4">
        <f>G72/2</f>
        <v>961.3026470588236</v>
      </c>
    </row>
    <row r="74" spans="1:8">
      <c r="A74" s="27"/>
      <c r="B74" s="17" t="s">
        <v>131</v>
      </c>
      <c r="C74" s="116">
        <f>C8</f>
        <v>34.998713826366561</v>
      </c>
      <c r="D74" s="48" t="s">
        <v>6</v>
      </c>
      <c r="E74" s="2">
        <f>C70*C82</f>
        <v>32684.29</v>
      </c>
      <c r="F74" s="23">
        <v>70.7</v>
      </c>
      <c r="G74" s="4">
        <f>G73/F74</f>
        <v>13.596925700973459</v>
      </c>
    </row>
    <row r="75" spans="1:8" ht="30">
      <c r="A75" s="27">
        <v>4</v>
      </c>
      <c r="B75" s="58" t="s">
        <v>87</v>
      </c>
      <c r="C75" s="150">
        <f>C23</f>
        <v>41066.139999999992</v>
      </c>
      <c r="D75" s="100" t="s">
        <v>17</v>
      </c>
      <c r="F75" s="23">
        <f>15+13</f>
        <v>28</v>
      </c>
      <c r="G75" s="4">
        <f>F75*0.1</f>
        <v>2.8000000000000003</v>
      </c>
    </row>
    <row r="76" spans="1:8" ht="45">
      <c r="A76" s="28"/>
      <c r="B76" s="44" t="s">
        <v>25</v>
      </c>
      <c r="C76" s="117"/>
      <c r="D76" s="96">
        <f t="shared" ref="D76" si="2">C10</f>
        <v>49102.05999999999</v>
      </c>
    </row>
    <row r="77" spans="1:8" ht="30">
      <c r="A77" s="27">
        <v>5</v>
      </c>
      <c r="B77" s="58" t="s">
        <v>88</v>
      </c>
      <c r="C77" s="150">
        <f>C56</f>
        <v>49102.05999999999</v>
      </c>
      <c r="D77" s="100" t="s">
        <v>17</v>
      </c>
    </row>
    <row r="78" spans="1:8">
      <c r="A78" s="27">
        <v>6</v>
      </c>
      <c r="B78" s="25" t="s">
        <v>26</v>
      </c>
      <c r="C78" s="151">
        <v>24</v>
      </c>
      <c r="D78" s="98" t="s">
        <v>127</v>
      </c>
      <c r="F78" s="2"/>
      <c r="G78" s="2"/>
    </row>
    <row r="79" spans="1:8">
      <c r="A79" s="27">
        <v>7</v>
      </c>
      <c r="B79" s="17" t="s">
        <v>132</v>
      </c>
      <c r="C79" s="151">
        <v>92.5</v>
      </c>
      <c r="D79" s="97" t="s">
        <v>69</v>
      </c>
      <c r="F79" s="2"/>
      <c r="G79" s="2"/>
    </row>
    <row r="80" spans="1:8">
      <c r="A80" s="27">
        <v>8</v>
      </c>
      <c r="B80" s="25" t="s">
        <v>0</v>
      </c>
      <c r="C80" s="118">
        <f>C81+C82</f>
        <v>8.8030310825294755</v>
      </c>
      <c r="D80" s="99" t="s">
        <v>128</v>
      </c>
      <c r="F80" s="2"/>
      <c r="G80" s="2"/>
    </row>
    <row r="81" spans="1:7">
      <c r="A81" s="27"/>
      <c r="B81" s="17" t="s">
        <v>10</v>
      </c>
      <c r="C81" s="119">
        <f>C13</f>
        <v>1.7967524115755629</v>
      </c>
      <c r="D81" s="99" t="s">
        <v>128</v>
      </c>
      <c r="F81" s="2"/>
      <c r="G81" s="2"/>
    </row>
    <row r="82" spans="1:7">
      <c r="A82" s="20"/>
      <c r="B82" s="17" t="s">
        <v>9</v>
      </c>
      <c r="C82" s="119">
        <f>C14</f>
        <v>7.006278670953912</v>
      </c>
      <c r="D82" s="99" t="s">
        <v>128</v>
      </c>
    </row>
    <row r="83" spans="1:7">
      <c r="A83" s="27">
        <v>9</v>
      </c>
      <c r="B83" s="25" t="s">
        <v>143</v>
      </c>
      <c r="C83" s="120">
        <f>C15</f>
        <v>1000.4532000000003</v>
      </c>
      <c r="D83" s="98" t="s">
        <v>129</v>
      </c>
    </row>
    <row r="84" spans="1:7">
      <c r="A84" s="27">
        <v>10</v>
      </c>
      <c r="B84" s="17" t="s">
        <v>144</v>
      </c>
      <c r="C84" s="149">
        <f>C16</f>
        <v>349</v>
      </c>
      <c r="D84" s="98" t="s">
        <v>7</v>
      </c>
    </row>
    <row r="85" spans="1:7" ht="17.25">
      <c r="A85" s="88">
        <v>11</v>
      </c>
      <c r="B85" s="89" t="s">
        <v>15</v>
      </c>
      <c r="C85" s="152">
        <f>C19</f>
        <v>6589.47</v>
      </c>
      <c r="D85" s="100" t="s">
        <v>17</v>
      </c>
    </row>
    <row r="88" spans="1:7" ht="18.75">
      <c r="A88" s="173" t="s">
        <v>135</v>
      </c>
      <c r="B88" s="173"/>
      <c r="C88" s="173"/>
      <c r="D88" s="173"/>
      <c r="E88" s="173"/>
    </row>
    <row r="89" spans="1:7" ht="31.5">
      <c r="A89" s="75" t="s">
        <v>3</v>
      </c>
      <c r="B89" s="62" t="s">
        <v>36</v>
      </c>
      <c r="C89" s="102" t="s">
        <v>161</v>
      </c>
      <c r="D89" s="103" t="s">
        <v>75</v>
      </c>
      <c r="E89" s="102" t="s">
        <v>148</v>
      </c>
    </row>
    <row r="90" spans="1:7" ht="15.75">
      <c r="A90" s="75">
        <v>1</v>
      </c>
      <c r="B90" s="64" t="s">
        <v>33</v>
      </c>
      <c r="C90" s="153">
        <f>C71</f>
        <v>2784.19</v>
      </c>
      <c r="D90" s="155">
        <f>C90/C92*100</f>
        <v>59.682529474812426</v>
      </c>
      <c r="E90" s="157">
        <f>C90/C98</f>
        <v>2.7829287766784088</v>
      </c>
    </row>
    <row r="91" spans="1:7" ht="15.75">
      <c r="A91" s="75">
        <v>2</v>
      </c>
      <c r="B91" s="64" t="s">
        <v>162</v>
      </c>
      <c r="C91" s="153">
        <f>C92-C90</f>
        <v>1880.81</v>
      </c>
      <c r="D91" s="155">
        <f>C91/C92*100</f>
        <v>40.317470525187566</v>
      </c>
      <c r="E91" s="157">
        <f>C91/C98</f>
        <v>1.879958003033025</v>
      </c>
    </row>
    <row r="92" spans="1:7" ht="15.75">
      <c r="A92" s="75"/>
      <c r="B92" s="60" t="s">
        <v>34</v>
      </c>
      <c r="C92" s="154">
        <v>4665</v>
      </c>
      <c r="D92" s="156">
        <v>100</v>
      </c>
      <c r="E92" s="157">
        <f>C92/C98</f>
        <v>4.6628867797114335</v>
      </c>
    </row>
    <row r="93" spans="1:7">
      <c r="A93" s="3"/>
      <c r="B93" s="3"/>
      <c r="C93" s="3"/>
      <c r="D93" s="3"/>
    </row>
    <row r="94" spans="1:7">
      <c r="A94" s="29"/>
      <c r="B94" s="3"/>
      <c r="C94" s="5"/>
      <c r="D94" s="3"/>
    </row>
    <row r="95" spans="1:7" ht="18.75">
      <c r="A95" s="164" t="s">
        <v>61</v>
      </c>
      <c r="B95" s="165"/>
      <c r="C95" s="165"/>
      <c r="D95" s="166"/>
    </row>
    <row r="96" spans="1:7" ht="15.75">
      <c r="A96" s="82" t="s">
        <v>3</v>
      </c>
      <c r="B96" s="82" t="s">
        <v>71</v>
      </c>
      <c r="C96" s="82" t="s">
        <v>72</v>
      </c>
      <c r="D96" s="82" t="s">
        <v>68</v>
      </c>
    </row>
    <row r="97" spans="1:5" ht="15.75">
      <c r="A97" s="77">
        <v>1</v>
      </c>
      <c r="B97" s="64" t="s">
        <v>62</v>
      </c>
      <c r="C97" s="71">
        <f>C99/C98</f>
        <v>4.6628867797114335</v>
      </c>
      <c r="D97" s="78" t="s">
        <v>149</v>
      </c>
      <c r="E97" s="4"/>
    </row>
    <row r="98" spans="1:5" ht="15.75">
      <c r="A98" s="77">
        <v>2</v>
      </c>
      <c r="B98" s="64" t="s">
        <v>63</v>
      </c>
      <c r="C98" s="79">
        <f>'TK CAN HO'!I29</f>
        <v>1000.4532000000003</v>
      </c>
      <c r="D98" s="80" t="s">
        <v>5</v>
      </c>
    </row>
    <row r="99" spans="1:5" ht="15.75">
      <c r="A99" s="77">
        <v>3</v>
      </c>
      <c r="B99" s="64" t="s">
        <v>64</v>
      </c>
      <c r="C99" s="71">
        <f>C92</f>
        <v>4665</v>
      </c>
      <c r="D99" s="78" t="s">
        <v>150</v>
      </c>
      <c r="E99" s="4"/>
    </row>
    <row r="100" spans="1:5" ht="15.75">
      <c r="A100" s="77">
        <v>4</v>
      </c>
      <c r="B100" s="64" t="s">
        <v>134</v>
      </c>
      <c r="C100" s="71">
        <f>C90</f>
        <v>2784.19</v>
      </c>
      <c r="D100" s="78" t="s">
        <v>150</v>
      </c>
      <c r="E100" s="4">
        <f>C99*0.6</f>
        <v>2799</v>
      </c>
    </row>
    <row r="101" spans="1:5" ht="15.75">
      <c r="A101" s="77">
        <v>5</v>
      </c>
      <c r="B101" s="64" t="s">
        <v>115</v>
      </c>
      <c r="C101" s="66">
        <f>C73</f>
        <v>59.682529474812434</v>
      </c>
      <c r="D101" s="78" t="s">
        <v>6</v>
      </c>
    </row>
    <row r="102" spans="1:5" ht="15.75">
      <c r="A102" s="77"/>
      <c r="B102" s="64" t="s">
        <v>116</v>
      </c>
      <c r="C102" s="66">
        <f>C74</f>
        <v>34.998713826366561</v>
      </c>
      <c r="D102" s="78" t="s">
        <v>6</v>
      </c>
    </row>
    <row r="103" spans="1:5" ht="15.75">
      <c r="A103" s="78">
        <v>6</v>
      </c>
      <c r="B103" s="64" t="s">
        <v>65</v>
      </c>
      <c r="C103" s="79">
        <v>24</v>
      </c>
      <c r="D103" s="78" t="s">
        <v>8</v>
      </c>
    </row>
    <row r="104" spans="1:5" ht="31.5">
      <c r="A104" s="77">
        <v>7</v>
      </c>
      <c r="B104" s="61" t="s">
        <v>73</v>
      </c>
      <c r="C104" s="66">
        <v>94.3</v>
      </c>
      <c r="D104" s="78" t="s">
        <v>69</v>
      </c>
    </row>
    <row r="105" spans="1:5" ht="15.75">
      <c r="A105" s="77">
        <v>8</v>
      </c>
      <c r="B105" s="64" t="s">
        <v>66</v>
      </c>
      <c r="C105" s="71">
        <f>C23</f>
        <v>41066.139999999992</v>
      </c>
      <c r="D105" s="78" t="s">
        <v>150</v>
      </c>
    </row>
    <row r="106" spans="1:5" ht="15.75">
      <c r="A106" s="77">
        <v>9</v>
      </c>
      <c r="B106" s="64" t="s">
        <v>67</v>
      </c>
      <c r="C106" s="66">
        <f>C107+C108</f>
        <v>8.8030310825294755</v>
      </c>
      <c r="D106" s="78" t="s">
        <v>11</v>
      </c>
    </row>
    <row r="107" spans="1:5" ht="15.75">
      <c r="A107" s="81" t="s">
        <v>146</v>
      </c>
      <c r="B107" s="83" t="s">
        <v>70</v>
      </c>
      <c r="C107" s="66">
        <f>C82</f>
        <v>7.006278670953912</v>
      </c>
      <c r="D107" s="78" t="s">
        <v>11</v>
      </c>
    </row>
    <row r="108" spans="1:5" ht="15.75">
      <c r="A108" s="81" t="s">
        <v>147</v>
      </c>
      <c r="B108" s="83" t="s">
        <v>163</v>
      </c>
      <c r="C108" s="66">
        <f>C81</f>
        <v>1.7967524115755629</v>
      </c>
      <c r="D108" s="78" t="s">
        <v>11</v>
      </c>
    </row>
    <row r="109" spans="1:5" ht="15.75">
      <c r="A109" s="77">
        <v>10</v>
      </c>
      <c r="B109" s="64" t="s">
        <v>74</v>
      </c>
      <c r="C109" s="71"/>
      <c r="D109" s="64"/>
    </row>
    <row r="110" spans="1:5" ht="47.25">
      <c r="A110" s="84"/>
      <c r="B110" s="93" t="s">
        <v>117</v>
      </c>
      <c r="C110" s="71">
        <v>10</v>
      </c>
      <c r="D110" s="78" t="s">
        <v>69</v>
      </c>
    </row>
    <row r="111" spans="1:5" ht="15.75">
      <c r="A111" s="84"/>
      <c r="B111" s="93" t="s">
        <v>118</v>
      </c>
      <c r="C111" s="71">
        <v>70</v>
      </c>
      <c r="D111" s="78" t="s">
        <v>69</v>
      </c>
    </row>
    <row r="112" spans="1:5" ht="15.75">
      <c r="A112" s="84"/>
      <c r="B112" s="83" t="s">
        <v>119</v>
      </c>
      <c r="C112" s="71">
        <v>4</v>
      </c>
      <c r="D112" s="78" t="s">
        <v>69</v>
      </c>
    </row>
    <row r="114" spans="1:4">
      <c r="A114" s="108" t="s">
        <v>3</v>
      </c>
      <c r="B114" s="51" t="s">
        <v>140</v>
      </c>
      <c r="C114" s="53" t="s">
        <v>141</v>
      </c>
      <c r="D114" s="51" t="s">
        <v>68</v>
      </c>
    </row>
    <row r="115" spans="1:4" ht="16.5">
      <c r="A115" s="36">
        <v>1</v>
      </c>
      <c r="B115" s="15" t="s">
        <v>35</v>
      </c>
      <c r="C115" s="137">
        <f>C30</f>
        <v>2138.2399999999998</v>
      </c>
      <c r="D115" s="31" t="s">
        <v>12</v>
      </c>
    </row>
    <row r="116" spans="1:4" ht="17.25">
      <c r="A116" s="37"/>
      <c r="B116" s="34" t="s">
        <v>84</v>
      </c>
      <c r="C116" s="140">
        <f>C31</f>
        <v>78.23</v>
      </c>
      <c r="D116" s="35" t="s">
        <v>16</v>
      </c>
    </row>
    <row r="117" spans="1:4" ht="17.25">
      <c r="A117" s="37"/>
      <c r="B117" s="34" t="s">
        <v>31</v>
      </c>
      <c r="C117" s="140">
        <f>C33</f>
        <v>307.18</v>
      </c>
      <c r="D117" s="35" t="s">
        <v>17</v>
      </c>
    </row>
    <row r="118" spans="1:4" ht="17.25">
      <c r="A118" s="37"/>
      <c r="B118" s="34" t="s">
        <v>76</v>
      </c>
      <c r="C118" s="140">
        <f>C35</f>
        <v>767.62999999999965</v>
      </c>
      <c r="D118" s="35" t="s">
        <v>16</v>
      </c>
    </row>
    <row r="119" spans="1:4" ht="17.25">
      <c r="A119" s="36"/>
      <c r="B119" s="16" t="s">
        <v>82</v>
      </c>
      <c r="C119" s="141">
        <f>C115-C116-C117-C118</f>
        <v>985.2</v>
      </c>
      <c r="D119" s="35" t="s">
        <v>16</v>
      </c>
    </row>
    <row r="120" spans="1:4" ht="16.5">
      <c r="A120" s="36">
        <v>2</v>
      </c>
      <c r="B120" s="15" t="s">
        <v>137</v>
      </c>
      <c r="C120" s="137">
        <f>C36</f>
        <v>5549.38</v>
      </c>
      <c r="D120" s="31" t="s">
        <v>12</v>
      </c>
    </row>
    <row r="121" spans="1:4" ht="17.25">
      <c r="A121" s="37"/>
      <c r="B121" s="34" t="s">
        <v>76</v>
      </c>
      <c r="C121" s="140">
        <f>C37</f>
        <v>4831.1000000000004</v>
      </c>
      <c r="D121" s="35" t="s">
        <v>16</v>
      </c>
    </row>
    <row r="122" spans="1:4" ht="17.25">
      <c r="A122" s="37"/>
      <c r="B122" s="16" t="s">
        <v>82</v>
      </c>
      <c r="C122" s="140">
        <f>C120-C121</f>
        <v>718.27999999999975</v>
      </c>
      <c r="D122" s="35" t="s">
        <v>16</v>
      </c>
    </row>
    <row r="123" spans="1:4" ht="16.5">
      <c r="A123" s="36">
        <v>3</v>
      </c>
      <c r="B123" s="15" t="s">
        <v>136</v>
      </c>
      <c r="C123" s="137">
        <f>C39</f>
        <v>1626</v>
      </c>
      <c r="D123" s="31" t="s">
        <v>12</v>
      </c>
    </row>
    <row r="124" spans="1:4" ht="16.5">
      <c r="A124" s="36" t="s">
        <v>165</v>
      </c>
      <c r="B124" s="15" t="s">
        <v>155</v>
      </c>
      <c r="C124" s="137">
        <f>C40</f>
        <v>991.03</v>
      </c>
      <c r="D124" s="31" t="s">
        <v>12</v>
      </c>
    </row>
    <row r="125" spans="1:4" ht="17.25">
      <c r="A125" s="36"/>
      <c r="B125" s="34" t="s">
        <v>114</v>
      </c>
      <c r="C125" s="141">
        <f>C41</f>
        <v>724.58</v>
      </c>
      <c r="D125" s="35" t="s">
        <v>16</v>
      </c>
    </row>
    <row r="126" spans="1:4" ht="17.25">
      <c r="A126" s="37"/>
      <c r="B126" s="16" t="s">
        <v>82</v>
      </c>
      <c r="C126" s="142">
        <f>C124-C125</f>
        <v>266.44999999999993</v>
      </c>
      <c r="D126" s="35" t="s">
        <v>16</v>
      </c>
    </row>
    <row r="127" spans="1:4" ht="16.5">
      <c r="A127" s="121" t="s">
        <v>166</v>
      </c>
      <c r="B127" s="47" t="s">
        <v>160</v>
      </c>
      <c r="C127" s="143">
        <f>C43</f>
        <v>634.97</v>
      </c>
      <c r="D127" s="31" t="s">
        <v>12</v>
      </c>
    </row>
    <row r="128" spans="1:4" ht="17.25">
      <c r="A128" s="37"/>
      <c r="B128" s="34" t="s">
        <v>158</v>
      </c>
      <c r="C128" s="142">
        <f>C44</f>
        <v>108.9</v>
      </c>
      <c r="D128" s="35" t="s">
        <v>16</v>
      </c>
    </row>
    <row r="129" spans="1:4" ht="17.25">
      <c r="A129" s="37"/>
      <c r="B129" s="34" t="s">
        <v>159</v>
      </c>
      <c r="C129" s="142">
        <f>C45</f>
        <v>77.36</v>
      </c>
      <c r="D129" s="35" t="s">
        <v>16</v>
      </c>
    </row>
    <row r="130" spans="1:4" ht="17.25">
      <c r="A130" s="37"/>
      <c r="B130" s="34" t="s">
        <v>181</v>
      </c>
      <c r="C130" s="142">
        <f>C46</f>
        <v>57.42</v>
      </c>
      <c r="D130" s="35" t="s">
        <v>16</v>
      </c>
    </row>
    <row r="131" spans="1:4" ht="17.25">
      <c r="A131" s="37"/>
      <c r="B131" s="34" t="s">
        <v>84</v>
      </c>
      <c r="C131" s="142">
        <f>C47</f>
        <v>199.3</v>
      </c>
      <c r="D131" s="35" t="s">
        <v>16</v>
      </c>
    </row>
    <row r="132" spans="1:4" ht="17.25">
      <c r="A132" s="37"/>
      <c r="B132" s="16" t="s">
        <v>82</v>
      </c>
      <c r="C132" s="142">
        <f>C127-C128-C129-C131</f>
        <v>249.41000000000003</v>
      </c>
      <c r="D132" s="35" t="s">
        <v>16</v>
      </c>
    </row>
    <row r="133" spans="1:4" ht="16.5">
      <c r="A133" s="36">
        <v>4</v>
      </c>
      <c r="B133" s="15" t="s">
        <v>138</v>
      </c>
      <c r="C133" s="137">
        <f>C49</f>
        <v>29268</v>
      </c>
      <c r="D133" s="31" t="s">
        <v>18</v>
      </c>
    </row>
    <row r="134" spans="1:4" ht="17.25">
      <c r="A134" s="36"/>
      <c r="B134" s="34" t="s">
        <v>32</v>
      </c>
      <c r="C134" s="141">
        <f>C50</f>
        <v>22564.260000000002</v>
      </c>
      <c r="D134" s="35" t="s">
        <v>17</v>
      </c>
    </row>
    <row r="135" spans="1:4" ht="17.25">
      <c r="A135" s="36"/>
      <c r="B135" s="34" t="s">
        <v>29</v>
      </c>
      <c r="C135" s="141">
        <f>C133-C134</f>
        <v>6703.739999999998</v>
      </c>
      <c r="D135" s="35" t="s">
        <v>17</v>
      </c>
    </row>
    <row r="136" spans="1:4" ht="16.5">
      <c r="A136" s="36">
        <v>5</v>
      </c>
      <c r="B136" s="15" t="s">
        <v>139</v>
      </c>
      <c r="C136" s="137">
        <f>C52</f>
        <v>2484.52</v>
      </c>
      <c r="D136" s="31" t="s">
        <v>18</v>
      </c>
    </row>
    <row r="137" spans="1:4" ht="17.25">
      <c r="A137" s="36"/>
      <c r="B137" s="34" t="s">
        <v>30</v>
      </c>
      <c r="C137" s="141">
        <f>C53</f>
        <v>1722.49</v>
      </c>
      <c r="D137" s="35" t="s">
        <v>17</v>
      </c>
    </row>
    <row r="138" spans="1:4" ht="17.25">
      <c r="A138" s="36"/>
      <c r="B138" s="34" t="s">
        <v>186</v>
      </c>
      <c r="C138" s="141">
        <f>C54</f>
        <v>59.26</v>
      </c>
      <c r="D138" s="35" t="s">
        <v>17</v>
      </c>
    </row>
    <row r="139" spans="1:4" ht="17.25">
      <c r="A139" s="36"/>
      <c r="B139" s="34" t="s">
        <v>29</v>
      </c>
      <c r="C139" s="141">
        <f>C136-C137-C138</f>
        <v>702.77</v>
      </c>
      <c r="D139" s="35" t="s">
        <v>17</v>
      </c>
    </row>
    <row r="140" spans="1:4" ht="16.5">
      <c r="A140" s="36">
        <v>6</v>
      </c>
      <c r="B140" s="56" t="s">
        <v>164</v>
      </c>
      <c r="C140" s="138">
        <f>C115+C120+C123+C133+C136</f>
        <v>41066.139999999992</v>
      </c>
      <c r="D140" s="31" t="s">
        <v>12</v>
      </c>
    </row>
  </sheetData>
  <mergeCells count="7">
    <mergeCell ref="A95:D95"/>
    <mergeCell ref="F19:I19"/>
    <mergeCell ref="A1:D1"/>
    <mergeCell ref="A2:D2"/>
    <mergeCell ref="A20:D20"/>
    <mergeCell ref="A68:D68"/>
    <mergeCell ref="A88:E88"/>
  </mergeCells>
  <pageMargins left="0.7" right="0.7" top="0.5" bottom="0.5" header="0.3" footer="0.3"/>
  <pageSetup paperSize="9" scale="4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37"/>
  <sheetViews>
    <sheetView workbookViewId="0">
      <selection activeCell="I25" sqref="I25"/>
    </sheetView>
  </sheetViews>
  <sheetFormatPr defaultColWidth="9.140625" defaultRowHeight="15"/>
  <cols>
    <col min="1" max="1" width="9.42578125" style="2" customWidth="1"/>
    <col min="2" max="2" width="13.7109375" style="2" customWidth="1"/>
    <col min="3" max="3" width="12.5703125" style="2" customWidth="1"/>
    <col min="4" max="4" width="13.28515625" style="2" customWidth="1"/>
    <col min="5" max="5" width="14.42578125" style="2" customWidth="1"/>
    <col min="6" max="6" width="12.7109375" style="2" customWidth="1"/>
    <col min="7" max="7" width="10.140625" style="2" customWidth="1"/>
    <col min="8" max="8" width="10.140625" style="2" bestFit="1" customWidth="1"/>
    <col min="9" max="9" width="9.85546875" style="2" bestFit="1" customWidth="1"/>
    <col min="10" max="16384" width="9.140625" style="2"/>
  </cols>
  <sheetData>
    <row r="1" spans="1:8">
      <c r="A1" s="175" t="s">
        <v>46</v>
      </c>
      <c r="B1" s="175"/>
      <c r="C1" s="175"/>
      <c r="D1" s="175"/>
      <c r="E1" s="175"/>
      <c r="F1" s="175"/>
      <c r="G1" s="175"/>
    </row>
    <row r="2" spans="1:8">
      <c r="A2" s="174" t="s">
        <v>100</v>
      </c>
      <c r="B2" s="174"/>
      <c r="C2" s="174"/>
      <c r="D2" s="174"/>
      <c r="E2" s="174"/>
      <c r="F2" s="174"/>
      <c r="G2" s="174"/>
    </row>
    <row r="3" spans="1:8" ht="30">
      <c r="A3" s="50" t="s">
        <v>39</v>
      </c>
      <c r="B3" s="50" t="s">
        <v>40</v>
      </c>
      <c r="C3" s="50" t="s">
        <v>45</v>
      </c>
      <c r="D3" s="50" t="s">
        <v>43</v>
      </c>
      <c r="E3" s="50" t="s">
        <v>44</v>
      </c>
      <c r="F3" s="48" t="s">
        <v>42</v>
      </c>
      <c r="G3" s="50" t="s">
        <v>41</v>
      </c>
    </row>
    <row r="4" spans="1:8">
      <c r="A4" s="50">
        <v>1</v>
      </c>
      <c r="B4" s="51" t="s">
        <v>96</v>
      </c>
      <c r="C4" s="1">
        <v>55.96</v>
      </c>
      <c r="D4" s="51">
        <v>1</v>
      </c>
      <c r="E4" s="1">
        <f>C4*D4</f>
        <v>55.96</v>
      </c>
      <c r="F4" s="1">
        <v>1</v>
      </c>
      <c r="G4" s="109">
        <f>D4/D9</f>
        <v>0.1</v>
      </c>
    </row>
    <row r="5" spans="1:8">
      <c r="A5" s="50">
        <v>2</v>
      </c>
      <c r="B5" s="51" t="s">
        <v>95</v>
      </c>
      <c r="C5" s="1">
        <v>65.87</v>
      </c>
      <c r="D5" s="51">
        <v>5</v>
      </c>
      <c r="E5" s="1">
        <f>C5*D5</f>
        <v>329.35</v>
      </c>
      <c r="F5" s="1">
        <f>F4</f>
        <v>1</v>
      </c>
      <c r="G5" s="110">
        <f>D5/D9</f>
        <v>0.5</v>
      </c>
    </row>
    <row r="6" spans="1:8">
      <c r="A6" s="50">
        <v>3</v>
      </c>
      <c r="B6" s="51" t="s">
        <v>106</v>
      </c>
      <c r="C6" s="90">
        <v>62.5</v>
      </c>
      <c r="D6" s="51">
        <v>1</v>
      </c>
      <c r="E6" s="1">
        <f>C6*D6</f>
        <v>62.5</v>
      </c>
      <c r="F6" s="1">
        <v>1</v>
      </c>
      <c r="G6" s="110"/>
    </row>
    <row r="7" spans="1:8">
      <c r="A7" s="50">
        <v>4</v>
      </c>
      <c r="B7" s="51" t="s">
        <v>98</v>
      </c>
      <c r="C7" s="1">
        <v>87.64</v>
      </c>
      <c r="D7" s="51">
        <v>2</v>
      </c>
      <c r="E7" s="1">
        <f>C7*D7</f>
        <v>175.28</v>
      </c>
      <c r="F7" s="1">
        <f>F5</f>
        <v>1</v>
      </c>
      <c r="G7" s="110">
        <f>D7/D9</f>
        <v>0.2</v>
      </c>
    </row>
    <row r="8" spans="1:8">
      <c r="A8" s="50">
        <v>5</v>
      </c>
      <c r="B8" s="51" t="s">
        <v>99</v>
      </c>
      <c r="C8" s="1">
        <v>101.49</v>
      </c>
      <c r="D8" s="51">
        <v>1</v>
      </c>
      <c r="E8" s="1">
        <f>C8*D8</f>
        <v>101.49</v>
      </c>
      <c r="F8" s="1">
        <f>F7</f>
        <v>1</v>
      </c>
      <c r="G8" s="110">
        <f>D8/D9</f>
        <v>0.1</v>
      </c>
    </row>
    <row r="9" spans="1:8">
      <c r="A9" s="174" t="s">
        <v>102</v>
      </c>
      <c r="B9" s="174"/>
      <c r="C9" s="53">
        <f>E9*F4</f>
        <v>724.58</v>
      </c>
      <c r="D9" s="51">
        <f>SUM(D4:D8)</f>
        <v>10</v>
      </c>
      <c r="E9" s="52">
        <f>SUM(E4:E8)</f>
        <v>724.58</v>
      </c>
      <c r="F9" s="53"/>
      <c r="G9" s="1"/>
      <c r="H9" s="4">
        <f>E9/2</f>
        <v>362.29</v>
      </c>
    </row>
    <row r="10" spans="1:8">
      <c r="A10" s="174" t="s">
        <v>101</v>
      </c>
      <c r="B10" s="174"/>
      <c r="C10" s="174"/>
      <c r="D10" s="174"/>
      <c r="E10" s="174"/>
      <c r="F10" s="174"/>
      <c r="G10" s="174"/>
    </row>
    <row r="11" spans="1:8">
      <c r="A11" s="50">
        <v>6</v>
      </c>
      <c r="B11" s="1" t="s">
        <v>104</v>
      </c>
      <c r="C11" s="1">
        <v>50.64</v>
      </c>
      <c r="D11" s="1">
        <v>1</v>
      </c>
      <c r="E11" s="1">
        <f>D11*C11</f>
        <v>50.64</v>
      </c>
      <c r="F11" s="51">
        <v>18</v>
      </c>
      <c r="G11" s="109"/>
    </row>
    <row r="12" spans="1:8">
      <c r="A12" s="50">
        <v>7</v>
      </c>
      <c r="B12" s="1" t="s">
        <v>96</v>
      </c>
      <c r="C12" s="90">
        <f>C4</f>
        <v>55.96</v>
      </c>
      <c r="D12" s="1">
        <v>1</v>
      </c>
      <c r="E12" s="1">
        <f t="shared" ref="E12:E17" si="0">D12*C12</f>
        <v>55.96</v>
      </c>
      <c r="F12" s="51">
        <v>18</v>
      </c>
      <c r="G12" s="109"/>
    </row>
    <row r="13" spans="1:8">
      <c r="A13" s="50">
        <v>8</v>
      </c>
      <c r="B13" s="1" t="s">
        <v>105</v>
      </c>
      <c r="C13" s="1">
        <v>56.78</v>
      </c>
      <c r="D13" s="1">
        <v>1</v>
      </c>
      <c r="E13" s="1">
        <f t="shared" si="0"/>
        <v>56.78</v>
      </c>
      <c r="F13" s="51">
        <v>18</v>
      </c>
      <c r="G13" s="110"/>
    </row>
    <row r="14" spans="1:8">
      <c r="A14" s="50">
        <v>9</v>
      </c>
      <c r="B14" s="1" t="s">
        <v>95</v>
      </c>
      <c r="C14" s="1">
        <f>C5</f>
        <v>65.87</v>
      </c>
      <c r="D14" s="1">
        <v>9</v>
      </c>
      <c r="E14" s="1">
        <f t="shared" si="0"/>
        <v>592.83000000000004</v>
      </c>
      <c r="F14" s="51">
        <v>18</v>
      </c>
      <c r="G14" s="109"/>
    </row>
    <row r="15" spans="1:8">
      <c r="A15" s="50">
        <v>10</v>
      </c>
      <c r="B15" s="1" t="s">
        <v>97</v>
      </c>
      <c r="C15" s="1">
        <v>69.400000000000006</v>
      </c>
      <c r="D15" s="1">
        <v>1</v>
      </c>
      <c r="E15" s="1">
        <f t="shared" si="0"/>
        <v>69.400000000000006</v>
      </c>
      <c r="F15" s="51">
        <v>18</v>
      </c>
      <c r="G15" s="109"/>
    </row>
    <row r="16" spans="1:8">
      <c r="A16" s="50">
        <v>11</v>
      </c>
      <c r="B16" s="1" t="s">
        <v>106</v>
      </c>
      <c r="C16" s="1">
        <f>C6</f>
        <v>62.5</v>
      </c>
      <c r="D16" s="1">
        <v>1</v>
      </c>
      <c r="E16" s="1">
        <f t="shared" si="0"/>
        <v>62.5</v>
      </c>
      <c r="F16" s="51">
        <v>18</v>
      </c>
      <c r="G16" s="109"/>
    </row>
    <row r="17" spans="1:9">
      <c r="A17" s="50">
        <v>12</v>
      </c>
      <c r="B17" s="1" t="s">
        <v>98</v>
      </c>
      <c r="C17" s="1">
        <f>C7</f>
        <v>87.64</v>
      </c>
      <c r="D17" s="1">
        <v>2</v>
      </c>
      <c r="E17" s="1">
        <f t="shared" si="0"/>
        <v>175.28</v>
      </c>
      <c r="F17" s="51">
        <v>18</v>
      </c>
      <c r="G17" s="109"/>
    </row>
    <row r="18" spans="1:9">
      <c r="A18" s="50">
        <v>13</v>
      </c>
      <c r="B18" s="1" t="s">
        <v>99</v>
      </c>
      <c r="C18" s="1">
        <f>C8</f>
        <v>101.49</v>
      </c>
      <c r="D18" s="1">
        <v>1</v>
      </c>
      <c r="E18" s="1">
        <f>C18*D18</f>
        <v>101.49</v>
      </c>
      <c r="F18" s="51">
        <v>18</v>
      </c>
      <c r="G18" s="109"/>
    </row>
    <row r="19" spans="1:9">
      <c r="A19" s="50">
        <v>14</v>
      </c>
      <c r="B19" s="1" t="s">
        <v>107</v>
      </c>
      <c r="C19" s="1">
        <v>88.69</v>
      </c>
      <c r="D19" s="1">
        <v>1</v>
      </c>
      <c r="E19" s="1">
        <f>C19*D19</f>
        <v>88.69</v>
      </c>
      <c r="F19" s="51">
        <v>18</v>
      </c>
      <c r="G19" s="109"/>
    </row>
    <row r="20" spans="1:9">
      <c r="A20" s="174" t="s">
        <v>103</v>
      </c>
      <c r="B20" s="174"/>
      <c r="C20" s="53">
        <f>E20*F11</f>
        <v>22564.260000000002</v>
      </c>
      <c r="D20" s="51">
        <f>SUM(D11:D19)</f>
        <v>18</v>
      </c>
      <c r="E20" s="52">
        <f>SUM(E11:E19)</f>
        <v>1253.5700000000002</v>
      </c>
      <c r="F20" s="53"/>
      <c r="G20" s="1"/>
    </row>
    <row r="21" spans="1:9">
      <c r="A21" s="176" t="s">
        <v>182</v>
      </c>
      <c r="B21" s="176"/>
      <c r="C21" s="176"/>
      <c r="D21" s="176"/>
      <c r="E21" s="176"/>
      <c r="F21" s="176"/>
      <c r="G21" s="176"/>
    </row>
    <row r="22" spans="1:9">
      <c r="A22" s="50">
        <v>15</v>
      </c>
      <c r="B22" s="1" t="s">
        <v>108</v>
      </c>
      <c r="C22" s="1">
        <v>95</v>
      </c>
      <c r="D22" s="1">
        <v>1</v>
      </c>
      <c r="E22" s="1">
        <f>D22*C22</f>
        <v>95</v>
      </c>
      <c r="F22" s="51">
        <v>1</v>
      </c>
      <c r="G22" s="123"/>
    </row>
    <row r="23" spans="1:9">
      <c r="A23" s="50">
        <v>16</v>
      </c>
      <c r="B23" s="1" t="s">
        <v>109</v>
      </c>
      <c r="C23" s="90">
        <v>105.58</v>
      </c>
      <c r="D23" s="1">
        <v>3</v>
      </c>
      <c r="E23" s="1">
        <f t="shared" ref="E23:E24" si="1">D23*C23</f>
        <v>316.74</v>
      </c>
      <c r="F23" s="51">
        <v>1</v>
      </c>
      <c r="G23" s="123"/>
    </row>
    <row r="24" spans="1:9">
      <c r="A24" s="50">
        <v>17</v>
      </c>
      <c r="B24" s="1" t="s">
        <v>110</v>
      </c>
      <c r="C24" s="1">
        <v>130</v>
      </c>
      <c r="D24" s="1">
        <v>1</v>
      </c>
      <c r="E24" s="1">
        <f t="shared" si="1"/>
        <v>130</v>
      </c>
      <c r="F24" s="51">
        <v>1</v>
      </c>
      <c r="G24" s="123"/>
    </row>
    <row r="25" spans="1:9">
      <c r="A25" s="50">
        <v>18</v>
      </c>
      <c r="B25" s="1" t="s">
        <v>111</v>
      </c>
      <c r="C25" s="1">
        <v>96.77</v>
      </c>
      <c r="D25" s="1">
        <v>1</v>
      </c>
      <c r="E25" s="1">
        <f>C25*D25</f>
        <v>96.77</v>
      </c>
      <c r="F25" s="51">
        <v>1</v>
      </c>
      <c r="G25" s="123"/>
    </row>
    <row r="26" spans="1:9">
      <c r="A26" s="50">
        <v>19</v>
      </c>
      <c r="B26" s="1" t="s">
        <v>112</v>
      </c>
      <c r="C26" s="1">
        <v>155</v>
      </c>
      <c r="D26" s="1">
        <v>1</v>
      </c>
      <c r="E26" s="1">
        <f t="shared" ref="E26:E27" si="2">D26*C26</f>
        <v>155</v>
      </c>
      <c r="F26" s="51">
        <v>1</v>
      </c>
      <c r="G26" s="1"/>
    </row>
    <row r="27" spans="1:9">
      <c r="A27" s="50">
        <v>20</v>
      </c>
      <c r="B27" s="1" t="s">
        <v>113</v>
      </c>
      <c r="C27" s="1">
        <v>116.12</v>
      </c>
      <c r="D27" s="1">
        <v>1</v>
      </c>
      <c r="E27" s="1">
        <f t="shared" si="2"/>
        <v>116.12</v>
      </c>
      <c r="F27" s="51">
        <v>1</v>
      </c>
      <c r="G27" s="1"/>
    </row>
    <row r="28" spans="1:9">
      <c r="A28" s="174" t="s">
        <v>184</v>
      </c>
      <c r="B28" s="174"/>
      <c r="C28" s="51">
        <f>E28*F22</f>
        <v>909.63</v>
      </c>
      <c r="D28" s="51">
        <f>SUM(D22:D27)</f>
        <v>8</v>
      </c>
      <c r="E28" s="51">
        <f>SUM(E22:E27)</f>
        <v>909.63</v>
      </c>
      <c r="F28" s="51"/>
      <c r="G28" s="1"/>
    </row>
    <row r="29" spans="1:9">
      <c r="A29" s="176" t="s">
        <v>183</v>
      </c>
      <c r="B29" s="176"/>
      <c r="C29" s="176"/>
      <c r="D29" s="176"/>
      <c r="E29" s="176"/>
      <c r="F29" s="176"/>
      <c r="G29" s="176"/>
      <c r="I29" s="4">
        <f>C36/25</f>
        <v>1000.4532000000003</v>
      </c>
    </row>
    <row r="30" spans="1:9" ht="20.100000000000001" customHeight="1">
      <c r="A30" s="50">
        <v>15</v>
      </c>
      <c r="B30" s="1" t="s">
        <v>108</v>
      </c>
      <c r="C30" s="1">
        <v>95</v>
      </c>
      <c r="D30" s="1">
        <v>1</v>
      </c>
      <c r="E30" s="1">
        <f>D30*C30</f>
        <v>95</v>
      </c>
      <c r="F30" s="51">
        <v>1</v>
      </c>
      <c r="G30" s="55"/>
    </row>
    <row r="31" spans="1:9">
      <c r="A31" s="50">
        <v>16</v>
      </c>
      <c r="B31" s="1" t="s">
        <v>109</v>
      </c>
      <c r="C31" s="90">
        <v>105.58</v>
      </c>
      <c r="D31" s="1">
        <v>3</v>
      </c>
      <c r="E31" s="1">
        <f t="shared" ref="E31:E33" si="3">D31*C31</f>
        <v>316.74</v>
      </c>
      <c r="F31" s="51">
        <v>1</v>
      </c>
      <c r="G31" s="55"/>
    </row>
    <row r="32" spans="1:9">
      <c r="A32" s="50">
        <v>17</v>
      </c>
      <c r="B32" s="1" t="s">
        <v>110</v>
      </c>
      <c r="C32" s="1">
        <v>130</v>
      </c>
      <c r="D32" s="1">
        <v>1</v>
      </c>
      <c r="E32" s="1">
        <f t="shared" si="3"/>
        <v>130</v>
      </c>
      <c r="F32" s="51">
        <v>1</v>
      </c>
      <c r="G32" s="55"/>
    </row>
    <row r="33" spans="1:9">
      <c r="A33" s="50">
        <v>19</v>
      </c>
      <c r="B33" s="1" t="s">
        <v>112</v>
      </c>
      <c r="C33" s="1">
        <v>155</v>
      </c>
      <c r="D33" s="1">
        <v>1</v>
      </c>
      <c r="E33" s="1">
        <f t="shared" si="3"/>
        <v>155</v>
      </c>
      <c r="F33" s="51">
        <v>1</v>
      </c>
      <c r="G33" s="1"/>
    </row>
    <row r="34" spans="1:9">
      <c r="A34" s="50">
        <v>20</v>
      </c>
      <c r="B34" s="1" t="s">
        <v>113</v>
      </c>
      <c r="C34" s="1">
        <v>116.12</v>
      </c>
      <c r="D34" s="1">
        <v>1</v>
      </c>
      <c r="E34" s="1">
        <f t="shared" ref="E34" si="4">D34*C34</f>
        <v>116.12</v>
      </c>
      <c r="F34" s="51">
        <v>1</v>
      </c>
      <c r="G34" s="1"/>
    </row>
    <row r="35" spans="1:9">
      <c r="A35" s="174" t="s">
        <v>185</v>
      </c>
      <c r="B35" s="174"/>
      <c r="C35" s="51">
        <f>E35*F30</f>
        <v>812.86</v>
      </c>
      <c r="D35" s="51">
        <f>SUM(D30:D34)</f>
        <v>7</v>
      </c>
      <c r="E35" s="51">
        <f>SUM(E30:E34)</f>
        <v>812.86</v>
      </c>
      <c r="F35" s="51"/>
      <c r="G35" s="1"/>
      <c r="I35" s="2">
        <f>C35+C28</f>
        <v>1722.49</v>
      </c>
    </row>
    <row r="36" spans="1:9">
      <c r="A36" s="174" t="s">
        <v>34</v>
      </c>
      <c r="B36" s="174"/>
      <c r="C36" s="53">
        <f>C9+C20+C35+C28</f>
        <v>25011.330000000005</v>
      </c>
      <c r="D36" s="108">
        <f>D9*1+D20*18+D35*1+D28*1</f>
        <v>349</v>
      </c>
      <c r="E36" s="111"/>
      <c r="F36" s="112"/>
      <c r="G36" s="1"/>
    </row>
    <row r="37" spans="1:9">
      <c r="F37" s="4"/>
    </row>
  </sheetData>
  <mergeCells count="10">
    <mergeCell ref="A9:B9"/>
    <mergeCell ref="A36:B36"/>
    <mergeCell ref="A10:G10"/>
    <mergeCell ref="A1:G1"/>
    <mergeCell ref="A2:G2"/>
    <mergeCell ref="A29:G29"/>
    <mergeCell ref="A35:B35"/>
    <mergeCell ref="A20:B20"/>
    <mergeCell ref="A21:G21"/>
    <mergeCell ref="A28:B28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34"/>
  <sheetViews>
    <sheetView workbookViewId="0">
      <selection activeCell="E19" sqref="E19"/>
    </sheetView>
  </sheetViews>
  <sheetFormatPr defaultRowHeight="15"/>
  <cols>
    <col min="1" max="1" width="5.28515625" customWidth="1"/>
    <col min="2" max="2" width="20" customWidth="1"/>
    <col min="3" max="3" width="41.5703125" customWidth="1"/>
    <col min="4" max="4" width="17.42578125" customWidth="1"/>
    <col min="5" max="5" width="13.42578125" customWidth="1"/>
    <col min="6" max="6" width="9.140625" bestFit="1" customWidth="1"/>
  </cols>
  <sheetData>
    <row r="1" spans="1:6" ht="18.75">
      <c r="A1" s="177" t="s">
        <v>48</v>
      </c>
      <c r="B1" s="177"/>
      <c r="C1" s="177"/>
      <c r="D1" s="177"/>
      <c r="E1" s="177"/>
    </row>
    <row r="2" spans="1:6" ht="31.5">
      <c r="A2" s="76" t="s">
        <v>3</v>
      </c>
      <c r="B2" s="76" t="s">
        <v>4</v>
      </c>
      <c r="C2" s="76" t="s">
        <v>47</v>
      </c>
      <c r="D2" s="86" t="s">
        <v>151</v>
      </c>
      <c r="E2" s="87" t="s">
        <v>55</v>
      </c>
    </row>
    <row r="3" spans="1:6" ht="15.75">
      <c r="A3" s="62">
        <v>1</v>
      </c>
      <c r="B3" s="63" t="s">
        <v>49</v>
      </c>
      <c r="C3" s="64" t="s">
        <v>50</v>
      </c>
      <c r="D3" s="66">
        <f>TKCT!C27</f>
        <v>4017.96</v>
      </c>
      <c r="E3" s="62">
        <v>3.3</v>
      </c>
    </row>
    <row r="4" spans="1:6" ht="15.75">
      <c r="A4" s="62">
        <v>2</v>
      </c>
      <c r="B4" s="60" t="s">
        <v>51</v>
      </c>
      <c r="C4" s="64" t="s">
        <v>50</v>
      </c>
      <c r="D4" s="66">
        <f>TKCT!C24</f>
        <v>4017.96</v>
      </c>
      <c r="E4" s="62">
        <v>5</v>
      </c>
    </row>
    <row r="5" spans="1:6" ht="15.75">
      <c r="A5" s="178" t="s">
        <v>79</v>
      </c>
      <c r="B5" s="181"/>
      <c r="C5" s="179"/>
      <c r="D5" s="73">
        <f>D3+D4</f>
        <v>8035.92</v>
      </c>
      <c r="E5" s="62"/>
    </row>
    <row r="6" spans="1:6" ht="31.5">
      <c r="A6" s="62">
        <v>3</v>
      </c>
      <c r="B6" s="60" t="s">
        <v>52</v>
      </c>
      <c r="C6" s="61" t="s">
        <v>53</v>
      </c>
      <c r="D6" s="66">
        <f>TKCT!C30</f>
        <v>2138.2399999999998</v>
      </c>
      <c r="E6" s="65">
        <v>5.5</v>
      </c>
    </row>
    <row r="7" spans="1:6" ht="15.75">
      <c r="A7" s="62">
        <v>4</v>
      </c>
      <c r="B7" s="64" t="s">
        <v>121</v>
      </c>
      <c r="C7" s="64" t="s">
        <v>120</v>
      </c>
      <c r="D7" s="66">
        <f>TKCT!C36</f>
        <v>5549.38</v>
      </c>
      <c r="E7" s="65" t="s">
        <v>126</v>
      </c>
    </row>
    <row r="8" spans="1:6" ht="15.75">
      <c r="A8" s="62">
        <v>6</v>
      </c>
      <c r="B8" s="64" t="s">
        <v>100</v>
      </c>
      <c r="C8" s="64" t="s">
        <v>122</v>
      </c>
      <c r="D8" s="66">
        <f>TKCT!C39</f>
        <v>1626</v>
      </c>
      <c r="E8" s="62">
        <v>3.3</v>
      </c>
      <c r="F8" s="85">
        <f>D8+D9+D10</f>
        <v>33378.519999999997</v>
      </c>
    </row>
    <row r="9" spans="1:6" ht="15.75">
      <c r="A9" s="62">
        <v>7</v>
      </c>
      <c r="B9" s="60" t="s">
        <v>123</v>
      </c>
      <c r="C9" s="61" t="s">
        <v>124</v>
      </c>
      <c r="D9" s="66">
        <f>TKCT!C49</f>
        <v>29268</v>
      </c>
      <c r="E9" s="62">
        <v>3.3</v>
      </c>
    </row>
    <row r="10" spans="1:6" ht="31.5">
      <c r="A10" s="62">
        <v>8</v>
      </c>
      <c r="B10" s="60" t="s">
        <v>125</v>
      </c>
      <c r="C10" s="61" t="s">
        <v>54</v>
      </c>
      <c r="D10" s="66">
        <f>TKCT!C52</f>
        <v>2484.52</v>
      </c>
      <c r="E10" s="62">
        <v>5</v>
      </c>
    </row>
    <row r="11" spans="1:6" ht="15.75">
      <c r="A11" s="178" t="s">
        <v>80</v>
      </c>
      <c r="B11" s="181"/>
      <c r="C11" s="179"/>
      <c r="D11" s="73">
        <f>SUM(D6:D10)</f>
        <v>41066.139999999992</v>
      </c>
      <c r="E11" s="65"/>
    </row>
    <row r="12" spans="1:6" ht="15.75">
      <c r="A12" s="178" t="s">
        <v>34</v>
      </c>
      <c r="B12" s="179"/>
      <c r="C12" s="67"/>
      <c r="D12" s="69">
        <f>D5+D11</f>
        <v>49102.05999999999</v>
      </c>
      <c r="E12" s="68"/>
    </row>
    <row r="13" spans="1:6">
      <c r="A13" s="59"/>
      <c r="E13" s="59"/>
    </row>
    <row r="15" spans="1:6" ht="15.75">
      <c r="A15" s="180" t="s">
        <v>59</v>
      </c>
      <c r="B15" s="180"/>
      <c r="C15" s="180"/>
      <c r="D15" s="180"/>
      <c r="E15" s="180"/>
    </row>
    <row r="16" spans="1:6" ht="31.5">
      <c r="A16" s="60" t="s">
        <v>39</v>
      </c>
      <c r="B16" s="62" t="s">
        <v>56</v>
      </c>
      <c r="C16" s="62" t="s">
        <v>152</v>
      </c>
      <c r="D16" s="61" t="s">
        <v>153</v>
      </c>
      <c r="E16" s="61" t="s">
        <v>154</v>
      </c>
    </row>
    <row r="17" spans="1:7" ht="15.75">
      <c r="A17" s="62">
        <v>1</v>
      </c>
      <c r="B17" s="64" t="s">
        <v>19</v>
      </c>
      <c r="C17" s="64"/>
      <c r="D17" s="64"/>
      <c r="E17" s="66">
        <f>TKCT!C25</f>
        <v>2949.87</v>
      </c>
    </row>
    <row r="18" spans="1:7" ht="15.75">
      <c r="A18" s="62">
        <v>2</v>
      </c>
      <c r="B18" s="64" t="s">
        <v>24</v>
      </c>
      <c r="C18" s="64"/>
      <c r="D18" s="64"/>
      <c r="E18" s="66">
        <f>TKCT!C28</f>
        <v>3262.39</v>
      </c>
    </row>
    <row r="19" spans="1:7" ht="15.75">
      <c r="A19" s="62"/>
      <c r="B19" s="64" t="s">
        <v>180</v>
      </c>
      <c r="C19" s="64"/>
      <c r="D19" s="64"/>
      <c r="E19" s="66">
        <f>TKCT!E19</f>
        <v>377.21</v>
      </c>
    </row>
    <row r="20" spans="1:7" ht="15.75">
      <c r="A20" s="62">
        <v>3</v>
      </c>
      <c r="B20" s="64" t="s">
        <v>178</v>
      </c>
      <c r="C20" s="66">
        <f>TKCT!C66</f>
        <v>6334.55</v>
      </c>
      <c r="D20" s="66">
        <f>C20*25%</f>
        <v>1583.6375</v>
      </c>
      <c r="E20" s="64"/>
    </row>
    <row r="21" spans="1:7" ht="15.75">
      <c r="A21" s="62">
        <v>4</v>
      </c>
      <c r="B21" s="64" t="s">
        <v>57</v>
      </c>
      <c r="C21" s="66">
        <f>'TK CAN HO'!C36</f>
        <v>25011.330000000005</v>
      </c>
      <c r="D21" s="66">
        <f>C21*20%</f>
        <v>5002.2660000000014</v>
      </c>
      <c r="E21" s="64"/>
    </row>
    <row r="22" spans="1:7" ht="15.75">
      <c r="A22" s="64"/>
      <c r="B22" s="72" t="s">
        <v>58</v>
      </c>
      <c r="C22" s="64"/>
      <c r="D22" s="73">
        <f>SUM(D20:D21)</f>
        <v>6585.9035000000013</v>
      </c>
      <c r="E22" s="74">
        <f>SUM(E17:E21)</f>
        <v>6589.47</v>
      </c>
      <c r="G22" s="95">
        <f>E22-D22</f>
        <v>3.5664999999989959</v>
      </c>
    </row>
    <row r="23" spans="1:7" ht="15.75">
      <c r="A23" s="70"/>
      <c r="B23" s="70"/>
      <c r="C23" s="70"/>
      <c r="D23" s="70"/>
      <c r="E23" s="70"/>
    </row>
    <row r="24" spans="1:7" ht="15.75">
      <c r="A24" s="70"/>
      <c r="B24" s="70"/>
      <c r="C24" s="70"/>
      <c r="D24" s="70"/>
      <c r="E24" s="70"/>
    </row>
    <row r="25" spans="1:7" ht="15.75">
      <c r="A25" s="70"/>
      <c r="B25" s="70"/>
      <c r="C25" s="70"/>
      <c r="D25" s="70"/>
      <c r="E25" s="70"/>
    </row>
    <row r="26" spans="1:7" ht="15.75">
      <c r="A26" s="70"/>
      <c r="B26" s="70"/>
      <c r="C26" s="70"/>
      <c r="D26" s="70"/>
      <c r="E26" s="70"/>
    </row>
    <row r="27" spans="1:7" ht="15.75">
      <c r="A27" s="70"/>
      <c r="B27" s="70"/>
      <c r="C27" s="70"/>
      <c r="D27" s="70"/>
      <c r="E27" s="70"/>
    </row>
    <row r="28" spans="1:7" ht="15.75">
      <c r="A28" s="70"/>
      <c r="B28" s="70"/>
      <c r="C28" s="70"/>
      <c r="D28" s="70"/>
      <c r="E28" s="70"/>
    </row>
    <row r="29" spans="1:7" ht="15.75">
      <c r="A29" s="70"/>
      <c r="B29" s="70"/>
      <c r="C29" s="70"/>
      <c r="D29" s="70"/>
      <c r="E29" s="70"/>
    </row>
    <row r="30" spans="1:7" ht="15.75">
      <c r="A30" s="70"/>
      <c r="B30" s="70"/>
      <c r="C30" s="70"/>
      <c r="D30" s="70"/>
      <c r="E30" s="70"/>
    </row>
    <row r="31" spans="1:7" ht="15.75">
      <c r="A31" s="70"/>
      <c r="B31" s="70"/>
      <c r="C31" s="70"/>
      <c r="D31" s="70"/>
      <c r="E31" s="70"/>
    </row>
    <row r="32" spans="1:7" ht="15.75">
      <c r="A32" s="70"/>
      <c r="B32" s="70"/>
      <c r="C32" s="70"/>
      <c r="D32" s="70"/>
      <c r="E32" s="70"/>
    </row>
    <row r="33" spans="1:5" ht="15.75">
      <c r="A33" s="70"/>
      <c r="B33" s="70"/>
      <c r="C33" s="70"/>
      <c r="D33" s="70"/>
      <c r="E33" s="70"/>
    </row>
    <row r="34" spans="1:5" ht="15.75">
      <c r="A34" s="70"/>
      <c r="B34" s="70"/>
      <c r="C34" s="70"/>
      <c r="D34" s="70"/>
      <c r="E34" s="70"/>
    </row>
  </sheetData>
  <mergeCells count="5">
    <mergeCell ref="A1:E1"/>
    <mergeCell ref="A12:B12"/>
    <mergeCell ref="A15:E15"/>
    <mergeCell ref="A5:C5"/>
    <mergeCell ref="A11:C11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TKCT</vt:lpstr>
      <vt:lpstr>TK CAN HO</vt:lpstr>
      <vt:lpstr>TKDT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PHUC THAI</dc:creator>
  <cp:lastModifiedBy>AutoBVT</cp:lastModifiedBy>
  <cp:lastPrinted>2017-09-21T06:55:14Z</cp:lastPrinted>
  <dcterms:created xsi:type="dcterms:W3CDTF">2016-09-16T02:35:12Z</dcterms:created>
  <dcterms:modified xsi:type="dcterms:W3CDTF">2018-04-04T10:17:15Z</dcterms:modified>
</cp:coreProperties>
</file>