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760" yWindow="980" windowWidth="25600" windowHeight="16060" activeTab="1"/>
  </bookViews>
  <sheets>
    <sheet name="ก.ค.61 (1)" sheetId="1" r:id="rId1"/>
    <sheet name="Sheet1" sheetId="22" r:id="rId2"/>
    <sheet name="ส.ค.61(1)" sheetId="6" r:id="rId3"/>
    <sheet name="ก.ย.61(1)" sheetId="9" r:id="rId4"/>
    <sheet name="ต.ค.61" sheetId="12" r:id="rId5"/>
    <sheet name="พ.ย.61" sheetId="13" r:id="rId6"/>
    <sheet name="ธ.ค.61" sheetId="14" r:id="rId7"/>
    <sheet name="ม..ค.62" sheetId="15" r:id="rId8"/>
    <sheet name="ก.พ.62" sheetId="16" r:id="rId9"/>
    <sheet name="มี.ค.62" sheetId="17" r:id="rId10"/>
    <sheet name="เม.ย.62" sheetId="18" r:id="rId11"/>
    <sheet name="พ.ค.62" sheetId="19" r:id="rId12"/>
    <sheet name="มิ.ย.62" sheetId="21" r:id="rId13"/>
  </sheets>
  <definedNames>
    <definedName name="_xlnm.Print_Area" localSheetId="8">ก.พ.62!$A$8:$O$32</definedName>
    <definedName name="_xlnm.Print_Area" localSheetId="4">ต.ค.61!$A$8:$O$33</definedName>
    <definedName name="_xlnm.Print_Area" localSheetId="6">ธ.ค.61!$A$8:$O$48</definedName>
    <definedName name="_xlnm.Print_Area" localSheetId="11">พ.ค.62!$A$9:$O$28</definedName>
    <definedName name="_xlnm.Print_Area" localSheetId="5">พ.ย.61!$A$8:$O$30</definedName>
    <definedName name="_xlnm.Print_Area" localSheetId="7">ม..ค.62!$A$8:$O$43</definedName>
    <definedName name="_xlnm.Print_Area" localSheetId="12">มิ.ย.62!$A$8:$S$27</definedName>
    <definedName name="_xlnm.Print_Area" localSheetId="9">มี.ค.62!$A$8:$O$30</definedName>
    <definedName name="_xlnm.Print_Area" localSheetId="10">เม.ย.62!$A$8:$O$32</definedName>
    <definedName name="_xlnm.Print_Titles" localSheetId="0">'ก.ค.61 (1)'!$8:$9</definedName>
    <definedName name="_xlnm.Print_Titles" localSheetId="3">'ก.ย.61(1)'!$1:$9</definedName>
    <definedName name="_xlnm.Print_Titles" localSheetId="2">'ส.ค.61(1)'!$1:$9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22" l="1"/>
  <c r="O4" i="22"/>
  <c r="O5" i="22"/>
  <c r="O6" i="22"/>
  <c r="O7" i="22"/>
  <c r="O8" i="22"/>
  <c r="O9" i="22"/>
  <c r="O10" i="22"/>
  <c r="O11" i="22"/>
  <c r="N11" i="22"/>
  <c r="N8" i="22"/>
  <c r="N7" i="22"/>
  <c r="N4" i="22"/>
  <c r="M7" i="22"/>
  <c r="M6" i="22"/>
  <c r="M5" i="22"/>
  <c r="L11" i="22"/>
  <c r="L8" i="22"/>
  <c r="L7" i="22"/>
  <c r="K11" i="22"/>
  <c r="K9" i="22"/>
  <c r="K7" i="22"/>
  <c r="K5" i="22"/>
  <c r="K3" i="22"/>
  <c r="M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AJ3" i="22"/>
  <c r="AM3" i="22"/>
  <c r="K4" i="22"/>
  <c r="L4" i="22"/>
  <c r="M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M4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AM5" i="22"/>
  <c r="K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M6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M7" i="22"/>
  <c r="K8" i="22"/>
  <c r="M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M8" i="22"/>
  <c r="M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M9" i="22"/>
  <c r="K10" i="22"/>
  <c r="M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J10" i="22"/>
  <c r="AM10" i="22"/>
  <c r="M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M11" i="22"/>
  <c r="H10" i="1"/>
  <c r="K10" i="1"/>
  <c r="H12" i="1"/>
  <c r="K12" i="1"/>
  <c r="H13" i="1"/>
  <c r="K13" i="1"/>
  <c r="H14" i="1"/>
  <c r="K14" i="1"/>
  <c r="H16" i="1"/>
  <c r="K16" i="1"/>
  <c r="H18" i="1"/>
  <c r="K18" i="1"/>
  <c r="H19" i="1"/>
  <c r="K19" i="1"/>
  <c r="H20" i="1"/>
  <c r="K20" i="1"/>
  <c r="H22" i="1"/>
  <c r="K22" i="1"/>
  <c r="K12" i="22"/>
  <c r="H11" i="1"/>
  <c r="L12" i="1"/>
  <c r="H15" i="1"/>
  <c r="L16" i="1"/>
  <c r="H17" i="1"/>
  <c r="L18" i="1"/>
  <c r="H21" i="1"/>
  <c r="L22" i="1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M10" i="1"/>
  <c r="M12" i="1"/>
  <c r="M16" i="1"/>
  <c r="M17" i="1"/>
  <c r="M18" i="1"/>
  <c r="M19" i="1"/>
  <c r="H10" i="18"/>
  <c r="O10" i="18"/>
  <c r="K10" i="18"/>
  <c r="L10" i="18"/>
  <c r="H12" i="18"/>
  <c r="O12" i="18"/>
  <c r="K12" i="18"/>
  <c r="L12" i="18"/>
  <c r="H13" i="18"/>
  <c r="O13" i="18"/>
  <c r="K13" i="18"/>
  <c r="L13" i="18"/>
  <c r="H14" i="18"/>
  <c r="O14" i="18"/>
  <c r="K14" i="18"/>
  <c r="L14" i="18"/>
  <c r="H16" i="18"/>
  <c r="O16" i="18"/>
  <c r="K16" i="18"/>
  <c r="L16" i="18"/>
  <c r="H18" i="18"/>
  <c r="O18" i="18"/>
  <c r="K18" i="18"/>
  <c r="L18" i="18"/>
  <c r="H19" i="18"/>
  <c r="O19" i="18"/>
  <c r="K19" i="18"/>
  <c r="L19" i="18"/>
  <c r="H20" i="18"/>
  <c r="O20" i="18"/>
  <c r="K20" i="18"/>
  <c r="L20" i="18"/>
  <c r="H22" i="18"/>
  <c r="O22" i="18"/>
  <c r="K22" i="18"/>
  <c r="L22" i="18"/>
  <c r="L23" i="18"/>
  <c r="L26" i="18"/>
  <c r="M26" i="18"/>
  <c r="H11" i="18"/>
  <c r="O11" i="18"/>
  <c r="K11" i="18"/>
  <c r="M11" i="18"/>
  <c r="H15" i="18"/>
  <c r="O15" i="18"/>
  <c r="K15" i="18"/>
  <c r="M15" i="18"/>
  <c r="H17" i="18"/>
  <c r="O17" i="18"/>
  <c r="K17" i="18"/>
  <c r="M17" i="18"/>
  <c r="H21" i="18"/>
  <c r="O21" i="18"/>
  <c r="K21" i="18"/>
  <c r="M21" i="18"/>
  <c r="M23" i="18"/>
  <c r="L25" i="18"/>
  <c r="M25" i="18"/>
  <c r="H23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J23" i="18"/>
  <c r="K23" i="18"/>
  <c r="G23" i="18"/>
  <c r="H13" i="19"/>
  <c r="O13" i="19"/>
  <c r="K13" i="19"/>
  <c r="L13" i="19"/>
  <c r="H15" i="19"/>
  <c r="O15" i="19"/>
  <c r="K15" i="19"/>
  <c r="L15" i="19"/>
  <c r="H16" i="19"/>
  <c r="O16" i="19"/>
  <c r="K16" i="19"/>
  <c r="L16" i="19"/>
  <c r="H17" i="19"/>
  <c r="O17" i="19"/>
  <c r="K17" i="19"/>
  <c r="L17" i="19"/>
  <c r="H19" i="19"/>
  <c r="O19" i="19"/>
  <c r="K19" i="19"/>
  <c r="L19" i="19"/>
  <c r="H21" i="19"/>
  <c r="O21" i="19"/>
  <c r="K21" i="19"/>
  <c r="L21" i="19"/>
  <c r="L22" i="19"/>
  <c r="H26" i="19"/>
  <c r="H14" i="19"/>
  <c r="O14" i="19"/>
  <c r="K14" i="19"/>
  <c r="M14" i="19"/>
  <c r="H18" i="19"/>
  <c r="O18" i="19"/>
  <c r="K18" i="19"/>
  <c r="M18" i="19"/>
  <c r="H20" i="19"/>
  <c r="O20" i="19"/>
  <c r="K20" i="19"/>
  <c r="M20" i="19"/>
  <c r="M22" i="19"/>
  <c r="H25" i="19"/>
  <c r="L30" i="18"/>
  <c r="L29" i="18"/>
  <c r="M29" i="18"/>
  <c r="M30" i="18"/>
  <c r="M31" i="18"/>
  <c r="L25" i="19"/>
  <c r="M25" i="19"/>
  <c r="L26" i="19"/>
  <c r="M26" i="19"/>
  <c r="M27" i="19"/>
  <c r="O10" i="21"/>
  <c r="L10" i="21"/>
  <c r="P10" i="21"/>
  <c r="H10" i="6"/>
  <c r="I10" i="6"/>
  <c r="K10" i="6"/>
  <c r="L10" i="6"/>
  <c r="H10" i="9"/>
  <c r="I10" i="9"/>
  <c r="K10" i="9"/>
  <c r="L10" i="9"/>
  <c r="H12" i="12"/>
  <c r="I12" i="12"/>
  <c r="K12" i="12"/>
  <c r="L12" i="12"/>
  <c r="H10" i="13"/>
  <c r="I10" i="13"/>
  <c r="K10" i="13"/>
  <c r="L10" i="13"/>
  <c r="H10" i="14"/>
  <c r="O10" i="14"/>
  <c r="K10" i="14"/>
  <c r="L10" i="14"/>
  <c r="H10" i="15"/>
  <c r="O10" i="15"/>
  <c r="K10" i="15"/>
  <c r="L10" i="15"/>
  <c r="H10" i="16"/>
  <c r="K10" i="16"/>
  <c r="L10" i="16"/>
  <c r="H10" i="17"/>
  <c r="O10" i="17"/>
  <c r="K10" i="17"/>
  <c r="L10" i="17"/>
  <c r="H11" i="6"/>
  <c r="I11" i="6"/>
  <c r="K11" i="6"/>
  <c r="M11" i="6"/>
  <c r="H13" i="12"/>
  <c r="I13" i="12"/>
  <c r="K13" i="12"/>
  <c r="M13" i="12"/>
  <c r="H11" i="13"/>
  <c r="I11" i="13"/>
  <c r="K11" i="13"/>
  <c r="M11" i="13"/>
  <c r="H11" i="14"/>
  <c r="P11" i="14"/>
  <c r="K11" i="14"/>
  <c r="M11" i="14"/>
  <c r="H11" i="15"/>
  <c r="P11" i="15"/>
  <c r="K11" i="15"/>
  <c r="M11" i="15"/>
  <c r="H12" i="16"/>
  <c r="P12" i="16"/>
  <c r="K12" i="16"/>
  <c r="M11" i="16"/>
  <c r="H11" i="17"/>
  <c r="P11" i="17"/>
  <c r="K11" i="17"/>
  <c r="M11" i="17"/>
  <c r="L11" i="21"/>
  <c r="T11" i="21"/>
  <c r="O11" i="21"/>
  <c r="Q11" i="21"/>
  <c r="H12" i="6"/>
  <c r="I12" i="6"/>
  <c r="K12" i="6"/>
  <c r="L12" i="6"/>
  <c r="H12" i="9"/>
  <c r="I12" i="9"/>
  <c r="K12" i="9"/>
  <c r="L12" i="9"/>
  <c r="H14" i="12"/>
  <c r="I14" i="12"/>
  <c r="K14" i="12"/>
  <c r="L14" i="12"/>
  <c r="H12" i="13"/>
  <c r="I12" i="13"/>
  <c r="K12" i="13"/>
  <c r="L12" i="13"/>
  <c r="H12" i="14"/>
  <c r="P12" i="14"/>
  <c r="K12" i="14"/>
  <c r="L12" i="14"/>
  <c r="H12" i="15"/>
  <c r="P12" i="15"/>
  <c r="K12" i="15"/>
  <c r="L12" i="15"/>
  <c r="L12" i="16"/>
  <c r="H12" i="17"/>
  <c r="P12" i="17"/>
  <c r="K12" i="17"/>
  <c r="L12" i="17"/>
  <c r="L12" i="21"/>
  <c r="T12" i="21"/>
  <c r="O12" i="21"/>
  <c r="P12" i="21"/>
  <c r="H13" i="6"/>
  <c r="I13" i="6"/>
  <c r="K13" i="6"/>
  <c r="L13" i="6"/>
  <c r="H13" i="9"/>
  <c r="I13" i="9"/>
  <c r="K13" i="9"/>
  <c r="L13" i="9"/>
  <c r="H15" i="12"/>
  <c r="I15" i="12"/>
  <c r="K15" i="12"/>
  <c r="L15" i="12"/>
  <c r="H13" i="13"/>
  <c r="I13" i="13"/>
  <c r="K13" i="13"/>
  <c r="L13" i="13"/>
  <c r="H13" i="14"/>
  <c r="P13" i="14"/>
  <c r="K13" i="14"/>
  <c r="L13" i="14"/>
  <c r="H13" i="15"/>
  <c r="P13" i="15"/>
  <c r="K13" i="15"/>
  <c r="L13" i="15"/>
  <c r="H13" i="16"/>
  <c r="P13" i="16"/>
  <c r="K13" i="16"/>
  <c r="L13" i="16"/>
  <c r="H13" i="17"/>
  <c r="P13" i="17"/>
  <c r="K13" i="17"/>
  <c r="L13" i="17"/>
  <c r="L13" i="21"/>
  <c r="T13" i="21"/>
  <c r="O13" i="21"/>
  <c r="P13" i="21"/>
  <c r="H14" i="6"/>
  <c r="I14" i="6"/>
  <c r="K14" i="6"/>
  <c r="L14" i="6"/>
  <c r="H14" i="9"/>
  <c r="I14" i="9"/>
  <c r="K14" i="9"/>
  <c r="L14" i="9"/>
  <c r="H16" i="12"/>
  <c r="I16" i="12"/>
  <c r="K16" i="12"/>
  <c r="L16" i="12"/>
  <c r="H14" i="13"/>
  <c r="I14" i="13"/>
  <c r="K14" i="13"/>
  <c r="L14" i="13"/>
  <c r="H14" i="14"/>
  <c r="P14" i="14"/>
  <c r="K14" i="14"/>
  <c r="L14" i="14"/>
  <c r="H14" i="15"/>
  <c r="P14" i="15"/>
  <c r="K14" i="15"/>
  <c r="L14" i="15"/>
  <c r="H14" i="16"/>
  <c r="P14" i="16"/>
  <c r="K14" i="16"/>
  <c r="L14" i="16"/>
  <c r="H14" i="17"/>
  <c r="P14" i="17"/>
  <c r="K14" i="17"/>
  <c r="L14" i="17"/>
  <c r="L14" i="21"/>
  <c r="T14" i="21"/>
  <c r="O14" i="21"/>
  <c r="P14" i="21"/>
  <c r="H15" i="6"/>
  <c r="I15" i="6"/>
  <c r="K15" i="6"/>
  <c r="M15" i="6"/>
  <c r="H17" i="12"/>
  <c r="I17" i="12"/>
  <c r="K17" i="12"/>
  <c r="M17" i="12"/>
  <c r="H15" i="13"/>
  <c r="I15" i="13"/>
  <c r="K15" i="13"/>
  <c r="M15" i="13"/>
  <c r="H15" i="14"/>
  <c r="P15" i="14"/>
  <c r="K15" i="14"/>
  <c r="M15" i="14"/>
  <c r="H15" i="15"/>
  <c r="P15" i="15"/>
  <c r="K15" i="15"/>
  <c r="M15" i="15"/>
  <c r="H16" i="16"/>
  <c r="P16" i="16"/>
  <c r="K16" i="16"/>
  <c r="M15" i="16"/>
  <c r="H15" i="17"/>
  <c r="P15" i="17"/>
  <c r="K15" i="17"/>
  <c r="M15" i="17"/>
  <c r="L15" i="21"/>
  <c r="T15" i="21"/>
  <c r="O15" i="21"/>
  <c r="Q15" i="21"/>
  <c r="H16" i="6"/>
  <c r="I16" i="6"/>
  <c r="K16" i="6"/>
  <c r="L16" i="6"/>
  <c r="H16" i="9"/>
  <c r="I16" i="9"/>
  <c r="K16" i="9"/>
  <c r="L16" i="9"/>
  <c r="H18" i="12"/>
  <c r="I18" i="12"/>
  <c r="K18" i="12"/>
  <c r="L18" i="12"/>
  <c r="H16" i="13"/>
  <c r="I16" i="13"/>
  <c r="K16" i="13"/>
  <c r="L16" i="13"/>
  <c r="M16" i="13"/>
  <c r="H16" i="14"/>
  <c r="P16" i="14"/>
  <c r="K16" i="14"/>
  <c r="L16" i="14"/>
  <c r="M16" i="14"/>
  <c r="H16" i="15"/>
  <c r="P16" i="15"/>
  <c r="K16" i="15"/>
  <c r="L16" i="15"/>
  <c r="L16" i="16"/>
  <c r="H17" i="16"/>
  <c r="P17" i="16"/>
  <c r="K17" i="16"/>
  <c r="M16" i="16"/>
  <c r="H16" i="17"/>
  <c r="P16" i="17"/>
  <c r="K16" i="17"/>
  <c r="L16" i="17"/>
  <c r="L16" i="21"/>
  <c r="T16" i="21"/>
  <c r="O16" i="21"/>
  <c r="P16" i="21"/>
  <c r="H17" i="6"/>
  <c r="I17" i="6"/>
  <c r="K17" i="6"/>
  <c r="M17" i="6"/>
  <c r="H19" i="12"/>
  <c r="I19" i="12"/>
  <c r="K19" i="12"/>
  <c r="M19" i="12"/>
  <c r="H17" i="13"/>
  <c r="I17" i="13"/>
  <c r="K17" i="13"/>
  <c r="M17" i="13"/>
  <c r="H17" i="14"/>
  <c r="P17" i="14"/>
  <c r="K17" i="14"/>
  <c r="M17" i="14"/>
  <c r="H17" i="15"/>
  <c r="P17" i="15"/>
  <c r="K17" i="15"/>
  <c r="M17" i="15"/>
  <c r="H18" i="16"/>
  <c r="P18" i="16"/>
  <c r="K18" i="16"/>
  <c r="M17" i="16"/>
  <c r="H17" i="17"/>
  <c r="P17" i="17"/>
  <c r="K17" i="17"/>
  <c r="M17" i="17"/>
  <c r="L17" i="21"/>
  <c r="T17" i="21"/>
  <c r="O17" i="21"/>
  <c r="Q17" i="21"/>
  <c r="H18" i="6"/>
  <c r="I18" i="6"/>
  <c r="K18" i="6"/>
  <c r="L18" i="6"/>
  <c r="H18" i="9"/>
  <c r="I18" i="9"/>
  <c r="K18" i="9"/>
  <c r="L18" i="9"/>
  <c r="H20" i="12"/>
  <c r="I20" i="12"/>
  <c r="K20" i="12"/>
  <c r="L20" i="12"/>
  <c r="H18" i="13"/>
  <c r="I18" i="13"/>
  <c r="K18" i="13"/>
  <c r="L18" i="13"/>
  <c r="H18" i="14"/>
  <c r="P18" i="14"/>
  <c r="K18" i="14"/>
  <c r="L18" i="14"/>
  <c r="H18" i="15"/>
  <c r="P18" i="15"/>
  <c r="K18" i="15"/>
  <c r="L18" i="15"/>
  <c r="L18" i="16"/>
  <c r="H18" i="17"/>
  <c r="P18" i="17"/>
  <c r="K18" i="17"/>
  <c r="L18" i="17"/>
  <c r="L18" i="21"/>
  <c r="T18" i="21"/>
  <c r="O18" i="21"/>
  <c r="P18" i="21"/>
  <c r="H21" i="17"/>
  <c r="P21" i="17"/>
  <c r="K21" i="17"/>
  <c r="M21" i="17"/>
  <c r="H11" i="21"/>
  <c r="I11" i="21"/>
  <c r="K11" i="21"/>
  <c r="H12" i="21"/>
  <c r="I12" i="21"/>
  <c r="K12" i="21"/>
  <c r="H13" i="21"/>
  <c r="I13" i="21"/>
  <c r="K13" i="21"/>
  <c r="H14" i="21"/>
  <c r="I14" i="21"/>
  <c r="K14" i="21"/>
  <c r="H15" i="21"/>
  <c r="I15" i="21"/>
  <c r="K15" i="21"/>
  <c r="H16" i="21"/>
  <c r="I16" i="21"/>
  <c r="K16" i="21"/>
  <c r="H17" i="21"/>
  <c r="I17" i="21"/>
  <c r="K17" i="21"/>
  <c r="H18" i="21"/>
  <c r="I18" i="21"/>
  <c r="K18" i="21"/>
  <c r="H10" i="21"/>
  <c r="I10" i="21"/>
  <c r="K10" i="21"/>
  <c r="R10" i="21"/>
  <c r="M10" i="21"/>
  <c r="N10" i="17"/>
  <c r="I10" i="17"/>
  <c r="H19" i="9"/>
  <c r="I19" i="9"/>
  <c r="K19" i="9"/>
  <c r="L19" i="9"/>
  <c r="H20" i="9"/>
  <c r="I20" i="9"/>
  <c r="K20" i="9"/>
  <c r="L20" i="9"/>
  <c r="H22" i="9"/>
  <c r="I22" i="9"/>
  <c r="K22" i="9"/>
  <c r="L22" i="9"/>
  <c r="L23" i="9"/>
  <c r="K26" i="9"/>
  <c r="N26" i="9"/>
  <c r="H11" i="9"/>
  <c r="I11" i="9"/>
  <c r="K11" i="9"/>
  <c r="M11" i="9"/>
  <c r="H15" i="9"/>
  <c r="I15" i="9"/>
  <c r="K15" i="9"/>
  <c r="M15" i="9"/>
  <c r="H17" i="9"/>
  <c r="I17" i="9"/>
  <c r="K17" i="9"/>
  <c r="M17" i="9"/>
  <c r="H21" i="9"/>
  <c r="I21" i="9"/>
  <c r="K21" i="9"/>
  <c r="M21" i="9"/>
  <c r="M23" i="9"/>
  <c r="K25" i="9"/>
  <c r="N25" i="9"/>
  <c r="N23" i="9"/>
  <c r="N13" i="12"/>
  <c r="N10" i="13"/>
  <c r="N11" i="18"/>
  <c r="N12" i="18"/>
  <c r="N10" i="18"/>
  <c r="N13" i="18"/>
  <c r="N14" i="18"/>
  <c r="N15" i="18"/>
  <c r="N16" i="18"/>
  <c r="N17" i="18"/>
  <c r="N18" i="18"/>
  <c r="N19" i="18"/>
  <c r="N20" i="18"/>
  <c r="N21" i="18"/>
  <c r="N22" i="18"/>
  <c r="N21" i="19"/>
  <c r="I21" i="19"/>
  <c r="N20" i="19"/>
  <c r="I20" i="19"/>
  <c r="N19" i="19"/>
  <c r="I19" i="19"/>
  <c r="N18" i="19"/>
  <c r="I18" i="19"/>
  <c r="N17" i="19"/>
  <c r="I17" i="19"/>
  <c r="N16" i="19"/>
  <c r="I16" i="19"/>
  <c r="N13" i="19"/>
  <c r="I13" i="19"/>
  <c r="N15" i="19"/>
  <c r="I15" i="19"/>
  <c r="N14" i="19"/>
  <c r="I14" i="19"/>
  <c r="N10" i="16"/>
  <c r="I10" i="16"/>
  <c r="N10" i="15"/>
  <c r="I10" i="15"/>
  <c r="N10" i="14"/>
  <c r="I10" i="14"/>
  <c r="N12" i="12"/>
  <c r="K23" i="1"/>
  <c r="J26" i="1"/>
  <c r="L23" i="1"/>
  <c r="J25" i="1"/>
  <c r="M21" i="1"/>
  <c r="M11" i="1"/>
  <c r="M23" i="1"/>
  <c r="H21" i="12"/>
  <c r="I21" i="12"/>
  <c r="H22" i="12"/>
  <c r="I22" i="12"/>
  <c r="H23" i="12"/>
  <c r="I23" i="12"/>
  <c r="H24" i="12"/>
  <c r="I24" i="12"/>
  <c r="P19" i="21"/>
  <c r="L25" i="21"/>
  <c r="Q19" i="21"/>
  <c r="L24" i="21"/>
  <c r="R11" i="21"/>
  <c r="R15" i="21"/>
  <c r="R17" i="21"/>
  <c r="M13" i="1"/>
  <c r="M14" i="1"/>
  <c r="M15" i="1"/>
  <c r="M20" i="1"/>
  <c r="M22" i="1"/>
  <c r="M25" i="1"/>
  <c r="M26" i="1"/>
  <c r="M27" i="1"/>
  <c r="K23" i="12"/>
  <c r="M23" i="12"/>
  <c r="K24" i="12"/>
  <c r="Q21" i="21"/>
  <c r="Q23" i="21"/>
  <c r="H22" i="17"/>
  <c r="P22" i="17"/>
  <c r="K22" i="17"/>
  <c r="M23" i="17"/>
  <c r="H22" i="16"/>
  <c r="P22" i="16"/>
  <c r="K22" i="16"/>
  <c r="M21" i="16"/>
  <c r="M25" i="16"/>
  <c r="H21" i="14"/>
  <c r="P21" i="14"/>
  <c r="K21" i="14"/>
  <c r="M21" i="14"/>
  <c r="M23" i="14"/>
  <c r="H19" i="14"/>
  <c r="P19" i="14"/>
  <c r="K19" i="14"/>
  <c r="L19" i="14"/>
  <c r="H20" i="14"/>
  <c r="P20" i="14"/>
  <c r="K20" i="14"/>
  <c r="L20" i="14"/>
  <c r="H22" i="14"/>
  <c r="P22" i="14"/>
  <c r="K22" i="14"/>
  <c r="L22" i="14"/>
  <c r="L23" i="14"/>
  <c r="H19" i="15"/>
  <c r="P19" i="15"/>
  <c r="K19" i="15"/>
  <c r="L19" i="15"/>
  <c r="H20" i="15"/>
  <c r="P20" i="15"/>
  <c r="K20" i="15"/>
  <c r="L20" i="15"/>
  <c r="H22" i="15"/>
  <c r="P22" i="15"/>
  <c r="K22" i="15"/>
  <c r="L22" i="15"/>
  <c r="L29" i="15"/>
  <c r="L31" i="15"/>
  <c r="H21" i="15"/>
  <c r="P21" i="15"/>
  <c r="K21" i="15"/>
  <c r="M21" i="15"/>
  <c r="M29" i="15"/>
  <c r="M31" i="15"/>
  <c r="M32" i="15"/>
  <c r="N19" i="15"/>
  <c r="N20" i="15"/>
  <c r="N21" i="15"/>
  <c r="N22" i="15"/>
  <c r="O22" i="15"/>
  <c r="N13" i="15"/>
  <c r="N14" i="15"/>
  <c r="N15" i="15"/>
  <c r="N16" i="15"/>
  <c r="N17" i="15"/>
  <c r="N18" i="15"/>
  <c r="O18" i="15"/>
  <c r="N11" i="15"/>
  <c r="N12" i="15"/>
  <c r="O12" i="15"/>
  <c r="T11" i="15"/>
  <c r="K39" i="15"/>
  <c r="K38" i="15"/>
  <c r="H19" i="6"/>
  <c r="I19" i="6"/>
  <c r="K19" i="6"/>
  <c r="L19" i="6"/>
  <c r="H20" i="6"/>
  <c r="I20" i="6"/>
  <c r="K20" i="6"/>
  <c r="L20" i="6"/>
  <c r="H22" i="6"/>
  <c r="I22" i="6"/>
  <c r="K22" i="6"/>
  <c r="L22" i="6"/>
  <c r="L23" i="6"/>
  <c r="N23" i="6"/>
  <c r="H21" i="6"/>
  <c r="I21" i="6"/>
  <c r="K21" i="6"/>
  <c r="M21" i="6"/>
  <c r="K22" i="12"/>
  <c r="N14" i="12"/>
  <c r="N15" i="12"/>
  <c r="N16" i="12"/>
  <c r="N17" i="12"/>
  <c r="N18" i="12"/>
  <c r="N19" i="12"/>
  <c r="N20" i="12"/>
  <c r="K21" i="12"/>
  <c r="L21" i="12"/>
  <c r="N21" i="12"/>
  <c r="L22" i="12"/>
  <c r="N22" i="12"/>
  <c r="N23" i="12"/>
  <c r="L24" i="12"/>
  <c r="N24" i="12"/>
  <c r="L26" i="12"/>
  <c r="N26" i="12"/>
  <c r="L27" i="12"/>
  <c r="N27" i="12"/>
  <c r="N28" i="12"/>
  <c r="H30" i="12"/>
  <c r="N30" i="12"/>
  <c r="H31" i="12"/>
  <c r="N31" i="12"/>
  <c r="N32" i="12"/>
  <c r="M23" i="6"/>
  <c r="K25" i="6"/>
  <c r="N25" i="6"/>
  <c r="N21" i="6"/>
  <c r="N17" i="6"/>
  <c r="N15" i="6"/>
  <c r="N11" i="6"/>
  <c r="N23" i="14"/>
  <c r="N23" i="13"/>
  <c r="H21" i="13"/>
  <c r="I21" i="13"/>
  <c r="K21" i="13"/>
  <c r="M21" i="13"/>
  <c r="M23" i="13"/>
  <c r="H27" i="13"/>
  <c r="N27" i="13"/>
  <c r="N12" i="6"/>
  <c r="N10" i="6"/>
  <c r="H11" i="16"/>
  <c r="P11" i="16"/>
  <c r="K11" i="16"/>
  <c r="N22" i="9"/>
  <c r="N21" i="9"/>
  <c r="N20" i="9"/>
  <c r="N19" i="9"/>
  <c r="N10" i="9"/>
  <c r="N12" i="9"/>
  <c r="N11" i="9"/>
  <c r="N22" i="6"/>
  <c r="N20" i="6"/>
  <c r="N19" i="6"/>
  <c r="K26" i="6"/>
  <c r="N26" i="6"/>
  <c r="I22" i="1"/>
  <c r="I21" i="1"/>
  <c r="I20" i="1"/>
  <c r="I19" i="1"/>
  <c r="I10" i="1"/>
  <c r="I12" i="1"/>
  <c r="I11" i="1"/>
  <c r="L22" i="17"/>
  <c r="H20" i="17"/>
  <c r="P20" i="17"/>
  <c r="K20" i="17"/>
  <c r="L20" i="17"/>
  <c r="H19" i="17"/>
  <c r="P19" i="17"/>
  <c r="K19" i="17"/>
  <c r="L19" i="17"/>
  <c r="H15" i="16"/>
  <c r="P15" i="16"/>
  <c r="K15" i="16"/>
  <c r="H21" i="16"/>
  <c r="P21" i="16"/>
  <c r="K21" i="16"/>
  <c r="L22" i="16"/>
  <c r="H19" i="16"/>
  <c r="P19" i="16"/>
  <c r="K19" i="16"/>
  <c r="L19" i="16"/>
  <c r="H20" i="16"/>
  <c r="P20" i="16"/>
  <c r="K20" i="16"/>
  <c r="L20" i="16"/>
  <c r="H20" i="13"/>
  <c r="I20" i="13"/>
  <c r="K20" i="13"/>
  <c r="L20" i="13"/>
  <c r="H19" i="13"/>
  <c r="I19" i="13"/>
  <c r="K19" i="13"/>
  <c r="L19" i="13"/>
  <c r="H22" i="13"/>
  <c r="I22" i="13"/>
  <c r="K22" i="13"/>
  <c r="L22" i="13"/>
  <c r="L23" i="13"/>
  <c r="M11" i="21"/>
  <c r="R12" i="21"/>
  <c r="M14" i="21"/>
  <c r="R14" i="21"/>
  <c r="M16" i="21"/>
  <c r="R16" i="21"/>
  <c r="M18" i="21"/>
  <c r="R18" i="21"/>
  <c r="M12" i="21"/>
  <c r="M13" i="21"/>
  <c r="M15" i="21"/>
  <c r="M17" i="21"/>
  <c r="R13" i="21"/>
  <c r="P20" i="21"/>
  <c r="R25" i="21"/>
  <c r="R24" i="21"/>
  <c r="R26" i="21"/>
  <c r="N18" i="17"/>
  <c r="I17" i="17"/>
  <c r="N16" i="17"/>
  <c r="N14" i="17"/>
  <c r="I13" i="17"/>
  <c r="I18" i="17"/>
  <c r="N17" i="17"/>
  <c r="I16" i="17"/>
  <c r="I15" i="17"/>
  <c r="I14" i="17"/>
  <c r="N13" i="17"/>
  <c r="N15" i="17"/>
  <c r="I12" i="17"/>
  <c r="N19" i="17"/>
  <c r="I20" i="17"/>
  <c r="N20" i="17"/>
  <c r="I22" i="17"/>
  <c r="I11" i="17"/>
  <c r="I19" i="17"/>
  <c r="I21" i="17"/>
  <c r="N18" i="16"/>
  <c r="I17" i="16"/>
  <c r="N16" i="16"/>
  <c r="I15" i="16"/>
  <c r="I14" i="16"/>
  <c r="I13" i="16"/>
  <c r="L24" i="17"/>
  <c r="N22" i="17"/>
  <c r="N11" i="17"/>
  <c r="N12" i="17"/>
  <c r="L23" i="17"/>
  <c r="N21" i="17"/>
  <c r="I18" i="16"/>
  <c r="N17" i="16"/>
  <c r="I16" i="16"/>
  <c r="N14" i="16"/>
  <c r="N13" i="16"/>
  <c r="N15" i="16"/>
  <c r="I12" i="16"/>
  <c r="N19" i="16"/>
  <c r="I20" i="16"/>
  <c r="N20" i="16"/>
  <c r="I22" i="16"/>
  <c r="I11" i="16"/>
  <c r="I19" i="16"/>
  <c r="I21" i="16"/>
  <c r="H40" i="15"/>
  <c r="I18" i="15"/>
  <c r="I14" i="15"/>
  <c r="I13" i="15"/>
  <c r="H27" i="17"/>
  <c r="N27" i="17"/>
  <c r="N23" i="17"/>
  <c r="H28" i="17"/>
  <c r="N28" i="17"/>
  <c r="N24" i="17"/>
  <c r="N12" i="16"/>
  <c r="N11" i="16"/>
  <c r="L25" i="16"/>
  <c r="N21" i="16"/>
  <c r="L26" i="16"/>
  <c r="N22" i="16"/>
  <c r="I17" i="15"/>
  <c r="I16" i="15"/>
  <c r="I15" i="15"/>
  <c r="I12" i="15"/>
  <c r="I20" i="15"/>
  <c r="I22" i="15"/>
  <c r="I11" i="15"/>
  <c r="I19" i="15"/>
  <c r="I21" i="15"/>
  <c r="N25" i="17"/>
  <c r="N29" i="17"/>
  <c r="H30" i="16"/>
  <c r="N30" i="16"/>
  <c r="N26" i="16"/>
  <c r="H29" i="16"/>
  <c r="N29" i="16"/>
  <c r="N25" i="16"/>
  <c r="I22" i="14"/>
  <c r="I20" i="14"/>
  <c r="I17" i="14"/>
  <c r="I15" i="14"/>
  <c r="I13" i="14"/>
  <c r="N27" i="16"/>
  <c r="N31" i="16"/>
  <c r="N34" i="15"/>
  <c r="H41" i="15"/>
  <c r="N35" i="15"/>
  <c r="I11" i="14"/>
  <c r="N11" i="14"/>
  <c r="N20" i="14"/>
  <c r="I19" i="14"/>
  <c r="N19" i="14"/>
  <c r="I16" i="14"/>
  <c r="N16" i="14"/>
  <c r="N15" i="14"/>
  <c r="N17" i="14"/>
  <c r="N22" i="14"/>
  <c r="I12" i="14"/>
  <c r="I14" i="14"/>
  <c r="N14" i="14"/>
  <c r="I18" i="14"/>
  <c r="N18" i="14"/>
  <c r="I21" i="14"/>
  <c r="N20" i="13"/>
  <c r="N19" i="13"/>
  <c r="N18" i="13"/>
  <c r="N17" i="13"/>
  <c r="N16" i="13"/>
  <c r="N14" i="13"/>
  <c r="N36" i="15"/>
  <c r="N24" i="14"/>
  <c r="N21" i="14"/>
  <c r="N12" i="14"/>
  <c r="N13" i="14"/>
  <c r="N13" i="13"/>
  <c r="N12" i="13"/>
  <c r="N11" i="13"/>
  <c r="N21" i="13"/>
  <c r="H46" i="14"/>
  <c r="N46" i="14"/>
  <c r="H45" i="14"/>
  <c r="N45" i="14"/>
  <c r="N43" i="14"/>
  <c r="N15" i="13"/>
  <c r="N22" i="13"/>
  <c r="N47" i="14"/>
  <c r="H28" i="13"/>
  <c r="N28" i="13"/>
  <c r="N24" i="13"/>
  <c r="N25" i="13"/>
  <c r="N29" i="13"/>
  <c r="N18" i="9"/>
  <c r="N17" i="9"/>
  <c r="N14" i="9"/>
  <c r="N15" i="9"/>
  <c r="N13" i="9"/>
  <c r="N18" i="6"/>
  <c r="N16" i="6"/>
  <c r="N16" i="9"/>
  <c r="N27" i="9"/>
  <c r="N14" i="6"/>
  <c r="I18" i="1"/>
  <c r="I17" i="1"/>
  <c r="I16" i="1"/>
  <c r="I15" i="1"/>
  <c r="I14" i="1"/>
  <c r="I13" i="1"/>
  <c r="N27" i="6"/>
  <c r="N13" i="6"/>
</calcChain>
</file>

<file path=xl/comments1.xml><?xml version="1.0" encoding="utf-8"?>
<comments xmlns="http://schemas.openxmlformats.org/spreadsheetml/2006/main">
  <authors>
    <author>Kirati Srichawla</author>
  </authors>
  <commentList>
    <comment ref="L24" authorId="0">
      <text>
        <r>
          <rPr>
            <b/>
            <sz val="9"/>
            <color indexed="81"/>
            <rFont val="Calibri"/>
            <family val="2"/>
            <charset val="222"/>
          </rPr>
          <t>Kirati Srichawla:</t>
        </r>
        <r>
          <rPr>
            <sz val="9"/>
            <color indexed="81"/>
            <rFont val="Calibri"/>
            <family val="2"/>
            <charset val="22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<sst xmlns="http://schemas.openxmlformats.org/spreadsheetml/2006/main" count="909" uniqueCount="152">
  <si>
    <t xml:space="preserve">บริษัท พูนธนามาร์เก็ตติ้ง จำกัด </t>
  </si>
  <si>
    <t>95 ถนนสุคนธสวัสดิ์ แขวงลาดพร้าว เขตลาดพร้าว กรุงเทพฯ 10230</t>
  </si>
  <si>
    <t>เลขประจำตัวผู้เสียภาษี 0105535091676</t>
  </si>
  <si>
    <t>ปริมาณการถ่ายเอกสารประจำเดือน  กรกฎาคม 2561</t>
  </si>
  <si>
    <t>ลำดับที่</t>
  </si>
  <si>
    <t>ชื่อหน่วยงาน</t>
  </si>
  <si>
    <t>ยี่ห้อ/รุ่น</t>
  </si>
  <si>
    <t xml:space="preserve">หมายเลขเครื่อง </t>
  </si>
  <si>
    <t>มิเตอร์เริ่ม</t>
  </si>
  <si>
    <t>มิเตอร์หยุด</t>
  </si>
  <si>
    <t>ปริมาณการ</t>
  </si>
  <si>
    <t>หักกระดาษ</t>
  </si>
  <si>
    <t>จำนวนเงิน</t>
  </si>
  <si>
    <t>ถ่ายเอกสาร (แผ่น)</t>
  </si>
  <si>
    <t>ถ่ายเอกสารสุทธิ</t>
  </si>
  <si>
    <t>บริษัท สุริยวงศ์ บุ๊คเซ็นเตอร์ จำกัด</t>
  </si>
  <si>
    <t>07RUBJPJC0001EW</t>
  </si>
  <si>
    <t xml:space="preserve"> 03/08/61</t>
  </si>
  <si>
    <t>สี</t>
  </si>
  <si>
    <t>ขาวดำ</t>
  </si>
  <si>
    <t>07S4BJLJ800001R</t>
  </si>
  <si>
    <t>สุขุมวิท 42</t>
  </si>
  <si>
    <t>07S4BJLK100006X</t>
  </si>
  <si>
    <t xml:space="preserve"> 31/07/61</t>
  </si>
  <si>
    <t>07S4BJLK100021B</t>
  </si>
  <si>
    <t>ลาซาล</t>
  </si>
  <si>
    <t>07S4BJLK100001E</t>
  </si>
  <si>
    <t xml:space="preserve"> 02/08/61</t>
  </si>
  <si>
    <t>ลาชาล</t>
  </si>
  <si>
    <t>07S4BJLK10002CX</t>
  </si>
  <si>
    <t>07RUBJPJC0001QP</t>
  </si>
  <si>
    <t>07RUBJPJC00005Z</t>
  </si>
  <si>
    <t>07RUBJPJC0001KF</t>
  </si>
  <si>
    <t>เสีย 3% (แผ่น)</t>
  </si>
  <si>
    <t>*** อัตราค่าถ่ายเอกสาร   สี  2.7  บาท/แผ่น</t>
  </si>
  <si>
    <t>*** อัตราค่าถ่ายเอกสาร  ขาวดำ 0.26บาท/แผ่น</t>
  </si>
  <si>
    <t>หักกระดาษเสีย 3%</t>
  </si>
  <si>
    <t>ปริมาณการการถ่ายกระดาษสีสุทธิ</t>
  </si>
  <si>
    <t>ปริมาณการการถ่ายกระดาษขาวดำสุทธิ</t>
  </si>
  <si>
    <t xml:space="preserve">ยอดรวมสุทธิ </t>
  </si>
  <si>
    <t xml:space="preserve">         ปริมาณการการถ่ายกระดาษขาวดำสุทธิ</t>
  </si>
  <si>
    <t>บริษัท เอเชียบุ๊ค จำกัด (อ1838)</t>
  </si>
  <si>
    <t xml:space="preserve"> 31/08/61</t>
  </si>
  <si>
    <t>ปริมาณการถ่ายเอกสารประจำเดือน  สิงหาคม 2561</t>
  </si>
  <si>
    <t xml:space="preserve"> 03/10/61</t>
  </si>
  <si>
    <t xml:space="preserve"> 04/10/61</t>
  </si>
  <si>
    <t>ปริมาณการถ่ายเอกสารประจำเดือน กันยายน 2561</t>
  </si>
  <si>
    <t>วันที่จดมิเตอร์</t>
  </si>
  <si>
    <t>รวม</t>
  </si>
  <si>
    <t>ยอดเงินรวมสุทธิ</t>
  </si>
  <si>
    <t xml:space="preserve"> 06/11/61</t>
  </si>
  <si>
    <t xml:space="preserve"> 02/11/61</t>
  </si>
  <si>
    <t xml:space="preserve">  1/11/61</t>
  </si>
  <si>
    <t xml:space="preserve"> 1/11/61</t>
  </si>
  <si>
    <t xml:space="preserve"> 6/12/61</t>
  </si>
  <si>
    <t xml:space="preserve"> 4/12/61</t>
  </si>
  <si>
    <t xml:space="preserve"> 3/1/62</t>
  </si>
  <si>
    <t xml:space="preserve"> 26/12/61</t>
  </si>
  <si>
    <t xml:space="preserve"> 28/12/61</t>
  </si>
  <si>
    <t>Big C ราชดำริ ชั้น 5</t>
  </si>
  <si>
    <t xml:space="preserve"> 1/2/62</t>
  </si>
  <si>
    <t xml:space="preserve"> 25/1/62</t>
  </si>
  <si>
    <t xml:space="preserve"> 28/1/62</t>
  </si>
  <si>
    <t xml:space="preserve"> 5/3/62</t>
  </si>
  <si>
    <t xml:space="preserve"> 26/2/62</t>
  </si>
  <si>
    <t xml:space="preserve"> 25/2/62</t>
  </si>
  <si>
    <t xml:space="preserve"> 4/4/62</t>
  </si>
  <si>
    <t xml:space="preserve"> 27/3/62</t>
  </si>
  <si>
    <t>Big C ราชดำริ ชั้น 7</t>
  </si>
  <si>
    <t xml:space="preserve"> 2/5/62</t>
  </si>
  <si>
    <t xml:space="preserve"> 29/4/62</t>
  </si>
  <si>
    <t xml:space="preserve"> 27/4/62</t>
  </si>
  <si>
    <t>BDC1 คลัง WHA</t>
  </si>
  <si>
    <t xml:space="preserve"> 6/6/62</t>
  </si>
  <si>
    <t xml:space="preserve"> 29/5/62</t>
  </si>
  <si>
    <t xml:space="preserve"> 1/7/62</t>
  </si>
  <si>
    <t xml:space="preserve"> 27/6/62</t>
  </si>
  <si>
    <t>No.</t>
  </si>
  <si>
    <t>Installation Date</t>
  </si>
  <si>
    <t xml:space="preserve">Document No. </t>
  </si>
  <si>
    <t>Model</t>
  </si>
  <si>
    <t>Type</t>
  </si>
  <si>
    <t xml:space="preserve">Location </t>
  </si>
  <si>
    <t xml:space="preserve">Serial Number </t>
  </si>
  <si>
    <t>Contract No.</t>
  </si>
  <si>
    <t>Start of Contract</t>
  </si>
  <si>
    <t xml:space="preserve">End of Contract  </t>
  </si>
  <si>
    <t xml:space="preserve">Total Pages </t>
  </si>
  <si>
    <t>Mono</t>
  </si>
  <si>
    <t>Color</t>
  </si>
  <si>
    <t xml:space="preserve">Total pages by Month </t>
  </si>
  <si>
    <t>IN1800549</t>
  </si>
  <si>
    <t>SL-K4300LX</t>
  </si>
  <si>
    <t>IN1800552</t>
  </si>
  <si>
    <t>IN1800502</t>
  </si>
  <si>
    <t>IN1800546</t>
  </si>
  <si>
    <t>IN1800503</t>
  </si>
  <si>
    <t>SL-X4300LX</t>
  </si>
  <si>
    <t>ABลาซาล</t>
  </si>
  <si>
    <t>IN1800551</t>
  </si>
  <si>
    <t>1/7/72018</t>
  </si>
  <si>
    <t>IN1800548</t>
  </si>
  <si>
    <t>Mono2</t>
  </si>
  <si>
    <t>Mono4</t>
  </si>
  <si>
    <t>Mono6</t>
  </si>
  <si>
    <t>Mono8</t>
  </si>
  <si>
    <t>Mono10</t>
  </si>
  <si>
    <t>Mono12</t>
  </si>
  <si>
    <t xml:space="preserve">Color </t>
  </si>
  <si>
    <t>Color 3</t>
  </si>
  <si>
    <t>Color 5</t>
  </si>
  <si>
    <t>Color 7</t>
  </si>
  <si>
    <t>Color 9</t>
  </si>
  <si>
    <t>Color 11</t>
  </si>
  <si>
    <t>Color 13</t>
  </si>
  <si>
    <t>Mono14</t>
  </si>
  <si>
    <t>Color 15</t>
  </si>
  <si>
    <t>Mono16</t>
  </si>
  <si>
    <t>Color 17</t>
  </si>
  <si>
    <t>Mono18</t>
  </si>
  <si>
    <t>Color 19</t>
  </si>
  <si>
    <t>Mono20</t>
  </si>
  <si>
    <t>Color 21</t>
  </si>
  <si>
    <t>Mono22</t>
  </si>
  <si>
    <t>Color 23</t>
  </si>
  <si>
    <t>Mono24</t>
  </si>
  <si>
    <t>Color 25</t>
  </si>
  <si>
    <t>Mono26</t>
  </si>
  <si>
    <t>Color 27</t>
  </si>
  <si>
    <t>Mono30</t>
  </si>
  <si>
    <t>Color 31</t>
  </si>
  <si>
    <t xml:space="preserve"> 03/09/61</t>
  </si>
  <si>
    <t>ถ่ายเอกสารสุทธิ Mono</t>
  </si>
  <si>
    <t xml:space="preserve">ถ่ายเอกสารสุทธิ Color </t>
  </si>
  <si>
    <t xml:space="preserve">รวม </t>
  </si>
  <si>
    <t xml:space="preserve">ปริมาณ ปริมาณการใช้ / แผ่น </t>
  </si>
  <si>
    <t xml:space="preserve">ราคา ต่อ แผ่น / บาท </t>
  </si>
  <si>
    <t xml:space="preserve"> เป็นเงิน  / บาท </t>
  </si>
  <si>
    <t xml:space="preserve">ยอดรวม  บา ท </t>
  </si>
  <si>
    <t xml:space="preserve">แยกหน่วยงาน </t>
  </si>
  <si>
    <t>MoNO</t>
  </si>
  <si>
    <t xml:space="preserve"> จำนวนเงิน </t>
  </si>
  <si>
    <t xml:space="preserve">ถ่ายเอกสารสุทธิ  Color </t>
  </si>
  <si>
    <t>ถ่ายเอกสารสุทธิ  Mono</t>
  </si>
  <si>
    <t xml:space="preserve">ถ่ายเอกสารสุทธิ Mono </t>
  </si>
  <si>
    <t xml:space="preserve">ถ่ายเอกสารสุทธิ ขาว- ดำ  </t>
  </si>
  <si>
    <t>ถ่ายเอกสารสุทธิ สี</t>
  </si>
  <si>
    <t xml:space="preserve">ปริมาณการถ่ายเอกสารประจำเดือน  </t>
  </si>
  <si>
    <t>พ.ศ.</t>
  </si>
  <si>
    <t xml:space="preserve">ชนิดการถ่าย </t>
  </si>
  <si>
    <t>Symbolic</t>
  </si>
  <si>
    <t xml:space="preserve">ประริมาณ กระดาษเสีย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</si>
</sst>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107041E]d\ mmm\ yy;@"/>
    <numFmt numFmtId="166" formatCode="mmmm"/>
  </numFmts>
  <fonts count="70" x14ac:knownFonts="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5"/>
      <color theme="1"/>
      <name val="Angsana New"/>
      <family val="1"/>
    </font>
    <font>
      <b/>
      <sz val="12"/>
      <name val="Angsana New"/>
      <family val="1"/>
    </font>
    <font>
      <b/>
      <sz val="12"/>
      <color theme="1"/>
      <name val="Angsana New"/>
      <family val="1"/>
    </font>
    <font>
      <b/>
      <sz val="15"/>
      <name val="Angsana New"/>
      <family val="1"/>
    </font>
    <font>
      <sz val="12"/>
      <color theme="1"/>
      <name val="Angsana New"/>
      <family val="1"/>
    </font>
    <font>
      <sz val="13"/>
      <color rgb="FF000000"/>
      <name val="Angsana New"/>
      <family val="1"/>
    </font>
    <font>
      <sz val="12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4"/>
      <color theme="1"/>
      <name val="Angsana New"/>
      <family val="1"/>
    </font>
    <font>
      <sz val="13"/>
      <name val="Angsana New"/>
      <family val="1"/>
    </font>
    <font>
      <sz val="11"/>
      <color rgb="FF000000"/>
      <name val="Angsana New"/>
      <family val="1"/>
    </font>
    <font>
      <sz val="16"/>
      <color theme="1"/>
      <name val="Angsana New"/>
      <family val="1"/>
    </font>
    <font>
      <sz val="16"/>
      <name val="Angsana New"/>
      <family val="1"/>
    </font>
    <font>
      <b/>
      <sz val="16"/>
      <color theme="1"/>
      <name val="Angsana New"/>
      <family val="1"/>
    </font>
    <font>
      <b/>
      <u val="doubleAccounting"/>
      <sz val="16"/>
      <color theme="1"/>
      <name val="Angsana New"/>
      <family val="1"/>
    </font>
    <font>
      <sz val="14"/>
      <color rgb="FFFF0000"/>
      <name val="Angsana New"/>
      <family val="1"/>
    </font>
    <font>
      <b/>
      <u val="doubleAccounting"/>
      <sz val="16"/>
      <name val="Angsana New"/>
      <family val="1"/>
    </font>
    <font>
      <sz val="16"/>
      <color rgb="FFFF0000"/>
      <name val="Angsana New"/>
      <family val="1"/>
    </font>
    <font>
      <u val="singleAccounting"/>
      <sz val="16"/>
      <name val="Angsana New"/>
      <family val="1"/>
    </font>
    <font>
      <b/>
      <u val="doubleAccounting"/>
      <sz val="16"/>
      <color rgb="FFFF0000"/>
      <name val="Angsana New"/>
      <family val="1"/>
    </font>
    <font>
      <b/>
      <sz val="14"/>
      <name val="Angsana New"/>
      <family val="1"/>
    </font>
    <font>
      <b/>
      <u val="singleAccounting"/>
      <sz val="14"/>
      <name val="Angsana New"/>
      <family val="1"/>
    </font>
    <font>
      <b/>
      <u val="doubleAccounting"/>
      <sz val="14"/>
      <name val="Angsana New"/>
      <family val="1"/>
    </font>
    <font>
      <u val="singleAccounting"/>
      <sz val="16"/>
      <color rgb="FFFF0000"/>
      <name val="Angsana New"/>
      <family val="1"/>
    </font>
    <font>
      <b/>
      <sz val="20"/>
      <color rgb="FF000000"/>
      <name val="Angsana New"/>
      <family val="1"/>
    </font>
    <font>
      <sz val="10"/>
      <color theme="1"/>
      <name val="Calibri"/>
      <family val="2"/>
      <charset val="222"/>
      <scheme val="minor"/>
    </font>
    <font>
      <b/>
      <sz val="14"/>
      <name val="TH SarabunPSK"/>
    </font>
    <font>
      <sz val="14"/>
      <name val="TH SarabunPSK"/>
    </font>
    <font>
      <b/>
      <sz val="14"/>
      <color theme="4" tint="0.39997558519241921"/>
      <name val="TH SarabunPSK"/>
    </font>
    <font>
      <u/>
      <sz val="11"/>
      <color theme="10"/>
      <name val="Calibri"/>
      <family val="2"/>
      <charset val="222"/>
      <scheme val="minor"/>
    </font>
    <font>
      <u/>
      <sz val="11"/>
      <color theme="1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sz val="14"/>
      <name val="Angsana New"/>
      <family val="1"/>
    </font>
    <font>
      <b/>
      <sz val="14"/>
      <color rgb="FFFF0000"/>
      <name val="TH SarabunPSK"/>
    </font>
    <font>
      <sz val="11"/>
      <color theme="1"/>
      <name val="TH SarabunPSK"/>
    </font>
    <font>
      <sz val="14"/>
      <color theme="1"/>
      <name val="TH SarabunPSK"/>
    </font>
    <font>
      <b/>
      <sz val="11"/>
      <name val="TH SarabunPSK"/>
    </font>
    <font>
      <b/>
      <sz val="14"/>
      <color theme="1"/>
      <name val="TH SarabunPSK"/>
    </font>
    <font>
      <b/>
      <sz val="11"/>
      <color theme="1"/>
      <name val="TH SarabunPSK"/>
    </font>
    <font>
      <sz val="11"/>
      <color theme="1"/>
      <name val="RSU Light"/>
      <family val="2"/>
    </font>
    <font>
      <b/>
      <sz val="12"/>
      <color rgb="FF000000"/>
      <name val="Angsana New"/>
      <family val="1"/>
    </font>
    <font>
      <b/>
      <sz val="15"/>
      <color theme="1"/>
      <name val="TH SarabunPSK"/>
    </font>
    <font>
      <b/>
      <sz val="12"/>
      <name val="TH SarabunPSK"/>
    </font>
    <font>
      <b/>
      <sz val="12"/>
      <color theme="1"/>
      <name val="TH SarabunPSK"/>
    </font>
    <font>
      <b/>
      <sz val="15"/>
      <name val="TH SarabunPSK"/>
    </font>
    <font>
      <b/>
      <sz val="20"/>
      <color rgb="FF000000"/>
      <name val="TH SarabunPSK"/>
    </font>
    <font>
      <sz val="12"/>
      <color theme="1"/>
      <name val="TH SarabunPSK"/>
    </font>
    <font>
      <sz val="13"/>
      <name val="TH SarabunPSK"/>
    </font>
    <font>
      <sz val="16"/>
      <color theme="1"/>
      <name val="TH SarabunPSK"/>
    </font>
    <font>
      <sz val="16"/>
      <color rgb="FFFF0000"/>
      <name val="TH SarabunPSK"/>
    </font>
    <font>
      <sz val="16"/>
      <name val="TH SarabunPSK"/>
    </font>
    <font>
      <u val="singleAccounting"/>
      <sz val="16"/>
      <name val="TH SarabunPSK"/>
    </font>
    <font>
      <b/>
      <u val="doubleAccounting"/>
      <sz val="16"/>
      <color rgb="FFFF0000"/>
      <name val="TH SarabunPSK"/>
    </font>
    <font>
      <sz val="10"/>
      <color theme="1"/>
      <name val="TH SarabunPSK"/>
    </font>
    <font>
      <u val="singleAccounting"/>
      <sz val="16"/>
      <color rgb="FFFF0000"/>
      <name val="TH SarabunPSK"/>
    </font>
    <font>
      <b/>
      <sz val="16"/>
      <color theme="1"/>
      <name val="TH SarabunPSK"/>
    </font>
    <font>
      <sz val="14"/>
      <color theme="9"/>
      <name val="TH SarabunPSK"/>
    </font>
    <font>
      <sz val="11"/>
      <name val="TH SarabunPSK"/>
    </font>
    <font>
      <sz val="11"/>
      <color theme="9"/>
      <name val="TH SarabunPSK"/>
    </font>
    <font>
      <b/>
      <u val="doubleAccounting"/>
      <sz val="16"/>
      <color theme="1"/>
      <name val="TH SarabunPSK"/>
    </font>
    <font>
      <sz val="20"/>
      <name val="TH SarabunPSK"/>
    </font>
    <font>
      <sz val="20"/>
      <color rgb="FFFF0000"/>
      <name val="TH SarabunPSK"/>
    </font>
    <font>
      <sz val="20"/>
      <color theme="1"/>
      <name val="Angsana New"/>
      <family val="1"/>
    </font>
    <font>
      <sz val="20"/>
      <color theme="9"/>
      <name val="Angsana New"/>
      <family val="1"/>
    </font>
    <font>
      <sz val="20"/>
      <color theme="1"/>
      <name val="TH SarabunPSK"/>
    </font>
    <font>
      <sz val="20"/>
      <color rgb="FF000000"/>
      <name val="TH SarabunPSK"/>
    </font>
    <font>
      <sz val="9"/>
      <color indexed="81"/>
      <name val="Calibri"/>
      <family val="2"/>
      <charset val="222"/>
    </font>
    <font>
      <b/>
      <sz val="9"/>
      <color indexed="81"/>
      <name val="Calibri"/>
      <family val="2"/>
      <charset val="22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52">
    <xf numFmtId="0" fontId="0" fillId="0" borderId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451">
    <xf numFmtId="0" fontId="0" fillId="0" borderId="0" xfId="0"/>
    <xf numFmtId="164" fontId="3" fillId="0" borderId="0" xfId="1" applyNumberFormat="1" applyFont="1" applyAlignment="1"/>
    <xf numFmtId="0" fontId="3" fillId="0" borderId="0" xfId="0" applyFont="1" applyAlignment="1"/>
    <xf numFmtId="164" fontId="3" fillId="0" borderId="0" xfId="1" applyNumberFormat="1" applyFont="1" applyBorder="1" applyAlignment="1"/>
    <xf numFmtId="0" fontId="3" fillId="0" borderId="0" xfId="0" applyFont="1" applyBorder="1" applyAlignme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/>
    <xf numFmtId="164" fontId="2" fillId="0" borderId="1" xfId="1" applyNumberFormat="1" applyFont="1" applyBorder="1"/>
    <xf numFmtId="41" fontId="2" fillId="0" borderId="1" xfId="1" applyNumberFormat="1" applyFont="1" applyBorder="1"/>
    <xf numFmtId="41" fontId="2" fillId="2" borderId="1" xfId="1" applyNumberFormat="1" applyFont="1" applyFill="1" applyBorder="1"/>
    <xf numFmtId="43" fontId="5" fillId="0" borderId="1" xfId="1" applyFont="1" applyBorder="1"/>
    <xf numFmtId="164" fontId="0" fillId="0" borderId="0" xfId="1" applyNumberFormat="1" applyFont="1"/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4" fillId="2" borderId="0" xfId="0" applyFont="1" applyFill="1" applyBorder="1"/>
    <xf numFmtId="164" fontId="2" fillId="0" borderId="0" xfId="1" applyNumberFormat="1" applyFont="1" applyBorder="1"/>
    <xf numFmtId="41" fontId="2" fillId="0" borderId="0" xfId="1" applyNumberFormat="1" applyFont="1" applyBorder="1"/>
    <xf numFmtId="41" fontId="2" fillId="2" borderId="0" xfId="1" applyNumberFormat="1" applyFont="1" applyFill="1" applyBorder="1"/>
    <xf numFmtId="43" fontId="5" fillId="0" borderId="0" xfId="1" applyFont="1" applyBorder="1"/>
    <xf numFmtId="41" fontId="4" fillId="0" borderId="3" xfId="1" applyNumberFormat="1" applyFont="1" applyBorder="1" applyAlignment="1">
      <alignment horizontal="center"/>
    </xf>
    <xf numFmtId="164" fontId="4" fillId="3" borderId="3" xfId="1" applyNumberFormat="1" applyFont="1" applyFill="1" applyBorder="1" applyAlignment="1">
      <alignment horizontal="center"/>
    </xf>
    <xf numFmtId="41" fontId="4" fillId="2" borderId="3" xfId="1" applyNumberFormat="1" applyFont="1" applyFill="1" applyBorder="1" applyAlignment="1">
      <alignment horizontal="center"/>
    </xf>
    <xf numFmtId="41" fontId="4" fillId="0" borderId="4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41" fontId="4" fillId="2" borderId="4" xfId="1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41" fontId="0" fillId="0" borderId="0" xfId="1" applyNumberFormat="1" applyFont="1" applyAlignment="1">
      <alignment horizontal="center"/>
    </xf>
    <xf numFmtId="41" fontId="0" fillId="2" borderId="0" xfId="1" applyNumberFormat="1" applyFont="1" applyFill="1" applyAlignment="1">
      <alignment horizontal="center"/>
    </xf>
    <xf numFmtId="43" fontId="9" fillId="0" borderId="0" xfId="1" applyFont="1" applyAlignment="1">
      <alignment horizontal="center"/>
    </xf>
    <xf numFmtId="0" fontId="8" fillId="2" borderId="0" xfId="0" applyFont="1" applyFill="1"/>
    <xf numFmtId="41" fontId="0" fillId="0" borderId="0" xfId="1" applyNumberFormat="1" applyFont="1"/>
    <xf numFmtId="41" fontId="0" fillId="2" borderId="0" xfId="1" applyNumberFormat="1" applyFont="1" applyFill="1"/>
    <xf numFmtId="43" fontId="9" fillId="0" borderId="0" xfId="1" applyFont="1"/>
    <xf numFmtId="0" fontId="0" fillId="0" borderId="0" xfId="0" applyAlignment="1">
      <alignment horizontal="center"/>
    </xf>
    <xf numFmtId="0" fontId="10" fillId="0" borderId="5" xfId="0" applyFont="1" applyBorder="1" applyAlignment="1">
      <alignment horizontal="center"/>
    </xf>
    <xf numFmtId="164" fontId="10" fillId="0" borderId="5" xfId="1" applyNumberFormat="1" applyFont="1" applyBorder="1"/>
    <xf numFmtId="164" fontId="10" fillId="0" borderId="5" xfId="0" applyNumberFormat="1" applyFont="1" applyBorder="1"/>
    <xf numFmtId="0" fontId="10" fillId="0" borderId="5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left" vertical="center" wrapText="1"/>
    </xf>
    <xf numFmtId="0" fontId="13" fillId="0" borderId="0" xfId="0" applyFont="1"/>
    <xf numFmtId="164" fontId="10" fillId="0" borderId="5" xfId="1" applyNumberFormat="1" applyFont="1" applyFill="1" applyBorder="1"/>
    <xf numFmtId="0" fontId="10" fillId="3" borderId="5" xfId="0" applyFont="1" applyFill="1" applyBorder="1" applyAlignment="1">
      <alignment horizontal="center"/>
    </xf>
    <xf numFmtId="164" fontId="10" fillId="3" borderId="5" xfId="1" applyNumberFormat="1" applyFont="1" applyFill="1" applyBorder="1"/>
    <xf numFmtId="164" fontId="10" fillId="3" borderId="5" xfId="0" applyNumberFormat="1" applyFont="1" applyFill="1" applyBorder="1"/>
    <xf numFmtId="41" fontId="13" fillId="0" borderId="0" xfId="1" applyNumberFormat="1" applyFont="1"/>
    <xf numFmtId="41" fontId="13" fillId="2" borderId="0" xfId="1" applyNumberFormat="1" applyFont="1" applyFill="1"/>
    <xf numFmtId="43" fontId="14" fillId="0" borderId="0" xfId="1" applyFont="1"/>
    <xf numFmtId="41" fontId="15" fillId="0" borderId="0" xfId="1" applyNumberFormat="1" applyFont="1"/>
    <xf numFmtId="43" fontId="13" fillId="0" borderId="0" xfId="1" applyFont="1"/>
    <xf numFmtId="43" fontId="16" fillId="0" borderId="0" xfId="1" applyFont="1"/>
    <xf numFmtId="164" fontId="2" fillId="0" borderId="1" xfId="1" applyNumberFormat="1" applyFont="1" applyFill="1" applyBorder="1"/>
    <xf numFmtId="164" fontId="2" fillId="0" borderId="0" xfId="1" applyNumberFormat="1" applyFont="1" applyFill="1" applyBorder="1"/>
    <xf numFmtId="41" fontId="4" fillId="0" borderId="3" xfId="1" applyNumberFormat="1" applyFont="1" applyFill="1" applyBorder="1" applyAlignment="1">
      <alignment horizontal="center"/>
    </xf>
    <xf numFmtId="41" fontId="4" fillId="0" borderId="4" xfId="1" applyNumberFormat="1" applyFont="1" applyFill="1" applyBorder="1" applyAlignment="1">
      <alignment horizontal="center"/>
    </xf>
    <xf numFmtId="164" fontId="0" fillId="0" borderId="0" xfId="1" applyNumberFormat="1" applyFont="1" applyFill="1"/>
    <xf numFmtId="164" fontId="13" fillId="0" borderId="0" xfId="1" applyNumberFormat="1" applyFont="1" applyFill="1"/>
    <xf numFmtId="164" fontId="0" fillId="0" borderId="0" xfId="1" applyNumberFormat="1" applyFont="1" applyFill="1" applyAlignment="1">
      <alignment horizontal="center"/>
    </xf>
    <xf numFmtId="0" fontId="10" fillId="0" borderId="5" xfId="1" applyNumberFormat="1" applyFont="1" applyBorder="1"/>
    <xf numFmtId="0" fontId="10" fillId="3" borderId="5" xfId="1" applyNumberFormat="1" applyFont="1" applyFill="1" applyBorder="1"/>
    <xf numFmtId="43" fontId="17" fillId="0" borderId="5" xfId="1" applyFont="1" applyBorder="1"/>
    <xf numFmtId="43" fontId="17" fillId="3" borderId="5" xfId="1" applyFont="1" applyFill="1" applyBorder="1"/>
    <xf numFmtId="164" fontId="10" fillId="0" borderId="5" xfId="0" applyNumberFormat="1" applyFont="1" applyFill="1" applyBorder="1"/>
    <xf numFmtId="164" fontId="9" fillId="0" borderId="0" xfId="1" applyNumberFormat="1" applyFont="1"/>
    <xf numFmtId="43" fontId="18" fillId="0" borderId="0" xfId="1" applyFont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43" fontId="10" fillId="0" borderId="6" xfId="1" applyFont="1" applyBorder="1" applyAlignment="1">
      <alignment vertical="center"/>
    </xf>
    <xf numFmtId="164" fontId="10" fillId="0" borderId="6" xfId="0" applyNumberFormat="1" applyFont="1" applyBorder="1" applyAlignment="1">
      <alignment vertical="center"/>
    </xf>
    <xf numFmtId="43" fontId="10" fillId="0" borderId="0" xfId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164" fontId="13" fillId="3" borderId="5" xfId="1" applyNumberFormat="1" applyFont="1" applyFill="1" applyBorder="1" applyAlignment="1">
      <alignment vertical="center"/>
    </xf>
    <xf numFmtId="164" fontId="13" fillId="3" borderId="5" xfId="0" applyNumberFormat="1" applyFont="1" applyFill="1" applyBorder="1" applyAlignment="1">
      <alignment vertical="center"/>
    </xf>
    <xf numFmtId="43" fontId="19" fillId="3" borderId="5" xfId="1" applyNumberFormat="1" applyFont="1" applyFill="1" applyBorder="1" applyAlignment="1">
      <alignment vertical="center"/>
    </xf>
    <xf numFmtId="164" fontId="13" fillId="0" borderId="5" xfId="1" applyNumberFormat="1" applyFont="1" applyBorder="1" applyAlignment="1">
      <alignment vertical="center"/>
    </xf>
    <xf numFmtId="164" fontId="13" fillId="0" borderId="5" xfId="0" applyNumberFormat="1" applyFont="1" applyFill="1" applyBorder="1" applyAlignment="1">
      <alignment vertical="center"/>
    </xf>
    <xf numFmtId="164" fontId="13" fillId="0" borderId="5" xfId="0" applyNumberFormat="1" applyFont="1" applyBorder="1" applyAlignment="1">
      <alignment vertical="center"/>
    </xf>
    <xf numFmtId="43" fontId="19" fillId="0" borderId="5" xfId="1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4" fontId="13" fillId="0" borderId="0" xfId="1" applyNumberFormat="1" applyFont="1" applyAlignment="1">
      <alignment vertical="center"/>
    </xf>
    <xf numFmtId="43" fontId="13" fillId="0" borderId="0" xfId="1" applyNumberFormat="1" applyFont="1" applyAlignment="1">
      <alignment vertical="center"/>
    </xf>
    <xf numFmtId="43" fontId="14" fillId="0" borderId="6" xfId="1" applyNumberFormat="1" applyFont="1" applyBorder="1" applyAlignment="1">
      <alignment vertical="center"/>
    </xf>
    <xf numFmtId="43" fontId="20" fillId="0" borderId="0" xfId="1" applyNumberFormat="1" applyFont="1" applyBorder="1" applyAlignment="1">
      <alignment vertical="center"/>
    </xf>
    <xf numFmtId="43" fontId="18" fillId="0" borderId="0" xfId="1" applyNumberFormat="1" applyFont="1" applyBorder="1" applyAlignment="1">
      <alignment vertical="center"/>
    </xf>
    <xf numFmtId="43" fontId="13" fillId="3" borderId="5" xfId="1" applyNumberFormat="1" applyFont="1" applyFill="1" applyBorder="1" applyAlignment="1">
      <alignment vertical="center"/>
    </xf>
    <xf numFmtId="43" fontId="22" fillId="0" borderId="6" xfId="1" applyNumberFormat="1" applyFont="1" applyBorder="1" applyAlignment="1">
      <alignment vertical="center"/>
    </xf>
    <xf numFmtId="43" fontId="23" fillId="0" borderId="0" xfId="1" applyNumberFormat="1" applyFont="1" applyBorder="1" applyAlignment="1">
      <alignment vertical="center"/>
    </xf>
    <xf numFmtId="43" fontId="24" fillId="0" borderId="0" xfId="1" applyNumberFormat="1" applyFont="1" applyBorder="1" applyAlignment="1">
      <alignment vertical="center"/>
    </xf>
    <xf numFmtId="43" fontId="21" fillId="0" borderId="0" xfId="1" applyNumberFormat="1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43" fontId="19" fillId="0" borderId="0" xfId="1" applyNumberFormat="1" applyFont="1" applyAlignment="1">
      <alignment vertical="center"/>
    </xf>
    <xf numFmtId="43" fontId="25" fillId="0" borderId="0" xfId="1" applyNumberFormat="1" applyFont="1" applyAlignment="1">
      <alignment vertical="center"/>
    </xf>
    <xf numFmtId="43" fontId="21" fillId="0" borderId="0" xfId="1" applyNumberFormat="1" applyFont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/>
    <xf numFmtId="0" fontId="10" fillId="0" borderId="0" xfId="0" applyFont="1"/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 vertical="center"/>
    </xf>
    <xf numFmtId="43" fontId="13" fillId="0" borderId="5" xfId="1" applyNumberFormat="1" applyFont="1" applyBorder="1" applyAlignment="1">
      <alignment vertical="center"/>
    </xf>
    <xf numFmtId="43" fontId="0" fillId="0" borderId="0" xfId="0" applyNumberFormat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4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43" fontId="3" fillId="0" borderId="3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6" fillId="0" borderId="0" xfId="0" applyFont="1"/>
    <xf numFmtId="0" fontId="28" fillId="5" borderId="3" xfId="0" applyFont="1" applyFill="1" applyBorder="1" applyAlignment="1">
      <alignment vertical="center" wrapText="1"/>
    </xf>
    <xf numFmtId="0" fontId="28" fillId="5" borderId="3" xfId="0" applyFont="1" applyFill="1" applyBorder="1" applyAlignment="1">
      <alignment vertical="center"/>
    </xf>
    <xf numFmtId="0" fontId="28" fillId="5" borderId="3" xfId="0" applyFont="1" applyFill="1" applyBorder="1" applyAlignment="1">
      <alignment horizontal="center" vertical="center" wrapText="1"/>
    </xf>
    <xf numFmtId="0" fontId="28" fillId="5" borderId="3" xfId="0" applyFont="1" applyFill="1" applyBorder="1" applyAlignment="1">
      <alignment horizontal="center" vertical="center"/>
    </xf>
    <xf numFmtId="0" fontId="28" fillId="5" borderId="9" xfId="0" applyFont="1" applyFill="1" applyBorder="1" applyAlignment="1">
      <alignment horizontal="center" vertical="center" wrapText="1"/>
    </xf>
    <xf numFmtId="0" fontId="35" fillId="5" borderId="9" xfId="0" applyFont="1" applyFill="1" applyBorder="1" applyAlignment="1">
      <alignment horizontal="center" vertical="center" wrapText="1"/>
    </xf>
    <xf numFmtId="0" fontId="38" fillId="5" borderId="3" xfId="0" applyFont="1" applyFill="1" applyBorder="1" applyAlignment="1">
      <alignment vertical="center"/>
    </xf>
    <xf numFmtId="0" fontId="40" fillId="5" borderId="0" xfId="0" applyFont="1" applyFill="1"/>
    <xf numFmtId="0" fontId="40" fillId="0" borderId="0" xfId="0" applyFont="1"/>
    <xf numFmtId="0" fontId="39" fillId="0" borderId="0" xfId="0" applyFont="1" applyBorder="1" applyAlignment="1">
      <alignment horizontal="center"/>
    </xf>
    <xf numFmtId="14" fontId="39" fillId="0" borderId="0" xfId="0" applyNumberFormat="1" applyFont="1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0" fontId="39" fillId="0" borderId="0" xfId="0" applyFont="1" applyAlignment="1">
      <alignment horizontal="center"/>
    </xf>
    <xf numFmtId="14" fontId="39" fillId="3" borderId="19" xfId="0" applyNumberFormat="1" applyFont="1" applyFill="1" applyBorder="1" applyAlignment="1">
      <alignment horizontal="center" vertical="center"/>
    </xf>
    <xf numFmtId="43" fontId="39" fillId="3" borderId="20" xfId="0" applyNumberFormat="1" applyFont="1" applyFill="1" applyBorder="1" applyAlignment="1">
      <alignment horizontal="center"/>
    </xf>
    <xf numFmtId="0" fontId="39" fillId="3" borderId="20" xfId="0" applyFont="1" applyFill="1" applyBorder="1" applyAlignment="1">
      <alignment horizontal="center"/>
    </xf>
    <xf numFmtId="0" fontId="39" fillId="3" borderId="21" xfId="0" applyFont="1" applyFill="1" applyBorder="1" applyAlignment="1">
      <alignment horizontal="center"/>
    </xf>
    <xf numFmtId="41" fontId="4" fillId="0" borderId="3" xfId="1" applyNumberFormat="1" applyFont="1" applyBorder="1" applyAlignment="1">
      <alignment horizontal="center" vertical="center"/>
    </xf>
    <xf numFmtId="41" fontId="4" fillId="0" borderId="4" xfId="1" applyNumberFormat="1" applyFont="1" applyBorder="1" applyAlignment="1">
      <alignment horizontal="center" vertical="center"/>
    </xf>
    <xf numFmtId="43" fontId="15" fillId="0" borderId="0" xfId="1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41" fontId="13" fillId="0" borderId="0" xfId="1" applyNumberFormat="1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11" fillId="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64" fontId="13" fillId="0" borderId="6" xfId="1" applyNumberFormat="1" applyFont="1" applyBorder="1" applyAlignment="1">
      <alignment vertical="center"/>
    </xf>
    <xf numFmtId="164" fontId="13" fillId="3" borderId="6" xfId="1" applyNumberFormat="1" applyFont="1" applyFill="1" applyBorder="1" applyAlignment="1">
      <alignment vertical="center"/>
    </xf>
    <xf numFmtId="164" fontId="13" fillId="0" borderId="6" xfId="0" applyNumberFormat="1" applyFont="1" applyFill="1" applyBorder="1" applyAlignment="1">
      <alignment vertical="center"/>
    </xf>
    <xf numFmtId="164" fontId="13" fillId="0" borderId="6" xfId="0" applyNumberFormat="1" applyFont="1" applyBorder="1" applyAlignment="1">
      <alignment vertical="center"/>
    </xf>
    <xf numFmtId="43" fontId="19" fillId="0" borderId="6" xfId="1" applyNumberFormat="1" applyFont="1" applyBorder="1" applyAlignment="1">
      <alignment vertical="center"/>
    </xf>
    <xf numFmtId="164" fontId="10" fillId="0" borderId="0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43" fontId="10" fillId="0" borderId="0" xfId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43" fontId="22" fillId="0" borderId="0" xfId="1" applyNumberFormat="1" applyFont="1" applyBorder="1" applyAlignment="1">
      <alignment vertical="center"/>
    </xf>
    <xf numFmtId="43" fontId="0" fillId="5" borderId="0" xfId="0" applyNumberFormat="1" applyFill="1" applyAlignment="1">
      <alignment vertical="center"/>
    </xf>
    <xf numFmtId="43" fontId="41" fillId="5" borderId="0" xfId="0" applyNumberFormat="1" applyFont="1" applyFill="1" applyAlignment="1">
      <alignment vertical="center"/>
    </xf>
    <xf numFmtId="0" fontId="0" fillId="0" borderId="22" xfId="0" applyBorder="1" applyAlignment="1">
      <alignment vertical="center"/>
    </xf>
    <xf numFmtId="41" fontId="4" fillId="0" borderId="4" xfId="1" applyNumberFormat="1" applyFont="1" applyBorder="1" applyAlignment="1">
      <alignment horizontal="center" wrapText="1"/>
    </xf>
    <xf numFmtId="0" fontId="2" fillId="0" borderId="0" xfId="0" applyFont="1" applyAlignment="1"/>
    <xf numFmtId="166" fontId="2" fillId="0" borderId="0" xfId="0" applyNumberFormat="1" applyFont="1" applyAlignment="1">
      <alignment horizontal="center"/>
    </xf>
    <xf numFmtId="0" fontId="44" fillId="0" borderId="0" xfId="0" applyFont="1" applyAlignment="1"/>
    <xf numFmtId="0" fontId="44" fillId="0" borderId="0" xfId="0" applyFont="1" applyBorder="1" applyAlignment="1"/>
    <xf numFmtId="0" fontId="43" fillId="0" borderId="1" xfId="0" applyFont="1" applyBorder="1"/>
    <xf numFmtId="0" fontId="43" fillId="0" borderId="1" xfId="0" applyFont="1" applyBorder="1" applyAlignment="1">
      <alignment horizontal="center"/>
    </xf>
    <xf numFmtId="0" fontId="45" fillId="2" borderId="1" xfId="0" applyFont="1" applyFill="1" applyBorder="1"/>
    <xf numFmtId="164" fontId="43" fillId="0" borderId="1" xfId="1" applyNumberFormat="1" applyFont="1" applyBorder="1"/>
    <xf numFmtId="41" fontId="43" fillId="0" borderId="1" xfId="1" applyNumberFormat="1" applyFont="1" applyBorder="1"/>
    <xf numFmtId="164" fontId="43" fillId="0" borderId="1" xfId="1" applyNumberFormat="1" applyFont="1" applyFill="1" applyBorder="1"/>
    <xf numFmtId="41" fontId="43" fillId="2" borderId="1" xfId="1" applyNumberFormat="1" applyFont="1" applyFill="1" applyBorder="1"/>
    <xf numFmtId="43" fontId="46" fillId="0" borderId="1" xfId="1" applyFont="1" applyBorder="1"/>
    <xf numFmtId="0" fontId="36" fillId="0" borderId="0" xfId="0" applyFont="1" applyBorder="1"/>
    <xf numFmtId="0" fontId="43" fillId="0" borderId="0" xfId="0" applyFont="1" applyBorder="1"/>
    <xf numFmtId="0" fontId="43" fillId="0" borderId="0" xfId="0" applyFont="1" applyBorder="1" applyAlignment="1">
      <alignment horizontal="center"/>
    </xf>
    <xf numFmtId="0" fontId="45" fillId="2" borderId="0" xfId="0" applyFont="1" applyFill="1" applyBorder="1"/>
    <xf numFmtId="164" fontId="43" fillId="0" borderId="0" xfId="1" applyNumberFormat="1" applyFont="1" applyBorder="1"/>
    <xf numFmtId="41" fontId="43" fillId="0" borderId="0" xfId="1" applyNumberFormat="1" applyFont="1" applyBorder="1"/>
    <xf numFmtId="164" fontId="43" fillId="0" borderId="0" xfId="1" applyNumberFormat="1" applyFont="1" applyFill="1" applyBorder="1"/>
    <xf numFmtId="41" fontId="43" fillId="2" borderId="0" xfId="1" applyNumberFormat="1" applyFont="1" applyFill="1" applyBorder="1"/>
    <xf numFmtId="43" fontId="46" fillId="0" borderId="0" xfId="1" applyFont="1" applyBorder="1"/>
    <xf numFmtId="164" fontId="36" fillId="0" borderId="0" xfId="1" applyNumberFormat="1" applyFont="1"/>
    <xf numFmtId="41" fontId="45" fillId="0" borderId="3" xfId="1" applyNumberFormat="1" applyFont="1" applyFill="1" applyBorder="1" applyAlignment="1">
      <alignment horizontal="center"/>
    </xf>
    <xf numFmtId="164" fontId="45" fillId="3" borderId="3" xfId="1" applyNumberFormat="1" applyFont="1" applyFill="1" applyBorder="1" applyAlignment="1">
      <alignment horizontal="center"/>
    </xf>
    <xf numFmtId="41" fontId="45" fillId="2" borderId="3" xfId="1" applyNumberFormat="1" applyFont="1" applyFill="1" applyBorder="1" applyAlignment="1">
      <alignment horizontal="center"/>
    </xf>
    <xf numFmtId="41" fontId="45" fillId="0" borderId="3" xfId="1" applyNumberFormat="1" applyFont="1" applyBorder="1" applyAlignment="1">
      <alignment horizontal="center"/>
    </xf>
    <xf numFmtId="41" fontId="45" fillId="0" borderId="4" xfId="1" applyNumberFormat="1" applyFont="1" applyFill="1" applyBorder="1" applyAlignment="1">
      <alignment horizontal="center"/>
    </xf>
    <xf numFmtId="164" fontId="45" fillId="3" borderId="4" xfId="1" applyNumberFormat="1" applyFont="1" applyFill="1" applyBorder="1" applyAlignment="1">
      <alignment horizontal="center"/>
    </xf>
    <xf numFmtId="41" fontId="45" fillId="2" borderId="4" xfId="1" applyNumberFormat="1" applyFont="1" applyFill="1" applyBorder="1" applyAlignment="1">
      <alignment horizontal="center"/>
    </xf>
    <xf numFmtId="41" fontId="45" fillId="0" borderId="4" xfId="1" applyNumberFormat="1" applyFont="1" applyBorder="1" applyAlignment="1">
      <alignment horizontal="center"/>
    </xf>
    <xf numFmtId="0" fontId="36" fillId="0" borderId="0" xfId="0" applyFont="1" applyAlignment="1">
      <alignment vertical="center"/>
    </xf>
    <xf numFmtId="164" fontId="50" fillId="0" borderId="5" xfId="0" applyNumberFormat="1" applyFont="1" applyBorder="1" applyAlignment="1">
      <alignment vertical="center"/>
    </xf>
    <xf numFmtId="0" fontId="37" fillId="0" borderId="5" xfId="0" applyFont="1" applyBorder="1" applyAlignment="1">
      <alignment horizontal="center" vertical="center"/>
    </xf>
    <xf numFmtId="0" fontId="49" fillId="2" borderId="5" xfId="0" applyFont="1" applyFill="1" applyBorder="1" applyAlignment="1">
      <alignment horizontal="center" vertical="center"/>
    </xf>
    <xf numFmtId="43" fontId="37" fillId="0" borderId="6" xfId="1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left" vertical="center"/>
    </xf>
    <xf numFmtId="43" fontId="37" fillId="0" borderId="0" xfId="1" applyFont="1" applyBorder="1" applyAlignment="1">
      <alignment horizontal="center" vertical="center"/>
    </xf>
    <xf numFmtId="164" fontId="37" fillId="0" borderId="0" xfId="0" applyNumberFormat="1" applyFont="1" applyBorder="1" applyAlignment="1">
      <alignment horizontal="center" vertical="center"/>
    </xf>
    <xf numFmtId="43" fontId="53" fillId="0" borderId="0" xfId="1" applyNumberFormat="1" applyFont="1" applyBorder="1" applyAlignment="1">
      <alignment vertical="center"/>
    </xf>
    <xf numFmtId="43" fontId="54" fillId="0" borderId="0" xfId="1" applyNumberFormat="1" applyFont="1" applyBorder="1" applyAlignment="1">
      <alignment vertical="center"/>
    </xf>
    <xf numFmtId="0" fontId="37" fillId="0" borderId="0" xfId="0" applyFont="1"/>
    <xf numFmtId="0" fontId="55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55" fillId="0" borderId="0" xfId="0" applyFont="1"/>
    <xf numFmtId="164" fontId="50" fillId="0" borderId="0" xfId="0" applyNumberFormat="1" applyFont="1" applyAlignment="1">
      <alignment vertical="center"/>
    </xf>
    <xf numFmtId="164" fontId="50" fillId="0" borderId="0" xfId="1" applyNumberFormat="1" applyFont="1" applyAlignment="1">
      <alignment vertical="center"/>
    </xf>
    <xf numFmtId="0" fontId="50" fillId="0" borderId="0" xfId="0" applyFont="1" applyAlignment="1">
      <alignment vertical="center"/>
    </xf>
    <xf numFmtId="43" fontId="51" fillId="0" borderId="0" xfId="1" applyNumberFormat="1" applyFont="1" applyAlignment="1">
      <alignment vertical="center"/>
    </xf>
    <xf numFmtId="43" fontId="37" fillId="0" borderId="0" xfId="1" applyFont="1" applyBorder="1" applyAlignment="1">
      <alignment vertical="center"/>
    </xf>
    <xf numFmtId="43" fontId="56" fillId="0" borderId="0" xfId="1" applyNumberFormat="1" applyFont="1" applyAlignment="1">
      <alignment vertical="center"/>
    </xf>
    <xf numFmtId="43" fontId="54" fillId="0" borderId="0" xfId="1" applyNumberFormat="1" applyFont="1" applyAlignment="1">
      <alignment vertical="center"/>
    </xf>
    <xf numFmtId="0" fontId="50" fillId="0" borderId="0" xfId="0" applyFont="1" applyAlignment="1">
      <alignment horizontal="center" vertical="center"/>
    </xf>
    <xf numFmtId="43" fontId="50" fillId="0" borderId="0" xfId="1" applyNumberFormat="1" applyFont="1" applyAlignment="1">
      <alignment vertical="center"/>
    </xf>
    <xf numFmtId="166" fontId="43" fillId="0" borderId="0" xfId="0" applyNumberFormat="1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0" fontId="49" fillId="0" borderId="5" xfId="0" applyFont="1" applyBorder="1" applyAlignment="1">
      <alignment horizontal="left" vertical="center" wrapText="1"/>
    </xf>
    <xf numFmtId="0" fontId="29" fillId="0" borderId="5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/>
    </xf>
    <xf numFmtId="164" fontId="29" fillId="0" borderId="5" xfId="1" applyNumberFormat="1" applyFont="1" applyBorder="1"/>
    <xf numFmtId="164" fontId="29" fillId="0" borderId="5" xfId="1" applyNumberFormat="1" applyFont="1" applyFill="1" applyBorder="1"/>
    <xf numFmtId="164" fontId="29" fillId="0" borderId="5" xfId="0" applyNumberFormat="1" applyFont="1" applyBorder="1"/>
    <xf numFmtId="43" fontId="29" fillId="0" borderId="5" xfId="1" applyFont="1" applyBorder="1"/>
    <xf numFmtId="0" fontId="29" fillId="3" borderId="5" xfId="0" applyFont="1" applyFill="1" applyBorder="1" applyAlignment="1">
      <alignment horizontal="center"/>
    </xf>
    <xf numFmtId="164" fontId="29" fillId="3" borderId="5" xfId="1" applyNumberFormat="1" applyFont="1" applyFill="1" applyBorder="1"/>
    <xf numFmtId="164" fontId="29" fillId="3" borderId="5" xfId="0" applyNumberFormat="1" applyFont="1" applyFill="1" applyBorder="1"/>
    <xf numFmtId="43" fontId="29" fillId="3" borderId="5" xfId="1" applyFont="1" applyFill="1" applyBorder="1"/>
    <xf numFmtId="0" fontId="58" fillId="0" borderId="5" xfId="0" applyFont="1" applyBorder="1" applyAlignment="1">
      <alignment horizontal="center" vertical="center"/>
    </xf>
    <xf numFmtId="0" fontId="59" fillId="0" borderId="5" xfId="0" applyFont="1" applyBorder="1" applyAlignment="1">
      <alignment horizontal="left" vertical="center" wrapText="1"/>
    </xf>
    <xf numFmtId="0" fontId="60" fillId="0" borderId="0" xfId="0" applyFont="1"/>
    <xf numFmtId="0" fontId="49" fillId="2" borderId="3" xfId="0" applyFont="1" applyFill="1" applyBorder="1" applyAlignment="1">
      <alignment horizontal="center" vertical="center"/>
    </xf>
    <xf numFmtId="0" fontId="49" fillId="2" borderId="4" xfId="0" applyFont="1" applyFill="1" applyBorder="1" applyAlignment="1">
      <alignment vertical="center"/>
    </xf>
    <xf numFmtId="0" fontId="59" fillId="0" borderId="5" xfId="0" applyFont="1" applyBorder="1"/>
    <xf numFmtId="0" fontId="49" fillId="2" borderId="3" xfId="0" applyFont="1" applyFill="1" applyBorder="1" applyAlignment="1">
      <alignment vertical="center"/>
    </xf>
    <xf numFmtId="0" fontId="36" fillId="0" borderId="0" xfId="0" applyFont="1" applyAlignment="1">
      <alignment horizontal="center"/>
    </xf>
    <xf numFmtId="0" fontId="48" fillId="2" borderId="0" xfId="0" applyFont="1" applyFill="1"/>
    <xf numFmtId="41" fontId="36" fillId="0" borderId="0" xfId="1" applyNumberFormat="1" applyFont="1"/>
    <xf numFmtId="164" fontId="36" fillId="0" borderId="0" xfId="1" applyNumberFormat="1" applyFont="1" applyFill="1"/>
    <xf numFmtId="41" fontId="36" fillId="2" borderId="0" xfId="1" applyNumberFormat="1" applyFont="1" applyFill="1"/>
    <xf numFmtId="43" fontId="59" fillId="0" borderId="0" xfId="1" applyFont="1"/>
    <xf numFmtId="43" fontId="52" fillId="0" borderId="0" xfId="1" applyFont="1"/>
    <xf numFmtId="0" fontId="50" fillId="0" borderId="0" xfId="0" applyFont="1"/>
    <xf numFmtId="164" fontId="50" fillId="0" borderId="0" xfId="1" applyNumberFormat="1" applyFont="1" applyFill="1"/>
    <xf numFmtId="41" fontId="50" fillId="2" borderId="0" xfId="1" applyNumberFormat="1" applyFont="1" applyFill="1"/>
    <xf numFmtId="41" fontId="50" fillId="0" borderId="0" xfId="1" applyNumberFormat="1" applyFont="1"/>
    <xf numFmtId="43" fontId="50" fillId="0" borderId="0" xfId="1" applyFont="1"/>
    <xf numFmtId="41" fontId="57" fillId="0" borderId="0" xfId="1" applyNumberFormat="1" applyFont="1"/>
    <xf numFmtId="43" fontId="61" fillId="0" borderId="0" xfId="1" applyFont="1"/>
    <xf numFmtId="43" fontId="59" fillId="0" borderId="0" xfId="1" applyFont="1" applyAlignment="1">
      <alignment horizontal="center"/>
    </xf>
    <xf numFmtId="0" fontId="36" fillId="0" borderId="0" xfId="0" applyFont="1" applyBorder="1" applyAlignment="1">
      <alignment horizontal="center"/>
    </xf>
    <xf numFmtId="0" fontId="48" fillId="2" borderId="0" xfId="0" applyFont="1" applyFill="1" applyBorder="1" applyAlignment="1">
      <alignment horizontal="center"/>
    </xf>
    <xf numFmtId="164" fontId="36" fillId="0" borderId="0" xfId="1" applyNumberFormat="1" applyFont="1" applyBorder="1" applyAlignment="1">
      <alignment horizontal="center"/>
    </xf>
    <xf numFmtId="41" fontId="36" fillId="0" borderId="0" xfId="1" applyNumberFormat="1" applyFont="1" applyAlignment="1">
      <alignment horizontal="center"/>
    </xf>
    <xf numFmtId="164" fontId="36" fillId="0" borderId="0" xfId="1" applyNumberFormat="1" applyFont="1" applyFill="1" applyAlignment="1">
      <alignment horizontal="center"/>
    </xf>
    <xf numFmtId="41" fontId="36" fillId="2" borderId="0" xfId="1" applyNumberFormat="1" applyFont="1" applyFill="1" applyAlignment="1">
      <alignment horizontal="center"/>
    </xf>
    <xf numFmtId="0" fontId="7" fillId="0" borderId="2" xfId="0" applyFont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164" fontId="0" fillId="3" borderId="5" xfId="0" applyNumberFormat="1" applyFill="1" applyBorder="1" applyAlignment="1">
      <alignment vertical="center"/>
    </xf>
    <xf numFmtId="41" fontId="4" fillId="0" borderId="4" xfId="1" applyNumberFormat="1" applyFont="1" applyBorder="1" applyAlignment="1">
      <alignment horizontal="center" vertical="center" wrapText="1"/>
    </xf>
    <xf numFmtId="165" fontId="28" fillId="5" borderId="7" xfId="0" applyNumberFormat="1" applyFont="1" applyFill="1" applyBorder="1" applyAlignment="1">
      <alignment horizontal="center" vertical="center"/>
    </xf>
    <xf numFmtId="0" fontId="62" fillId="0" borderId="14" xfId="0" applyFont="1" applyBorder="1" applyAlignment="1">
      <alignment horizontal="center"/>
    </xf>
    <xf numFmtId="14" fontId="62" fillId="0" borderId="15" xfId="0" applyNumberFormat="1" applyFont="1" applyBorder="1" applyAlignment="1">
      <alignment horizontal="center"/>
    </xf>
    <xf numFmtId="0" fontId="62" fillId="0" borderId="15" xfId="0" applyFont="1" applyBorder="1" applyAlignment="1">
      <alignment horizontal="center"/>
    </xf>
    <xf numFmtId="0" fontId="62" fillId="0" borderId="15" xfId="0" applyFont="1" applyBorder="1" applyAlignment="1">
      <alignment horizontal="center" wrapText="1"/>
    </xf>
    <xf numFmtId="0" fontId="62" fillId="4" borderId="15" xfId="0" applyFont="1" applyFill="1" applyBorder="1" applyAlignment="1">
      <alignment horizontal="center"/>
    </xf>
    <xf numFmtId="43" fontId="62" fillId="0" borderId="15" xfId="0" applyNumberFormat="1" applyFont="1" applyBorder="1" applyAlignment="1">
      <alignment horizontal="center"/>
    </xf>
    <xf numFmtId="0" fontId="62" fillId="0" borderId="15" xfId="0" applyNumberFormat="1" applyFont="1" applyBorder="1" applyAlignment="1">
      <alignment horizontal="center"/>
    </xf>
    <xf numFmtId="0" fontId="62" fillId="3" borderId="15" xfId="1" applyNumberFormat="1" applyFont="1" applyFill="1" applyBorder="1" applyAlignment="1">
      <alignment horizontal="center"/>
    </xf>
    <xf numFmtId="0" fontId="62" fillId="3" borderId="15" xfId="0" applyNumberFormat="1" applyFont="1" applyFill="1" applyBorder="1" applyAlignment="1">
      <alignment horizontal="center"/>
    </xf>
    <xf numFmtId="43" fontId="62" fillId="0" borderId="15" xfId="1" applyFont="1" applyBorder="1" applyAlignment="1">
      <alignment horizontal="center"/>
    </xf>
    <xf numFmtId="0" fontId="62" fillId="0" borderId="16" xfId="0" applyNumberFormat="1" applyFont="1" applyBorder="1" applyAlignment="1">
      <alignment horizontal="center"/>
    </xf>
    <xf numFmtId="0" fontId="62" fillId="0" borderId="0" xfId="0" applyFont="1" applyAlignment="1">
      <alignment horizontal="center"/>
    </xf>
    <xf numFmtId="0" fontId="63" fillId="0" borderId="11" xfId="0" applyFont="1" applyBorder="1" applyAlignment="1">
      <alignment horizontal="center"/>
    </xf>
    <xf numFmtId="14" fontId="63" fillId="0" borderId="12" xfId="0" applyNumberFormat="1" applyFont="1" applyBorder="1" applyAlignment="1">
      <alignment horizontal="center"/>
    </xf>
    <xf numFmtId="0" fontId="63" fillId="0" borderId="12" xfId="0" applyFont="1" applyBorder="1" applyAlignment="1">
      <alignment horizontal="center"/>
    </xf>
    <xf numFmtId="0" fontId="63" fillId="2" borderId="12" xfId="0" applyFont="1" applyFill="1" applyBorder="1" applyAlignment="1">
      <alignment horizontal="center"/>
    </xf>
    <xf numFmtId="43" fontId="63" fillId="0" borderId="12" xfId="0" applyNumberFormat="1" applyFont="1" applyBorder="1" applyAlignment="1">
      <alignment horizontal="center"/>
    </xf>
    <xf numFmtId="0" fontId="63" fillId="0" borderId="12" xfId="0" applyNumberFormat="1" applyFont="1" applyBorder="1" applyAlignment="1">
      <alignment horizontal="center"/>
    </xf>
    <xf numFmtId="0" fontId="63" fillId="0" borderId="12" xfId="1" applyNumberFormat="1" applyFont="1" applyBorder="1" applyAlignment="1">
      <alignment horizontal="center"/>
    </xf>
    <xf numFmtId="0" fontId="63" fillId="0" borderId="12" xfId="1" applyNumberFormat="1" applyFont="1" applyFill="1" applyBorder="1" applyAlignment="1">
      <alignment horizontal="center"/>
    </xf>
    <xf numFmtId="0" fontId="63" fillId="3" borderId="12" xfId="1" applyNumberFormat="1" applyFont="1" applyFill="1" applyBorder="1" applyAlignment="1">
      <alignment horizontal="center"/>
    </xf>
    <xf numFmtId="43" fontId="63" fillId="0" borderId="12" xfId="1" applyFont="1" applyBorder="1" applyAlignment="1">
      <alignment horizontal="center"/>
    </xf>
    <xf numFmtId="0" fontId="63" fillId="0" borderId="13" xfId="1" applyNumberFormat="1" applyFont="1" applyFill="1" applyBorder="1" applyAlignment="1">
      <alignment horizontal="center"/>
    </xf>
    <xf numFmtId="0" fontId="62" fillId="0" borderId="11" xfId="0" applyFont="1" applyBorder="1" applyAlignment="1">
      <alignment horizontal="center"/>
    </xf>
    <xf numFmtId="14" fontId="62" fillId="0" borderId="12" xfId="0" applyNumberFormat="1" applyFont="1" applyBorder="1" applyAlignment="1">
      <alignment horizontal="center"/>
    </xf>
    <xf numFmtId="0" fontId="62" fillId="0" borderId="12" xfId="0" applyFont="1" applyBorder="1" applyAlignment="1">
      <alignment horizontal="center"/>
    </xf>
    <xf numFmtId="0" fontId="62" fillId="0" borderId="12" xfId="0" applyFont="1" applyBorder="1" applyAlignment="1">
      <alignment horizontal="center" wrapText="1"/>
    </xf>
    <xf numFmtId="0" fontId="62" fillId="2" borderId="12" xfId="0" applyFont="1" applyFill="1" applyBorder="1" applyAlignment="1">
      <alignment horizontal="center"/>
    </xf>
    <xf numFmtId="164" fontId="64" fillId="0" borderId="5" xfId="0" applyNumberFormat="1" applyFont="1" applyBorder="1"/>
    <xf numFmtId="0" fontId="62" fillId="0" borderId="12" xfId="0" applyNumberFormat="1" applyFont="1" applyBorder="1" applyAlignment="1">
      <alignment horizontal="center"/>
    </xf>
    <xf numFmtId="0" fontId="62" fillId="0" borderId="12" xfId="1" applyNumberFormat="1" applyFont="1" applyBorder="1" applyAlignment="1">
      <alignment horizontal="center"/>
    </xf>
    <xf numFmtId="0" fontId="62" fillId="3" borderId="12" xfId="0" applyNumberFormat="1" applyFont="1" applyFill="1" applyBorder="1" applyAlignment="1"/>
    <xf numFmtId="0" fontId="62" fillId="3" borderId="12" xfId="1" applyNumberFormat="1" applyFont="1" applyFill="1" applyBorder="1" applyAlignment="1">
      <alignment horizontal="center"/>
    </xf>
    <xf numFmtId="43" fontId="62" fillId="0" borderId="12" xfId="1" applyFont="1" applyBorder="1" applyAlignment="1">
      <alignment horizontal="center"/>
    </xf>
    <xf numFmtId="0" fontId="62" fillId="0" borderId="13" xfId="1" applyNumberFormat="1" applyFont="1" applyBorder="1" applyAlignment="1">
      <alignment horizontal="center"/>
    </xf>
    <xf numFmtId="0" fontId="62" fillId="0" borderId="17" xfId="0" applyFont="1" applyFill="1" applyBorder="1" applyAlignment="1">
      <alignment horizontal="center"/>
    </xf>
    <xf numFmtId="14" fontId="62" fillId="0" borderId="10" xfId="0" applyNumberFormat="1" applyFont="1" applyFill="1" applyBorder="1" applyAlignment="1">
      <alignment horizontal="center"/>
    </xf>
    <xf numFmtId="0" fontId="62" fillId="0" borderId="10" xfId="0" applyFont="1" applyFill="1" applyBorder="1" applyAlignment="1">
      <alignment horizontal="center"/>
    </xf>
    <xf numFmtId="0" fontId="62" fillId="0" borderId="10" xfId="0" applyFont="1" applyFill="1" applyBorder="1" applyAlignment="1">
      <alignment horizontal="center" wrapText="1"/>
    </xf>
    <xf numFmtId="0" fontId="62" fillId="0" borderId="10" xfId="0" applyNumberFormat="1" applyFont="1" applyFill="1" applyBorder="1" applyAlignment="1">
      <alignment horizontal="center"/>
    </xf>
    <xf numFmtId="0" fontId="62" fillId="0" borderId="10" xfId="1" applyNumberFormat="1" applyFont="1" applyFill="1" applyBorder="1" applyAlignment="1">
      <alignment horizontal="center"/>
    </xf>
    <xf numFmtId="0" fontId="62" fillId="3" borderId="10" xfId="0" applyNumberFormat="1" applyFont="1" applyFill="1" applyBorder="1" applyAlignment="1"/>
    <xf numFmtId="0" fontId="62" fillId="3" borderId="10" xfId="1" applyNumberFormat="1" applyFont="1" applyFill="1" applyBorder="1" applyAlignment="1">
      <alignment horizontal="center"/>
    </xf>
    <xf numFmtId="43" fontId="62" fillId="0" borderId="10" xfId="1" applyFont="1" applyFill="1" applyBorder="1" applyAlignment="1">
      <alignment horizontal="center"/>
    </xf>
    <xf numFmtId="0" fontId="62" fillId="0" borderId="18" xfId="1" applyNumberFormat="1" applyFont="1" applyFill="1" applyBorder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17" xfId="0" applyFont="1" applyFill="1" applyBorder="1" applyAlignment="1">
      <alignment horizontal="center"/>
    </xf>
    <xf numFmtId="14" fontId="63" fillId="0" borderId="10" xfId="0" applyNumberFormat="1" applyFont="1" applyFill="1" applyBorder="1" applyAlignment="1">
      <alignment horizontal="center"/>
    </xf>
    <xf numFmtId="0" fontId="63" fillId="0" borderId="10" xfId="0" applyFont="1" applyFill="1" applyBorder="1" applyAlignment="1">
      <alignment horizontal="center"/>
    </xf>
    <xf numFmtId="164" fontId="65" fillId="0" borderId="5" xfId="0" applyNumberFormat="1" applyFont="1" applyBorder="1"/>
    <xf numFmtId="0" fontId="63" fillId="0" borderId="10" xfId="0" applyNumberFormat="1" applyFont="1" applyFill="1" applyBorder="1" applyAlignment="1">
      <alignment horizontal="center"/>
    </xf>
    <xf numFmtId="0" fontId="63" fillId="0" borderId="10" xfId="1" applyNumberFormat="1" applyFont="1" applyFill="1" applyBorder="1" applyAlignment="1">
      <alignment horizontal="center"/>
    </xf>
    <xf numFmtId="0" fontId="63" fillId="3" borderId="10" xfId="1" applyNumberFormat="1" applyFont="1" applyFill="1" applyBorder="1" applyAlignment="1">
      <alignment horizontal="center"/>
    </xf>
    <xf numFmtId="43" fontId="63" fillId="0" borderId="10" xfId="1" applyFont="1" applyFill="1" applyBorder="1" applyAlignment="1">
      <alignment horizontal="center"/>
    </xf>
    <xf numFmtId="0" fontId="63" fillId="0" borderId="18" xfId="1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/>
    </xf>
    <xf numFmtId="0" fontId="63" fillId="0" borderId="14" xfId="0" applyFont="1" applyFill="1" applyBorder="1" applyAlignment="1">
      <alignment horizontal="center"/>
    </xf>
    <xf numFmtId="14" fontId="63" fillId="0" borderId="15" xfId="0" applyNumberFormat="1" applyFont="1" applyFill="1" applyBorder="1" applyAlignment="1">
      <alignment horizontal="center"/>
    </xf>
    <xf numFmtId="0" fontId="63" fillId="0" borderId="15" xfId="0" applyFont="1" applyFill="1" applyBorder="1" applyAlignment="1">
      <alignment horizontal="center"/>
    </xf>
    <xf numFmtId="43" fontId="63" fillId="0" borderId="15" xfId="0" applyNumberFormat="1" applyFont="1" applyFill="1" applyBorder="1" applyAlignment="1">
      <alignment horizontal="center"/>
    </xf>
    <xf numFmtId="0" fontId="63" fillId="0" borderId="15" xfId="0" applyNumberFormat="1" applyFont="1" applyFill="1" applyBorder="1" applyAlignment="1">
      <alignment horizontal="center"/>
    </xf>
    <xf numFmtId="0" fontId="63" fillId="0" borderId="15" xfId="1" applyNumberFormat="1" applyFont="1" applyFill="1" applyBorder="1" applyAlignment="1">
      <alignment horizontal="center"/>
    </xf>
    <xf numFmtId="0" fontId="63" fillId="3" borderId="15" xfId="1" applyNumberFormat="1" applyFont="1" applyFill="1" applyBorder="1" applyAlignment="1">
      <alignment horizontal="center"/>
    </xf>
    <xf numFmtId="43" fontId="63" fillId="0" borderId="15" xfId="1" applyFont="1" applyFill="1" applyBorder="1" applyAlignment="1">
      <alignment horizontal="center"/>
    </xf>
    <xf numFmtId="0" fontId="63" fillId="0" borderId="16" xfId="1" applyNumberFormat="1" applyFont="1" applyFill="1" applyBorder="1" applyAlignment="1">
      <alignment horizontal="center"/>
    </xf>
    <xf numFmtId="43" fontId="66" fillId="0" borderId="12" xfId="0" applyNumberFormat="1" applyFont="1" applyBorder="1" applyAlignment="1">
      <alignment horizontal="center"/>
    </xf>
    <xf numFmtId="0" fontId="66" fillId="0" borderId="12" xfId="0" applyNumberFormat="1" applyFont="1" applyBorder="1" applyAlignment="1">
      <alignment horizontal="center"/>
    </xf>
    <xf numFmtId="0" fontId="66" fillId="0" borderId="12" xfId="1" applyNumberFormat="1" applyFont="1" applyBorder="1" applyAlignment="1">
      <alignment horizontal="center"/>
    </xf>
    <xf numFmtId="0" fontId="66" fillId="0" borderId="12" xfId="1" applyNumberFormat="1" applyFont="1" applyFill="1" applyBorder="1" applyAlignment="1">
      <alignment horizontal="center"/>
    </xf>
    <xf numFmtId="0" fontId="66" fillId="3" borderId="12" xfId="1" applyNumberFormat="1" applyFont="1" applyFill="1" applyBorder="1" applyAlignment="1">
      <alignment horizontal="center"/>
    </xf>
    <xf numFmtId="0" fontId="67" fillId="0" borderId="12" xfId="1" applyNumberFormat="1" applyFont="1" applyBorder="1" applyAlignment="1">
      <alignment horizontal="center"/>
    </xf>
    <xf numFmtId="43" fontId="66" fillId="0" borderId="12" xfId="1" applyFont="1" applyBorder="1" applyAlignment="1">
      <alignment horizontal="center"/>
    </xf>
    <xf numFmtId="0" fontId="66" fillId="0" borderId="13" xfId="1" applyNumberFormat="1" applyFont="1" applyFill="1" applyBorder="1" applyAlignment="1">
      <alignment horizontal="center"/>
    </xf>
    <xf numFmtId="0" fontId="66" fillId="0" borderId="0" xfId="0" applyFont="1" applyAlignment="1">
      <alignment horizontal="center"/>
    </xf>
    <xf numFmtId="0" fontId="62" fillId="0" borderId="17" xfId="0" applyFont="1" applyBorder="1" applyAlignment="1">
      <alignment horizontal="center"/>
    </xf>
    <xf numFmtId="14" fontId="62" fillId="0" borderId="10" xfId="0" applyNumberFormat="1" applyFont="1" applyBorder="1" applyAlignment="1">
      <alignment horizontal="center"/>
    </xf>
    <xf numFmtId="0" fontId="62" fillId="0" borderId="10" xfId="0" applyFont="1" applyBorder="1" applyAlignment="1">
      <alignment horizontal="center"/>
    </xf>
    <xf numFmtId="0" fontId="62" fillId="2" borderId="10" xfId="0" applyFont="1" applyFill="1" applyBorder="1" applyAlignment="1">
      <alignment horizontal="center"/>
    </xf>
    <xf numFmtId="43" fontId="62" fillId="0" borderId="10" xfId="1" applyNumberFormat="1" applyFont="1" applyBorder="1" applyAlignment="1">
      <alignment horizontal="center"/>
    </xf>
    <xf numFmtId="0" fontId="63" fillId="0" borderId="10" xfId="0" applyNumberFormat="1" applyFont="1" applyBorder="1" applyAlignment="1">
      <alignment horizontal="center"/>
    </xf>
    <xf numFmtId="0" fontId="63" fillId="0" borderId="10" xfId="1" applyNumberFormat="1" applyFont="1" applyBorder="1" applyAlignment="1">
      <alignment horizontal="center"/>
    </xf>
    <xf numFmtId="43" fontId="63" fillId="0" borderId="10" xfId="1" applyFont="1" applyBorder="1" applyAlignment="1">
      <alignment horizontal="center"/>
    </xf>
    <xf numFmtId="0" fontId="66" fillId="0" borderId="18" xfId="1" applyNumberFormat="1" applyFont="1" applyFill="1" applyBorder="1" applyAlignment="1">
      <alignment horizontal="center"/>
    </xf>
    <xf numFmtId="0" fontId="63" fillId="0" borderId="14" xfId="0" applyFont="1" applyBorder="1" applyAlignment="1">
      <alignment horizontal="center"/>
    </xf>
    <xf numFmtId="14" fontId="63" fillId="0" borderId="15" xfId="0" applyNumberFormat="1" applyFont="1" applyBorder="1" applyAlignment="1">
      <alignment horizontal="center"/>
    </xf>
    <xf numFmtId="0" fontId="63" fillId="0" borderId="15" xfId="0" applyFont="1" applyBorder="1" applyAlignment="1">
      <alignment horizontal="center"/>
    </xf>
    <xf numFmtId="0" fontId="63" fillId="2" borderId="15" xfId="0" applyFont="1" applyFill="1" applyBorder="1" applyAlignment="1">
      <alignment horizontal="center"/>
    </xf>
    <xf numFmtId="43" fontId="63" fillId="0" borderId="15" xfId="0" applyNumberFormat="1" applyFont="1" applyBorder="1" applyAlignment="1">
      <alignment horizontal="center"/>
    </xf>
    <xf numFmtId="0" fontId="63" fillId="0" borderId="15" xfId="0" applyNumberFormat="1" applyFont="1" applyBorder="1" applyAlignment="1">
      <alignment horizontal="center"/>
    </xf>
    <xf numFmtId="0" fontId="63" fillId="0" borderId="15" xfId="1" applyNumberFormat="1" applyFont="1" applyBorder="1" applyAlignment="1">
      <alignment horizontal="center"/>
    </xf>
    <xf numFmtId="0" fontId="63" fillId="0" borderId="15" xfId="1" applyNumberFormat="1" applyFont="1" applyBorder="1" applyAlignment="1"/>
    <xf numFmtId="43" fontId="63" fillId="0" borderId="15" xfId="1" applyFont="1" applyBorder="1" applyAlignment="1">
      <alignment horizontal="center"/>
    </xf>
    <xf numFmtId="0" fontId="63" fillId="0" borderId="0" xfId="0" applyFont="1" applyAlignment="1">
      <alignment horizontal="center"/>
    </xf>
    <xf numFmtId="164" fontId="36" fillId="0" borderId="0" xfId="0" applyNumberFormat="1" applyFont="1"/>
    <xf numFmtId="164" fontId="50" fillId="0" borderId="0" xfId="0" applyNumberFormat="1" applyFont="1" applyBorder="1" applyAlignment="1">
      <alignment vertical="center"/>
    </xf>
    <xf numFmtId="164" fontId="0" fillId="0" borderId="0" xfId="0" applyNumberFormat="1" applyAlignment="1">
      <alignment vertical="center"/>
    </xf>
    <xf numFmtId="164" fontId="13" fillId="0" borderId="0" xfId="1" applyNumberFormat="1" applyFont="1" applyBorder="1" applyAlignment="1">
      <alignment vertical="center"/>
    </xf>
    <xf numFmtId="165" fontId="28" fillId="5" borderId="7" xfId="1" applyNumberFormat="1" applyFont="1" applyFill="1" applyBorder="1" applyAlignment="1">
      <alignment horizontal="center" vertical="center"/>
    </xf>
    <xf numFmtId="165" fontId="28" fillId="5" borderId="8" xfId="1" applyNumberFormat="1" applyFont="1" applyFill="1" applyBorder="1" applyAlignment="1">
      <alignment horizontal="center" vertical="center"/>
    </xf>
    <xf numFmtId="165" fontId="28" fillId="5" borderId="7" xfId="0" applyNumberFormat="1" applyFont="1" applyFill="1" applyBorder="1" applyAlignment="1">
      <alignment horizontal="center" vertical="center"/>
    </xf>
    <xf numFmtId="165" fontId="28" fillId="5" borderId="8" xfId="0" applyNumberFormat="1" applyFont="1" applyFill="1" applyBorder="1" applyAlignment="1">
      <alignment horizontal="center" vertical="center"/>
    </xf>
    <xf numFmtId="14" fontId="28" fillId="5" borderId="7" xfId="0" applyNumberFormat="1" applyFont="1" applyFill="1" applyBorder="1" applyAlignment="1">
      <alignment horizontal="center" vertical="center" wrapText="1"/>
    </xf>
    <xf numFmtId="14" fontId="28" fillId="5" borderId="8" xfId="0" applyNumberFormat="1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43" fillId="0" borderId="2" xfId="0" applyFont="1" applyBorder="1" applyAlignment="1">
      <alignment horizontal="center" vertical="center"/>
    </xf>
    <xf numFmtId="164" fontId="40" fillId="0" borderId="3" xfId="1" applyNumberFormat="1" applyFont="1" applyBorder="1" applyAlignment="1">
      <alignment horizontal="center" vertical="center" wrapText="1"/>
    </xf>
    <xf numFmtId="164" fontId="40" fillId="0" borderId="4" xfId="1" applyNumberFormat="1" applyFont="1" applyBorder="1" applyAlignment="1">
      <alignment horizontal="center" vertical="center" wrapText="1"/>
    </xf>
    <xf numFmtId="43" fontId="44" fillId="0" borderId="3" xfId="1" applyFont="1" applyBorder="1" applyAlignment="1">
      <alignment horizontal="center" vertical="center"/>
    </xf>
    <xf numFmtId="43" fontId="44" fillId="0" borderId="4" xfId="1" applyFont="1" applyBorder="1" applyAlignment="1">
      <alignment horizontal="center" vertical="center"/>
    </xf>
    <xf numFmtId="164" fontId="45" fillId="0" borderId="3" xfId="1" applyNumberFormat="1" applyFont="1" applyBorder="1" applyAlignment="1">
      <alignment horizontal="center" vertical="center"/>
    </xf>
    <xf numFmtId="164" fontId="45" fillId="0" borderId="4" xfId="1" applyNumberFormat="1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49" fillId="0" borderId="3" xfId="0" applyFont="1" applyBorder="1" applyAlignment="1">
      <alignment horizontal="left" vertical="center" wrapText="1"/>
    </xf>
    <xf numFmtId="0" fontId="49" fillId="0" borderId="4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41" fontId="45" fillId="0" borderId="3" xfId="1" applyNumberFormat="1" applyFont="1" applyBorder="1" applyAlignment="1">
      <alignment horizontal="center" vertical="center"/>
    </xf>
    <xf numFmtId="41" fontId="45" fillId="0" borderId="4" xfId="1" applyNumberFormat="1" applyFont="1" applyBorder="1" applyAlignment="1">
      <alignment horizontal="center" vertical="center"/>
    </xf>
    <xf numFmtId="0" fontId="48" fillId="0" borderId="3" xfId="0" applyFont="1" applyBorder="1" applyAlignment="1">
      <alignment horizontal="center" vertical="center"/>
    </xf>
    <xf numFmtId="0" fontId="48" fillId="0" borderId="4" xfId="0" applyFont="1" applyBorder="1" applyAlignment="1">
      <alignment horizontal="center" vertical="center"/>
    </xf>
    <xf numFmtId="0" fontId="45" fillId="0" borderId="3" xfId="0" applyFont="1" applyBorder="1" applyAlignment="1">
      <alignment horizontal="center" vertical="center"/>
    </xf>
    <xf numFmtId="0" fontId="45" fillId="0" borderId="4" xfId="0" applyFont="1" applyBorder="1" applyAlignment="1">
      <alignment horizontal="center" vertical="center"/>
    </xf>
    <xf numFmtId="0" fontId="45" fillId="2" borderId="3" xfId="0" applyFont="1" applyFill="1" applyBorder="1" applyAlignment="1">
      <alignment horizontal="center" vertical="center"/>
    </xf>
    <xf numFmtId="0" fontId="45" fillId="2" borderId="4" xfId="0" applyFont="1" applyFill="1" applyBorder="1" applyAlignment="1">
      <alignment horizontal="center" vertical="center"/>
    </xf>
    <xf numFmtId="0" fontId="49" fillId="2" borderId="3" xfId="0" applyFont="1" applyFill="1" applyBorder="1" applyAlignment="1">
      <alignment horizontal="center" vertical="center"/>
    </xf>
    <xf numFmtId="0" fontId="49" fillId="2" borderId="4" xfId="0" applyFont="1" applyFill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14" fontId="29" fillId="0" borderId="4" xfId="0" applyNumberFormat="1" applyFont="1" applyBorder="1" applyAlignment="1">
      <alignment horizontal="center" vertical="center"/>
    </xf>
    <xf numFmtId="41" fontId="50" fillId="0" borderId="0" xfId="1" applyNumberFormat="1" applyFont="1" applyAlignment="1">
      <alignment horizontal="center"/>
    </xf>
    <xf numFmtId="0" fontId="37" fillId="0" borderId="3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42" fillId="4" borderId="3" xfId="0" applyFont="1" applyFill="1" applyBorder="1" applyAlignment="1">
      <alignment horizontal="center" vertical="center"/>
    </xf>
    <xf numFmtId="0" fontId="42" fillId="4" borderId="4" xfId="0" applyFont="1" applyFill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41" fontId="13" fillId="0" borderId="0" xfId="1" applyNumberFormat="1" applyFont="1" applyAlignment="1">
      <alignment horizontal="center"/>
    </xf>
    <xf numFmtId="164" fontId="4" fillId="0" borderId="3" xfId="1" applyNumberFormat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41" fontId="4" fillId="0" borderId="3" xfId="1" applyNumberFormat="1" applyFont="1" applyBorder="1" applyAlignment="1">
      <alignment horizontal="center" vertical="center"/>
    </xf>
    <xf numFmtId="41" fontId="4" fillId="0" borderId="4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4" fontId="10" fillId="0" borderId="3" xfId="0" applyNumberFormat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43" fontId="15" fillId="0" borderId="0" xfId="1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41" fontId="13" fillId="0" borderId="0" xfId="1" applyNumberFormat="1" applyFont="1" applyAlignment="1">
      <alignment horizontal="left" vertical="center"/>
    </xf>
    <xf numFmtId="164" fontId="0" fillId="0" borderId="3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43" fontId="57" fillId="0" borderId="0" xfId="1" applyFont="1" applyBorder="1" applyAlignment="1">
      <alignment horizontal="left" vertical="center"/>
    </xf>
    <xf numFmtId="41" fontId="50" fillId="0" borderId="0" xfId="1" applyNumberFormat="1" applyFont="1" applyAlignment="1">
      <alignment horizontal="left" vertical="center"/>
    </xf>
    <xf numFmtId="43" fontId="44" fillId="0" borderId="3" xfId="0" applyNumberFormat="1" applyFont="1" applyBorder="1" applyAlignment="1">
      <alignment horizontal="center" vertical="center"/>
    </xf>
    <xf numFmtId="43" fontId="44" fillId="0" borderId="4" xfId="0" applyNumberFormat="1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 wrapText="1"/>
    </xf>
    <xf numFmtId="0" fontId="47" fillId="0" borderId="2" xfId="0" applyFont="1" applyBorder="1" applyAlignment="1">
      <alignment horizontal="center" vertical="center" wrapText="1"/>
    </xf>
    <xf numFmtId="164" fontId="36" fillId="0" borderId="3" xfId="1" applyNumberFormat="1" applyFont="1" applyBorder="1" applyAlignment="1">
      <alignment horizontal="center"/>
    </xf>
    <xf numFmtId="164" fontId="36" fillId="0" borderId="4" xfId="1" applyNumberFormat="1" applyFont="1" applyBorder="1" applyAlignment="1">
      <alignment horizontal="center"/>
    </xf>
    <xf numFmtId="43" fontId="3" fillId="0" borderId="3" xfId="0" applyNumberFormat="1" applyFont="1" applyBorder="1" applyAlignment="1">
      <alignment horizontal="center" vertical="center"/>
    </xf>
    <xf numFmtId="43" fontId="3" fillId="0" borderId="4" xfId="0" applyNumberFormat="1" applyFont="1" applyBorder="1" applyAlignment="1">
      <alignment horizontal="center" vertical="center"/>
    </xf>
    <xf numFmtId="164" fontId="29" fillId="0" borderId="5" xfId="0" applyNumberFormat="1" applyFont="1" applyFill="1" applyBorder="1"/>
    <xf numFmtId="43" fontId="63" fillId="0" borderId="10" xfId="0" applyNumberFormat="1" applyFont="1" applyFill="1" applyBorder="1" applyAlignment="1">
      <alignment horizontal="center"/>
    </xf>
  </cellXfs>
  <cellStyles count="55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Normal" xfId="0" builtinId="0"/>
  </cellStyles>
  <dxfs count="85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numFmt numFmtId="35" formatCode="_-* #,##0.00_-;\-* #,##0.00_-;_-* &quot;-&quot;??_-;_-@_-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numFmt numFmtId="35" formatCode="_-* #,##0.00_-;\-* #,##0.00_-;_-* &quot;-&quot;??_-;_-@_-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numFmt numFmtId="35" formatCode="_-* #,##0.00_-;\-* #,##0.00_-;_-* &quot;-&quot;??_-;_-@_-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numFmt numFmtId="35" formatCode="_-* #,##0.00_-;\-* #,##0.00_-;_-* &quot;-&quot;??_-;_-@_-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numFmt numFmtId="35" formatCode="_-* #,##0.00_-;\-* #,##0.00_-;_-* &quot;-&quot;??_-;_-@_-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numFmt numFmtId="35" formatCode="_-* #,##0.00_-;\-* #,##0.00_-;_-* &quot;-&quot;??_-;_-@_-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numFmt numFmtId="19" formatCode="d/m/yy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hair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numFmt numFmtId="19" formatCode="d/m/yy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PSK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0" formatCode="General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164" formatCode="_-* #,##0_-;\-* #,##0_-;_-* &quot;-&quot;??_-;_-@_-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0" formatCode="General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19" formatCode="d/m/yy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30" formatCode="@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0" formatCode="General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0" formatCode="General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0" formatCode="General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000000"/>
        <name val="TH SarabunPSK"/>
        <scheme val="none"/>
      </font>
      <numFmt numFmtId="0" formatCode="General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0" formatCode="General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0" formatCode="General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0" formatCode="General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0" formatCode="General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0" formatCode="General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0" formatCode="General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0" formatCode="General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0" formatCode="General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0" formatCode="General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0" formatCode="General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0" formatCode="General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0" formatCode="General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0" formatCode="General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0" formatCode="General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0" formatCode="General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0" formatCode="General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0" formatCode="General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0" formatCode="General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0" formatCode="General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19" formatCode="d/m/yy"/>
      <alignment horizontal="center" vertical="bottom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alignment horizontal="center" vertical="bottom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H SarabunPSK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H SarabunPSK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TH SarabunPSK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19" formatCode="d/m/yy"/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20"/>
        <color auto="1"/>
        <name val="TH SarabunPSK"/>
        <scheme val="none"/>
      </font>
      <alignment vertical="bottom" textRotation="0" justifyLastLine="0" shrinkToFit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TH SarabunPSK"/>
        <scheme val="none"/>
      </font>
      <numFmt numFmtId="167" formatCode="mmm\ yy;@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20"/>
        <name val="TH SarabunPSK"/>
        <scheme val="none"/>
      </font>
      <numFmt numFmtId="167" formatCode="mmm\ yy;@"/>
      <alignment vertical="bottom" textRotation="0" justifyLastLine="0" shrinkToFit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4" tint="0.39997558519241921"/>
        <name val="TH SarabunPSK"/>
        <scheme val="none"/>
      </font>
      <numFmt numFmtId="167" formatCode="mmm\ yy;@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853441</xdr:colOff>
      <xdr:row>0</xdr:row>
      <xdr:rowOff>50801</xdr:rowOff>
    </xdr:from>
    <xdr:to>
      <xdr:col>3</xdr:col>
      <xdr:colOff>582989</xdr:colOff>
      <xdr:row>2</xdr:row>
      <xdr:rowOff>251461</xdr:rowOff>
    </xdr:to>
    <xdr:pic>
      <xdr:nvPicPr>
        <xdr:cNvPr id="3" name="Picture 2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0641" y="50801"/>
          <a:ext cx="1060508" cy="810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4" name="Picture 3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450" y="180975"/>
          <a:ext cx="581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4250" y="180975"/>
          <a:ext cx="7429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3" name="Picture 2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4250" y="180975"/>
          <a:ext cx="7429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3" name="Picture 2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4" name="Picture 3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234949</xdr:colOff>
      <xdr:row>0</xdr:row>
      <xdr:rowOff>38101</xdr:rowOff>
    </xdr:from>
    <xdr:to>
      <xdr:col>3</xdr:col>
      <xdr:colOff>381000</xdr:colOff>
      <xdr:row>2</xdr:row>
      <xdr:rowOff>241301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55849" y="38101"/>
          <a:ext cx="1289051" cy="812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3" name="Picture 2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4" name="Picture 3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3" name="Picture 2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4" name="Picture 3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3" name="Picture 2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4" name="Picture 3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A2:AN12" totalsRowCount="1" headerRowDxfId="84" dataDxfId="82" totalsRowDxfId="80" headerRowBorderDxfId="83" tableBorderDxfId="81">
  <autoFilter ref="A2:AN11"/>
  <tableColumns count="40">
    <tableColumn id="1" name="No." dataDxfId="79" totalsRowDxfId="39"/>
    <tableColumn id="2" name="Installation Date" dataDxfId="78" totalsRowDxfId="38"/>
    <tableColumn id="3" name="Document No. " dataDxfId="77" totalsRowDxfId="37"/>
    <tableColumn id="4" name="Model" dataDxfId="76" totalsRowDxfId="36"/>
    <tableColumn id="5" name="Type" dataDxfId="75" totalsRowDxfId="35"/>
    <tableColumn id="7" name="Location " dataDxfId="74" totalsRowDxfId="34"/>
    <tableColumn id="8" name="Serial Number " dataDxfId="73" totalsRowDxfId="33"/>
    <tableColumn id="9" name="Contract No." dataDxfId="72" totalsRowDxfId="32"/>
    <tableColumn id="10" name="Start of Contract" dataDxfId="71" totalsRowDxfId="31">
      <calculatedColumnFormula>#REF!</calculatedColumnFormula>
    </tableColumn>
    <tableColumn id="11" name="End of Contract  " totalsRowLabel="Total pages by Month " dataDxfId="43" totalsRowDxfId="30">
      <calculatedColumnFormula>'ก.ค.61 (1)'!#REF!</calculatedColumnFormula>
    </tableColumn>
    <tableColumn id="42" name="Mono" totalsRowFunction="custom" dataDxfId="44" totalsRowDxfId="29">
      <calculatedColumnFormula>'ก.ค.61 (1)'!K12</calculatedColumnFormula>
      <totalsRowFormula>SUBTOTAL(109,K3:K11)</totalsRowFormula>
    </tableColumn>
    <tableColumn id="43" name="Color " totalsRowFunction="custom" dataDxfId="42" totalsRowDxfId="28">
      <calculatedColumnFormula>'ก.ค.61 (1)'!#REF!</calculatedColumnFormula>
      <totalsRowFormula>SUBTOTAL(109,L3:L11)</totalsRowFormula>
    </tableColumn>
    <tableColumn id="12" name="Mono2" totalsRowFunction="custom" dataDxfId="41" totalsRowDxfId="27" dataCellStyle="Comma">
      <totalsRowFormula>SUBTOTAL(109,M3:M11)</totalsRowFormula>
    </tableColumn>
    <tableColumn id="13" name="Color 3" totalsRowFunction="custom" dataDxfId="45" totalsRowDxfId="26" dataCellStyle="Comma">
      <calculatedColumnFormula>'ก.ค.61 (1)'!N10</calculatedColumnFormula>
      <totalsRowFormula>SUBTOTAL(109,N3:N11)</totalsRowFormula>
    </tableColumn>
    <tableColumn id="14" name="Mono4" totalsRowFunction="custom" dataDxfId="40" totalsRowDxfId="25" dataCellStyle="Comma">
      <calculatedColumnFormula>'ส.ค.61(1)'!L11</calculatedColumnFormula>
      <totalsRowFormula>SUBTOTAL(109,O3:O11)</totalsRowFormula>
    </tableColumn>
    <tableColumn id="15" name="Color 5" totalsRowFunction="custom" dataDxfId="70" totalsRowDxfId="24" dataCellStyle="Comma">
      <calculatedColumnFormula>'ส.ค.61(1)'!M10</calculatedColumnFormula>
      <totalsRowFormula>SUBTOTAL(109,P3:P11)</totalsRowFormula>
    </tableColumn>
    <tableColumn id="16" name="Mono6" totalsRowFunction="custom" dataDxfId="69" totalsRowDxfId="23" dataCellStyle="Comma">
      <calculatedColumnFormula>'ก.ย.61(1)'!L10</calculatedColumnFormula>
      <totalsRowFormula>SUBTOTAL(109,Q3:Q11)</totalsRowFormula>
    </tableColumn>
    <tableColumn id="17" name="Color 7" totalsRowFunction="custom" dataDxfId="68" totalsRowDxfId="22" dataCellStyle="Comma">
      <calculatedColumnFormula>ต.ค.61!M12</calculatedColumnFormula>
      <totalsRowFormula>SUBTOTAL(109,R3:R11)</totalsRowFormula>
    </tableColumn>
    <tableColumn id="18" name="Mono8" totalsRowFunction="custom" dataDxfId="67" totalsRowDxfId="21" dataCellStyle="Comma">
      <calculatedColumnFormula>ต.ค.61!L12</calculatedColumnFormula>
      <totalsRowFormula>SUBTOTAL(109,S3:S11)</totalsRowFormula>
    </tableColumn>
    <tableColumn id="19" name="Color 9" totalsRowFunction="custom" dataDxfId="66" totalsRowDxfId="20" dataCellStyle="Comma">
      <calculatedColumnFormula>ต.ค.61!M12</calculatedColumnFormula>
      <totalsRowFormula>SUBTOTAL(109,T3:T11)</totalsRowFormula>
    </tableColumn>
    <tableColumn id="20" name="Mono10" totalsRowFunction="custom" dataDxfId="65" totalsRowDxfId="19" dataCellStyle="Comma">
      <calculatedColumnFormula>พ.ย.61!L10</calculatedColumnFormula>
      <totalsRowFormula>SUBTOTAL(109,U3:U11)</totalsRowFormula>
    </tableColumn>
    <tableColumn id="21" name="Color 11" totalsRowFunction="custom" dataDxfId="64" totalsRowDxfId="18" dataCellStyle="Comma">
      <calculatedColumnFormula>พ.ย.61!M10</calculatedColumnFormula>
      <totalsRowFormula>SUBTOTAL(109,V3:V11)</totalsRowFormula>
    </tableColumn>
    <tableColumn id="22" name="Mono12" totalsRowFunction="custom" dataDxfId="63" totalsRowDxfId="17" dataCellStyle="Comma">
      <calculatedColumnFormula>ธ.ค.61!L10</calculatedColumnFormula>
      <totalsRowFormula>SUBTOTAL(109,W3:W11)</totalsRowFormula>
    </tableColumn>
    <tableColumn id="23" name="Color 13" totalsRowFunction="custom" dataDxfId="62" totalsRowDxfId="16" dataCellStyle="Comma">
      <calculatedColumnFormula>ธ.ค.61!M10</calculatedColumnFormula>
      <totalsRowFormula>SUBTOTAL(109,X3:X11)</totalsRowFormula>
    </tableColumn>
    <tableColumn id="24" name="Mono14" totalsRowFunction="custom" dataDxfId="61" totalsRowDxfId="15" dataCellStyle="Comma">
      <calculatedColumnFormula>ม..ค.62!L10</calculatedColumnFormula>
      <totalsRowFormula>SUBTOTAL(109,Y3:Y11)</totalsRowFormula>
    </tableColumn>
    <tableColumn id="25" name="Color 15" totalsRowFunction="custom" dataDxfId="60" totalsRowDxfId="14" dataCellStyle="Comma">
      <calculatedColumnFormula>ม..ค.62!M10</calculatedColumnFormula>
      <totalsRowFormula>SUBTOTAL(109,Z3:Z11)</totalsRowFormula>
    </tableColumn>
    <tableColumn id="26" name="Mono16" totalsRowFunction="custom" dataDxfId="59" totalsRowDxfId="13" dataCellStyle="Comma">
      <calculatedColumnFormula>ก.พ.62!L10</calculatedColumnFormula>
      <totalsRowFormula>SUBTOTAL(109,AA3:AA11)</totalsRowFormula>
    </tableColumn>
    <tableColumn id="27" name="Color 17" totalsRowFunction="custom" dataDxfId="58" totalsRowDxfId="12" dataCellStyle="Comma">
      <calculatedColumnFormula>ก.พ.62!M10</calculatedColumnFormula>
      <totalsRowFormula>SUBTOTAL(109,AB3:AB11)</totalsRowFormula>
    </tableColumn>
    <tableColumn id="28" name="Mono18" totalsRowFunction="custom" dataDxfId="57" totalsRowDxfId="11" dataCellStyle="Comma">
      <calculatedColumnFormula>มี.ค.62!L10</calculatedColumnFormula>
      <totalsRowFormula>SUBTOTAL(109,AC3:AC11)</totalsRowFormula>
    </tableColumn>
    <tableColumn id="29" name="Color 19" totalsRowFunction="custom" dataDxfId="56" totalsRowDxfId="10" dataCellStyle="Comma">
      <calculatedColumnFormula>มี.ค.62!M10</calculatedColumnFormula>
      <totalsRowFormula>SUBTOTAL(109,AD3:AD11)</totalsRowFormula>
    </tableColumn>
    <tableColumn id="30" name="Mono20" totalsRowFunction="custom" dataDxfId="55" totalsRowDxfId="9" dataCellStyle="Comma">
      <calculatedColumnFormula>เม.ย.62!L10</calculatedColumnFormula>
      <totalsRowFormula>SUBTOTAL(109,AE3:AE11)</totalsRowFormula>
    </tableColumn>
    <tableColumn id="31" name="Color 21" totalsRowFunction="custom" dataDxfId="54" totalsRowDxfId="8" dataCellStyle="Comma">
      <calculatedColumnFormula>เม.ย.62!M10</calculatedColumnFormula>
      <totalsRowFormula>SUBTOTAL(109,AF3:AF11)</totalsRowFormula>
    </tableColumn>
    <tableColumn id="32" name="Mono22" totalsRowFunction="custom" dataDxfId="53" totalsRowDxfId="7" dataCellStyle="Comma">
      <calculatedColumnFormula>พ.ค.62!L13</calculatedColumnFormula>
      <totalsRowFormula>SUBTOTAL(109,AG3:AG11)</totalsRowFormula>
    </tableColumn>
    <tableColumn id="33" name="Color 23" totalsRowFunction="custom" dataDxfId="52" totalsRowDxfId="6" dataCellStyle="Comma">
      <calculatedColumnFormula>พ.ค.62!M13</calculatedColumnFormula>
      <totalsRowFormula>SUBTOTAL(109,AH3:AH11)</totalsRowFormula>
    </tableColumn>
    <tableColumn id="34" name="Mono24" totalsRowFunction="custom" dataDxfId="51" totalsRowDxfId="5" dataCellStyle="Comma">
      <calculatedColumnFormula>มิ.ย.62!P10</calculatedColumnFormula>
      <totalsRowFormula>SUBTOTAL(109,AI3:AI11)</totalsRowFormula>
    </tableColumn>
    <tableColumn id="35" name="Color 25" totalsRowFunction="custom" dataDxfId="50" totalsRowDxfId="4" dataCellStyle="Comma">
      <calculatedColumnFormula>มิ.ย.62!Q10</calculatedColumnFormula>
      <totalsRowFormula>SUBTOTAL(109,AJ3:AJ11)</totalsRowFormula>
    </tableColumn>
    <tableColumn id="36" name="Mono26" totalsRowFunction="custom" dataDxfId="49" totalsRowDxfId="3" dataCellStyle="Comma">
      <totalsRowFormula>SUBTOTAL(109,AK3:AK11)</totalsRowFormula>
    </tableColumn>
    <tableColumn id="37" name="Color 27" totalsRowFunction="custom" dataDxfId="48" totalsRowDxfId="2" dataCellStyle="Comma">
      <totalsRowFormula>SUBTOTAL(109,AL3:AL11)</totalsRowFormula>
    </tableColumn>
    <tableColumn id="40" name="Mono30" totalsRowFunction="custom" dataDxfId="47" totalsRowDxfId="1" dataCellStyle="Comma">
      <calculatedColumnFormula>SUM(Table2[[#This Row],[Mono]:[Color 27]])-(Table2[[#This Row],[Color 25]]+Table2[[#This Row],[Color 23]]+Table2[[#This Row],[Color 21]]+Table2[[#This Row],[Color 17]]+Table2[[#This Row],[Color 15]]+Table2[[#This Row],[Color 13]]+Table2[[#This Row],[Color 11]]+Table2[[#This Row],[Color 9]]+Table2[[#This Row],[Color 7]]+Table2[[#This Row],[Color 5]]+Table2[[#This Row],[Color 9]]+Table2[[#This Row],[Color 7]]+Table2[[#This Row],[Color 5]]+Table2[[#This Row],[Color 3]]+Table2[[#This Row],[Color ]])</calculatedColumnFormula>
      <totalsRowFormula>SUBTOTAL(109,AM3:AM11)</totalsRowFormula>
    </tableColumn>
    <tableColumn id="41" name="Color 31" totalsRowFunction="custom" dataDxfId="46" totalsRowDxfId="0" dataCellStyle="Comma">
      <totalsRowFormula>SUBTOTAL(109,AN3:AN11)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D6" zoomScale="125" zoomScaleNormal="125" zoomScalePageLayoutView="125" workbookViewId="0">
      <selection activeCell="L27" sqref="L27"/>
    </sheetView>
  </sheetViews>
  <sheetFormatPr baseColWidth="10" defaultColWidth="8.83203125" defaultRowHeight="14" x14ac:dyDescent="0"/>
  <cols>
    <col min="1" max="1" width="5.1640625" style="124" customWidth="1"/>
    <col min="2" max="2" width="21.83203125" style="124" customWidth="1"/>
    <col min="3" max="3" width="17.5" style="242" bestFit="1" customWidth="1"/>
    <col min="4" max="4" width="14" style="243" bestFit="1" customWidth="1"/>
    <col min="5" max="5" width="15" style="188" customWidth="1"/>
    <col min="6" max="6" width="13.5" style="244" customWidth="1"/>
    <col min="7" max="7" width="13.6640625" style="244" bestFit="1" customWidth="1"/>
    <col min="8" max="8" width="13.6640625" style="245" bestFit="1" customWidth="1"/>
    <col min="9" max="9" width="4.6640625" style="246" hidden="1" customWidth="1"/>
    <col min="10" max="10" width="11.5" style="244" bestFit="1" customWidth="1"/>
    <col min="11" max="11" width="16.33203125" style="247" customWidth="1"/>
    <col min="12" max="12" width="14.83203125" style="247" customWidth="1"/>
    <col min="13" max="13" width="10.33203125" style="188" customWidth="1"/>
    <col min="14" max="16384" width="8.83203125" style="124"/>
  </cols>
  <sheetData>
    <row r="1" spans="1:15" ht="27.75" customHeight="1">
      <c r="A1" s="371" t="s">
        <v>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169"/>
      <c r="O1" s="169"/>
    </row>
    <row r="2" spans="1:15" ht="21.75" customHeight="1">
      <c r="A2" s="371" t="s">
        <v>1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169"/>
      <c r="O2" s="169"/>
    </row>
    <row r="3" spans="1:15" ht="21.75" customHeight="1">
      <c r="A3" s="371" t="s">
        <v>2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170"/>
      <c r="O3" s="170"/>
    </row>
    <row r="4" spans="1:15" ht="8.25" customHeight="1" thickBot="1">
      <c r="A4" s="171"/>
      <c r="B4" s="171"/>
      <c r="C4" s="172"/>
      <c r="D4" s="173"/>
      <c r="E4" s="174"/>
      <c r="F4" s="175"/>
      <c r="G4" s="175"/>
      <c r="H4" s="176"/>
      <c r="I4" s="177"/>
      <c r="J4" s="175"/>
      <c r="K4" s="178"/>
      <c r="L4" s="178"/>
      <c r="M4" s="178"/>
      <c r="N4" s="179"/>
      <c r="O4" s="179"/>
    </row>
    <row r="5" spans="1:15" ht="8.25" customHeight="1" thickTop="1">
      <c r="A5" s="180"/>
      <c r="B5" s="180"/>
      <c r="C5" s="181"/>
      <c r="D5" s="182"/>
      <c r="E5" s="183"/>
      <c r="F5" s="184"/>
      <c r="G5" s="184"/>
      <c r="H5" s="185"/>
      <c r="I5" s="186"/>
      <c r="J5" s="184"/>
      <c r="K5" s="187"/>
      <c r="L5" s="188"/>
      <c r="N5" s="179"/>
      <c r="O5" s="179"/>
    </row>
    <row r="6" spans="1:15" ht="21.75" customHeight="1">
      <c r="A6" s="371" t="s">
        <v>147</v>
      </c>
      <c r="B6" s="371"/>
      <c r="C6" s="371"/>
      <c r="D6" s="371"/>
      <c r="E6" s="221">
        <v>43313</v>
      </c>
      <c r="F6" s="222" t="s">
        <v>148</v>
      </c>
      <c r="G6" s="223">
        <v>2562</v>
      </c>
      <c r="H6" s="223"/>
      <c r="I6" s="223"/>
      <c r="J6" s="223"/>
      <c r="K6" s="223"/>
      <c r="L6" s="188"/>
      <c r="N6" s="179"/>
      <c r="O6" s="179"/>
    </row>
    <row r="7" spans="1:15" ht="27" customHeight="1">
      <c r="A7" s="372" t="s">
        <v>41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</row>
    <row r="8" spans="1:15" ht="25" customHeight="1">
      <c r="A8" s="387" t="s">
        <v>4</v>
      </c>
      <c r="B8" s="389" t="s">
        <v>5</v>
      </c>
      <c r="C8" s="389" t="s">
        <v>6</v>
      </c>
      <c r="D8" s="391" t="s">
        <v>47</v>
      </c>
      <c r="E8" s="373" t="s">
        <v>149</v>
      </c>
      <c r="F8" s="377" t="s">
        <v>8</v>
      </c>
      <c r="G8" s="385" t="s">
        <v>9</v>
      </c>
      <c r="H8" s="189" t="s">
        <v>10</v>
      </c>
      <c r="I8" s="190"/>
      <c r="J8" s="191" t="s">
        <v>11</v>
      </c>
      <c r="K8" s="192" t="s">
        <v>10</v>
      </c>
      <c r="L8" s="192" t="s">
        <v>10</v>
      </c>
      <c r="M8" s="375" t="s">
        <v>12</v>
      </c>
    </row>
    <row r="9" spans="1:15" ht="25" customHeight="1">
      <c r="A9" s="388"/>
      <c r="B9" s="390"/>
      <c r="C9" s="390"/>
      <c r="D9" s="392"/>
      <c r="E9" s="374"/>
      <c r="F9" s="378"/>
      <c r="G9" s="386"/>
      <c r="H9" s="193" t="s">
        <v>13</v>
      </c>
      <c r="I9" s="194"/>
      <c r="J9" s="195" t="s">
        <v>33</v>
      </c>
      <c r="K9" s="196" t="s">
        <v>144</v>
      </c>
      <c r="L9" s="196" t="s">
        <v>133</v>
      </c>
      <c r="M9" s="376"/>
    </row>
    <row r="10" spans="1:15" ht="16">
      <c r="A10" s="199">
        <v>2</v>
      </c>
      <c r="B10" s="224" t="s">
        <v>15</v>
      </c>
      <c r="C10" s="200" t="s">
        <v>20</v>
      </c>
      <c r="D10" s="225" t="s">
        <v>17</v>
      </c>
      <c r="E10" s="226" t="s">
        <v>19</v>
      </c>
      <c r="F10" s="227">
        <v>11692</v>
      </c>
      <c r="G10" s="227">
        <v>16908</v>
      </c>
      <c r="H10" s="228">
        <f>G10-F10</f>
        <v>5216</v>
      </c>
      <c r="I10" s="227">
        <f>H10*3/100</f>
        <v>156.47999999999999</v>
      </c>
      <c r="J10" s="229">
        <v>156</v>
      </c>
      <c r="K10" s="229">
        <f>H10-J10</f>
        <v>5060</v>
      </c>
      <c r="M10" s="230">
        <f>K10*0.26</f>
        <v>1315.6000000000001</v>
      </c>
    </row>
    <row r="11" spans="1:15" ht="16" hidden="1">
      <c r="A11" s="379">
        <v>1</v>
      </c>
      <c r="B11" s="381" t="s">
        <v>15</v>
      </c>
      <c r="C11" s="393" t="s">
        <v>16</v>
      </c>
      <c r="D11" s="395" t="s">
        <v>17</v>
      </c>
      <c r="E11" s="231" t="s">
        <v>18</v>
      </c>
      <c r="F11" s="232">
        <v>1004</v>
      </c>
      <c r="G11" s="232">
        <v>1429</v>
      </c>
      <c r="H11" s="232">
        <f>G11-F11</f>
        <v>425</v>
      </c>
      <c r="I11" s="232">
        <f>H11*3/100</f>
        <v>12.75</v>
      </c>
      <c r="J11" s="233">
        <v>13</v>
      </c>
      <c r="K11" s="233">
        <v>0</v>
      </c>
      <c r="M11" s="234">
        <f>L12*2.7</f>
        <v>1112.4000000000001</v>
      </c>
    </row>
    <row r="12" spans="1:15" ht="16">
      <c r="A12" s="380"/>
      <c r="B12" s="382"/>
      <c r="C12" s="394"/>
      <c r="D12" s="396"/>
      <c r="E12" s="226" t="s">
        <v>19</v>
      </c>
      <c r="F12" s="227">
        <v>16160</v>
      </c>
      <c r="G12" s="227">
        <v>27198</v>
      </c>
      <c r="H12" s="228">
        <f>G12-F12</f>
        <v>11038</v>
      </c>
      <c r="I12" s="227">
        <f>H12*3/100</f>
        <v>331.14</v>
      </c>
      <c r="J12" s="229">
        <v>331</v>
      </c>
      <c r="K12" s="229">
        <f>H12-J12</f>
        <v>10707</v>
      </c>
      <c r="L12" s="233">
        <f>H11-J11</f>
        <v>412</v>
      </c>
      <c r="M12" s="230">
        <f>K12*0.26</f>
        <v>2783.82</v>
      </c>
    </row>
    <row r="13" spans="1:15" ht="16">
      <c r="A13" s="235">
        <v>1</v>
      </c>
      <c r="B13" s="224" t="s">
        <v>21</v>
      </c>
      <c r="C13" s="200" t="s">
        <v>22</v>
      </c>
      <c r="D13" s="225" t="s">
        <v>23</v>
      </c>
      <c r="E13" s="226" t="s">
        <v>19</v>
      </c>
      <c r="F13" s="227">
        <v>15505</v>
      </c>
      <c r="G13" s="227">
        <v>35584</v>
      </c>
      <c r="H13" s="228">
        <f t="shared" ref="H13:H18" si="0">G13-F13</f>
        <v>20079</v>
      </c>
      <c r="I13" s="227">
        <f t="shared" ref="I13:I18" si="1">H13*3/100</f>
        <v>602.37</v>
      </c>
      <c r="J13" s="229">
        <v>602</v>
      </c>
      <c r="K13" s="229">
        <f>H13-J13</f>
        <v>19477</v>
      </c>
      <c r="L13" s="229"/>
      <c r="M13" s="230">
        <f>K13*0.26</f>
        <v>5064.0200000000004</v>
      </c>
    </row>
    <row r="14" spans="1:15" s="237" customFormat="1" ht="16">
      <c r="A14" s="235">
        <v>2</v>
      </c>
      <c r="B14" s="236" t="s">
        <v>21</v>
      </c>
      <c r="C14" s="200" t="s">
        <v>24</v>
      </c>
      <c r="D14" s="225" t="s">
        <v>23</v>
      </c>
      <c r="E14" s="226" t="s">
        <v>19</v>
      </c>
      <c r="F14" s="227">
        <v>18408</v>
      </c>
      <c r="G14" s="227">
        <v>40614</v>
      </c>
      <c r="H14" s="228">
        <f t="shared" si="0"/>
        <v>22206</v>
      </c>
      <c r="I14" s="227">
        <f t="shared" si="1"/>
        <v>666.18</v>
      </c>
      <c r="J14" s="229">
        <v>666</v>
      </c>
      <c r="K14" s="229">
        <f>H14-J14</f>
        <v>21540</v>
      </c>
      <c r="L14" s="229"/>
      <c r="M14" s="230">
        <f>K14*0.26</f>
        <v>5600.4000000000005</v>
      </c>
    </row>
    <row r="15" spans="1:15" ht="16" hidden="1" customHeight="1">
      <c r="A15" s="379">
        <v>3</v>
      </c>
      <c r="B15" s="381" t="s">
        <v>21</v>
      </c>
      <c r="C15" s="238" t="s">
        <v>31</v>
      </c>
      <c r="D15" s="383" t="s">
        <v>23</v>
      </c>
      <c r="E15" s="231" t="s">
        <v>18</v>
      </c>
      <c r="F15" s="232">
        <v>3</v>
      </c>
      <c r="G15" s="232">
        <v>18</v>
      </c>
      <c r="H15" s="232">
        <f t="shared" si="0"/>
        <v>15</v>
      </c>
      <c r="I15" s="232">
        <f t="shared" si="1"/>
        <v>0.45</v>
      </c>
      <c r="J15" s="233">
        <v>0</v>
      </c>
      <c r="K15" s="233">
        <v>0</v>
      </c>
      <c r="M15" s="234">
        <f>K15*2.7</f>
        <v>0</v>
      </c>
    </row>
    <row r="16" spans="1:15" ht="16">
      <c r="A16" s="380"/>
      <c r="B16" s="382"/>
      <c r="C16" s="239"/>
      <c r="D16" s="384"/>
      <c r="E16" s="226" t="s">
        <v>19</v>
      </c>
      <c r="F16" s="227">
        <v>1671</v>
      </c>
      <c r="G16" s="227">
        <v>3005</v>
      </c>
      <c r="H16" s="228">
        <f t="shared" si="0"/>
        <v>1334</v>
      </c>
      <c r="I16" s="227">
        <f t="shared" si="1"/>
        <v>40.020000000000003</v>
      </c>
      <c r="J16" s="229">
        <v>40</v>
      </c>
      <c r="K16" s="229">
        <f>H16-J16</f>
        <v>1294</v>
      </c>
      <c r="L16" s="233">
        <f>H15-J15</f>
        <v>15</v>
      </c>
      <c r="M16" s="230">
        <f>K16*0.26</f>
        <v>336.44</v>
      </c>
    </row>
    <row r="17" spans="1:13" ht="16" hidden="1" customHeight="1">
      <c r="A17" s="379">
        <v>4</v>
      </c>
      <c r="B17" s="381" t="s">
        <v>21</v>
      </c>
      <c r="C17" s="393" t="s">
        <v>32</v>
      </c>
      <c r="D17" s="383" t="s">
        <v>23</v>
      </c>
      <c r="E17" s="231" t="s">
        <v>18</v>
      </c>
      <c r="F17" s="232">
        <v>919</v>
      </c>
      <c r="G17" s="232">
        <v>1531</v>
      </c>
      <c r="H17" s="232">
        <f t="shared" si="0"/>
        <v>612</v>
      </c>
      <c r="I17" s="232">
        <f t="shared" si="1"/>
        <v>18.36</v>
      </c>
      <c r="J17" s="233">
        <v>18</v>
      </c>
      <c r="K17" s="233">
        <v>0</v>
      </c>
      <c r="M17" s="234">
        <f>L18*2.7</f>
        <v>1603.8000000000002</v>
      </c>
    </row>
    <row r="18" spans="1:13" ht="16">
      <c r="A18" s="380"/>
      <c r="B18" s="382"/>
      <c r="C18" s="394"/>
      <c r="D18" s="384"/>
      <c r="E18" s="226" t="s">
        <v>19</v>
      </c>
      <c r="F18" s="227">
        <v>11496</v>
      </c>
      <c r="G18" s="227">
        <v>28130</v>
      </c>
      <c r="H18" s="228">
        <f t="shared" si="0"/>
        <v>16634</v>
      </c>
      <c r="I18" s="227">
        <f t="shared" si="1"/>
        <v>499.02</v>
      </c>
      <c r="J18" s="240">
        <v>499</v>
      </c>
      <c r="K18" s="229">
        <f>H18-J18</f>
        <v>16135</v>
      </c>
      <c r="L18" s="233">
        <f>H17-J17</f>
        <v>594</v>
      </c>
      <c r="M18" s="230">
        <f>K18*0.26</f>
        <v>4195.1000000000004</v>
      </c>
    </row>
    <row r="19" spans="1:13" ht="16">
      <c r="A19" s="199">
        <v>1</v>
      </c>
      <c r="B19" s="224" t="s">
        <v>25</v>
      </c>
      <c r="C19" s="200" t="s">
        <v>26</v>
      </c>
      <c r="D19" s="225" t="s">
        <v>27</v>
      </c>
      <c r="E19" s="226" t="s">
        <v>19</v>
      </c>
      <c r="F19" s="227">
        <v>7946</v>
      </c>
      <c r="G19" s="227">
        <v>19421</v>
      </c>
      <c r="H19" s="228">
        <f>G19-F19</f>
        <v>11475</v>
      </c>
      <c r="I19" s="227">
        <f>H19*3/100</f>
        <v>344.25</v>
      </c>
      <c r="J19" s="229">
        <v>344</v>
      </c>
      <c r="K19" s="229">
        <f>H19-J19</f>
        <v>11131</v>
      </c>
      <c r="L19" s="229"/>
      <c r="M19" s="230">
        <f>K19*0.26</f>
        <v>2894.06</v>
      </c>
    </row>
    <row r="20" spans="1:13" ht="16">
      <c r="A20" s="199">
        <v>2</v>
      </c>
      <c r="B20" s="224" t="s">
        <v>28</v>
      </c>
      <c r="C20" s="200" t="s">
        <v>29</v>
      </c>
      <c r="D20" s="225" t="s">
        <v>27</v>
      </c>
      <c r="E20" s="226" t="s">
        <v>19</v>
      </c>
      <c r="F20" s="227">
        <v>4964</v>
      </c>
      <c r="G20" s="227">
        <v>12215</v>
      </c>
      <c r="H20" s="228">
        <f>G20-F20</f>
        <v>7251</v>
      </c>
      <c r="I20" s="227">
        <f>H20*3/100</f>
        <v>217.53</v>
      </c>
      <c r="J20" s="229">
        <v>218</v>
      </c>
      <c r="K20" s="229">
        <f>H20-J20</f>
        <v>7033</v>
      </c>
      <c r="L20" s="229"/>
      <c r="M20" s="230">
        <f>K20*0.26</f>
        <v>1828.5800000000002</v>
      </c>
    </row>
    <row r="21" spans="1:13" ht="16" hidden="1" customHeight="1">
      <c r="A21" s="398">
        <v>3</v>
      </c>
      <c r="B21" s="381" t="s">
        <v>25</v>
      </c>
      <c r="D21" s="383" t="s">
        <v>27</v>
      </c>
      <c r="E21" s="231" t="s">
        <v>18</v>
      </c>
      <c r="F21" s="232">
        <v>19</v>
      </c>
      <c r="G21" s="232">
        <v>58</v>
      </c>
      <c r="H21" s="232">
        <f>G21-F21</f>
        <v>39</v>
      </c>
      <c r="I21" s="232">
        <f>H21*3/100</f>
        <v>1.17</v>
      </c>
      <c r="J21" s="233">
        <v>1</v>
      </c>
      <c r="K21" s="233"/>
      <c r="M21" s="234">
        <f>L22*2.7</f>
        <v>102.60000000000001</v>
      </c>
    </row>
    <row r="22" spans="1:13" ht="16">
      <c r="A22" s="399"/>
      <c r="B22" s="382"/>
      <c r="C22" s="241" t="s">
        <v>30</v>
      </c>
      <c r="D22" s="384"/>
      <c r="E22" s="226" t="s">
        <v>19</v>
      </c>
      <c r="F22" s="227">
        <v>3410</v>
      </c>
      <c r="G22" s="227">
        <v>9228</v>
      </c>
      <c r="H22" s="228">
        <f>G22-F22</f>
        <v>5818</v>
      </c>
      <c r="I22" s="227">
        <f>H22*3/100</f>
        <v>174.54</v>
      </c>
      <c r="J22" s="229">
        <v>175</v>
      </c>
      <c r="K22" s="229">
        <f>H22-J22</f>
        <v>5643</v>
      </c>
      <c r="L22" s="233">
        <f>H21-J21</f>
        <v>38</v>
      </c>
      <c r="M22" s="230">
        <f>K22*0.26</f>
        <v>1467.18</v>
      </c>
    </row>
    <row r="23" spans="1:13">
      <c r="K23" s="247">
        <f>SUM(K10:K22)</f>
        <v>98020</v>
      </c>
      <c r="L23" s="247">
        <f>SUM(L12:L22)</f>
        <v>1059</v>
      </c>
      <c r="M23" s="188">
        <f>K23*0.26</f>
        <v>25485.200000000001</v>
      </c>
    </row>
    <row r="25" spans="1:13" ht="19">
      <c r="B25" s="249" t="s">
        <v>34</v>
      </c>
      <c r="E25" s="397" t="s">
        <v>37</v>
      </c>
      <c r="F25" s="397"/>
      <c r="G25" s="397"/>
      <c r="H25" s="250"/>
      <c r="I25" s="251"/>
      <c r="J25" s="252">
        <f>L23</f>
        <v>1059</v>
      </c>
      <c r="K25" s="248">
        <v>2.7</v>
      </c>
      <c r="M25" s="253">
        <f>J25*K25</f>
        <v>2859.3</v>
      </c>
    </row>
    <row r="26" spans="1:13" ht="19">
      <c r="B26" s="249" t="s">
        <v>35</v>
      </c>
      <c r="E26" s="397" t="s">
        <v>40</v>
      </c>
      <c r="F26" s="397"/>
      <c r="G26" s="397"/>
      <c r="H26" s="250"/>
      <c r="I26" s="251"/>
      <c r="J26" s="252">
        <f>K23</f>
        <v>98020</v>
      </c>
      <c r="K26" s="248">
        <v>0.26</v>
      </c>
      <c r="M26" s="253">
        <f>J26*K26</f>
        <v>25485.200000000001</v>
      </c>
    </row>
    <row r="27" spans="1:13" ht="22">
      <c r="B27" s="249" t="s">
        <v>36</v>
      </c>
      <c r="G27" s="254" t="s">
        <v>39</v>
      </c>
      <c r="M27" s="255">
        <f>SUM(M25:M26)</f>
        <v>28344.5</v>
      </c>
    </row>
    <row r="32" spans="1:13">
      <c r="L32" s="256"/>
    </row>
    <row r="34" spans="1:16" s="188" customFormat="1">
      <c r="A34" s="124"/>
      <c r="B34" s="124"/>
      <c r="C34" s="257"/>
      <c r="D34" s="258"/>
      <c r="E34" s="259"/>
      <c r="F34" s="260"/>
      <c r="G34" s="260"/>
      <c r="H34" s="261"/>
      <c r="I34" s="262"/>
      <c r="J34" s="260"/>
      <c r="K34" s="256"/>
      <c r="L34" s="247"/>
      <c r="N34" s="124"/>
      <c r="O34" s="124"/>
      <c r="P34" s="124"/>
    </row>
    <row r="38" spans="1:16" s="188" customFormat="1">
      <c r="A38" s="124"/>
      <c r="B38" s="124"/>
      <c r="C38" s="257"/>
      <c r="D38" s="243"/>
      <c r="F38" s="244"/>
      <c r="G38" s="244"/>
      <c r="H38" s="245"/>
      <c r="I38" s="246"/>
      <c r="J38" s="244"/>
      <c r="K38" s="247"/>
      <c r="L38" s="247"/>
      <c r="N38" s="124"/>
      <c r="O38" s="124"/>
      <c r="P38" s="124"/>
    </row>
  </sheetData>
  <mergeCells count="29">
    <mergeCell ref="E25:G25"/>
    <mergeCell ref="E26:G26"/>
    <mergeCell ref="A17:A18"/>
    <mergeCell ref="B17:B18"/>
    <mergeCell ref="C17:C18"/>
    <mergeCell ref="D17:D18"/>
    <mergeCell ref="A21:A22"/>
    <mergeCell ref="B21:B22"/>
    <mergeCell ref="D21:D22"/>
    <mergeCell ref="E8:E9"/>
    <mergeCell ref="M8:M9"/>
    <mergeCell ref="F8:F9"/>
    <mergeCell ref="A15:A16"/>
    <mergeCell ref="B15:B16"/>
    <mergeCell ref="D15:D16"/>
    <mergeCell ref="G8:G9"/>
    <mergeCell ref="A8:A9"/>
    <mergeCell ref="B8:B9"/>
    <mergeCell ref="C8:C9"/>
    <mergeCell ref="D8:D9"/>
    <mergeCell ref="A11:A12"/>
    <mergeCell ref="B11:B12"/>
    <mergeCell ref="C11:C12"/>
    <mergeCell ref="D11:D12"/>
    <mergeCell ref="A1:M1"/>
    <mergeCell ref="A2:M2"/>
    <mergeCell ref="A3:M3"/>
    <mergeCell ref="A6:D6"/>
    <mergeCell ref="A7:M7"/>
  </mergeCells>
  <pageMargins left="0.47" right="0.18" top="0.15748031496062992" bottom="0.43" header="0.31496062992125984" footer="0.17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Q49"/>
  <sheetViews>
    <sheetView topLeftCell="D14" zoomScale="150" zoomScaleNormal="150" zoomScalePageLayoutView="150" workbookViewId="0">
      <selection activeCell="M22" sqref="M22"/>
    </sheetView>
  </sheetViews>
  <sheetFormatPr baseColWidth="10" defaultColWidth="8.83203125" defaultRowHeight="14" x14ac:dyDescent="0"/>
  <cols>
    <col min="1" max="1" width="2.33203125" bestFit="1" customWidth="1"/>
    <col min="2" max="2" width="25.5" customWidth="1"/>
    <col min="3" max="3" width="15" bestFit="1" customWidth="1"/>
    <col min="4" max="4" width="12.5" style="70" bestFit="1" customWidth="1"/>
    <col min="5" max="5" width="6" style="70" bestFit="1" customWidth="1"/>
    <col min="6" max="6" width="8.83203125" style="70"/>
    <col min="7" max="7" width="12.5" style="70" bestFit="1" customWidth="1"/>
    <col min="8" max="8" width="12.33203125" style="70" bestFit="1" customWidth="1"/>
    <col min="9" max="9" width="5.5" style="70" hidden="1" customWidth="1"/>
    <col min="10" max="10" width="5.1640625" style="70" hidden="1" customWidth="1"/>
    <col min="11" max="11" width="7" style="70" bestFit="1" customWidth="1"/>
    <col min="12" max="12" width="13.5" style="70" bestFit="1" customWidth="1"/>
    <col min="13" max="13" width="20.1640625" style="70" customWidth="1"/>
    <col min="14" max="14" width="10.33203125" style="70" bestFit="1" customWidth="1"/>
    <col min="16" max="19" width="0" hidden="1" customWidth="1"/>
  </cols>
  <sheetData>
    <row r="1" spans="1:17" ht="27.75" customHeight="1">
      <c r="A1" s="401" t="s">
        <v>0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119"/>
      <c r="N1" s="1"/>
      <c r="O1" s="2"/>
      <c r="P1" s="2"/>
      <c r="Q1" s="2"/>
    </row>
    <row r="2" spans="1:17" ht="21.75" customHeight="1">
      <c r="A2" s="401" t="s">
        <v>1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119"/>
      <c r="N2" s="1"/>
      <c r="O2" s="2"/>
      <c r="P2" s="2"/>
      <c r="Q2" s="2"/>
    </row>
    <row r="3" spans="1:17" ht="21.75" customHeight="1">
      <c r="A3" s="401" t="s">
        <v>2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119"/>
      <c r="N3" s="3"/>
      <c r="O3" s="4"/>
      <c r="P3" s="4"/>
      <c r="Q3" s="4"/>
    </row>
    <row r="4" spans="1:17" ht="8.25" customHeight="1" thickBot="1">
      <c r="A4" s="5"/>
      <c r="B4" s="5"/>
      <c r="C4" s="6"/>
      <c r="D4" s="7"/>
      <c r="E4" s="8"/>
      <c r="F4" s="9"/>
      <c r="G4" s="9"/>
      <c r="H4" s="56"/>
      <c r="I4" s="10"/>
      <c r="J4" s="10"/>
      <c r="K4" s="9"/>
      <c r="L4" s="11"/>
      <c r="M4" s="11"/>
      <c r="N4" s="11"/>
      <c r="P4" s="13"/>
      <c r="Q4" s="13"/>
    </row>
    <row r="5" spans="1:17" ht="8.25" customHeight="1" thickTop="1">
      <c r="A5" s="14"/>
      <c r="B5" s="14"/>
      <c r="C5" s="15"/>
      <c r="D5" s="16"/>
      <c r="E5" s="17"/>
      <c r="F5" s="18"/>
      <c r="G5" s="18"/>
      <c r="H5" s="57"/>
      <c r="I5" s="19"/>
      <c r="J5" s="19"/>
      <c r="K5" s="18"/>
      <c r="L5" s="20"/>
      <c r="M5" s="20"/>
      <c r="N5" s="68"/>
      <c r="P5" s="13"/>
      <c r="Q5" s="13"/>
    </row>
    <row r="6" spans="1:17" ht="21.75" customHeight="1">
      <c r="A6" s="401" t="s">
        <v>46</v>
      </c>
      <c r="B6" s="401"/>
      <c r="C6" s="401"/>
      <c r="D6" s="401"/>
      <c r="E6" s="401"/>
      <c r="F6" s="401"/>
      <c r="G6" s="401"/>
      <c r="H6" s="401"/>
      <c r="I6" s="401"/>
      <c r="J6" s="401"/>
      <c r="K6" s="401"/>
      <c r="L6" s="401"/>
      <c r="M6" s="119"/>
      <c r="N6" s="68"/>
      <c r="P6" s="13"/>
      <c r="Q6" s="13"/>
    </row>
    <row r="7" spans="1:17" ht="27" customHeight="1">
      <c r="A7" s="400" t="s">
        <v>41</v>
      </c>
      <c r="B7" s="400"/>
      <c r="C7" s="400"/>
      <c r="D7" s="400"/>
      <c r="E7" s="400"/>
      <c r="F7" s="400"/>
      <c r="G7" s="400"/>
      <c r="H7" s="400"/>
      <c r="I7" s="400"/>
      <c r="J7" s="400"/>
      <c r="K7" s="400"/>
      <c r="L7" s="400"/>
      <c r="M7" s="147"/>
      <c r="N7" s="68"/>
    </row>
    <row r="8" spans="1:17" ht="25" customHeight="1">
      <c r="A8" s="417" t="s">
        <v>4</v>
      </c>
      <c r="B8" s="419" t="s">
        <v>5</v>
      </c>
      <c r="C8" s="419" t="s">
        <v>6</v>
      </c>
      <c r="D8" s="425" t="s">
        <v>7</v>
      </c>
      <c r="E8" s="437"/>
      <c r="F8" s="413" t="s">
        <v>8</v>
      </c>
      <c r="G8" s="415" t="s">
        <v>9</v>
      </c>
      <c r="H8" s="58" t="s">
        <v>10</v>
      </c>
      <c r="I8" s="22"/>
      <c r="J8" s="23" t="s">
        <v>11</v>
      </c>
      <c r="K8" s="23" t="s">
        <v>11</v>
      </c>
      <c r="L8" s="21" t="s">
        <v>10</v>
      </c>
      <c r="M8" s="21" t="s">
        <v>10</v>
      </c>
      <c r="N8" s="120" t="s">
        <v>12</v>
      </c>
    </row>
    <row r="9" spans="1:17" ht="25" customHeight="1">
      <c r="A9" s="418"/>
      <c r="B9" s="420"/>
      <c r="C9" s="420"/>
      <c r="D9" s="426"/>
      <c r="E9" s="438"/>
      <c r="F9" s="414"/>
      <c r="G9" s="416"/>
      <c r="H9" s="59" t="s">
        <v>13</v>
      </c>
      <c r="I9" s="25"/>
      <c r="J9" s="26" t="s">
        <v>33</v>
      </c>
      <c r="K9" s="26" t="s">
        <v>33</v>
      </c>
      <c r="L9" s="24" t="s">
        <v>14</v>
      </c>
      <c r="M9" s="24" t="s">
        <v>133</v>
      </c>
      <c r="N9" s="121"/>
    </row>
    <row r="10" spans="1:17" s="70" customFormat="1" ht="17.25" customHeight="1">
      <c r="A10" s="42">
        <v>2</v>
      </c>
      <c r="B10" s="27" t="s">
        <v>15</v>
      </c>
      <c r="C10" s="43" t="s">
        <v>20</v>
      </c>
      <c r="D10" s="110" t="s">
        <v>66</v>
      </c>
      <c r="E10" s="72" t="s">
        <v>19</v>
      </c>
      <c r="F10" s="86">
        <v>56044</v>
      </c>
      <c r="G10" s="86">
        <v>60457</v>
      </c>
      <c r="H10" s="86">
        <f>G10-F10</f>
        <v>4413</v>
      </c>
      <c r="I10" s="86">
        <f>H10*3/100</f>
        <v>132.38999999999999</v>
      </c>
      <c r="J10" s="83">
        <v>0</v>
      </c>
      <c r="K10" s="87">
        <f>ROUND(O10,P10)</f>
        <v>132</v>
      </c>
      <c r="L10" s="88">
        <f>H10-K10</f>
        <v>4281</v>
      </c>
      <c r="N10" s="89">
        <f>L10*0.26</f>
        <v>1113.06</v>
      </c>
      <c r="O10" s="112">
        <f>H10*3/100</f>
        <v>132.38999999999999</v>
      </c>
      <c r="P10" s="70">
        <v>0</v>
      </c>
    </row>
    <row r="11" spans="1:17" s="70" customFormat="1" ht="17.25" customHeight="1">
      <c r="A11" s="406">
        <v>1</v>
      </c>
      <c r="B11" s="402" t="s">
        <v>15</v>
      </c>
      <c r="C11" s="404" t="s">
        <v>16</v>
      </c>
      <c r="D11" s="431" t="s">
        <v>66</v>
      </c>
      <c r="E11" s="82" t="s">
        <v>18</v>
      </c>
      <c r="F11" s="83">
        <v>1857</v>
      </c>
      <c r="G11" s="83">
        <v>1927</v>
      </c>
      <c r="H11" s="83">
        <f t="shared" ref="H11:H18" si="0">G11-F11</f>
        <v>70</v>
      </c>
      <c r="I11" s="111">
        <f>H11*3/100</f>
        <v>2.1</v>
      </c>
      <c r="J11" s="83">
        <v>0</v>
      </c>
      <c r="K11" s="84">
        <f>ROUND(P11,Q11)</f>
        <v>2</v>
      </c>
      <c r="L11" s="84"/>
      <c r="M11" s="84">
        <f>$H11-$K11</f>
        <v>68</v>
      </c>
      <c r="N11" s="85">
        <f>L11*2.7</f>
        <v>0</v>
      </c>
      <c r="O11" s="112"/>
      <c r="P11" s="112">
        <f>H11*3/100</f>
        <v>2.1</v>
      </c>
      <c r="Q11" s="70">
        <v>0</v>
      </c>
    </row>
    <row r="12" spans="1:17" s="70" customFormat="1" ht="17.25" customHeight="1">
      <c r="A12" s="407"/>
      <c r="B12" s="403"/>
      <c r="C12" s="405"/>
      <c r="D12" s="432"/>
      <c r="E12" s="72" t="s">
        <v>19</v>
      </c>
      <c r="F12" s="86">
        <v>111119</v>
      </c>
      <c r="G12" s="86">
        <v>123641</v>
      </c>
      <c r="H12" s="86">
        <f t="shared" si="0"/>
        <v>12522</v>
      </c>
      <c r="I12" s="86">
        <f t="shared" ref="I12:I18" si="1">H12*3/100</f>
        <v>375.66</v>
      </c>
      <c r="J12" s="83">
        <v>0</v>
      </c>
      <c r="K12" s="87">
        <f>ROUND(P12,Q12)</f>
        <v>376</v>
      </c>
      <c r="L12" s="88">
        <f t="shared" ref="L12:L18" si="2">H12-K12</f>
        <v>12146</v>
      </c>
      <c r="N12" s="89">
        <f>L12*0.26</f>
        <v>3157.96</v>
      </c>
      <c r="O12" s="112"/>
      <c r="P12" s="112">
        <f>H12*3/100</f>
        <v>375.66</v>
      </c>
      <c r="Q12" s="70">
        <v>0</v>
      </c>
    </row>
    <row r="13" spans="1:17" s="70" customFormat="1" ht="17.25" customHeight="1">
      <c r="A13" s="42">
        <v>1</v>
      </c>
      <c r="B13" s="27" t="s">
        <v>68</v>
      </c>
      <c r="C13" s="43" t="s">
        <v>22</v>
      </c>
      <c r="D13" s="110" t="s">
        <v>67</v>
      </c>
      <c r="E13" s="72" t="s">
        <v>19</v>
      </c>
      <c r="F13" s="86">
        <v>119115</v>
      </c>
      <c r="G13" s="86">
        <v>125976</v>
      </c>
      <c r="H13" s="86">
        <f t="shared" si="0"/>
        <v>6861</v>
      </c>
      <c r="I13" s="86">
        <f t="shared" si="1"/>
        <v>205.83</v>
      </c>
      <c r="J13" s="83">
        <v>0</v>
      </c>
      <c r="K13" s="87">
        <f t="shared" ref="K13:K18" si="3">ROUND(P13,Q13)</f>
        <v>206</v>
      </c>
      <c r="L13" s="88">
        <f t="shared" si="2"/>
        <v>6655</v>
      </c>
      <c r="M13" s="88"/>
      <c r="N13" s="89">
        <f>L13*0.26</f>
        <v>1730.3</v>
      </c>
      <c r="O13" s="112"/>
      <c r="P13" s="112">
        <f t="shared" ref="P13:P18" si="4">H13*3/100</f>
        <v>205.83</v>
      </c>
      <c r="Q13" s="70">
        <v>0</v>
      </c>
    </row>
    <row r="14" spans="1:17" s="70" customFormat="1" ht="17.25" customHeight="1">
      <c r="A14" s="42">
        <v>2</v>
      </c>
      <c r="B14" s="27" t="s">
        <v>68</v>
      </c>
      <c r="C14" s="43" t="s">
        <v>24</v>
      </c>
      <c r="D14" s="110" t="s">
        <v>67</v>
      </c>
      <c r="E14" s="72" t="s">
        <v>19</v>
      </c>
      <c r="F14" s="86">
        <v>182280</v>
      </c>
      <c r="G14" s="86">
        <v>197471</v>
      </c>
      <c r="H14" s="86">
        <f t="shared" si="0"/>
        <v>15191</v>
      </c>
      <c r="I14" s="86">
        <f t="shared" si="1"/>
        <v>455.73</v>
      </c>
      <c r="J14" s="83">
        <v>0</v>
      </c>
      <c r="K14" s="87">
        <f t="shared" si="3"/>
        <v>456</v>
      </c>
      <c r="L14" s="88">
        <f t="shared" si="2"/>
        <v>14735</v>
      </c>
      <c r="M14" s="88"/>
      <c r="N14" s="89">
        <f>L14*0.26</f>
        <v>3831.1</v>
      </c>
      <c r="O14" s="112"/>
      <c r="P14" s="112">
        <f t="shared" si="4"/>
        <v>455.73</v>
      </c>
      <c r="Q14" s="70">
        <v>0</v>
      </c>
    </row>
    <row r="15" spans="1:17" s="70" customFormat="1" ht="17.25" customHeight="1">
      <c r="A15" s="406">
        <v>3</v>
      </c>
      <c r="B15" s="402" t="s">
        <v>68</v>
      </c>
      <c r="C15" s="404" t="s">
        <v>31</v>
      </c>
      <c r="D15" s="429" t="s">
        <v>67</v>
      </c>
      <c r="E15" s="82" t="s">
        <v>18</v>
      </c>
      <c r="F15" s="83">
        <v>976</v>
      </c>
      <c r="G15" s="83">
        <v>1274</v>
      </c>
      <c r="H15" s="83">
        <f t="shared" si="0"/>
        <v>298</v>
      </c>
      <c r="I15" s="83">
        <f t="shared" si="1"/>
        <v>8.94</v>
      </c>
      <c r="J15" s="83">
        <v>0</v>
      </c>
      <c r="K15" s="84">
        <f t="shared" si="3"/>
        <v>9</v>
      </c>
      <c r="L15" s="84"/>
      <c r="M15" s="84">
        <f>$H15-$K15</f>
        <v>289</v>
      </c>
      <c r="N15" s="85">
        <f>L15*2.7</f>
        <v>0</v>
      </c>
      <c r="O15" s="112"/>
      <c r="P15" s="112">
        <f t="shared" si="4"/>
        <v>8.94</v>
      </c>
      <c r="Q15" s="70">
        <v>0</v>
      </c>
    </row>
    <row r="16" spans="1:17" s="70" customFormat="1" ht="17.25" customHeight="1">
      <c r="A16" s="407"/>
      <c r="B16" s="403"/>
      <c r="C16" s="405"/>
      <c r="D16" s="430"/>
      <c r="E16" s="72" t="s">
        <v>19</v>
      </c>
      <c r="F16" s="86">
        <v>18296</v>
      </c>
      <c r="G16" s="86">
        <v>24895</v>
      </c>
      <c r="H16" s="86">
        <f t="shared" si="0"/>
        <v>6599</v>
      </c>
      <c r="I16" s="86">
        <f t="shared" si="1"/>
        <v>197.97</v>
      </c>
      <c r="J16" s="83">
        <v>0</v>
      </c>
      <c r="K16" s="87">
        <f t="shared" si="3"/>
        <v>198</v>
      </c>
      <c r="L16" s="88">
        <f t="shared" si="2"/>
        <v>6401</v>
      </c>
      <c r="M16" s="88"/>
      <c r="N16" s="89">
        <f>L16*0.26</f>
        <v>1664.26</v>
      </c>
      <c r="O16" s="112"/>
      <c r="P16" s="112">
        <f t="shared" si="4"/>
        <v>197.97</v>
      </c>
      <c r="Q16" s="70">
        <v>0</v>
      </c>
    </row>
    <row r="17" spans="1:17" s="70" customFormat="1" ht="17.25" customHeight="1">
      <c r="A17" s="406">
        <v>4</v>
      </c>
      <c r="B17" s="402" t="s">
        <v>68</v>
      </c>
      <c r="C17" s="404" t="s">
        <v>32</v>
      </c>
      <c r="D17" s="429" t="s">
        <v>67</v>
      </c>
      <c r="E17" s="82" t="s">
        <v>18</v>
      </c>
      <c r="F17" s="83">
        <v>5088</v>
      </c>
      <c r="G17" s="83">
        <v>5227</v>
      </c>
      <c r="H17" s="83">
        <f t="shared" si="0"/>
        <v>139</v>
      </c>
      <c r="I17" s="83">
        <f t="shared" si="1"/>
        <v>4.17</v>
      </c>
      <c r="J17" s="83">
        <v>0</v>
      </c>
      <c r="K17" s="84">
        <f t="shared" si="3"/>
        <v>4</v>
      </c>
      <c r="L17" s="84"/>
      <c r="M17" s="84">
        <f>$H17-$K17</f>
        <v>135</v>
      </c>
      <c r="N17" s="85">
        <f>L17*2.7</f>
        <v>0</v>
      </c>
      <c r="O17" s="112"/>
      <c r="P17" s="112">
        <f t="shared" si="4"/>
        <v>4.17</v>
      </c>
      <c r="Q17" s="70">
        <v>0</v>
      </c>
    </row>
    <row r="18" spans="1:17" s="70" customFormat="1" ht="17.25" customHeight="1">
      <c r="A18" s="407"/>
      <c r="B18" s="403"/>
      <c r="C18" s="405"/>
      <c r="D18" s="430"/>
      <c r="E18" s="72" t="s">
        <v>19</v>
      </c>
      <c r="F18" s="86">
        <v>110306</v>
      </c>
      <c r="G18" s="86">
        <v>121360</v>
      </c>
      <c r="H18" s="86">
        <f t="shared" si="0"/>
        <v>11054</v>
      </c>
      <c r="I18" s="86">
        <f t="shared" si="1"/>
        <v>331.62</v>
      </c>
      <c r="J18" s="83">
        <v>0</v>
      </c>
      <c r="K18" s="87">
        <f t="shared" si="3"/>
        <v>332</v>
      </c>
      <c r="L18" s="88">
        <f t="shared" si="2"/>
        <v>10722</v>
      </c>
      <c r="M18" s="88"/>
      <c r="N18" s="89">
        <f>L18*0.26</f>
        <v>2787.7200000000003</v>
      </c>
      <c r="O18" s="112"/>
      <c r="P18" s="112">
        <f t="shared" si="4"/>
        <v>331.62</v>
      </c>
      <c r="Q18" s="70">
        <v>0</v>
      </c>
    </row>
    <row r="19" spans="1:17" ht="17.25" customHeight="1">
      <c r="A19" s="42">
        <v>1</v>
      </c>
      <c r="B19" s="27" t="s">
        <v>25</v>
      </c>
      <c r="C19" s="43" t="s">
        <v>26</v>
      </c>
      <c r="D19" s="72" t="s">
        <v>67</v>
      </c>
      <c r="E19" s="72" t="s">
        <v>19</v>
      </c>
      <c r="F19" s="86">
        <v>79673</v>
      </c>
      <c r="G19" s="86">
        <v>87482</v>
      </c>
      <c r="H19" s="86">
        <f>G19-F19</f>
        <v>7809</v>
      </c>
      <c r="I19" s="86">
        <f>H19*3/100</f>
        <v>234.27</v>
      </c>
      <c r="J19" s="83">
        <v>0</v>
      </c>
      <c r="K19" s="87">
        <f>ROUND(P19,Q19)</f>
        <v>234</v>
      </c>
      <c r="L19" s="88">
        <f>H19-K19</f>
        <v>7575</v>
      </c>
      <c r="M19" s="88"/>
      <c r="N19" s="89">
        <f>L19*0.26</f>
        <v>1969.5</v>
      </c>
      <c r="O19" s="112"/>
      <c r="P19" s="112">
        <f>H19*3/100</f>
        <v>234.27</v>
      </c>
      <c r="Q19">
        <v>0</v>
      </c>
    </row>
    <row r="20" spans="1:17" ht="17.25" customHeight="1">
      <c r="A20" s="42">
        <v>2</v>
      </c>
      <c r="B20" s="27" t="s">
        <v>28</v>
      </c>
      <c r="C20" s="118" t="s">
        <v>29</v>
      </c>
      <c r="D20" s="110" t="s">
        <v>67</v>
      </c>
      <c r="E20" s="72" t="s">
        <v>19</v>
      </c>
      <c r="F20" s="86">
        <v>56291</v>
      </c>
      <c r="G20" s="86">
        <v>61452</v>
      </c>
      <c r="H20" s="86">
        <f>G20-F20</f>
        <v>5161</v>
      </c>
      <c r="I20" s="86">
        <f>H20*3/100</f>
        <v>154.83000000000001</v>
      </c>
      <c r="J20" s="83">
        <v>0</v>
      </c>
      <c r="K20" s="87">
        <f>ROUND(P20,Q20)</f>
        <v>155</v>
      </c>
      <c r="L20" s="88">
        <f>H20-K20</f>
        <v>5006</v>
      </c>
      <c r="M20" s="88"/>
      <c r="N20" s="89">
        <f>L20*0.26</f>
        <v>1301.56</v>
      </c>
      <c r="O20" s="112"/>
      <c r="P20" s="112">
        <f>H20*3/100</f>
        <v>154.83000000000001</v>
      </c>
      <c r="Q20">
        <v>0</v>
      </c>
    </row>
    <row r="21" spans="1:17" ht="17.25" customHeight="1">
      <c r="A21" s="421">
        <v>3</v>
      </c>
      <c r="B21" s="402" t="s">
        <v>25</v>
      </c>
      <c r="C21" s="404" t="s">
        <v>30</v>
      </c>
      <c r="D21" s="429" t="s">
        <v>67</v>
      </c>
      <c r="E21" s="82" t="s">
        <v>18</v>
      </c>
      <c r="F21" s="83">
        <v>661</v>
      </c>
      <c r="G21" s="83">
        <v>732</v>
      </c>
      <c r="H21" s="83">
        <f>G21-F21</f>
        <v>71</v>
      </c>
      <c r="I21" s="83">
        <f>H21*3/100</f>
        <v>2.13</v>
      </c>
      <c r="J21" s="83">
        <v>0</v>
      </c>
      <c r="K21" s="84">
        <f>ROUND(P21,Q21)</f>
        <v>2</v>
      </c>
      <c r="L21" s="84"/>
      <c r="M21" s="84">
        <f>$H21-$K21</f>
        <v>69</v>
      </c>
      <c r="N21" s="96">
        <f>L21*2.7</f>
        <v>0</v>
      </c>
      <c r="O21" s="112"/>
      <c r="P21" s="112">
        <f>H21*3/100</f>
        <v>2.13</v>
      </c>
      <c r="Q21">
        <v>0</v>
      </c>
    </row>
    <row r="22" spans="1:17" ht="17.25" customHeight="1">
      <c r="A22" s="422"/>
      <c r="B22" s="403"/>
      <c r="C22" s="405"/>
      <c r="D22" s="430"/>
      <c r="E22" s="72" t="s">
        <v>19</v>
      </c>
      <c r="F22" s="86">
        <v>40018</v>
      </c>
      <c r="G22" s="86">
        <v>43075</v>
      </c>
      <c r="H22" s="86">
        <f>G22-F22</f>
        <v>3057</v>
      </c>
      <c r="I22" s="86">
        <f>H22*3/100</f>
        <v>91.71</v>
      </c>
      <c r="J22" s="83">
        <v>0</v>
      </c>
      <c r="K22" s="87">
        <f>ROUND(P22,Q22)</f>
        <v>92</v>
      </c>
      <c r="L22" s="88">
        <f>H22-K22</f>
        <v>2965</v>
      </c>
      <c r="M22" s="88"/>
      <c r="N22" s="89">
        <f>L22*0.26</f>
        <v>770.9</v>
      </c>
      <c r="O22" s="112"/>
      <c r="P22" s="112">
        <f>H22*3/100</f>
        <v>91.71</v>
      </c>
      <c r="Q22">
        <v>0</v>
      </c>
    </row>
    <row r="23" spans="1:17" ht="17.25" customHeight="1">
      <c r="A23" s="434"/>
      <c r="B23" s="434"/>
      <c r="C23" s="434"/>
      <c r="D23" s="434"/>
      <c r="E23" s="434"/>
      <c r="F23" s="434"/>
      <c r="G23" s="434"/>
      <c r="H23" s="79" t="s">
        <v>18</v>
      </c>
      <c r="I23" s="73"/>
      <c r="J23" s="73"/>
      <c r="K23" s="75">
        <v>2.7</v>
      </c>
      <c r="L23" s="76">
        <f>L21</f>
        <v>0</v>
      </c>
      <c r="M23" s="76">
        <f>SUM(M11:M22)</f>
        <v>561</v>
      </c>
      <c r="N23" s="97">
        <f>L23*K23</f>
        <v>0</v>
      </c>
    </row>
    <row r="24" spans="1:17" ht="17.25" customHeight="1">
      <c r="A24" s="435"/>
      <c r="B24" s="435"/>
      <c r="C24" s="435"/>
      <c r="D24" s="435"/>
      <c r="E24" s="435"/>
      <c r="F24" s="435"/>
      <c r="G24" s="435"/>
      <c r="H24" s="74" t="s">
        <v>19</v>
      </c>
      <c r="I24" s="115"/>
      <c r="J24" s="115"/>
      <c r="K24" s="77">
        <v>0.26</v>
      </c>
      <c r="L24" s="78">
        <f>L22+L20+L19</f>
        <v>15546</v>
      </c>
      <c r="M24" s="75">
        <v>2.7</v>
      </c>
      <c r="N24" s="98">
        <f>L24*K24</f>
        <v>4041.96</v>
      </c>
    </row>
    <row r="25" spans="1:17" ht="17.25" customHeight="1">
      <c r="A25" s="435"/>
      <c r="B25" s="435"/>
      <c r="C25" s="435"/>
      <c r="D25" s="435"/>
      <c r="E25" s="435"/>
      <c r="F25" s="435"/>
      <c r="G25" s="435"/>
      <c r="H25" s="74" t="s">
        <v>48</v>
      </c>
      <c r="I25" s="115"/>
      <c r="J25" s="115"/>
      <c r="K25" s="115"/>
      <c r="L25" s="115"/>
      <c r="N25" s="99">
        <f>SUM(N23:N24)</f>
        <v>4041.96</v>
      </c>
    </row>
    <row r="26" spans="1:17" ht="18" customHeight="1">
      <c r="A26" s="107" t="s">
        <v>34</v>
      </c>
      <c r="B26" s="105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160"/>
      <c r="N26" s="100"/>
    </row>
    <row r="27" spans="1:17" ht="22.5" customHeight="1">
      <c r="A27" s="107" t="s">
        <v>35</v>
      </c>
      <c r="B27" s="106"/>
      <c r="D27" s="436" t="s">
        <v>37</v>
      </c>
      <c r="E27" s="436"/>
      <c r="F27" s="436"/>
      <c r="G27" s="436"/>
      <c r="H27" s="101" t="e">
        <f>L23+#REF!+#REF!</f>
        <v>#REF!</v>
      </c>
      <c r="I27" s="91"/>
      <c r="J27" s="91"/>
      <c r="K27" s="71"/>
      <c r="L27" s="71">
        <v>2.7</v>
      </c>
      <c r="M27" s="160"/>
      <c r="N27" s="102" t="e">
        <f>L27*H27</f>
        <v>#REF!</v>
      </c>
    </row>
    <row r="28" spans="1:17" ht="22.5" customHeight="1">
      <c r="A28" s="107" t="s">
        <v>36</v>
      </c>
      <c r="B28" s="106"/>
      <c r="D28" s="436" t="s">
        <v>38</v>
      </c>
      <c r="E28" s="436"/>
      <c r="F28" s="436"/>
      <c r="G28" s="436"/>
      <c r="H28" s="101" t="e">
        <f>L24+#REF!+#REF!</f>
        <v>#REF!</v>
      </c>
      <c r="I28" s="91"/>
      <c r="J28" s="91"/>
      <c r="K28" s="71"/>
      <c r="L28" s="71">
        <v>0.26</v>
      </c>
      <c r="M28" s="160"/>
      <c r="N28" s="103" t="e">
        <f>L28*H28</f>
        <v>#REF!</v>
      </c>
    </row>
    <row r="29" spans="1:17" ht="22.5" customHeight="1">
      <c r="A29" s="70"/>
      <c r="D29" s="433" t="s">
        <v>49</v>
      </c>
      <c r="E29" s="433"/>
      <c r="F29" s="433"/>
      <c r="G29" s="433"/>
      <c r="H29" s="71"/>
      <c r="I29" s="91"/>
      <c r="J29" s="91"/>
      <c r="K29" s="71"/>
      <c r="L29" s="71"/>
      <c r="M29" s="160"/>
      <c r="N29" s="104" t="e">
        <f>SUM(N27:N28)</f>
        <v>#REF!</v>
      </c>
    </row>
    <row r="30" spans="1:17" ht="20">
      <c r="A30" s="70"/>
      <c r="D30" s="71"/>
      <c r="E30" s="90"/>
      <c r="F30" s="71"/>
      <c r="G30" s="71"/>
      <c r="H30" s="71"/>
      <c r="I30" s="91"/>
      <c r="J30" s="91"/>
      <c r="K30" s="71"/>
      <c r="L30" s="71"/>
      <c r="M30" s="160"/>
      <c r="N30" s="92"/>
    </row>
    <row r="31" spans="1:17" ht="17">
      <c r="M31" s="160"/>
    </row>
    <row r="32" spans="1:17" ht="17">
      <c r="M32" s="160"/>
    </row>
    <row r="33" spans="13:13" ht="17">
      <c r="M33" s="160"/>
    </row>
    <row r="34" spans="13:13" ht="17">
      <c r="M34" s="160"/>
    </row>
    <row r="35" spans="13:13" ht="17">
      <c r="M35" s="160"/>
    </row>
    <row r="36" spans="13:13" ht="17">
      <c r="M36" s="160"/>
    </row>
    <row r="37" spans="13:13" ht="17">
      <c r="M37" s="160"/>
    </row>
    <row r="38" spans="13:13" ht="17">
      <c r="M38" s="160"/>
    </row>
    <row r="39" spans="13:13" ht="17">
      <c r="M39" s="160"/>
    </row>
    <row r="40" spans="13:13" ht="17">
      <c r="M40" s="160"/>
    </row>
    <row r="41" spans="13:13" ht="17">
      <c r="M41" s="160"/>
    </row>
    <row r="42" spans="13:13" ht="17">
      <c r="M42" s="160"/>
    </row>
    <row r="43" spans="13:13" ht="17">
      <c r="M43" s="160"/>
    </row>
    <row r="44" spans="13:13" ht="17">
      <c r="M44" s="122"/>
    </row>
    <row r="45" spans="13:13">
      <c r="M45" s="81"/>
    </row>
    <row r="46" spans="13:13" ht="20">
      <c r="M46" s="71">
        <v>2.7</v>
      </c>
    </row>
    <row r="47" spans="13:13" ht="20">
      <c r="M47" s="71">
        <v>0.26</v>
      </c>
    </row>
    <row r="48" spans="13:13" ht="20">
      <c r="M48" s="71"/>
    </row>
    <row r="49" spans="13:13" ht="20">
      <c r="M49" s="71"/>
    </row>
  </sheetData>
  <mergeCells count="34">
    <mergeCell ref="F8:F9"/>
    <mergeCell ref="G8:G9"/>
    <mergeCell ref="A8:A9"/>
    <mergeCell ref="B8:B9"/>
    <mergeCell ref="C8:C9"/>
    <mergeCell ref="D8:D9"/>
    <mergeCell ref="E8:E9"/>
    <mergeCell ref="A15:A16"/>
    <mergeCell ref="B15:B16"/>
    <mergeCell ref="C15:C16"/>
    <mergeCell ref="D15:D16"/>
    <mergeCell ref="A11:A12"/>
    <mergeCell ref="B11:B12"/>
    <mergeCell ref="C11:C12"/>
    <mergeCell ref="D11:D12"/>
    <mergeCell ref="D29:G29"/>
    <mergeCell ref="A17:A18"/>
    <mergeCell ref="B17:B18"/>
    <mergeCell ref="C17:C18"/>
    <mergeCell ref="D17:D18"/>
    <mergeCell ref="A21:A22"/>
    <mergeCell ref="B21:B22"/>
    <mergeCell ref="C21:C22"/>
    <mergeCell ref="D21:D22"/>
    <mergeCell ref="A23:G23"/>
    <mergeCell ref="A24:G24"/>
    <mergeCell ref="A25:G25"/>
    <mergeCell ref="D27:G27"/>
    <mergeCell ref="D28:G28"/>
    <mergeCell ref="A1:L1"/>
    <mergeCell ref="A2:L2"/>
    <mergeCell ref="A3:L3"/>
    <mergeCell ref="A6:L6"/>
    <mergeCell ref="A7:L7"/>
  </mergeCells>
  <pageMargins left="0.68" right="0.17" top="0.15" bottom="0.14000000000000001" header="0.15" footer="0.1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51"/>
  <sheetViews>
    <sheetView workbookViewId="0">
      <selection activeCell="A10" sqref="A10:XFD22"/>
    </sheetView>
  </sheetViews>
  <sheetFormatPr baseColWidth="10" defaultColWidth="8.83203125" defaultRowHeight="14" x14ac:dyDescent="0"/>
  <cols>
    <col min="1" max="1" width="2.33203125" bestFit="1" customWidth="1"/>
    <col min="2" max="2" width="25.5" customWidth="1"/>
    <col min="3" max="3" width="15" bestFit="1" customWidth="1"/>
    <col min="4" max="4" width="12.5" style="70" bestFit="1" customWidth="1"/>
    <col min="5" max="5" width="6" style="70" bestFit="1" customWidth="1"/>
    <col min="6" max="6" width="8.83203125" style="70"/>
    <col min="7" max="7" width="12.5" style="70" bestFit="1" customWidth="1"/>
    <col min="8" max="8" width="12.33203125" style="70" bestFit="1" customWidth="1"/>
    <col min="9" max="9" width="5.5" style="70" hidden="1" customWidth="1"/>
    <col min="10" max="10" width="5.1640625" style="70" hidden="1" customWidth="1"/>
    <col min="11" max="11" width="10.1640625" style="70" customWidth="1"/>
    <col min="12" max="12" width="13.5" style="70" bestFit="1" customWidth="1"/>
    <col min="13" max="13" width="20.1640625" style="70" customWidth="1"/>
    <col min="14" max="14" width="10.33203125" style="70" bestFit="1" customWidth="1"/>
    <col min="15" max="19" width="0" hidden="1" customWidth="1"/>
  </cols>
  <sheetData>
    <row r="1" spans="1:17" ht="27.75" customHeight="1">
      <c r="A1" s="401" t="s">
        <v>0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119"/>
      <c r="N1" s="1"/>
      <c r="O1" s="2"/>
      <c r="P1" s="2"/>
      <c r="Q1" s="2"/>
    </row>
    <row r="2" spans="1:17" ht="21.75" customHeight="1">
      <c r="A2" s="401" t="s">
        <v>1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119"/>
      <c r="N2" s="1"/>
      <c r="O2" s="2"/>
      <c r="P2" s="2"/>
      <c r="Q2" s="2"/>
    </row>
    <row r="3" spans="1:17" ht="21.75" customHeight="1">
      <c r="A3" s="401" t="s">
        <v>2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119"/>
      <c r="N3" s="3"/>
      <c r="O3" s="4"/>
      <c r="P3" s="4"/>
      <c r="Q3" s="4"/>
    </row>
    <row r="4" spans="1:17" ht="8.25" customHeight="1" thickBot="1">
      <c r="A4" s="5"/>
      <c r="B4" s="5"/>
      <c r="C4" s="6"/>
      <c r="D4" s="7"/>
      <c r="E4" s="8"/>
      <c r="F4" s="9"/>
      <c r="G4" s="9"/>
      <c r="H4" s="56"/>
      <c r="I4" s="10"/>
      <c r="J4" s="10"/>
      <c r="K4" s="9"/>
      <c r="L4" s="11"/>
      <c r="M4" s="11"/>
      <c r="N4" s="11"/>
      <c r="P4" s="13"/>
      <c r="Q4" s="13"/>
    </row>
    <row r="5" spans="1:17" ht="8.25" customHeight="1" thickTop="1">
      <c r="A5" s="14"/>
      <c r="B5" s="14"/>
      <c r="C5" s="15"/>
      <c r="D5" s="16"/>
      <c r="E5" s="17"/>
      <c r="F5" s="18"/>
      <c r="G5" s="18"/>
      <c r="H5" s="57"/>
      <c r="I5" s="19"/>
      <c r="J5" s="19"/>
      <c r="K5" s="18"/>
      <c r="L5" s="20"/>
      <c r="M5" s="20"/>
      <c r="N5" s="68"/>
      <c r="P5" s="13"/>
      <c r="Q5" s="13"/>
    </row>
    <row r="6" spans="1:17" ht="21.75" customHeight="1">
      <c r="A6" s="401" t="s">
        <v>46</v>
      </c>
      <c r="B6" s="401"/>
      <c r="C6" s="401"/>
      <c r="D6" s="401"/>
      <c r="E6" s="401"/>
      <c r="F6" s="401"/>
      <c r="G6" s="401"/>
      <c r="H6" s="401"/>
      <c r="I6" s="401"/>
      <c r="J6" s="401"/>
      <c r="K6" s="401"/>
      <c r="L6" s="401"/>
      <c r="M6" s="119"/>
      <c r="N6" s="68"/>
      <c r="P6" s="13"/>
      <c r="Q6" s="13"/>
    </row>
    <row r="7" spans="1:17" ht="27" customHeight="1">
      <c r="A7" s="400" t="s">
        <v>41</v>
      </c>
      <c r="B7" s="400"/>
      <c r="C7" s="400"/>
      <c r="D7" s="400"/>
      <c r="E7" s="400"/>
      <c r="F7" s="400"/>
      <c r="G7" s="400"/>
      <c r="H7" s="400"/>
      <c r="I7" s="400"/>
      <c r="J7" s="400"/>
      <c r="K7" s="400"/>
      <c r="L7" s="400"/>
      <c r="M7" s="147"/>
      <c r="N7" s="68"/>
    </row>
    <row r="8" spans="1:17" ht="25" customHeight="1">
      <c r="A8" s="417" t="s">
        <v>4</v>
      </c>
      <c r="B8" s="419" t="s">
        <v>5</v>
      </c>
      <c r="C8" s="419" t="s">
        <v>6</v>
      </c>
      <c r="D8" s="425" t="s">
        <v>7</v>
      </c>
      <c r="E8" s="437"/>
      <c r="F8" s="413" t="s">
        <v>8</v>
      </c>
      <c r="G8" s="415" t="s">
        <v>9</v>
      </c>
      <c r="H8" s="58" t="s">
        <v>10</v>
      </c>
      <c r="I8" s="22"/>
      <c r="J8" s="23" t="s">
        <v>11</v>
      </c>
      <c r="K8" s="21" t="s">
        <v>10</v>
      </c>
      <c r="L8" s="21" t="s">
        <v>10</v>
      </c>
      <c r="M8" s="21" t="s">
        <v>10</v>
      </c>
      <c r="N8" s="410" t="s">
        <v>12</v>
      </c>
    </row>
    <row r="9" spans="1:17" ht="25" customHeight="1">
      <c r="A9" s="418"/>
      <c r="B9" s="420"/>
      <c r="C9" s="420"/>
      <c r="D9" s="426"/>
      <c r="E9" s="438"/>
      <c r="F9" s="414"/>
      <c r="G9" s="416"/>
      <c r="H9" s="59" t="s">
        <v>13</v>
      </c>
      <c r="I9" s="25"/>
      <c r="J9" s="26" t="s">
        <v>33</v>
      </c>
      <c r="K9" s="24" t="s">
        <v>14</v>
      </c>
      <c r="L9" s="24" t="s">
        <v>132</v>
      </c>
      <c r="M9" s="24" t="s">
        <v>133</v>
      </c>
      <c r="N9" s="411"/>
    </row>
    <row r="10" spans="1:17" s="70" customFormat="1" ht="18" customHeight="1">
      <c r="A10" s="42">
        <v>2</v>
      </c>
      <c r="B10" s="27" t="s">
        <v>15</v>
      </c>
      <c r="C10" s="43" t="s">
        <v>20</v>
      </c>
      <c r="D10" s="110" t="s">
        <v>69</v>
      </c>
      <c r="E10" s="72" t="s">
        <v>19</v>
      </c>
      <c r="F10" s="86">
        <v>60457</v>
      </c>
      <c r="G10" s="86">
        <v>63772</v>
      </c>
      <c r="H10" s="86">
        <f>G10-F10</f>
        <v>3315</v>
      </c>
      <c r="I10" s="86">
        <f>H10*3/100</f>
        <v>99.45</v>
      </c>
      <c r="J10" s="83">
        <v>0</v>
      </c>
      <c r="K10" s="87">
        <f>ROUND(O10,P10)</f>
        <v>99</v>
      </c>
      <c r="L10" s="88">
        <f>H10-K10</f>
        <v>3216</v>
      </c>
      <c r="M10" s="264"/>
      <c r="N10" s="89">
        <f>L10*0.26</f>
        <v>836.16000000000008</v>
      </c>
      <c r="O10" s="112">
        <f>H10*3/100</f>
        <v>99.45</v>
      </c>
      <c r="P10" s="70">
        <v>0</v>
      </c>
    </row>
    <row r="11" spans="1:17" s="70" customFormat="1" ht="18" customHeight="1">
      <c r="A11" s="406">
        <v>1</v>
      </c>
      <c r="B11" s="402" t="s">
        <v>15</v>
      </c>
      <c r="C11" s="404" t="s">
        <v>16</v>
      </c>
      <c r="D11" s="431" t="s">
        <v>69</v>
      </c>
      <c r="E11" s="82" t="s">
        <v>18</v>
      </c>
      <c r="F11" s="83">
        <v>1927</v>
      </c>
      <c r="G11" s="83">
        <v>2010</v>
      </c>
      <c r="H11" s="83">
        <f t="shared" ref="H11:H18" si="0">G11-F11</f>
        <v>83</v>
      </c>
      <c r="I11" s="111">
        <f>H11*3/100</f>
        <v>2.4900000000000002</v>
      </c>
      <c r="J11" s="83">
        <v>0</v>
      </c>
      <c r="K11" s="84">
        <f>ROUND(O11,P11)</f>
        <v>2</v>
      </c>
      <c r="L11" s="84"/>
      <c r="M11" s="265">
        <f>H11-K11</f>
        <v>81</v>
      </c>
      <c r="N11" s="85">
        <f>M11*K29</f>
        <v>218.70000000000002</v>
      </c>
      <c r="O11" s="112">
        <f>H11*3/100</f>
        <v>2.4900000000000002</v>
      </c>
      <c r="P11" s="70">
        <v>0</v>
      </c>
    </row>
    <row r="12" spans="1:17" s="70" customFormat="1" ht="18" customHeight="1">
      <c r="A12" s="407"/>
      <c r="B12" s="403"/>
      <c r="C12" s="405"/>
      <c r="D12" s="432"/>
      <c r="E12" s="72" t="s">
        <v>19</v>
      </c>
      <c r="F12" s="86">
        <v>123641</v>
      </c>
      <c r="G12" s="86">
        <v>131434</v>
      </c>
      <c r="H12" s="86">
        <f t="shared" si="0"/>
        <v>7793</v>
      </c>
      <c r="I12" s="86">
        <f t="shared" ref="I12:I18" si="1">H12*3/100</f>
        <v>233.79</v>
      </c>
      <c r="J12" s="83">
        <v>0</v>
      </c>
      <c r="K12" s="87">
        <f>ROUND(O12,P12)</f>
        <v>234</v>
      </c>
      <c r="L12" s="88">
        <f t="shared" ref="L12:L18" si="2">H12-K12</f>
        <v>7559</v>
      </c>
      <c r="M12" s="264"/>
      <c r="N12" s="89">
        <f>L12*0.26</f>
        <v>1965.3400000000001</v>
      </c>
      <c r="O12" s="112">
        <f>H12*3/100</f>
        <v>233.79</v>
      </c>
      <c r="P12" s="70">
        <v>0</v>
      </c>
    </row>
    <row r="13" spans="1:17" s="70" customFormat="1" ht="18" customHeight="1">
      <c r="A13" s="42">
        <v>1</v>
      </c>
      <c r="B13" s="27" t="s">
        <v>68</v>
      </c>
      <c r="C13" s="43" t="s">
        <v>22</v>
      </c>
      <c r="D13" s="110" t="s">
        <v>70</v>
      </c>
      <c r="E13" s="72" t="s">
        <v>19</v>
      </c>
      <c r="F13" s="86">
        <v>125976</v>
      </c>
      <c r="G13" s="86">
        <v>128151</v>
      </c>
      <c r="H13" s="86">
        <f t="shared" si="0"/>
        <v>2175</v>
      </c>
      <c r="I13" s="86">
        <f t="shared" si="1"/>
        <v>65.25</v>
      </c>
      <c r="J13" s="83">
        <v>0</v>
      </c>
      <c r="K13" s="87">
        <f t="shared" ref="K13:K18" si="3">ROUND(O13,P13)</f>
        <v>65</v>
      </c>
      <c r="L13" s="88">
        <f t="shared" si="2"/>
        <v>2110</v>
      </c>
      <c r="M13" s="264"/>
      <c r="N13" s="89">
        <f>L13*0.26</f>
        <v>548.6</v>
      </c>
      <c r="O13" s="112">
        <f t="shared" ref="O13:O18" si="4">H13*3/100</f>
        <v>65.25</v>
      </c>
      <c r="P13" s="70">
        <v>0</v>
      </c>
    </row>
    <row r="14" spans="1:17" s="70" customFormat="1" ht="18" customHeight="1">
      <c r="A14" s="42">
        <v>2</v>
      </c>
      <c r="B14" s="27" t="s">
        <v>68</v>
      </c>
      <c r="C14" s="43" t="s">
        <v>24</v>
      </c>
      <c r="D14" s="110" t="s">
        <v>70</v>
      </c>
      <c r="E14" s="72" t="s">
        <v>19</v>
      </c>
      <c r="F14" s="86">
        <v>197471</v>
      </c>
      <c r="G14" s="86">
        <v>211312</v>
      </c>
      <c r="H14" s="86">
        <f t="shared" si="0"/>
        <v>13841</v>
      </c>
      <c r="I14" s="86">
        <f t="shared" si="1"/>
        <v>415.23</v>
      </c>
      <c r="J14" s="83">
        <v>0</v>
      </c>
      <c r="K14" s="87">
        <f t="shared" si="3"/>
        <v>415</v>
      </c>
      <c r="L14" s="88">
        <f t="shared" si="2"/>
        <v>13426</v>
      </c>
      <c r="M14" s="264"/>
      <c r="N14" s="89">
        <f>L14*0.26</f>
        <v>3490.76</v>
      </c>
      <c r="O14" s="112">
        <f t="shared" si="4"/>
        <v>415.23</v>
      </c>
      <c r="P14" s="70">
        <v>0</v>
      </c>
    </row>
    <row r="15" spans="1:17" s="70" customFormat="1" ht="18" customHeight="1">
      <c r="A15" s="406">
        <v>3</v>
      </c>
      <c r="B15" s="402" t="s">
        <v>68</v>
      </c>
      <c r="C15" s="404" t="s">
        <v>31</v>
      </c>
      <c r="D15" s="429" t="s">
        <v>70</v>
      </c>
      <c r="E15" s="82" t="s">
        <v>18</v>
      </c>
      <c r="F15" s="83">
        <v>1274</v>
      </c>
      <c r="G15" s="83">
        <v>1389</v>
      </c>
      <c r="H15" s="83">
        <f t="shared" si="0"/>
        <v>115</v>
      </c>
      <c r="I15" s="83">
        <f t="shared" si="1"/>
        <v>3.45</v>
      </c>
      <c r="J15" s="83">
        <v>0</v>
      </c>
      <c r="K15" s="84">
        <f t="shared" si="3"/>
        <v>3</v>
      </c>
      <c r="L15" s="84"/>
      <c r="M15" s="265">
        <f>H15-K15</f>
        <v>112</v>
      </c>
      <c r="N15" s="85">
        <f>M15*K29</f>
        <v>302.40000000000003</v>
      </c>
      <c r="O15" s="112">
        <f t="shared" si="4"/>
        <v>3.45</v>
      </c>
      <c r="P15" s="70">
        <v>0</v>
      </c>
    </row>
    <row r="16" spans="1:17" s="70" customFormat="1" ht="18" customHeight="1">
      <c r="A16" s="407"/>
      <c r="B16" s="403"/>
      <c r="C16" s="405"/>
      <c r="D16" s="430"/>
      <c r="E16" s="72" t="s">
        <v>19</v>
      </c>
      <c r="F16" s="86">
        <v>24895</v>
      </c>
      <c r="G16" s="86">
        <v>30724</v>
      </c>
      <c r="H16" s="86">
        <f t="shared" si="0"/>
        <v>5829</v>
      </c>
      <c r="I16" s="86">
        <f t="shared" si="1"/>
        <v>174.87</v>
      </c>
      <c r="J16" s="83">
        <v>0</v>
      </c>
      <c r="K16" s="87">
        <f t="shared" si="3"/>
        <v>175</v>
      </c>
      <c r="L16" s="88">
        <f t="shared" si="2"/>
        <v>5654</v>
      </c>
      <c r="M16" s="264"/>
      <c r="N16" s="89">
        <f>L16*0.26</f>
        <v>1470.04</v>
      </c>
      <c r="O16" s="112">
        <f t="shared" si="4"/>
        <v>174.87</v>
      </c>
      <c r="P16" s="70">
        <v>0</v>
      </c>
    </row>
    <row r="17" spans="1:16" s="70" customFormat="1" ht="18" customHeight="1">
      <c r="A17" s="406">
        <v>4</v>
      </c>
      <c r="B17" s="402" t="s">
        <v>68</v>
      </c>
      <c r="C17" s="404" t="s">
        <v>32</v>
      </c>
      <c r="D17" s="429" t="s">
        <v>70</v>
      </c>
      <c r="E17" s="82" t="s">
        <v>18</v>
      </c>
      <c r="F17" s="83">
        <v>5227</v>
      </c>
      <c r="G17" s="83">
        <v>5362</v>
      </c>
      <c r="H17" s="83">
        <f t="shared" si="0"/>
        <v>135</v>
      </c>
      <c r="I17" s="83">
        <f t="shared" si="1"/>
        <v>4.05</v>
      </c>
      <c r="J17" s="83">
        <v>0</v>
      </c>
      <c r="K17" s="84">
        <f t="shared" si="3"/>
        <v>4</v>
      </c>
      <c r="L17" s="84"/>
      <c r="M17" s="265">
        <f>H17-K17</f>
        <v>131</v>
      </c>
      <c r="N17" s="85">
        <f>M17*K29</f>
        <v>353.70000000000005</v>
      </c>
      <c r="O17" s="112">
        <f t="shared" si="4"/>
        <v>4.05</v>
      </c>
      <c r="P17" s="70">
        <v>0</v>
      </c>
    </row>
    <row r="18" spans="1:16" s="70" customFormat="1" ht="18" customHeight="1">
      <c r="A18" s="407"/>
      <c r="B18" s="403"/>
      <c r="C18" s="405"/>
      <c r="D18" s="430"/>
      <c r="E18" s="72" t="s">
        <v>19</v>
      </c>
      <c r="F18" s="86">
        <v>121360</v>
      </c>
      <c r="G18" s="86">
        <v>132131</v>
      </c>
      <c r="H18" s="86">
        <f t="shared" si="0"/>
        <v>10771</v>
      </c>
      <c r="I18" s="86">
        <f t="shared" si="1"/>
        <v>323.13</v>
      </c>
      <c r="J18" s="83">
        <v>0</v>
      </c>
      <c r="K18" s="87">
        <f t="shared" si="3"/>
        <v>323</v>
      </c>
      <c r="L18" s="88">
        <f t="shared" si="2"/>
        <v>10448</v>
      </c>
      <c r="M18" s="264"/>
      <c r="N18" s="89">
        <f>L18*0.26</f>
        <v>2716.48</v>
      </c>
      <c r="O18" s="112">
        <f t="shared" si="4"/>
        <v>323.13</v>
      </c>
      <c r="P18" s="70">
        <v>0</v>
      </c>
    </row>
    <row r="19" spans="1:16" ht="18" customHeight="1">
      <c r="A19" s="42">
        <v>1</v>
      </c>
      <c r="B19" s="27" t="s">
        <v>72</v>
      </c>
      <c r="C19" s="43" t="s">
        <v>26</v>
      </c>
      <c r="D19" s="72" t="s">
        <v>71</v>
      </c>
      <c r="E19" s="72" t="s">
        <v>19</v>
      </c>
      <c r="F19" s="86">
        <v>87482</v>
      </c>
      <c r="G19" s="86">
        <v>89362</v>
      </c>
      <c r="H19" s="86">
        <f>G19-F19</f>
        <v>1880</v>
      </c>
      <c r="I19" s="86">
        <f>H19*3/100</f>
        <v>56.4</v>
      </c>
      <c r="J19" s="83">
        <v>0</v>
      </c>
      <c r="K19" s="87">
        <f>ROUND(O19,P19)</f>
        <v>56</v>
      </c>
      <c r="L19" s="88">
        <f>H19-K19</f>
        <v>1824</v>
      </c>
      <c r="M19" s="264"/>
      <c r="N19" s="89">
        <f>L19*0.26</f>
        <v>474.24</v>
      </c>
      <c r="O19" s="112">
        <f>H19*3/100</f>
        <v>56.4</v>
      </c>
      <c r="P19">
        <v>0</v>
      </c>
    </row>
    <row r="20" spans="1:16" ht="18" customHeight="1">
      <c r="A20" s="42">
        <v>2</v>
      </c>
      <c r="B20" s="27" t="s">
        <v>72</v>
      </c>
      <c r="C20" s="43" t="s">
        <v>29</v>
      </c>
      <c r="D20" s="110" t="s">
        <v>71</v>
      </c>
      <c r="E20" s="72" t="s">
        <v>19</v>
      </c>
      <c r="F20" s="86">
        <v>61452</v>
      </c>
      <c r="G20" s="86">
        <v>67159</v>
      </c>
      <c r="H20" s="86">
        <f>G20-F20</f>
        <v>5707</v>
      </c>
      <c r="I20" s="86">
        <f>H20*3/100</f>
        <v>171.21</v>
      </c>
      <c r="J20" s="83">
        <v>0</v>
      </c>
      <c r="K20" s="87">
        <f>ROUND(O20,P20)</f>
        <v>171</v>
      </c>
      <c r="L20" s="88">
        <f>H20-K20</f>
        <v>5536</v>
      </c>
      <c r="M20" s="264"/>
      <c r="N20" s="89">
        <f>L20*0.26</f>
        <v>1439.3600000000001</v>
      </c>
      <c r="O20" s="112">
        <f>H20*3/100</f>
        <v>171.21</v>
      </c>
      <c r="P20">
        <v>0</v>
      </c>
    </row>
    <row r="21" spans="1:16" ht="18" customHeight="1">
      <c r="A21" s="421">
        <v>3</v>
      </c>
      <c r="B21" s="402" t="s">
        <v>72</v>
      </c>
      <c r="C21" s="404" t="s">
        <v>30</v>
      </c>
      <c r="D21" s="429" t="s">
        <v>71</v>
      </c>
      <c r="E21" s="82" t="s">
        <v>18</v>
      </c>
      <c r="F21" s="83">
        <v>732</v>
      </c>
      <c r="G21" s="83">
        <v>850</v>
      </c>
      <c r="H21" s="83">
        <f>G21-F21</f>
        <v>118</v>
      </c>
      <c r="I21" s="83">
        <f>H21*3/100</f>
        <v>3.54</v>
      </c>
      <c r="J21" s="83">
        <v>0</v>
      </c>
      <c r="K21" s="84">
        <f>ROUND(O21,P21)</f>
        <v>4</v>
      </c>
      <c r="L21" s="84"/>
      <c r="M21" s="265">
        <f>H21-K21</f>
        <v>114</v>
      </c>
      <c r="N21" s="96">
        <f>M21*K29</f>
        <v>307.8</v>
      </c>
      <c r="O21" s="112">
        <f>H21*3/100</f>
        <v>3.54</v>
      </c>
      <c r="P21">
        <v>0</v>
      </c>
    </row>
    <row r="22" spans="1:16" ht="18" customHeight="1">
      <c r="A22" s="422"/>
      <c r="B22" s="403"/>
      <c r="C22" s="405"/>
      <c r="D22" s="430"/>
      <c r="E22" s="72" t="s">
        <v>19</v>
      </c>
      <c r="F22" s="86">
        <v>43075</v>
      </c>
      <c r="G22" s="86">
        <v>52301</v>
      </c>
      <c r="H22" s="86">
        <f>G22-F22</f>
        <v>9226</v>
      </c>
      <c r="I22" s="86">
        <f>H22*3/100</f>
        <v>276.77999999999997</v>
      </c>
      <c r="J22" s="83">
        <v>0</v>
      </c>
      <c r="K22" s="87">
        <f>ROUND(O22,P22)</f>
        <v>277</v>
      </c>
      <c r="L22" s="88">
        <f>H22-K22</f>
        <v>8949</v>
      </c>
      <c r="M22" s="264"/>
      <c r="N22" s="89">
        <f>L22*0.26</f>
        <v>2326.7400000000002</v>
      </c>
      <c r="O22" s="112">
        <f>H22*3/100</f>
        <v>276.77999999999997</v>
      </c>
      <c r="P22">
        <v>0</v>
      </c>
    </row>
    <row r="23" spans="1:16" ht="17.25" customHeight="1">
      <c r="A23" s="148"/>
      <c r="B23" s="149"/>
      <c r="C23" s="150"/>
      <c r="D23" s="151"/>
      <c r="E23" s="152"/>
      <c r="F23" s="153"/>
      <c r="G23" s="153">
        <f>SUBTOTAL(109,G10:G22)</f>
        <v>915957</v>
      </c>
      <c r="H23" s="153">
        <f t="shared" ref="H23:M23" si="5">SUBTOTAL(109,H10:H22)</f>
        <v>60988</v>
      </c>
      <c r="I23" s="153">
        <f t="shared" si="5"/>
        <v>1829.64</v>
      </c>
      <c r="J23" s="153">
        <f t="shared" si="5"/>
        <v>0</v>
      </c>
      <c r="K23" s="153">
        <f t="shared" si="5"/>
        <v>1828</v>
      </c>
      <c r="L23" s="153">
        <f t="shared" si="5"/>
        <v>58722</v>
      </c>
      <c r="M23" s="153">
        <f t="shared" si="5"/>
        <v>438</v>
      </c>
      <c r="N23" s="157"/>
      <c r="O23" s="112"/>
    </row>
    <row r="24" spans="1:16" ht="17.25" customHeight="1">
      <c r="A24" s="148"/>
      <c r="B24" s="149"/>
      <c r="C24" s="150"/>
      <c r="D24" s="151"/>
      <c r="E24" s="152"/>
      <c r="F24" s="153"/>
      <c r="G24" s="153"/>
      <c r="H24" s="364"/>
      <c r="I24" s="153"/>
      <c r="J24" s="153"/>
      <c r="K24" s="153"/>
      <c r="L24" s="153"/>
      <c r="M24" s="153"/>
      <c r="N24" s="157"/>
      <c r="O24" s="112"/>
    </row>
    <row r="25" spans="1:16" ht="17.25" customHeight="1">
      <c r="A25" s="434"/>
      <c r="B25" s="434"/>
      <c r="C25" s="434"/>
      <c r="D25" s="434"/>
      <c r="E25" s="434"/>
      <c r="F25" s="434"/>
      <c r="G25" s="434"/>
      <c r="I25" s="73"/>
      <c r="J25" s="73"/>
      <c r="K25" s="75">
        <v>2.7</v>
      </c>
      <c r="L25" s="78">
        <f>M23</f>
        <v>438</v>
      </c>
      <c r="M25" s="76">
        <f>K25*L25</f>
        <v>1182.6000000000001</v>
      </c>
      <c r="N25" s="97"/>
    </row>
    <row r="26" spans="1:16" ht="17.25" customHeight="1">
      <c r="A26" s="435"/>
      <c r="B26" s="435"/>
      <c r="C26" s="435"/>
      <c r="D26" s="435"/>
      <c r="E26" s="435"/>
      <c r="F26" s="435"/>
      <c r="G26" s="435"/>
      <c r="I26" s="116"/>
      <c r="J26" s="116"/>
      <c r="K26" s="77">
        <v>0.26</v>
      </c>
      <c r="L26" s="76">
        <f>L23</f>
        <v>58722</v>
      </c>
      <c r="M26" s="76">
        <f>K26*L26</f>
        <v>15267.720000000001</v>
      </c>
      <c r="N26" s="98"/>
    </row>
    <row r="27" spans="1:16" ht="17.25" customHeight="1">
      <c r="A27" s="435"/>
      <c r="B27" s="435"/>
      <c r="C27" s="435"/>
      <c r="D27" s="435"/>
      <c r="E27" s="435"/>
      <c r="F27" s="435"/>
      <c r="G27" s="435"/>
      <c r="I27" s="116"/>
      <c r="J27" s="116"/>
      <c r="K27" s="116"/>
      <c r="L27" s="116"/>
      <c r="M27" s="75"/>
      <c r="N27" s="99"/>
    </row>
    <row r="28" spans="1:16" ht="18" customHeight="1">
      <c r="C28" s="81"/>
      <c r="D28" s="81"/>
      <c r="E28" s="81"/>
      <c r="F28" s="81"/>
      <c r="G28" s="81"/>
      <c r="H28" s="81"/>
      <c r="I28" s="81"/>
      <c r="J28" s="81"/>
      <c r="K28" s="81"/>
      <c r="M28" s="160"/>
      <c r="N28" s="100"/>
    </row>
    <row r="29" spans="1:16" ht="22.5" customHeight="1">
      <c r="A29" s="107" t="s">
        <v>34</v>
      </c>
      <c r="B29" s="105"/>
      <c r="D29" s="436" t="s">
        <v>37</v>
      </c>
      <c r="E29" s="436"/>
      <c r="F29" s="436"/>
      <c r="G29" s="436"/>
      <c r="H29" s="79" t="s">
        <v>18</v>
      </c>
      <c r="I29" s="91"/>
      <c r="J29" s="91"/>
      <c r="K29" s="71">
        <v>2.7</v>
      </c>
      <c r="L29" s="363">
        <f>M23</f>
        <v>438</v>
      </c>
      <c r="M29" s="160">
        <f>K29*L29</f>
        <v>1182.6000000000001</v>
      </c>
      <c r="N29" s="102"/>
    </row>
    <row r="30" spans="1:16" ht="22.5" customHeight="1">
      <c r="A30" s="107" t="s">
        <v>35</v>
      </c>
      <c r="B30" s="106"/>
      <c r="D30" s="436" t="s">
        <v>38</v>
      </c>
      <c r="E30" s="436"/>
      <c r="F30" s="436"/>
      <c r="G30" s="436"/>
      <c r="H30" s="74" t="s">
        <v>19</v>
      </c>
      <c r="I30" s="91"/>
      <c r="J30" s="91"/>
      <c r="K30" s="71">
        <v>0.26</v>
      </c>
      <c r="L30" s="363">
        <f>L23</f>
        <v>58722</v>
      </c>
      <c r="M30" s="160">
        <f>K30*L30</f>
        <v>15267.720000000001</v>
      </c>
      <c r="N30" s="103"/>
    </row>
    <row r="31" spans="1:16" ht="22.5" customHeight="1">
      <c r="A31" s="107" t="s">
        <v>36</v>
      </c>
      <c r="B31" s="106"/>
      <c r="D31" s="433" t="s">
        <v>49</v>
      </c>
      <c r="E31" s="433"/>
      <c r="F31" s="433"/>
      <c r="G31" s="433"/>
      <c r="I31" s="91"/>
      <c r="J31" s="91"/>
      <c r="K31" s="71"/>
      <c r="L31" s="74" t="s">
        <v>48</v>
      </c>
      <c r="M31" s="160">
        <f>SUM(M29:M30)</f>
        <v>16450.32</v>
      </c>
      <c r="N31" s="104"/>
    </row>
    <row r="32" spans="1:16" ht="9.75" customHeight="1">
      <c r="A32" s="70"/>
      <c r="D32" s="71"/>
      <c r="E32" s="90"/>
      <c r="F32" s="71"/>
      <c r="G32" s="71"/>
      <c r="H32" s="71"/>
      <c r="I32" s="91"/>
      <c r="J32" s="91"/>
      <c r="K32" s="71"/>
      <c r="L32" s="71"/>
      <c r="M32" s="160"/>
      <c r="N32" s="92"/>
    </row>
    <row r="33" spans="13:13" ht="17">
      <c r="M33" s="160"/>
    </row>
    <row r="34" spans="13:13" ht="17">
      <c r="M34" s="160"/>
    </row>
    <row r="35" spans="13:13" ht="17">
      <c r="M35" s="160"/>
    </row>
    <row r="36" spans="13:13" ht="17">
      <c r="M36" s="160"/>
    </row>
    <row r="37" spans="13:13" ht="17">
      <c r="M37" s="160"/>
    </row>
    <row r="38" spans="13:13" ht="17">
      <c r="M38" s="160"/>
    </row>
    <row r="39" spans="13:13" ht="17">
      <c r="M39" s="160"/>
    </row>
    <row r="40" spans="13:13" ht="17">
      <c r="M40" s="160"/>
    </row>
    <row r="41" spans="13:13" ht="17">
      <c r="M41" s="160"/>
    </row>
    <row r="42" spans="13:13" ht="17">
      <c r="M42" s="160"/>
    </row>
    <row r="43" spans="13:13" ht="17">
      <c r="M43" s="160"/>
    </row>
    <row r="44" spans="13:13" ht="17">
      <c r="M44" s="160"/>
    </row>
    <row r="45" spans="13:13" ht="17">
      <c r="M45" s="160"/>
    </row>
    <row r="46" spans="13:13" ht="17">
      <c r="M46" s="122"/>
    </row>
    <row r="47" spans="13:13">
      <c r="M47" s="81"/>
    </row>
    <row r="48" spans="13:13" ht="20">
      <c r="M48" s="71">
        <v>2.7</v>
      </c>
    </row>
    <row r="49" spans="13:13" ht="20">
      <c r="M49" s="71">
        <v>0.26</v>
      </c>
    </row>
    <row r="50" spans="13:13" ht="20">
      <c r="M50" s="71"/>
    </row>
    <row r="51" spans="13:13" ht="20">
      <c r="M51" s="71"/>
    </row>
  </sheetData>
  <mergeCells count="35">
    <mergeCell ref="A17:A18"/>
    <mergeCell ref="B17:B18"/>
    <mergeCell ref="C17:C18"/>
    <mergeCell ref="D17:D18"/>
    <mergeCell ref="A21:A22"/>
    <mergeCell ref="B21:B22"/>
    <mergeCell ref="C21:C22"/>
    <mergeCell ref="D21:D22"/>
    <mergeCell ref="A11:A12"/>
    <mergeCell ref="B11:B12"/>
    <mergeCell ref="C11:C12"/>
    <mergeCell ref="D11:D12"/>
    <mergeCell ref="A15:A16"/>
    <mergeCell ref="B15:B16"/>
    <mergeCell ref="C15:C16"/>
    <mergeCell ref="D15:D16"/>
    <mergeCell ref="D31:G31"/>
    <mergeCell ref="A25:G25"/>
    <mergeCell ref="A26:G26"/>
    <mergeCell ref="A27:G27"/>
    <mergeCell ref="D29:G29"/>
    <mergeCell ref="D30:G30"/>
    <mergeCell ref="N8:N9"/>
    <mergeCell ref="A1:L1"/>
    <mergeCell ref="A2:L2"/>
    <mergeCell ref="A3:L3"/>
    <mergeCell ref="A6:L6"/>
    <mergeCell ref="A7:L7"/>
    <mergeCell ref="A8:A9"/>
    <mergeCell ref="B8:B9"/>
    <mergeCell ref="C8:C9"/>
    <mergeCell ref="D8:D9"/>
    <mergeCell ref="E8:E9"/>
    <mergeCell ref="F8:F9"/>
    <mergeCell ref="G8:G9"/>
  </mergeCells>
  <pageMargins left="0.68" right="0.17" top="0.15" bottom="0.14000000000000001" header="0.15" footer="0.1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6"/>
  <sheetViews>
    <sheetView workbookViewId="0">
      <selection activeCell="A13" sqref="A13:XFD21"/>
    </sheetView>
  </sheetViews>
  <sheetFormatPr baseColWidth="10" defaultColWidth="8.83203125" defaultRowHeight="13" x14ac:dyDescent="0"/>
  <cols>
    <col min="1" max="1" width="5.6640625" style="124" customWidth="1"/>
    <col min="2" max="2" width="23.5" style="124" customWidth="1"/>
    <col min="3" max="3" width="15" style="124" bestFit="1" customWidth="1"/>
    <col min="4" max="4" width="12.5" style="197" bestFit="1" customWidth="1"/>
    <col min="5" max="5" width="6" style="197" bestFit="1" customWidth="1"/>
    <col min="6" max="6" width="8.83203125" style="197"/>
    <col min="7" max="8" width="16.1640625" style="197" customWidth="1"/>
    <col min="9" max="10" width="16.1640625" style="197" hidden="1" customWidth="1"/>
    <col min="11" max="11" width="21.83203125" style="197" customWidth="1"/>
    <col min="12" max="14" width="16.1640625" style="197" customWidth="1"/>
    <col min="15" max="19" width="0" style="124" hidden="1" customWidth="1"/>
    <col min="20" max="16384" width="8.83203125" style="124"/>
  </cols>
  <sheetData>
    <row r="1" spans="1:16" ht="27.75" customHeight="1">
      <c r="A1" s="371" t="s">
        <v>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169"/>
      <c r="P1" s="169"/>
    </row>
    <row r="2" spans="1:16" ht="21.75" customHeight="1">
      <c r="A2" s="371" t="s">
        <v>1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169"/>
      <c r="P2" s="169"/>
    </row>
    <row r="3" spans="1:16" ht="21.75" customHeight="1">
      <c r="A3" s="371" t="s">
        <v>2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170"/>
      <c r="P3" s="170"/>
    </row>
    <row r="4" spans="1:16" ht="8.25" customHeight="1" thickBot="1">
      <c r="A4" s="171"/>
      <c r="B4" s="171"/>
      <c r="C4" s="172"/>
      <c r="D4" s="173"/>
      <c r="E4" s="174"/>
      <c r="F4" s="175"/>
      <c r="G4" s="175"/>
      <c r="H4" s="176"/>
      <c r="I4" s="177"/>
      <c r="J4" s="175"/>
      <c r="K4" s="178"/>
      <c r="L4" s="178"/>
      <c r="M4" s="178"/>
      <c r="N4" s="178"/>
      <c r="O4" s="179"/>
      <c r="P4" s="179"/>
    </row>
    <row r="5" spans="1:16" ht="8.25" customHeight="1" thickTop="1">
      <c r="A5" s="180"/>
      <c r="B5" s="180"/>
      <c r="C5" s="181"/>
      <c r="D5" s="182"/>
      <c r="E5" s="183"/>
      <c r="F5" s="184"/>
      <c r="G5" s="184"/>
      <c r="H5" s="185"/>
      <c r="I5" s="186"/>
      <c r="J5" s="184"/>
      <c r="K5" s="187"/>
      <c r="L5" s="188"/>
      <c r="M5" s="188"/>
      <c r="N5" s="188"/>
      <c r="O5" s="179"/>
      <c r="P5" s="179"/>
    </row>
    <row r="6" spans="1:16" ht="21.75" customHeight="1">
      <c r="A6" s="371" t="s">
        <v>3</v>
      </c>
      <c r="B6" s="371"/>
      <c r="C6" s="371"/>
      <c r="D6" s="371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179"/>
      <c r="P6" s="179"/>
    </row>
    <row r="7" spans="1:16" ht="27" customHeight="1">
      <c r="A7" s="372" t="s">
        <v>41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</row>
    <row r="9" spans="1:16" ht="17.25" customHeight="1">
      <c r="A9" s="443" t="s">
        <v>41</v>
      </c>
      <c r="B9" s="443"/>
      <c r="C9" s="443"/>
      <c r="D9" s="443"/>
      <c r="E9" s="443"/>
      <c r="F9" s="443"/>
      <c r="G9" s="443"/>
      <c r="H9" s="443"/>
      <c r="I9" s="443"/>
      <c r="J9" s="443"/>
      <c r="K9" s="443"/>
      <c r="L9" s="443"/>
      <c r="M9" s="443"/>
      <c r="N9" s="443"/>
    </row>
    <row r="10" spans="1:16" ht="10.5" customHeight="1">
      <c r="A10" s="444"/>
      <c r="B10" s="444"/>
      <c r="C10" s="444"/>
      <c r="D10" s="444"/>
      <c r="E10" s="444"/>
      <c r="F10" s="444"/>
      <c r="G10" s="444"/>
      <c r="H10" s="444"/>
      <c r="I10" s="444"/>
      <c r="J10" s="444"/>
      <c r="K10" s="444"/>
      <c r="L10" s="444"/>
      <c r="M10" s="444"/>
      <c r="N10" s="444"/>
    </row>
    <row r="11" spans="1:16" ht="26" customHeight="1">
      <c r="A11" s="387" t="s">
        <v>4</v>
      </c>
      <c r="B11" s="389" t="s">
        <v>5</v>
      </c>
      <c r="C11" s="389" t="s">
        <v>6</v>
      </c>
      <c r="D11" s="391" t="s">
        <v>7</v>
      </c>
      <c r="E11" s="445"/>
      <c r="F11" s="377" t="s">
        <v>8</v>
      </c>
      <c r="G11" s="385" t="s">
        <v>9</v>
      </c>
      <c r="H11" s="189" t="s">
        <v>10</v>
      </c>
      <c r="I11" s="190"/>
      <c r="J11" s="124"/>
      <c r="K11" s="191" t="s">
        <v>11</v>
      </c>
      <c r="L11" s="192" t="s">
        <v>10</v>
      </c>
      <c r="M11" s="192" t="s">
        <v>10</v>
      </c>
      <c r="N11" s="441" t="s">
        <v>141</v>
      </c>
    </row>
    <row r="12" spans="1:16" ht="26" customHeight="1">
      <c r="A12" s="388"/>
      <c r="B12" s="390"/>
      <c r="C12" s="390"/>
      <c r="D12" s="392"/>
      <c r="E12" s="446"/>
      <c r="F12" s="378"/>
      <c r="G12" s="386"/>
      <c r="H12" s="193" t="s">
        <v>13</v>
      </c>
      <c r="I12" s="194"/>
      <c r="J12" s="124"/>
      <c r="K12" s="195" t="s">
        <v>33</v>
      </c>
      <c r="L12" s="196" t="s">
        <v>144</v>
      </c>
      <c r="M12" s="196" t="s">
        <v>133</v>
      </c>
      <c r="N12" s="442"/>
    </row>
    <row r="13" spans="1:16" s="70" customFormat="1" ht="18" customHeight="1">
      <c r="A13" s="42">
        <v>2</v>
      </c>
      <c r="B13" s="27" t="s">
        <v>15</v>
      </c>
      <c r="C13" s="43" t="s">
        <v>20</v>
      </c>
      <c r="D13" s="110" t="s">
        <v>69</v>
      </c>
      <c r="E13" s="72" t="s">
        <v>19</v>
      </c>
      <c r="F13" s="86">
        <v>63772</v>
      </c>
      <c r="G13" s="86">
        <v>67898</v>
      </c>
      <c r="H13" s="86">
        <f>G13-F13</f>
        <v>4126</v>
      </c>
      <c r="I13" s="86">
        <f>H13*3/100</f>
        <v>123.78</v>
      </c>
      <c r="J13" s="83">
        <v>0</v>
      </c>
      <c r="K13" s="87">
        <f>ROUND(O13,P13)</f>
        <v>124</v>
      </c>
      <c r="L13" s="88">
        <f>H13-K13</f>
        <v>4002</v>
      </c>
      <c r="N13" s="89">
        <f>L13*0.26</f>
        <v>1040.52</v>
      </c>
      <c r="O13" s="112">
        <f>H13*3/100</f>
        <v>123.78</v>
      </c>
      <c r="P13" s="70">
        <v>0</v>
      </c>
    </row>
    <row r="14" spans="1:16" s="70" customFormat="1" ht="18" customHeight="1">
      <c r="A14" s="406">
        <v>1</v>
      </c>
      <c r="B14" s="402" t="s">
        <v>15</v>
      </c>
      <c r="C14" s="404" t="s">
        <v>16</v>
      </c>
      <c r="D14" s="431" t="s">
        <v>73</v>
      </c>
      <c r="E14" s="82" t="s">
        <v>18</v>
      </c>
      <c r="F14" s="83">
        <v>2010</v>
      </c>
      <c r="G14" s="83">
        <v>2044</v>
      </c>
      <c r="H14" s="83">
        <f t="shared" ref="H14:H21" si="0">G14-F14</f>
        <v>34</v>
      </c>
      <c r="I14" s="111">
        <f>H14*3/100</f>
        <v>1.02</v>
      </c>
      <c r="J14" s="83">
        <v>0</v>
      </c>
      <c r="K14" s="84">
        <f>ROUND(O14,P14)</f>
        <v>1</v>
      </c>
      <c r="L14" s="70">
        <v>0</v>
      </c>
      <c r="M14" s="84">
        <f>H14-K14</f>
        <v>33</v>
      </c>
      <c r="N14" s="85">
        <f>M14*2.7</f>
        <v>89.100000000000009</v>
      </c>
      <c r="O14" s="112">
        <f>H14*3/100</f>
        <v>1.02</v>
      </c>
      <c r="P14" s="70">
        <v>0</v>
      </c>
    </row>
    <row r="15" spans="1:16" s="70" customFormat="1" ht="18" customHeight="1">
      <c r="A15" s="407"/>
      <c r="B15" s="403"/>
      <c r="C15" s="405"/>
      <c r="D15" s="432"/>
      <c r="E15" s="72" t="s">
        <v>19</v>
      </c>
      <c r="F15" s="86">
        <v>131434</v>
      </c>
      <c r="G15" s="86">
        <v>144909</v>
      </c>
      <c r="H15" s="86">
        <f t="shared" si="0"/>
        <v>13475</v>
      </c>
      <c r="I15" s="86">
        <f t="shared" ref="I15:I21" si="1">H15*3/100</f>
        <v>404.25</v>
      </c>
      <c r="J15" s="83">
        <v>0</v>
      </c>
      <c r="K15" s="87">
        <f>ROUND(O15,P15)</f>
        <v>404</v>
      </c>
      <c r="L15" s="88">
        <f t="shared" ref="L15:L21" si="2">H15-K15</f>
        <v>13071</v>
      </c>
      <c r="N15" s="89">
        <f>L15*0.26</f>
        <v>3398.46</v>
      </c>
      <c r="O15" s="112">
        <f>H15*3/100</f>
        <v>404.25</v>
      </c>
      <c r="P15" s="70">
        <v>0</v>
      </c>
    </row>
    <row r="16" spans="1:16" s="70" customFormat="1" ht="18" customHeight="1">
      <c r="A16" s="42">
        <v>1</v>
      </c>
      <c r="B16" s="27" t="s">
        <v>68</v>
      </c>
      <c r="C16" s="43" t="s">
        <v>22</v>
      </c>
      <c r="D16" s="110" t="s">
        <v>74</v>
      </c>
      <c r="E16" s="72" t="s">
        <v>19</v>
      </c>
      <c r="F16" s="86">
        <v>128151</v>
      </c>
      <c r="G16" s="86">
        <v>132208</v>
      </c>
      <c r="H16" s="86">
        <f t="shared" si="0"/>
        <v>4057</v>
      </c>
      <c r="I16" s="86">
        <f t="shared" si="1"/>
        <v>121.71</v>
      </c>
      <c r="J16" s="83">
        <v>0</v>
      </c>
      <c r="K16" s="87">
        <f t="shared" ref="K16:K21" si="3">ROUND(O16,P16)</f>
        <v>122</v>
      </c>
      <c r="L16" s="88">
        <f t="shared" si="2"/>
        <v>3935</v>
      </c>
      <c r="N16" s="89">
        <f>L16*0.26</f>
        <v>1023.1</v>
      </c>
      <c r="O16" s="112">
        <f t="shared" ref="O16:O21" si="4">H16*3/100</f>
        <v>121.71</v>
      </c>
      <c r="P16" s="70">
        <v>0</v>
      </c>
    </row>
    <row r="17" spans="1:16" s="70" customFormat="1" ht="18" customHeight="1">
      <c r="A17" s="42">
        <v>2</v>
      </c>
      <c r="B17" s="27" t="s">
        <v>68</v>
      </c>
      <c r="C17" s="43" t="s">
        <v>24</v>
      </c>
      <c r="D17" s="110" t="s">
        <v>74</v>
      </c>
      <c r="E17" s="72" t="s">
        <v>19</v>
      </c>
      <c r="F17" s="86">
        <v>211312</v>
      </c>
      <c r="G17" s="86">
        <v>223188</v>
      </c>
      <c r="H17" s="86">
        <f t="shared" si="0"/>
        <v>11876</v>
      </c>
      <c r="I17" s="86">
        <f t="shared" si="1"/>
        <v>356.28</v>
      </c>
      <c r="J17" s="83">
        <v>0</v>
      </c>
      <c r="K17" s="87">
        <f t="shared" si="3"/>
        <v>356</v>
      </c>
      <c r="L17" s="88">
        <f t="shared" si="2"/>
        <v>11520</v>
      </c>
      <c r="N17" s="89">
        <f>L17*0.26</f>
        <v>2995.2000000000003</v>
      </c>
      <c r="O17" s="112">
        <f t="shared" si="4"/>
        <v>356.28</v>
      </c>
      <c r="P17" s="70">
        <v>0</v>
      </c>
    </row>
    <row r="18" spans="1:16" s="70" customFormat="1" ht="18" customHeight="1">
      <c r="A18" s="406">
        <v>3</v>
      </c>
      <c r="B18" s="402" t="s">
        <v>68</v>
      </c>
      <c r="C18" s="404" t="s">
        <v>31</v>
      </c>
      <c r="D18" s="429" t="s">
        <v>74</v>
      </c>
      <c r="E18" s="82" t="s">
        <v>18</v>
      </c>
      <c r="F18" s="83">
        <v>1389</v>
      </c>
      <c r="G18" s="83">
        <v>2181</v>
      </c>
      <c r="H18" s="83">
        <f t="shared" si="0"/>
        <v>792</v>
      </c>
      <c r="I18" s="83">
        <f t="shared" si="1"/>
        <v>23.76</v>
      </c>
      <c r="J18" s="83">
        <v>0</v>
      </c>
      <c r="K18" s="84">
        <f t="shared" si="3"/>
        <v>24</v>
      </c>
      <c r="L18" s="70">
        <v>0</v>
      </c>
      <c r="M18" s="84">
        <f>H18-K18</f>
        <v>768</v>
      </c>
      <c r="N18" s="85">
        <f>M18*2.7</f>
        <v>2073.6000000000004</v>
      </c>
      <c r="O18" s="112">
        <f t="shared" si="4"/>
        <v>23.76</v>
      </c>
      <c r="P18" s="70">
        <v>0</v>
      </c>
    </row>
    <row r="19" spans="1:16" s="70" customFormat="1" ht="18" customHeight="1">
      <c r="A19" s="407"/>
      <c r="B19" s="403"/>
      <c r="C19" s="405"/>
      <c r="D19" s="430"/>
      <c r="E19" s="72" t="s">
        <v>19</v>
      </c>
      <c r="F19" s="86">
        <v>30724</v>
      </c>
      <c r="G19" s="86">
        <v>36852</v>
      </c>
      <c r="H19" s="86">
        <f t="shared" si="0"/>
        <v>6128</v>
      </c>
      <c r="I19" s="86">
        <f t="shared" si="1"/>
        <v>183.84</v>
      </c>
      <c r="J19" s="83">
        <v>0</v>
      </c>
      <c r="K19" s="87">
        <f t="shared" si="3"/>
        <v>184</v>
      </c>
      <c r="L19" s="88">
        <f t="shared" si="2"/>
        <v>5944</v>
      </c>
      <c r="N19" s="89">
        <f>L19*0.26</f>
        <v>1545.44</v>
      </c>
      <c r="O19" s="112">
        <f t="shared" si="4"/>
        <v>183.84</v>
      </c>
      <c r="P19" s="70">
        <v>0</v>
      </c>
    </row>
    <row r="20" spans="1:16" s="70" customFormat="1" ht="18" customHeight="1">
      <c r="A20" s="406">
        <v>4</v>
      </c>
      <c r="B20" s="402" t="s">
        <v>68</v>
      </c>
      <c r="C20" s="404" t="s">
        <v>32</v>
      </c>
      <c r="D20" s="429" t="s">
        <v>74</v>
      </c>
      <c r="E20" s="82" t="s">
        <v>18</v>
      </c>
      <c r="F20" s="83">
        <v>5362</v>
      </c>
      <c r="G20" s="83">
        <v>5809</v>
      </c>
      <c r="H20" s="83">
        <f t="shared" si="0"/>
        <v>447</v>
      </c>
      <c r="I20" s="83">
        <f t="shared" si="1"/>
        <v>13.41</v>
      </c>
      <c r="J20" s="83">
        <v>0</v>
      </c>
      <c r="K20" s="84">
        <f t="shared" si="3"/>
        <v>13</v>
      </c>
      <c r="L20" s="70">
        <v>0</v>
      </c>
      <c r="M20" s="84">
        <f>H20-K20</f>
        <v>434</v>
      </c>
      <c r="N20" s="85">
        <f>M20*2.7</f>
        <v>1171.8000000000002</v>
      </c>
      <c r="O20" s="112">
        <f t="shared" si="4"/>
        <v>13.41</v>
      </c>
      <c r="P20" s="70">
        <v>0</v>
      </c>
    </row>
    <row r="21" spans="1:16" s="70" customFormat="1" ht="18" customHeight="1">
      <c r="A21" s="407"/>
      <c r="B21" s="403"/>
      <c r="C21" s="405"/>
      <c r="D21" s="430"/>
      <c r="E21" s="72" t="s">
        <v>19</v>
      </c>
      <c r="F21" s="86">
        <v>132131</v>
      </c>
      <c r="G21" s="86">
        <v>142507</v>
      </c>
      <c r="H21" s="86">
        <f t="shared" si="0"/>
        <v>10376</v>
      </c>
      <c r="I21" s="86">
        <f t="shared" si="1"/>
        <v>311.27999999999997</v>
      </c>
      <c r="J21" s="83">
        <v>0</v>
      </c>
      <c r="K21" s="87">
        <f t="shared" si="3"/>
        <v>311</v>
      </c>
      <c r="L21" s="88">
        <f t="shared" si="2"/>
        <v>10065</v>
      </c>
      <c r="N21" s="89">
        <f>L21*0.26</f>
        <v>2616.9</v>
      </c>
      <c r="O21" s="112">
        <f t="shared" si="4"/>
        <v>311.27999999999997</v>
      </c>
      <c r="P21" s="70">
        <v>0</v>
      </c>
    </row>
    <row r="22" spans="1:16" ht="41" customHeight="1">
      <c r="A22" s="202"/>
      <c r="B22" s="202"/>
      <c r="C22" s="202"/>
      <c r="D22" s="202"/>
      <c r="E22" s="202"/>
      <c r="F22" s="202"/>
      <c r="G22" s="202"/>
      <c r="H22" s="124"/>
      <c r="I22" s="202"/>
      <c r="J22" s="202"/>
      <c r="K22" s="124"/>
      <c r="L22" s="205">
        <f>SUM(L13:L21)</f>
        <v>48537</v>
      </c>
      <c r="M22" s="198">
        <f>SUM(M13:M21)</f>
        <v>1235</v>
      </c>
      <c r="N22" s="206"/>
    </row>
    <row r="23" spans="1:16" s="179" customFormat="1" ht="41" customHeight="1">
      <c r="A23" s="202"/>
      <c r="B23" s="202"/>
      <c r="C23" s="202"/>
      <c r="D23" s="202"/>
      <c r="E23" s="202"/>
      <c r="F23" s="202"/>
      <c r="G23" s="202"/>
      <c r="H23" s="203"/>
      <c r="I23" s="202"/>
      <c r="J23" s="202"/>
      <c r="K23" s="202"/>
      <c r="L23" s="205"/>
      <c r="M23" s="362"/>
      <c r="N23" s="207"/>
    </row>
    <row r="24" spans="1:16" ht="18" customHeight="1">
      <c r="C24" s="210"/>
      <c r="D24" s="210"/>
      <c r="E24" s="210"/>
      <c r="F24" s="210"/>
      <c r="G24" s="210"/>
      <c r="H24" s="210"/>
      <c r="I24" s="210"/>
      <c r="J24" s="210"/>
      <c r="K24" s="210"/>
      <c r="L24" s="179"/>
      <c r="M24" s="179"/>
      <c r="N24" s="207"/>
    </row>
    <row r="25" spans="1:16" ht="22.5" customHeight="1">
      <c r="A25" s="208" t="s">
        <v>34</v>
      </c>
      <c r="B25" s="209"/>
      <c r="D25" s="440" t="s">
        <v>37</v>
      </c>
      <c r="E25" s="440"/>
      <c r="F25" s="440"/>
      <c r="G25" s="440"/>
      <c r="H25" s="212">
        <f>M22</f>
        <v>1235</v>
      </c>
      <c r="I25" s="213"/>
      <c r="J25" s="213"/>
      <c r="K25" s="201">
        <v>2.7</v>
      </c>
      <c r="L25" s="361">
        <f>M22</f>
        <v>1235</v>
      </c>
      <c r="M25" s="124">
        <f>K25*L25</f>
        <v>3334.5</v>
      </c>
      <c r="N25" s="215"/>
    </row>
    <row r="26" spans="1:16" ht="22.5" customHeight="1">
      <c r="A26" s="208" t="s">
        <v>35</v>
      </c>
      <c r="B26" s="211"/>
      <c r="D26" s="440" t="s">
        <v>38</v>
      </c>
      <c r="E26" s="440"/>
      <c r="F26" s="440"/>
      <c r="G26" s="440"/>
      <c r="H26" s="212">
        <f>L22</f>
        <v>48537</v>
      </c>
      <c r="I26" s="213"/>
      <c r="J26" s="213"/>
      <c r="K26" s="204">
        <v>0.26</v>
      </c>
      <c r="L26" s="361">
        <f>L22</f>
        <v>48537</v>
      </c>
      <c r="M26" s="124">
        <f>K26*L26</f>
        <v>12619.62</v>
      </c>
      <c r="N26" s="217"/>
    </row>
    <row r="27" spans="1:16" ht="22.5" customHeight="1">
      <c r="A27" s="208" t="s">
        <v>36</v>
      </c>
      <c r="B27" s="211"/>
      <c r="D27" s="439" t="s">
        <v>49</v>
      </c>
      <c r="E27" s="439"/>
      <c r="F27" s="439"/>
      <c r="G27" s="439"/>
      <c r="H27" s="214"/>
      <c r="I27" s="213"/>
      <c r="J27" s="213"/>
      <c r="K27" s="214"/>
      <c r="L27" s="124"/>
      <c r="M27" s="124">
        <f>M25+M26</f>
        <v>15954.12</v>
      </c>
      <c r="N27" s="218"/>
    </row>
    <row r="28" spans="1:16" ht="9.75" customHeight="1">
      <c r="A28" s="197"/>
      <c r="D28" s="214"/>
      <c r="E28" s="219"/>
      <c r="F28" s="214"/>
      <c r="G28" s="214"/>
      <c r="H28" s="214"/>
      <c r="I28" s="213"/>
      <c r="J28" s="213"/>
      <c r="K28" s="214"/>
      <c r="L28" s="214"/>
      <c r="M28" s="216"/>
      <c r="N28" s="220"/>
    </row>
    <row r="29" spans="1:16" ht="16">
      <c r="M29" s="216"/>
    </row>
    <row r="30" spans="1:16" ht="16">
      <c r="M30" s="216"/>
    </row>
    <row r="31" spans="1:16" ht="16">
      <c r="M31" s="202"/>
    </row>
    <row r="32" spans="1:16">
      <c r="M32" s="210"/>
    </row>
    <row r="33" spans="13:13" ht="19">
      <c r="M33" s="214"/>
    </row>
    <row r="34" spans="13:13" ht="19">
      <c r="M34" s="214"/>
    </row>
    <row r="35" spans="13:13" ht="19">
      <c r="M35" s="214"/>
    </row>
    <row r="36" spans="13:13" ht="19">
      <c r="M36" s="214"/>
    </row>
  </sheetData>
  <mergeCells count="29">
    <mergeCell ref="G11:G12"/>
    <mergeCell ref="A20:A21"/>
    <mergeCell ref="B20:B21"/>
    <mergeCell ref="C20:C21"/>
    <mergeCell ref="D20:D21"/>
    <mergeCell ref="A14:A15"/>
    <mergeCell ref="B14:B15"/>
    <mergeCell ref="C14:C15"/>
    <mergeCell ref="D14:D15"/>
    <mergeCell ref="A18:A19"/>
    <mergeCell ref="B18:B19"/>
    <mergeCell ref="C18:C19"/>
    <mergeCell ref="D18:D19"/>
    <mergeCell ref="A1:N1"/>
    <mergeCell ref="A3:N3"/>
    <mergeCell ref="A6:N6"/>
    <mergeCell ref="A7:N7"/>
    <mergeCell ref="D27:G27"/>
    <mergeCell ref="D25:G25"/>
    <mergeCell ref="D26:G26"/>
    <mergeCell ref="N11:N12"/>
    <mergeCell ref="A2:N2"/>
    <mergeCell ref="A9:N10"/>
    <mergeCell ref="A11:A12"/>
    <mergeCell ref="B11:B12"/>
    <mergeCell ref="C11:C12"/>
    <mergeCell ref="D11:D12"/>
    <mergeCell ref="E11:E12"/>
    <mergeCell ref="F11:F12"/>
  </mergeCells>
  <pageMargins left="0.68" right="0.17" top="0.15" bottom="0.14000000000000001" header="0.15" footer="0.1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49"/>
  <sheetViews>
    <sheetView workbookViewId="0">
      <selection activeCell="Y8" sqref="Y8"/>
    </sheetView>
  </sheetViews>
  <sheetFormatPr baseColWidth="10" defaultColWidth="8.83203125" defaultRowHeight="14" x14ac:dyDescent="0"/>
  <cols>
    <col min="1" max="1" width="2.33203125" bestFit="1" customWidth="1"/>
    <col min="2" max="2" width="25.5" customWidth="1"/>
    <col min="3" max="3" width="15" bestFit="1" customWidth="1"/>
    <col min="4" max="4" width="12.5" style="70" bestFit="1" customWidth="1"/>
    <col min="5" max="5" width="6" style="70" bestFit="1" customWidth="1"/>
    <col min="6" max="6" width="8.83203125" style="70"/>
    <col min="7" max="7" width="12.5" style="70" bestFit="1" customWidth="1"/>
    <col min="8" max="10" width="12.5" style="70" hidden="1" customWidth="1"/>
    <col min="11" max="11" width="12.5" style="70" customWidth="1"/>
    <col min="12" max="12" width="12.33203125" style="70" bestFit="1" customWidth="1"/>
    <col min="13" max="13" width="5.5" style="70" hidden="1" customWidth="1"/>
    <col min="14" max="14" width="5.1640625" style="70" hidden="1" customWidth="1"/>
    <col min="15" max="15" width="10.6640625" style="70" hidden="1" customWidth="1"/>
    <col min="16" max="16" width="10.6640625" style="70" customWidth="1"/>
    <col min="17" max="17" width="13" style="70" customWidth="1"/>
    <col min="18" max="18" width="10.33203125" style="70" bestFit="1" customWidth="1"/>
    <col min="20" max="23" width="0" hidden="1" customWidth="1"/>
  </cols>
  <sheetData>
    <row r="1" spans="1:21" s="124" customFormat="1" ht="27.75" customHeight="1">
      <c r="A1" s="371" t="s">
        <v>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169"/>
      <c r="T1" s="169"/>
    </row>
    <row r="2" spans="1:21" s="124" customFormat="1" ht="21.75" customHeight="1">
      <c r="A2" s="371" t="s">
        <v>1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  <c r="R2" s="371"/>
      <c r="S2" s="169"/>
      <c r="T2" s="169"/>
    </row>
    <row r="3" spans="1:21" s="124" customFormat="1" ht="21.75" customHeight="1">
      <c r="A3" s="371" t="s">
        <v>2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170"/>
      <c r="T3" s="170"/>
    </row>
    <row r="4" spans="1:21" s="124" customFormat="1" ht="8.25" customHeight="1" thickBot="1">
      <c r="A4" s="171"/>
      <c r="B4" s="171"/>
      <c r="C4" s="172"/>
      <c r="D4" s="173"/>
      <c r="E4" s="174"/>
      <c r="F4" s="175"/>
      <c r="G4" s="175"/>
      <c r="H4" s="175"/>
      <c r="I4" s="175"/>
      <c r="J4" s="175"/>
      <c r="K4" s="175"/>
      <c r="L4" s="176"/>
      <c r="M4" s="177"/>
      <c r="N4" s="175"/>
      <c r="O4" s="178"/>
      <c r="P4" s="178"/>
      <c r="Q4" s="178"/>
      <c r="R4" s="178"/>
      <c r="S4" s="179"/>
      <c r="T4" s="179"/>
    </row>
    <row r="5" spans="1:21" s="124" customFormat="1" ht="8.25" customHeight="1" thickTop="1">
      <c r="A5" s="180"/>
      <c r="B5" s="180"/>
      <c r="C5" s="181"/>
      <c r="D5" s="182"/>
      <c r="E5" s="183"/>
      <c r="F5" s="184"/>
      <c r="G5" s="184"/>
      <c r="H5" s="184"/>
      <c r="I5" s="184"/>
      <c r="J5" s="184"/>
      <c r="K5" s="184"/>
      <c r="L5" s="185"/>
      <c r="M5" s="186"/>
      <c r="N5" s="184"/>
      <c r="O5" s="187"/>
      <c r="P5" s="188"/>
      <c r="Q5" s="188"/>
      <c r="R5" s="188"/>
      <c r="S5" s="179"/>
      <c r="T5" s="179"/>
    </row>
    <row r="6" spans="1:21" s="124" customFormat="1" ht="21.75" customHeight="1">
      <c r="A6" s="371" t="s">
        <v>3</v>
      </c>
      <c r="B6" s="371"/>
      <c r="C6" s="371"/>
      <c r="D6" s="371"/>
      <c r="E6" s="371"/>
      <c r="F6" s="371"/>
      <c r="G6" s="371"/>
      <c r="H6" s="371"/>
      <c r="I6" s="371"/>
      <c r="J6" s="371"/>
      <c r="K6" s="371"/>
      <c r="L6" s="371"/>
      <c r="M6" s="371"/>
      <c r="N6" s="371"/>
      <c r="O6" s="371"/>
      <c r="P6" s="371"/>
      <c r="Q6" s="371"/>
      <c r="R6" s="371"/>
      <c r="S6" s="179"/>
      <c r="T6" s="179"/>
    </row>
    <row r="7" spans="1:21" s="124" customFormat="1" ht="27" customHeight="1">
      <c r="A7" s="372" t="s">
        <v>41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</row>
    <row r="8" spans="1:21" ht="25" customHeight="1">
      <c r="A8" s="417" t="s">
        <v>4</v>
      </c>
      <c r="B8" s="419" t="s">
        <v>5</v>
      </c>
      <c r="C8" s="419" t="s">
        <v>6</v>
      </c>
      <c r="D8" s="425" t="s">
        <v>7</v>
      </c>
      <c r="E8" s="437"/>
      <c r="F8" s="413" t="s">
        <v>8</v>
      </c>
      <c r="G8" s="415" t="s">
        <v>9</v>
      </c>
      <c r="H8" s="142"/>
      <c r="I8" s="142"/>
      <c r="J8" s="142"/>
      <c r="K8" s="142"/>
      <c r="L8" s="58" t="s">
        <v>10</v>
      </c>
      <c r="M8" s="22"/>
      <c r="N8" s="23" t="s">
        <v>11</v>
      </c>
      <c r="P8" s="21" t="s">
        <v>10</v>
      </c>
      <c r="Q8" s="21" t="s">
        <v>10</v>
      </c>
      <c r="R8" s="447" t="s">
        <v>141</v>
      </c>
    </row>
    <row r="9" spans="1:21" ht="43" customHeight="1">
      <c r="A9" s="418"/>
      <c r="B9" s="420"/>
      <c r="C9" s="420"/>
      <c r="D9" s="426"/>
      <c r="E9" s="438"/>
      <c r="F9" s="414"/>
      <c r="G9" s="416"/>
      <c r="H9" s="143"/>
      <c r="I9" s="143"/>
      <c r="J9" s="143" t="s">
        <v>150</v>
      </c>
      <c r="K9" s="266" t="s">
        <v>151</v>
      </c>
      <c r="L9" s="59" t="s">
        <v>13</v>
      </c>
      <c r="M9" s="25"/>
      <c r="N9" s="26" t="s">
        <v>33</v>
      </c>
      <c r="P9" s="166" t="s">
        <v>132</v>
      </c>
      <c r="Q9" s="166" t="s">
        <v>142</v>
      </c>
      <c r="R9" s="448"/>
    </row>
    <row r="10" spans="1:21" s="70" customFormat="1" ht="18" customHeight="1">
      <c r="A10" s="42">
        <v>2</v>
      </c>
      <c r="B10" s="27" t="s">
        <v>15</v>
      </c>
      <c r="C10" s="43" t="s">
        <v>20</v>
      </c>
      <c r="D10" s="110" t="s">
        <v>75</v>
      </c>
      <c r="E10" s="72" t="s">
        <v>19</v>
      </c>
      <c r="F10" s="86">
        <v>67898</v>
      </c>
      <c r="G10" s="86">
        <v>69991</v>
      </c>
      <c r="H10" s="86">
        <f>G10-F10</f>
        <v>2093</v>
      </c>
      <c r="I10" s="111">
        <f>H10/100*3</f>
        <v>62.79</v>
      </c>
      <c r="J10" s="86">
        <v>1</v>
      </c>
      <c r="K10" s="86">
        <f>ROUND(I10:I18,J10)</f>
        <v>62.8</v>
      </c>
      <c r="L10" s="86">
        <f>G10-F10</f>
        <v>2093</v>
      </c>
      <c r="M10" s="86">
        <f>L10*3/100</f>
        <v>62.79</v>
      </c>
      <c r="N10" s="83">
        <v>0</v>
      </c>
      <c r="O10" s="87">
        <f>ROUND(S10,T10)</f>
        <v>0</v>
      </c>
      <c r="P10" s="88">
        <f>L10-O10</f>
        <v>2093</v>
      </c>
      <c r="R10" s="89">
        <f>P10*0.26</f>
        <v>544.18000000000006</v>
      </c>
      <c r="S10" s="112"/>
      <c r="T10" s="70">
        <v>0</v>
      </c>
    </row>
    <row r="11" spans="1:21" s="70" customFormat="1" ht="18" customHeight="1">
      <c r="A11" s="406">
        <v>1</v>
      </c>
      <c r="B11" s="402" t="s">
        <v>15</v>
      </c>
      <c r="C11" s="404" t="s">
        <v>16</v>
      </c>
      <c r="D11" s="431" t="s">
        <v>75</v>
      </c>
      <c r="E11" s="82" t="s">
        <v>18</v>
      </c>
      <c r="F11" s="83">
        <v>2044</v>
      </c>
      <c r="G11" s="83">
        <v>2118</v>
      </c>
      <c r="H11" s="86">
        <f t="shared" ref="H11:H18" si="0">G11-F11</f>
        <v>74</v>
      </c>
      <c r="I11" s="111">
        <f t="shared" ref="I11:I18" si="1">H11/100*3</f>
        <v>2.2199999999999998</v>
      </c>
      <c r="J11" s="86">
        <v>1</v>
      </c>
      <c r="K11" s="86">
        <f t="shared" ref="K11:K18" si="2">ROUND(I11:I19,J11)</f>
        <v>2.2000000000000002</v>
      </c>
      <c r="L11" s="83">
        <f t="shared" ref="L11:L18" si="3">G11-F11</f>
        <v>74</v>
      </c>
      <c r="M11" s="111">
        <f>L11*3/100</f>
        <v>2.2200000000000002</v>
      </c>
      <c r="N11" s="83">
        <v>0</v>
      </c>
      <c r="O11" s="84">
        <f>ROUND(T11,U11)</f>
        <v>2</v>
      </c>
      <c r="P11" s="84"/>
      <c r="Q11" s="84">
        <f>L11-O11</f>
        <v>72</v>
      </c>
      <c r="R11" s="85">
        <f>Q11*Q25</f>
        <v>194.4</v>
      </c>
      <c r="S11" s="112"/>
      <c r="T11" s="112">
        <f>L11*3/100</f>
        <v>2.2200000000000002</v>
      </c>
      <c r="U11" s="70">
        <v>0</v>
      </c>
    </row>
    <row r="12" spans="1:21" s="70" customFormat="1" ht="18" customHeight="1">
      <c r="A12" s="407"/>
      <c r="B12" s="403"/>
      <c r="C12" s="405"/>
      <c r="D12" s="432"/>
      <c r="E12" s="72" t="s">
        <v>19</v>
      </c>
      <c r="F12" s="86">
        <v>144909</v>
      </c>
      <c r="G12" s="86">
        <v>155595</v>
      </c>
      <c r="H12" s="86">
        <f t="shared" si="0"/>
        <v>10686</v>
      </c>
      <c r="I12" s="111">
        <f t="shared" si="1"/>
        <v>320.58</v>
      </c>
      <c r="J12" s="86">
        <v>1</v>
      </c>
      <c r="K12" s="86">
        <f t="shared" si="2"/>
        <v>320.60000000000002</v>
      </c>
      <c r="L12" s="86">
        <f t="shared" si="3"/>
        <v>10686</v>
      </c>
      <c r="M12" s="86">
        <f t="shared" ref="M12:M18" si="4">L12*3/100</f>
        <v>320.58</v>
      </c>
      <c r="N12" s="83">
        <v>0</v>
      </c>
      <c r="O12" s="87">
        <f>ROUND(T12,U12)</f>
        <v>321</v>
      </c>
      <c r="P12" s="88">
        <f t="shared" ref="P12:P18" si="5">L12-O12</f>
        <v>10365</v>
      </c>
      <c r="R12" s="89">
        <f>P12*0.26</f>
        <v>2694.9</v>
      </c>
      <c r="S12" s="112"/>
      <c r="T12" s="112">
        <f>L12*3/100</f>
        <v>320.58</v>
      </c>
      <c r="U12" s="70">
        <v>0</v>
      </c>
    </row>
    <row r="13" spans="1:21" s="70" customFormat="1" ht="18" customHeight="1">
      <c r="A13" s="42">
        <v>1</v>
      </c>
      <c r="B13" s="27" t="s">
        <v>68</v>
      </c>
      <c r="C13" s="43" t="s">
        <v>22</v>
      </c>
      <c r="D13" s="110" t="s">
        <v>76</v>
      </c>
      <c r="E13" s="72" t="s">
        <v>19</v>
      </c>
      <c r="F13" s="86">
        <v>132208</v>
      </c>
      <c r="G13" s="86">
        <v>139938</v>
      </c>
      <c r="H13" s="86">
        <f t="shared" si="0"/>
        <v>7730</v>
      </c>
      <c r="I13" s="111">
        <f t="shared" si="1"/>
        <v>231.89999999999998</v>
      </c>
      <c r="J13" s="86">
        <v>1</v>
      </c>
      <c r="K13" s="86">
        <f t="shared" si="2"/>
        <v>231.9</v>
      </c>
      <c r="L13" s="86">
        <f t="shared" si="3"/>
        <v>7730</v>
      </c>
      <c r="M13" s="86">
        <f t="shared" si="4"/>
        <v>231.9</v>
      </c>
      <c r="N13" s="83">
        <v>0</v>
      </c>
      <c r="O13" s="87">
        <f t="shared" ref="O13:O18" si="6">ROUND(T13,U13)</f>
        <v>232</v>
      </c>
      <c r="P13" s="88">
        <f t="shared" si="5"/>
        <v>7498</v>
      </c>
      <c r="Q13" s="88"/>
      <c r="R13" s="89">
        <f>P13*0.26</f>
        <v>1949.48</v>
      </c>
      <c r="S13" s="112"/>
      <c r="T13" s="112">
        <f t="shared" ref="T13:T18" si="7">L13*3/100</f>
        <v>231.9</v>
      </c>
      <c r="U13" s="70">
        <v>0</v>
      </c>
    </row>
    <row r="14" spans="1:21" s="70" customFormat="1" ht="18" customHeight="1">
      <c r="A14" s="42">
        <v>2</v>
      </c>
      <c r="B14" s="27" t="s">
        <v>68</v>
      </c>
      <c r="C14" s="43" t="s">
        <v>24</v>
      </c>
      <c r="D14" s="110" t="s">
        <v>76</v>
      </c>
      <c r="E14" s="72" t="s">
        <v>19</v>
      </c>
      <c r="F14" s="86">
        <v>223188</v>
      </c>
      <c r="G14" s="86">
        <v>235259</v>
      </c>
      <c r="H14" s="86">
        <f t="shared" si="0"/>
        <v>12071</v>
      </c>
      <c r="I14" s="111">
        <f t="shared" si="1"/>
        <v>362.13</v>
      </c>
      <c r="J14" s="86">
        <v>1</v>
      </c>
      <c r="K14" s="86">
        <f t="shared" si="2"/>
        <v>362.1</v>
      </c>
      <c r="L14" s="86">
        <f t="shared" si="3"/>
        <v>12071</v>
      </c>
      <c r="M14" s="86">
        <f t="shared" si="4"/>
        <v>362.13</v>
      </c>
      <c r="N14" s="83">
        <v>0</v>
      </c>
      <c r="O14" s="87">
        <f t="shared" si="6"/>
        <v>362</v>
      </c>
      <c r="P14" s="88">
        <f t="shared" si="5"/>
        <v>11709</v>
      </c>
      <c r="Q14" s="88"/>
      <c r="R14" s="89">
        <f>P14*0.26</f>
        <v>3044.34</v>
      </c>
      <c r="S14" s="112"/>
      <c r="T14" s="112">
        <f t="shared" si="7"/>
        <v>362.13</v>
      </c>
      <c r="U14" s="70">
        <v>0</v>
      </c>
    </row>
    <row r="15" spans="1:21" s="70" customFormat="1" ht="18" customHeight="1">
      <c r="A15" s="406">
        <v>3</v>
      </c>
      <c r="B15" s="402" t="s">
        <v>68</v>
      </c>
      <c r="C15" s="404" t="s">
        <v>31</v>
      </c>
      <c r="D15" s="429" t="s">
        <v>76</v>
      </c>
      <c r="E15" s="82" t="s">
        <v>18</v>
      </c>
      <c r="F15" s="83">
        <v>2181</v>
      </c>
      <c r="G15" s="83">
        <v>2323</v>
      </c>
      <c r="H15" s="86">
        <f t="shared" si="0"/>
        <v>142</v>
      </c>
      <c r="I15" s="111">
        <f t="shared" si="1"/>
        <v>4.26</v>
      </c>
      <c r="J15" s="86">
        <v>1</v>
      </c>
      <c r="K15" s="86">
        <f t="shared" si="2"/>
        <v>4.3</v>
      </c>
      <c r="L15" s="83">
        <f t="shared" si="3"/>
        <v>142</v>
      </c>
      <c r="M15" s="83">
        <f t="shared" si="4"/>
        <v>4.26</v>
      </c>
      <c r="N15" s="83">
        <v>0</v>
      </c>
      <c r="O15" s="84">
        <f t="shared" si="6"/>
        <v>4</v>
      </c>
      <c r="P15" s="84"/>
      <c r="Q15" s="84">
        <f>L15-O15</f>
        <v>138</v>
      </c>
      <c r="R15" s="85">
        <f>Q15*Q25</f>
        <v>372.6</v>
      </c>
      <c r="S15" s="112"/>
      <c r="T15" s="112">
        <f t="shared" si="7"/>
        <v>4.26</v>
      </c>
      <c r="U15" s="70">
        <v>0</v>
      </c>
    </row>
    <row r="16" spans="1:21" s="70" customFormat="1" ht="18" customHeight="1">
      <c r="A16" s="407"/>
      <c r="B16" s="403"/>
      <c r="C16" s="405"/>
      <c r="D16" s="430"/>
      <c r="E16" s="72" t="s">
        <v>19</v>
      </c>
      <c r="F16" s="86">
        <v>36852</v>
      </c>
      <c r="G16" s="86">
        <v>42038</v>
      </c>
      <c r="H16" s="86">
        <f t="shared" si="0"/>
        <v>5186</v>
      </c>
      <c r="I16" s="111">
        <f t="shared" si="1"/>
        <v>155.57999999999998</v>
      </c>
      <c r="J16" s="86">
        <v>1</v>
      </c>
      <c r="K16" s="86">
        <f t="shared" si="2"/>
        <v>155.6</v>
      </c>
      <c r="L16" s="86">
        <f t="shared" si="3"/>
        <v>5186</v>
      </c>
      <c r="M16" s="86">
        <f t="shared" si="4"/>
        <v>155.58000000000001</v>
      </c>
      <c r="N16" s="83">
        <v>0</v>
      </c>
      <c r="O16" s="87">
        <f t="shared" si="6"/>
        <v>156</v>
      </c>
      <c r="P16" s="88">
        <f t="shared" si="5"/>
        <v>5030</v>
      </c>
      <c r="Q16" s="88"/>
      <c r="R16" s="89">
        <f>P16*0.26</f>
        <v>1307.8</v>
      </c>
      <c r="S16" s="112"/>
      <c r="T16" s="112">
        <f t="shared" si="7"/>
        <v>155.58000000000001</v>
      </c>
      <c r="U16" s="70">
        <v>0</v>
      </c>
    </row>
    <row r="17" spans="1:21" s="70" customFormat="1" ht="18" customHeight="1">
      <c r="A17" s="406">
        <v>4</v>
      </c>
      <c r="B17" s="402" t="s">
        <v>68</v>
      </c>
      <c r="C17" s="404" t="s">
        <v>32</v>
      </c>
      <c r="D17" s="429" t="s">
        <v>76</v>
      </c>
      <c r="E17" s="82" t="s">
        <v>18</v>
      </c>
      <c r="F17" s="83">
        <v>5809</v>
      </c>
      <c r="G17" s="83">
        <v>6423</v>
      </c>
      <c r="H17" s="86">
        <f t="shared" si="0"/>
        <v>614</v>
      </c>
      <c r="I17" s="111">
        <f t="shared" si="1"/>
        <v>18.419999999999998</v>
      </c>
      <c r="J17" s="86">
        <v>1</v>
      </c>
      <c r="K17" s="86">
        <f t="shared" si="2"/>
        <v>18.399999999999999</v>
      </c>
      <c r="L17" s="83">
        <f t="shared" si="3"/>
        <v>614</v>
      </c>
      <c r="M17" s="83">
        <f t="shared" si="4"/>
        <v>18.420000000000002</v>
      </c>
      <c r="N17" s="83">
        <v>0</v>
      </c>
      <c r="O17" s="84">
        <f t="shared" si="6"/>
        <v>18</v>
      </c>
      <c r="P17" s="84"/>
      <c r="Q17" s="84">
        <f>L17-O17</f>
        <v>596</v>
      </c>
      <c r="R17" s="85">
        <f>Q17*Q25</f>
        <v>1609.2</v>
      </c>
      <c r="S17" s="112"/>
      <c r="T17" s="112">
        <f t="shared" si="7"/>
        <v>18.420000000000002</v>
      </c>
      <c r="U17" s="70">
        <v>0</v>
      </c>
    </row>
    <row r="18" spans="1:21" s="70" customFormat="1" ht="18" customHeight="1">
      <c r="A18" s="407"/>
      <c r="B18" s="403"/>
      <c r="C18" s="405"/>
      <c r="D18" s="430"/>
      <c r="E18" s="72" t="s">
        <v>19</v>
      </c>
      <c r="F18" s="86">
        <v>142507</v>
      </c>
      <c r="G18" s="86">
        <v>153031</v>
      </c>
      <c r="H18" s="86">
        <f t="shared" si="0"/>
        <v>10524</v>
      </c>
      <c r="I18" s="111">
        <f t="shared" si="1"/>
        <v>315.71999999999997</v>
      </c>
      <c r="J18" s="86">
        <v>1</v>
      </c>
      <c r="K18" s="86">
        <f t="shared" si="2"/>
        <v>315.7</v>
      </c>
      <c r="L18" s="86">
        <f t="shared" si="3"/>
        <v>10524</v>
      </c>
      <c r="M18" s="86">
        <f t="shared" si="4"/>
        <v>315.72000000000003</v>
      </c>
      <c r="N18" s="83">
        <v>0</v>
      </c>
      <c r="O18" s="87">
        <f t="shared" si="6"/>
        <v>316</v>
      </c>
      <c r="P18" s="88">
        <f t="shared" si="5"/>
        <v>10208</v>
      </c>
      <c r="Q18" s="88"/>
      <c r="R18" s="89">
        <f>P18*0.26</f>
        <v>2654.08</v>
      </c>
      <c r="S18" s="112"/>
      <c r="T18" s="112">
        <f t="shared" si="7"/>
        <v>315.72000000000003</v>
      </c>
      <c r="U18" s="70">
        <v>0</v>
      </c>
    </row>
    <row r="19" spans="1:21" ht="17.25" customHeight="1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5"/>
      <c r="P19" s="76">
        <f>SUM(P9:P18)</f>
        <v>46903</v>
      </c>
      <c r="Q19" s="88">
        <f>SUM(Q10:Q18)</f>
        <v>806</v>
      </c>
      <c r="R19" s="93"/>
    </row>
    <row r="20" spans="1:21" ht="17.25" customHeight="1">
      <c r="A20" s="117"/>
      <c r="B20" s="117"/>
      <c r="C20" s="117"/>
      <c r="D20" s="117"/>
      <c r="E20" s="117"/>
      <c r="F20" s="117"/>
      <c r="G20" s="117"/>
      <c r="H20" s="145"/>
      <c r="I20" s="145"/>
      <c r="J20" s="145"/>
      <c r="K20" s="145"/>
      <c r="L20" s="74"/>
      <c r="M20" s="117"/>
      <c r="N20" s="117"/>
      <c r="O20" s="77"/>
      <c r="P20" s="78">
        <f>P13+P14+P16+P18</f>
        <v>34445</v>
      </c>
      <c r="Q20" s="88"/>
      <c r="R20" s="94"/>
    </row>
    <row r="21" spans="1:21" ht="19.5" customHeight="1">
      <c r="A21" s="117"/>
      <c r="B21" s="117"/>
      <c r="C21" s="117"/>
      <c r="D21" s="117"/>
      <c r="E21" s="117"/>
      <c r="F21" s="117"/>
      <c r="G21" s="117"/>
      <c r="H21" s="145"/>
      <c r="I21" s="145"/>
      <c r="J21" s="145"/>
      <c r="K21" s="145"/>
      <c r="L21" s="74" t="s">
        <v>48</v>
      </c>
      <c r="M21" s="117"/>
      <c r="N21" s="117"/>
      <c r="O21" s="117"/>
      <c r="P21" s="117"/>
      <c r="Q21" s="84">
        <f>$L22-$O22</f>
        <v>0</v>
      </c>
      <c r="R21" s="95"/>
    </row>
    <row r="22" spans="1:21" s="13" customFormat="1" ht="8.25" customHeight="1">
      <c r="A22" s="117"/>
      <c r="B22" s="117"/>
      <c r="C22" s="117"/>
      <c r="D22" s="117"/>
      <c r="E22" s="117"/>
      <c r="F22" s="117"/>
      <c r="G22" s="117"/>
      <c r="H22" s="145"/>
      <c r="I22" s="145"/>
      <c r="J22" s="145"/>
      <c r="K22" s="145"/>
      <c r="L22" s="74"/>
      <c r="M22" s="117"/>
      <c r="N22" s="117"/>
      <c r="O22" s="117"/>
      <c r="P22" s="117"/>
      <c r="Q22" s="88"/>
      <c r="R22" s="100"/>
    </row>
    <row r="23" spans="1:21" ht="18" customHeight="1">
      <c r="A23" s="107" t="s">
        <v>34</v>
      </c>
      <c r="B23" s="105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76">
        <f>SUM(Q11:Q22)</f>
        <v>1612</v>
      </c>
      <c r="R23" s="100"/>
    </row>
    <row r="24" spans="1:21" ht="22.5" customHeight="1">
      <c r="A24" s="107" t="s">
        <v>35</v>
      </c>
      <c r="B24" s="106"/>
      <c r="D24" s="436" t="s">
        <v>37</v>
      </c>
      <c r="E24" s="436"/>
      <c r="F24" s="436"/>
      <c r="G24" s="436"/>
      <c r="H24" s="146"/>
      <c r="I24" s="146"/>
      <c r="J24" s="146"/>
      <c r="K24" s="146"/>
      <c r="L24" s="101">
        <f>Q19</f>
        <v>806</v>
      </c>
      <c r="M24" s="91"/>
      <c r="N24" s="91"/>
      <c r="O24" s="71"/>
      <c r="P24" s="71">
        <v>2.7</v>
      </c>
      <c r="R24" s="102">
        <f>P24*L24</f>
        <v>2176.2000000000003</v>
      </c>
    </row>
    <row r="25" spans="1:21" ht="22.5" customHeight="1">
      <c r="A25" s="107" t="s">
        <v>36</v>
      </c>
      <c r="B25" s="106"/>
      <c r="D25" s="436" t="s">
        <v>38</v>
      </c>
      <c r="E25" s="436"/>
      <c r="F25" s="436"/>
      <c r="G25" s="436"/>
      <c r="H25" s="146"/>
      <c r="I25" s="146"/>
      <c r="J25" s="146"/>
      <c r="K25" s="146"/>
      <c r="L25" s="101">
        <f>P19</f>
        <v>46903</v>
      </c>
      <c r="M25" s="91"/>
      <c r="N25" s="91"/>
      <c r="O25" s="71"/>
      <c r="P25" s="71">
        <v>0.26</v>
      </c>
      <c r="Q25" s="75">
        <v>2.7</v>
      </c>
      <c r="R25" s="103">
        <f>P25*L25</f>
        <v>12194.78</v>
      </c>
    </row>
    <row r="26" spans="1:21" ht="22.5" customHeight="1">
      <c r="A26" s="70"/>
      <c r="D26" s="433" t="s">
        <v>49</v>
      </c>
      <c r="E26" s="433"/>
      <c r="F26" s="433"/>
      <c r="G26" s="433"/>
      <c r="H26" s="144"/>
      <c r="I26" s="144"/>
      <c r="J26" s="144"/>
      <c r="K26" s="144"/>
      <c r="L26" s="71"/>
      <c r="M26" s="91"/>
      <c r="N26" s="91"/>
      <c r="O26" s="71"/>
      <c r="P26" s="71"/>
      <c r="Q26" s="160"/>
      <c r="R26" s="104">
        <f>SUM(R24:R25)</f>
        <v>14370.980000000001</v>
      </c>
    </row>
    <row r="27" spans="1:21" ht="9.75" customHeight="1">
      <c r="A27" s="70"/>
      <c r="D27" s="71"/>
      <c r="E27" s="90"/>
      <c r="F27" s="71"/>
      <c r="G27" s="71"/>
      <c r="H27" s="71"/>
      <c r="I27" s="71"/>
      <c r="J27" s="71"/>
      <c r="K27" s="71"/>
      <c r="L27" s="71"/>
      <c r="M27" s="91"/>
      <c r="N27" s="91"/>
      <c r="O27" s="71"/>
      <c r="P27" s="71"/>
      <c r="Q27" s="160"/>
      <c r="R27" s="92"/>
    </row>
    <row r="28" spans="1:21" ht="17">
      <c r="Q28" s="160"/>
    </row>
    <row r="29" spans="1:21" ht="17">
      <c r="Q29" s="160"/>
    </row>
    <row r="30" spans="1:21" ht="17">
      <c r="Q30" s="160"/>
    </row>
    <row r="31" spans="1:21" ht="17">
      <c r="Q31" s="160"/>
    </row>
    <row r="32" spans="1:21" ht="17">
      <c r="Q32" s="160"/>
    </row>
    <row r="33" spans="17:17" ht="17">
      <c r="Q33" s="160"/>
    </row>
    <row r="34" spans="17:17" ht="17">
      <c r="Q34" s="160"/>
    </row>
    <row r="35" spans="17:17" ht="17">
      <c r="Q35" s="160"/>
    </row>
    <row r="36" spans="17:17" ht="17">
      <c r="Q36" s="160"/>
    </row>
    <row r="37" spans="17:17" ht="17">
      <c r="Q37" s="160"/>
    </row>
    <row r="38" spans="17:17" ht="17">
      <c r="Q38" s="160"/>
    </row>
    <row r="39" spans="17:17" ht="17">
      <c r="Q39" s="160"/>
    </row>
    <row r="40" spans="17:17" ht="17">
      <c r="Q40" s="160"/>
    </row>
    <row r="41" spans="17:17" ht="17">
      <c r="Q41" s="160"/>
    </row>
    <row r="42" spans="17:17" ht="17">
      <c r="Q42" s="160"/>
    </row>
    <row r="43" spans="17:17" ht="17">
      <c r="Q43" s="160"/>
    </row>
    <row r="44" spans="17:17" ht="17">
      <c r="Q44" s="122"/>
    </row>
    <row r="45" spans="17:17">
      <c r="Q45" s="81"/>
    </row>
    <row r="46" spans="17:17" ht="20">
      <c r="Q46" s="71">
        <v>2.7</v>
      </c>
    </row>
    <row r="47" spans="17:17" ht="20">
      <c r="Q47" s="71">
        <v>0.26</v>
      </c>
    </row>
    <row r="48" spans="17:17" ht="20">
      <c r="Q48" s="71"/>
    </row>
    <row r="49" spans="17:17" ht="20">
      <c r="Q49" s="71"/>
    </row>
  </sheetData>
  <mergeCells count="28">
    <mergeCell ref="D26:G26"/>
    <mergeCell ref="A17:A18"/>
    <mergeCell ref="B17:B18"/>
    <mergeCell ref="C17:C18"/>
    <mergeCell ref="D17:D18"/>
    <mergeCell ref="D24:G24"/>
    <mergeCell ref="D25:G25"/>
    <mergeCell ref="A15:A16"/>
    <mergeCell ref="B15:B16"/>
    <mergeCell ref="C15:C16"/>
    <mergeCell ref="D15:D16"/>
    <mergeCell ref="A11:A12"/>
    <mergeCell ref="B11:B12"/>
    <mergeCell ref="C11:C12"/>
    <mergeCell ref="D11:D12"/>
    <mergeCell ref="R8:R9"/>
    <mergeCell ref="A1:R1"/>
    <mergeCell ref="A2:R2"/>
    <mergeCell ref="A3:R3"/>
    <mergeCell ref="A6:R6"/>
    <mergeCell ref="A7:R7"/>
    <mergeCell ref="A8:A9"/>
    <mergeCell ref="B8:B9"/>
    <mergeCell ref="C8:C9"/>
    <mergeCell ref="D8:D9"/>
    <mergeCell ref="E8:E9"/>
    <mergeCell ref="F8:F9"/>
    <mergeCell ref="G8:G9"/>
  </mergeCells>
  <pageMargins left="0.68" right="0.17" top="0.15" bottom="0.14000000000000001" header="0.15" footer="0.1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N12"/>
  <sheetViews>
    <sheetView tabSelected="1" zoomScale="75" zoomScaleNormal="75" zoomScalePageLayoutView="75" workbookViewId="0">
      <pane xSplit="1" topLeftCell="F1" activePane="topRight" state="frozen"/>
      <selection pane="topRight" activeCell="O3" sqref="O3:P7"/>
    </sheetView>
  </sheetViews>
  <sheetFormatPr baseColWidth="10" defaultRowHeight="13" x14ac:dyDescent="0"/>
  <cols>
    <col min="1" max="1" width="10.5" style="124" hidden="1" customWidth="1"/>
    <col min="2" max="3" width="0" style="124" hidden="1" customWidth="1"/>
    <col min="4" max="4" width="16" style="124" hidden="1" customWidth="1"/>
    <col min="5" max="5" width="0" style="124" hidden="1" customWidth="1"/>
    <col min="6" max="6" width="40.83203125" style="124" customWidth="1"/>
    <col min="7" max="7" width="37.1640625" style="124" customWidth="1"/>
    <col min="8" max="8" width="10.83203125" style="124" hidden="1" customWidth="1"/>
    <col min="9" max="9" width="11.33203125" style="124" hidden="1" customWidth="1"/>
    <col min="10" max="10" width="18.33203125" style="124" hidden="1" customWidth="1"/>
    <col min="11" max="12" width="12.5" style="124" customWidth="1"/>
    <col min="13" max="18" width="11.33203125" style="124" customWidth="1"/>
    <col min="19" max="19" width="14.5" style="124" customWidth="1"/>
    <col min="20" max="40" width="11.33203125" style="124" customWidth="1"/>
    <col min="41" max="16384" width="10.83203125" style="124"/>
  </cols>
  <sheetData>
    <row r="1" spans="1:40" s="133" customFormat="1" ht="32" customHeight="1">
      <c r="A1" s="131"/>
      <c r="B1" s="125"/>
      <c r="C1" s="125"/>
      <c r="D1" s="126"/>
      <c r="E1" s="126"/>
      <c r="F1" s="126"/>
      <c r="G1" s="126"/>
      <c r="H1" s="127"/>
      <c r="I1" s="127"/>
      <c r="J1" s="132"/>
      <c r="K1" s="369">
        <v>43252</v>
      </c>
      <c r="L1" s="370"/>
      <c r="M1" s="267" t="s">
        <v>100</v>
      </c>
      <c r="N1" s="368"/>
      <c r="O1" s="367">
        <v>43313</v>
      </c>
      <c r="P1" s="368"/>
      <c r="Q1" s="367">
        <v>43344</v>
      </c>
      <c r="R1" s="368"/>
      <c r="S1" s="367">
        <v>43374</v>
      </c>
      <c r="T1" s="368"/>
      <c r="U1" s="367">
        <v>43405</v>
      </c>
      <c r="V1" s="368"/>
      <c r="W1" s="367">
        <v>43435</v>
      </c>
      <c r="X1" s="368"/>
      <c r="Y1" s="367">
        <v>43466</v>
      </c>
      <c r="Z1" s="368"/>
      <c r="AA1" s="367">
        <v>43497</v>
      </c>
      <c r="AB1" s="368"/>
      <c r="AC1" s="367">
        <v>43525</v>
      </c>
      <c r="AD1" s="368"/>
      <c r="AE1" s="367">
        <v>43556</v>
      </c>
      <c r="AF1" s="368"/>
      <c r="AG1" s="367">
        <v>43586</v>
      </c>
      <c r="AH1" s="368"/>
      <c r="AI1" s="367">
        <v>43617</v>
      </c>
      <c r="AJ1" s="368"/>
      <c r="AK1" s="367">
        <v>43647</v>
      </c>
      <c r="AL1" s="368"/>
      <c r="AM1" s="365" t="s">
        <v>87</v>
      </c>
      <c r="AN1" s="366"/>
    </row>
    <row r="2" spans="1:40" s="123" customFormat="1" ht="54" customHeight="1">
      <c r="A2" s="128" t="s">
        <v>77</v>
      </c>
      <c r="B2" s="127" t="s">
        <v>78</v>
      </c>
      <c r="C2" s="127" t="s">
        <v>79</v>
      </c>
      <c r="D2" s="128" t="s">
        <v>80</v>
      </c>
      <c r="E2" s="128" t="s">
        <v>81</v>
      </c>
      <c r="F2" s="128" t="s">
        <v>82</v>
      </c>
      <c r="G2" s="128" t="s">
        <v>83</v>
      </c>
      <c r="H2" s="127" t="s">
        <v>84</v>
      </c>
      <c r="I2" s="127" t="s">
        <v>85</v>
      </c>
      <c r="J2" s="127" t="s">
        <v>86</v>
      </c>
      <c r="K2" s="129" t="s">
        <v>88</v>
      </c>
      <c r="L2" s="130" t="s">
        <v>108</v>
      </c>
      <c r="M2" s="129" t="s">
        <v>102</v>
      </c>
      <c r="N2" s="130" t="s">
        <v>109</v>
      </c>
      <c r="O2" s="129" t="s">
        <v>103</v>
      </c>
      <c r="P2" s="130" t="s">
        <v>110</v>
      </c>
      <c r="Q2" s="129" t="s">
        <v>104</v>
      </c>
      <c r="R2" s="130" t="s">
        <v>111</v>
      </c>
      <c r="S2" s="129" t="s">
        <v>105</v>
      </c>
      <c r="T2" s="130" t="s">
        <v>112</v>
      </c>
      <c r="U2" s="129" t="s">
        <v>106</v>
      </c>
      <c r="V2" s="130" t="s">
        <v>113</v>
      </c>
      <c r="W2" s="129" t="s">
        <v>107</v>
      </c>
      <c r="X2" s="130" t="s">
        <v>114</v>
      </c>
      <c r="Y2" s="129" t="s">
        <v>115</v>
      </c>
      <c r="Z2" s="130" t="s">
        <v>116</v>
      </c>
      <c r="AA2" s="129" t="s">
        <v>117</v>
      </c>
      <c r="AB2" s="130" t="s">
        <v>118</v>
      </c>
      <c r="AC2" s="129" t="s">
        <v>119</v>
      </c>
      <c r="AD2" s="130" t="s">
        <v>120</v>
      </c>
      <c r="AE2" s="129" t="s">
        <v>121</v>
      </c>
      <c r="AF2" s="130" t="s">
        <v>122</v>
      </c>
      <c r="AG2" s="129" t="s">
        <v>123</v>
      </c>
      <c r="AH2" s="130" t="s">
        <v>124</v>
      </c>
      <c r="AI2" s="129" t="s">
        <v>125</v>
      </c>
      <c r="AJ2" s="130" t="s">
        <v>126</v>
      </c>
      <c r="AK2" s="129" t="s">
        <v>127</v>
      </c>
      <c r="AL2" s="130" t="s">
        <v>128</v>
      </c>
      <c r="AM2" s="129" t="s">
        <v>129</v>
      </c>
      <c r="AN2" s="130" t="s">
        <v>130</v>
      </c>
    </row>
    <row r="3" spans="1:40" s="279" customFormat="1" ht="54" customHeight="1" thickBot="1">
      <c r="A3" s="268">
        <v>2</v>
      </c>
      <c r="B3" s="269">
        <v>43230</v>
      </c>
      <c r="C3" s="270" t="s">
        <v>96</v>
      </c>
      <c r="D3" s="270" t="s">
        <v>92</v>
      </c>
      <c r="E3" s="270" t="s">
        <v>88</v>
      </c>
      <c r="F3" s="271" t="s">
        <v>15</v>
      </c>
      <c r="G3" s="272" t="s">
        <v>20</v>
      </c>
      <c r="H3" s="270">
        <v>2873</v>
      </c>
      <c r="I3" s="269">
        <v>43252</v>
      </c>
      <c r="J3" s="269">
        <v>44712</v>
      </c>
      <c r="K3" s="273">
        <f>'ก.ค.61 (1)'!K10</f>
        <v>5060</v>
      </c>
      <c r="L3" s="274"/>
      <c r="M3" s="273">
        <f>'ก.ค.61 (1)'!M10</f>
        <v>1315.6000000000001</v>
      </c>
      <c r="N3" s="274"/>
      <c r="O3" s="274">
        <f>'ส.ค.61(1)'!L11</f>
        <v>0</v>
      </c>
      <c r="P3" s="274">
        <f>'ส.ค.61(1)'!M10</f>
        <v>0</v>
      </c>
      <c r="Q3" s="274">
        <f>'ก.ย.61(1)'!L10</f>
        <v>7115</v>
      </c>
      <c r="R3" s="274">
        <f>ต.ค.61!M12</f>
        <v>0</v>
      </c>
      <c r="S3" s="274">
        <f>ต.ค.61!L12</f>
        <v>5757</v>
      </c>
      <c r="T3" s="274">
        <f>ต.ค.61!M12</f>
        <v>0</v>
      </c>
      <c r="U3" s="274">
        <f>พ.ย.61!L10</f>
        <v>4676</v>
      </c>
      <c r="V3" s="274">
        <f>พ.ย.61!M10</f>
        <v>0</v>
      </c>
      <c r="W3" s="274">
        <f>ธ.ค.61!L10</f>
        <v>4294</v>
      </c>
      <c r="X3" s="274">
        <f>ธ.ค.61!M10</f>
        <v>0</v>
      </c>
      <c r="Y3" s="274">
        <f>ม..ค.62!L10</f>
        <v>4754</v>
      </c>
      <c r="Z3" s="274">
        <f>ม..ค.62!M10</f>
        <v>0</v>
      </c>
      <c r="AA3" s="274">
        <f>ก.พ.62!L10</f>
        <v>5309</v>
      </c>
      <c r="AB3" s="274">
        <f>ก.พ.62!M10</f>
        <v>0</v>
      </c>
      <c r="AC3" s="275">
        <f>มี.ค.62!L10</f>
        <v>4281</v>
      </c>
      <c r="AD3" s="276">
        <f>มี.ค.62!M10</f>
        <v>0</v>
      </c>
      <c r="AE3" s="274">
        <f>เม.ย.62!L10</f>
        <v>3216</v>
      </c>
      <c r="AF3" s="274">
        <f>เม.ย.62!M10</f>
        <v>0</v>
      </c>
      <c r="AG3" s="274">
        <f>พ.ค.62!L13</f>
        <v>4002</v>
      </c>
      <c r="AH3" s="274">
        <f>พ.ค.62!M13</f>
        <v>0</v>
      </c>
      <c r="AI3" s="274">
        <f>มิ.ย.62!P10</f>
        <v>2093</v>
      </c>
      <c r="AJ3" s="274">
        <f>มิ.ย.62!Q10</f>
        <v>0</v>
      </c>
      <c r="AK3" s="274"/>
      <c r="AL3" s="274"/>
      <c r="AM3" s="277">
        <f>SUM(Table2[[#This Row],[Mono]:[Color 27]])-(Table2[[#This Row],[Color 25]]+Table2[[#This Row],[Color 23]]+Table2[[#This Row],[Color 21]]+Table2[[#This Row],[Color 17]]+Table2[[#This Row],[Color 15]]+Table2[[#This Row],[Color 13]]+Table2[[#This Row],[Color 11]]+Table2[[#This Row],[Color 9]]+Table2[[#This Row],[Color 7]]+Table2[[#This Row],[Color 5]]+Table2[[#This Row],[Color 9]]+Table2[[#This Row],[Color 7]]+Table2[[#This Row],[Color 5]]+Table2[[#This Row],[Color 3]]+Table2[[#This Row],[Color ]])</f>
        <v>51872.6</v>
      </c>
      <c r="AN3" s="278"/>
    </row>
    <row r="4" spans="1:40" s="279" customFormat="1" ht="54" customHeight="1" thickBot="1">
      <c r="A4" s="280">
        <v>1</v>
      </c>
      <c r="B4" s="281">
        <v>43230</v>
      </c>
      <c r="C4" s="282" t="s">
        <v>94</v>
      </c>
      <c r="D4" s="282" t="s">
        <v>97</v>
      </c>
      <c r="E4" s="282" t="s">
        <v>89</v>
      </c>
      <c r="F4" s="282" t="s">
        <v>15</v>
      </c>
      <c r="G4" s="283" t="s">
        <v>16</v>
      </c>
      <c r="H4" s="282">
        <v>2873</v>
      </c>
      <c r="I4" s="281">
        <v>43252</v>
      </c>
      <c r="J4" s="281">
        <v>44712</v>
      </c>
      <c r="K4" s="284">
        <f>'ก.ค.61 (1)'!K12</f>
        <v>10707</v>
      </c>
      <c r="L4" s="285">
        <f>'ก.ค.61 (1)'!L12</f>
        <v>412</v>
      </c>
      <c r="M4" s="284">
        <f>'ก.ค.61 (1)'!M12</f>
        <v>2783.82</v>
      </c>
      <c r="N4" s="285">
        <f>'ส.ค.61(1)'!M11</f>
        <v>218</v>
      </c>
      <c r="O4" s="286">
        <f>'ส.ค.61(1)'!L12</f>
        <v>12082</v>
      </c>
      <c r="P4" s="286">
        <f>'ส.ค.61(1)'!M11</f>
        <v>218</v>
      </c>
      <c r="Q4" s="286">
        <f>'ก.ย.61(1)'!L11</f>
        <v>0</v>
      </c>
      <c r="R4" s="286">
        <f>ต.ค.61!M13</f>
        <v>40</v>
      </c>
      <c r="S4" s="286">
        <f>ต.ค.61!L13</f>
        <v>0</v>
      </c>
      <c r="T4" s="286">
        <f>ต.ค.61!M13</f>
        <v>40</v>
      </c>
      <c r="U4" s="286">
        <f>พ.ย.61!L11</f>
        <v>0</v>
      </c>
      <c r="V4" s="286">
        <f>พ.ย.61!M11</f>
        <v>37</v>
      </c>
      <c r="W4" s="286">
        <f>ธ.ค.61!L11</f>
        <v>0</v>
      </c>
      <c r="X4" s="286">
        <f>ธ.ค.61!M11</f>
        <v>54</v>
      </c>
      <c r="Y4" s="286">
        <f>ม..ค.62!L11</f>
        <v>0</v>
      </c>
      <c r="Z4" s="287">
        <f>ม..ค.62!M11</f>
        <v>27</v>
      </c>
      <c r="AA4" s="286">
        <f>ก.พ.62!L11</f>
        <v>0</v>
      </c>
      <c r="AB4" s="287">
        <f>ก.พ.62!M11</f>
        <v>10532</v>
      </c>
      <c r="AC4" s="288">
        <f>มี.ค.62!L11</f>
        <v>0</v>
      </c>
      <c r="AD4" s="288">
        <f>มี.ค.62!M11</f>
        <v>68</v>
      </c>
      <c r="AE4" s="286">
        <f>เม.ย.62!L11</f>
        <v>0</v>
      </c>
      <c r="AF4" s="287">
        <f>เม.ย.62!M11</f>
        <v>81</v>
      </c>
      <c r="AG4" s="286">
        <f>พ.ค.62!L14</f>
        <v>0</v>
      </c>
      <c r="AH4" s="287">
        <f>พ.ค.62!M14</f>
        <v>33</v>
      </c>
      <c r="AI4" s="286">
        <f>มิ.ย.62!P11</f>
        <v>0</v>
      </c>
      <c r="AJ4" s="287">
        <f>มิ.ย.62!Q11</f>
        <v>72</v>
      </c>
      <c r="AK4" s="286"/>
      <c r="AL4" s="287"/>
      <c r="AM4" s="289">
        <f>SUM(Table2[[#This Row],[Mono]:[Color 27]])-(Table2[[#This Row],[Color 25]]+Table2[[#This Row],[Color 23]]+Table2[[#This Row],[Color 21]]+Table2[[#This Row],[Color 17]]+Table2[[#This Row],[Color 15]]+Table2[[#This Row],[Color 13]]+Table2[[#This Row],[Color 11]]+Table2[[#This Row],[Color 9]]+Table2[[#This Row],[Color 7]]+Table2[[#This Row],[Color 5]]+Table2[[#This Row],[Color 9]]+Table2[[#This Row],[Color 7]]+Table2[[#This Row],[Color 5]]+Table2[[#This Row],[Color 3]]+Table2[[#This Row],[Color ]])</f>
        <v>25342.82</v>
      </c>
      <c r="AN4" s="290"/>
    </row>
    <row r="5" spans="1:40" s="279" customFormat="1" ht="54" customHeight="1">
      <c r="A5" s="291">
        <v>3</v>
      </c>
      <c r="B5" s="292">
        <v>43230</v>
      </c>
      <c r="C5" s="293" t="s">
        <v>95</v>
      </c>
      <c r="D5" s="293" t="s">
        <v>92</v>
      </c>
      <c r="E5" s="293" t="s">
        <v>88</v>
      </c>
      <c r="F5" s="294" t="s">
        <v>21</v>
      </c>
      <c r="G5" s="295" t="s">
        <v>22</v>
      </c>
      <c r="H5" s="293">
        <v>2873</v>
      </c>
      <c r="I5" s="292">
        <v>43252</v>
      </c>
      <c r="J5" s="292">
        <v>44712</v>
      </c>
      <c r="K5" s="296">
        <f>'ก.ค.61 (1)'!K13</f>
        <v>19477</v>
      </c>
      <c r="L5" s="297"/>
      <c r="M5" s="296">
        <f>'ส.ค.61(1)'!L12</f>
        <v>12082</v>
      </c>
      <c r="N5" s="297"/>
      <c r="O5" s="297">
        <f>'ส.ค.61(1)'!L13</f>
        <v>14846</v>
      </c>
      <c r="P5" s="298">
        <f>'ส.ค.61(1)'!M12</f>
        <v>0</v>
      </c>
      <c r="Q5" s="298">
        <f>'ก.ย.61(1)'!L12</f>
        <v>14961</v>
      </c>
      <c r="R5" s="298">
        <f>ต.ค.61!M14</f>
        <v>0</v>
      </c>
      <c r="S5" s="298">
        <f>ต.ค.61!L14</f>
        <v>14224</v>
      </c>
      <c r="T5" s="298">
        <f>ต.ค.61!M14</f>
        <v>0</v>
      </c>
      <c r="U5" s="298">
        <f>พ.ย.61!L12</f>
        <v>7737</v>
      </c>
      <c r="V5" s="298">
        <f>พ.ย.61!M12</f>
        <v>0</v>
      </c>
      <c r="W5" s="298">
        <f>ธ.ค.61!L12</f>
        <v>7758</v>
      </c>
      <c r="X5" s="298">
        <f>ธ.ค.61!M12</f>
        <v>0</v>
      </c>
      <c r="Y5" s="298">
        <f>ม..ค.62!L12</f>
        <v>14109</v>
      </c>
      <c r="Z5" s="298">
        <f>ม..ค.62!M12</f>
        <v>0</v>
      </c>
      <c r="AA5" s="298">
        <f>ก.พ.62!L12</f>
        <v>10532</v>
      </c>
      <c r="AB5" s="298">
        <f>ก.พ.62!M12</f>
        <v>0</v>
      </c>
      <c r="AC5" s="299">
        <f>มี.ค.62!L12</f>
        <v>12146</v>
      </c>
      <c r="AD5" s="300">
        <f>มี.ค.62!M12</f>
        <v>0</v>
      </c>
      <c r="AE5" s="298">
        <f>เม.ย.62!L12</f>
        <v>7559</v>
      </c>
      <c r="AF5" s="298">
        <f>เม.ย.62!M12</f>
        <v>0</v>
      </c>
      <c r="AG5" s="298">
        <f>พ.ค.62!L15</f>
        <v>13071</v>
      </c>
      <c r="AH5" s="298">
        <f>พ.ค.62!M15</f>
        <v>0</v>
      </c>
      <c r="AI5" s="298">
        <f>มิ.ย.62!P12</f>
        <v>10365</v>
      </c>
      <c r="AJ5" s="298">
        <f>มิ.ย.62!Q12</f>
        <v>0</v>
      </c>
      <c r="AK5" s="298"/>
      <c r="AL5" s="298"/>
      <c r="AM5" s="301">
        <f>SUM(Table2[[#This Row],[Mono]:[Color 27]])-(Table2[[#This Row],[Color 25]]+Table2[[#This Row],[Color 23]]+Table2[[#This Row],[Color 21]]+Table2[[#This Row],[Color 17]]+Table2[[#This Row],[Color 15]]+Table2[[#This Row],[Color 13]]+Table2[[#This Row],[Color 11]]+Table2[[#This Row],[Color 9]]+Table2[[#This Row],[Color 7]]+Table2[[#This Row],[Color 5]]+Table2[[#This Row],[Color 9]]+Table2[[#This Row],[Color 7]]+Table2[[#This Row],[Color 5]]+Table2[[#This Row],[Color 3]]+Table2[[#This Row],[Color ]])</f>
        <v>158867</v>
      </c>
      <c r="AN5" s="302"/>
    </row>
    <row r="6" spans="1:40" s="313" customFormat="1" ht="54" customHeight="1">
      <c r="A6" s="303">
        <v>4</v>
      </c>
      <c r="B6" s="304">
        <v>43230</v>
      </c>
      <c r="C6" s="305" t="s">
        <v>93</v>
      </c>
      <c r="D6" s="305" t="s">
        <v>92</v>
      </c>
      <c r="E6" s="305" t="s">
        <v>88</v>
      </c>
      <c r="F6" s="306" t="s">
        <v>21</v>
      </c>
      <c r="G6" s="305" t="s">
        <v>24</v>
      </c>
      <c r="H6" s="305">
        <v>2873</v>
      </c>
      <c r="I6" s="304">
        <v>43252</v>
      </c>
      <c r="J6" s="304">
        <v>44712</v>
      </c>
      <c r="K6" s="296">
        <f>'ก.ค.61 (1)'!K14</f>
        <v>21540</v>
      </c>
      <c r="L6" s="307"/>
      <c r="M6" s="296">
        <f>'ส.ค.61(1)'!L13</f>
        <v>14846</v>
      </c>
      <c r="N6" s="307"/>
      <c r="O6" s="307">
        <f>'ส.ค.61(1)'!L14</f>
        <v>20713</v>
      </c>
      <c r="P6" s="308">
        <f>'ส.ค.61(1)'!M13</f>
        <v>0</v>
      </c>
      <c r="Q6" s="308">
        <f>'ก.ย.61(1)'!L13</f>
        <v>14275</v>
      </c>
      <c r="R6" s="308">
        <f>ต.ค.61!M15</f>
        <v>0</v>
      </c>
      <c r="S6" s="308">
        <f>ต.ค.61!L15</f>
        <v>15453</v>
      </c>
      <c r="T6" s="308">
        <f>ต.ค.61!M15</f>
        <v>0</v>
      </c>
      <c r="U6" s="308">
        <f>พ.ย.61!L13</f>
        <v>16189</v>
      </c>
      <c r="V6" s="308">
        <f>พ.ย.61!M13</f>
        <v>0</v>
      </c>
      <c r="W6" s="308">
        <f>ธ.ค.61!L13</f>
        <v>8129</v>
      </c>
      <c r="X6" s="308">
        <f>ธ.ค.61!M13</f>
        <v>0</v>
      </c>
      <c r="Y6" s="308">
        <f>ม..ค.62!L13</f>
        <v>8250</v>
      </c>
      <c r="Z6" s="308">
        <f>ม..ค.62!M13</f>
        <v>0</v>
      </c>
      <c r="AA6" s="308">
        <f>ก.พ.62!L13</f>
        <v>3884</v>
      </c>
      <c r="AB6" s="308">
        <f>ก.พ.62!M13</f>
        <v>0</v>
      </c>
      <c r="AC6" s="309">
        <f>มี.ค.62!L13</f>
        <v>6655</v>
      </c>
      <c r="AD6" s="310">
        <f>มี.ค.62!M13</f>
        <v>0</v>
      </c>
      <c r="AE6" s="308">
        <f>เม.ย.62!L13</f>
        <v>2110</v>
      </c>
      <c r="AF6" s="308">
        <f>เม.ย.62!M13</f>
        <v>0</v>
      </c>
      <c r="AG6" s="308">
        <f>พ.ค.62!L16</f>
        <v>3935</v>
      </c>
      <c r="AH6" s="308">
        <f>พ.ค.62!M16</f>
        <v>0</v>
      </c>
      <c r="AI6" s="308">
        <f>มิ.ย.62!P13</f>
        <v>7498</v>
      </c>
      <c r="AJ6" s="308">
        <f>มิ.ย.62!Q13</f>
        <v>0</v>
      </c>
      <c r="AK6" s="308"/>
      <c r="AL6" s="308"/>
      <c r="AM6" s="311">
        <f>SUM(Table2[[#This Row],[Mono]:[Color 27]])-(Table2[[#This Row],[Color 25]]+Table2[[#This Row],[Color 23]]+Table2[[#This Row],[Color 21]]+Table2[[#This Row],[Color 17]]+Table2[[#This Row],[Color 15]]+Table2[[#This Row],[Color 13]]+Table2[[#This Row],[Color 11]]+Table2[[#This Row],[Color 9]]+Table2[[#This Row],[Color 7]]+Table2[[#This Row],[Color 5]]+Table2[[#This Row],[Color 9]]+Table2[[#This Row],[Color 7]]+Table2[[#This Row],[Color 5]]+Table2[[#This Row],[Color 3]]+Table2[[#This Row],[Color ]])</f>
        <v>143477</v>
      </c>
      <c r="AN6" s="312"/>
    </row>
    <row r="7" spans="1:40" s="323" customFormat="1" ht="54" customHeight="1">
      <c r="A7" s="314">
        <v>5</v>
      </c>
      <c r="B7" s="315">
        <v>43230</v>
      </c>
      <c r="C7" s="316" t="s">
        <v>101</v>
      </c>
      <c r="D7" s="316" t="s">
        <v>97</v>
      </c>
      <c r="E7" s="316" t="s">
        <v>89</v>
      </c>
      <c r="F7" s="316" t="s">
        <v>21</v>
      </c>
      <c r="G7" s="316" t="s">
        <v>31</v>
      </c>
      <c r="H7" s="316">
        <v>2873</v>
      </c>
      <c r="I7" s="315">
        <v>43252</v>
      </c>
      <c r="J7" s="315">
        <v>44712</v>
      </c>
      <c r="K7" s="317">
        <f>'ก.ค.61 (1)'!K18</f>
        <v>16135</v>
      </c>
      <c r="L7" s="450">
        <f>'ก.ค.61 (1)'!L16</f>
        <v>15</v>
      </c>
      <c r="M7" s="317">
        <f>'ส.ค.61(1)'!L14</f>
        <v>20713</v>
      </c>
      <c r="N7" s="318">
        <f>'ส.ค.61(1)'!M15</f>
        <v>73</v>
      </c>
      <c r="O7" s="319">
        <f>'ส.ค.61(1)'!L15</f>
        <v>0</v>
      </c>
      <c r="P7" s="319">
        <f>'ส.ค.61(1)'!M14</f>
        <v>0</v>
      </c>
      <c r="Q7" s="319">
        <f>'ก.ย.61(1)'!L14</f>
        <v>23101</v>
      </c>
      <c r="R7" s="319">
        <f>ต.ค.61!M16</f>
        <v>0</v>
      </c>
      <c r="S7" s="319">
        <f>ต.ค.61!L16</f>
        <v>23910</v>
      </c>
      <c r="T7" s="319">
        <f>ต.ค.61!M16</f>
        <v>0</v>
      </c>
      <c r="U7" s="319">
        <f>พ.ย.61!L14</f>
        <v>21992</v>
      </c>
      <c r="V7" s="319">
        <f>พ.ย.61!M14</f>
        <v>0</v>
      </c>
      <c r="W7" s="319">
        <f>ธ.ค.61!L14</f>
        <v>11546</v>
      </c>
      <c r="X7" s="319">
        <f>ธ.ค.61!M14</f>
        <v>0</v>
      </c>
      <c r="Y7" s="319">
        <f>ม..ค.62!L14</f>
        <v>16490</v>
      </c>
      <c r="Z7" s="319">
        <f>ม..ค.62!M14</f>
        <v>0</v>
      </c>
      <c r="AA7" s="319">
        <f>ก.พ.62!L14</f>
        <v>19665</v>
      </c>
      <c r="AB7" s="319">
        <f>ก.พ.62!M14</f>
        <v>0</v>
      </c>
      <c r="AC7" s="320">
        <f>มี.ค.62!L14</f>
        <v>14735</v>
      </c>
      <c r="AD7" s="320">
        <f>มี.ค.62!M14</f>
        <v>0</v>
      </c>
      <c r="AE7" s="319">
        <f>เม.ย.62!L14</f>
        <v>13426</v>
      </c>
      <c r="AF7" s="319">
        <f>เม.ย.62!M14</f>
        <v>0</v>
      </c>
      <c r="AG7" s="319">
        <f>พ.ค.62!L17</f>
        <v>11520</v>
      </c>
      <c r="AH7" s="319">
        <f>พ.ค.62!M17</f>
        <v>0</v>
      </c>
      <c r="AI7" s="319">
        <f>มิ.ย.62!P14</f>
        <v>11709</v>
      </c>
      <c r="AJ7" s="319">
        <f>มิ.ย.62!Q14</f>
        <v>0</v>
      </c>
      <c r="AK7" s="319"/>
      <c r="AL7" s="319"/>
      <c r="AM7" s="321">
        <f>SUM(Table2[[#This Row],[Mono]:[Color 27]])-(Table2[[#This Row],[Color 25]]+Table2[[#This Row],[Color 23]]+Table2[[#This Row],[Color 21]]+Table2[[#This Row],[Color 17]]+Table2[[#This Row],[Color 15]]+Table2[[#This Row],[Color 13]]+Table2[[#This Row],[Color 11]]+Table2[[#This Row],[Color 9]]+Table2[[#This Row],[Color 7]]+Table2[[#This Row],[Color 5]]+Table2[[#This Row],[Color 9]]+Table2[[#This Row],[Color 7]]+Table2[[#This Row],[Color 5]]+Table2[[#This Row],[Color 3]]+Table2[[#This Row],[Color ]])</f>
        <v>204942</v>
      </c>
      <c r="AN7" s="322"/>
    </row>
    <row r="8" spans="1:40" s="323" customFormat="1" ht="54" customHeight="1" thickBot="1">
      <c r="A8" s="324">
        <v>6</v>
      </c>
      <c r="B8" s="325">
        <v>43230</v>
      </c>
      <c r="C8" s="326" t="s">
        <v>91</v>
      </c>
      <c r="D8" s="326" t="s">
        <v>97</v>
      </c>
      <c r="E8" s="326" t="s">
        <v>89</v>
      </c>
      <c r="F8" s="326" t="s">
        <v>21</v>
      </c>
      <c r="G8" s="326" t="s">
        <v>32</v>
      </c>
      <c r="H8" s="326">
        <v>2873</v>
      </c>
      <c r="I8" s="325">
        <v>43252</v>
      </c>
      <c r="J8" s="325">
        <v>44712</v>
      </c>
      <c r="K8" s="327">
        <f>'ก.ค.61 (1)'!K18</f>
        <v>16135</v>
      </c>
      <c r="L8" s="327">
        <f>'ก.ค.61 (1)'!L18</f>
        <v>594</v>
      </c>
      <c r="M8" s="327">
        <f>'ก.ค.61 (1)'!M16</f>
        <v>336.44</v>
      </c>
      <c r="N8" s="328">
        <f>'ส.ค.61(1)'!M17</f>
        <v>553</v>
      </c>
      <c r="O8" s="329">
        <f>'ส.ค.61(1)'!L16</f>
        <v>1132</v>
      </c>
      <c r="P8" s="329">
        <f>'ส.ค.61(1)'!M15</f>
        <v>73</v>
      </c>
      <c r="Q8" s="329">
        <f>'ก.ย.61(1)'!L15</f>
        <v>0</v>
      </c>
      <c r="R8" s="329">
        <f>ต.ค.61!M17</f>
        <v>48</v>
      </c>
      <c r="S8" s="329">
        <f>ต.ค.61!L17</f>
        <v>0</v>
      </c>
      <c r="T8" s="329">
        <f>ต.ค.61!M17</f>
        <v>48</v>
      </c>
      <c r="U8" s="329">
        <f>พ.ย.61!L15</f>
        <v>0</v>
      </c>
      <c r="V8" s="329">
        <f>พ.ย.61!M15</f>
        <v>13</v>
      </c>
      <c r="W8" s="329">
        <f>ธ.ค.61!L15</f>
        <v>0</v>
      </c>
      <c r="X8" s="329">
        <f>ธ.ค.61!M15</f>
        <v>3</v>
      </c>
      <c r="Y8" s="329">
        <f>ม..ค.62!L15</f>
        <v>0</v>
      </c>
      <c r="Z8" s="329">
        <f>ม..ค.62!M15</f>
        <v>1</v>
      </c>
      <c r="AA8" s="329">
        <f>ก.พ.62!L15</f>
        <v>0</v>
      </c>
      <c r="AB8" s="329">
        <f>ก.พ.62!M15</f>
        <v>6754</v>
      </c>
      <c r="AC8" s="330">
        <f>มี.ค.62!L15</f>
        <v>0</v>
      </c>
      <c r="AD8" s="330">
        <f>มี.ค.62!M15</f>
        <v>289</v>
      </c>
      <c r="AE8" s="329">
        <f>เม.ย.62!L15</f>
        <v>0</v>
      </c>
      <c r="AF8" s="329">
        <f>เม.ย.62!M15</f>
        <v>112</v>
      </c>
      <c r="AG8" s="329">
        <f>พ.ค.62!L18</f>
        <v>0</v>
      </c>
      <c r="AH8" s="329">
        <f>พ.ค.62!M18</f>
        <v>768</v>
      </c>
      <c r="AI8" s="329">
        <f>มิ.ย.62!P15</f>
        <v>0</v>
      </c>
      <c r="AJ8" s="329">
        <f>มิ.ย.62!Q15</f>
        <v>138</v>
      </c>
      <c r="AK8" s="329"/>
      <c r="AL8" s="329"/>
      <c r="AM8" s="331">
        <f>SUM(Table2[[#This Row],[Mono]:[Color 27]])-(Table2[[#This Row],[Color 25]]+Table2[[#This Row],[Color 23]]+Table2[[#This Row],[Color 21]]+Table2[[#This Row],[Color 17]]+Table2[[#This Row],[Color 15]]+Table2[[#This Row],[Color 13]]+Table2[[#This Row],[Color 11]]+Table2[[#This Row],[Color 9]]+Table2[[#This Row],[Color 7]]+Table2[[#This Row],[Color 5]]+Table2[[#This Row],[Color 9]]+Table2[[#This Row],[Color 7]]+Table2[[#This Row],[Color 5]]+Table2[[#This Row],[Color 3]]+Table2[[#This Row],[Color ]])</f>
        <v>17723.439999999999</v>
      </c>
      <c r="AN8" s="332"/>
    </row>
    <row r="9" spans="1:40" s="341" customFormat="1" ht="54" customHeight="1">
      <c r="A9" s="291">
        <v>7</v>
      </c>
      <c r="B9" s="292">
        <v>43230</v>
      </c>
      <c r="C9" s="293" t="s">
        <v>99</v>
      </c>
      <c r="D9" s="293" t="s">
        <v>92</v>
      </c>
      <c r="E9" s="293" t="s">
        <v>88</v>
      </c>
      <c r="F9" s="293" t="s">
        <v>98</v>
      </c>
      <c r="G9" s="295" t="s">
        <v>26</v>
      </c>
      <c r="H9" s="293">
        <v>2873</v>
      </c>
      <c r="I9" s="292">
        <v>43252</v>
      </c>
      <c r="J9" s="292">
        <v>44712</v>
      </c>
      <c r="K9" s="333">
        <f>'ก.ค.61 (1)'!K19</f>
        <v>11131</v>
      </c>
      <c r="L9" s="229"/>
      <c r="M9" s="333">
        <f>'ก.ค.61 (1)'!M17</f>
        <v>1603.8000000000002</v>
      </c>
      <c r="N9" s="334"/>
      <c r="O9" s="335">
        <f>'ส.ค.61(1)'!L17</f>
        <v>0</v>
      </c>
      <c r="P9" s="335">
        <f>'ส.ค.61(1)'!M16</f>
        <v>0</v>
      </c>
      <c r="Q9" s="335">
        <f>'ก.ย.61(1)'!L16</f>
        <v>1681</v>
      </c>
      <c r="R9" s="335">
        <f>ต.ค.61!M18</f>
        <v>0</v>
      </c>
      <c r="S9" s="335">
        <f>ต.ค.61!L18</f>
        <v>929</v>
      </c>
      <c r="T9" s="335">
        <f>ต.ค.61!M18</f>
        <v>0</v>
      </c>
      <c r="U9" s="335">
        <f>พ.ย.61!L16</f>
        <v>849</v>
      </c>
      <c r="V9" s="335">
        <f>พ.ย.61!M16</f>
        <v>849</v>
      </c>
      <c r="W9" s="335">
        <f>ธ.ค.61!L16</f>
        <v>895</v>
      </c>
      <c r="X9" s="335">
        <f>ธ.ค.61!M16</f>
        <v>895</v>
      </c>
      <c r="Y9" s="335">
        <f>ม..ค.62!L16</f>
        <v>2592</v>
      </c>
      <c r="Z9" s="336">
        <f>ม..ค.62!M16</f>
        <v>0</v>
      </c>
      <c r="AA9" s="335">
        <f>ก.พ.62!L16</f>
        <v>6754</v>
      </c>
      <c r="AB9" s="336">
        <f>ก.พ.62!M16</f>
        <v>184</v>
      </c>
      <c r="AC9" s="337">
        <f>มี.ค.62!L16</f>
        <v>6401</v>
      </c>
      <c r="AD9" s="337">
        <f>มี.ค.62!M16</f>
        <v>0</v>
      </c>
      <c r="AE9" s="335">
        <f>เม.ย.62!L16</f>
        <v>5654</v>
      </c>
      <c r="AF9" s="336">
        <f>เม.ย.62!M16</f>
        <v>0</v>
      </c>
      <c r="AG9" s="335">
        <f>พ.ค.62!L19</f>
        <v>5944</v>
      </c>
      <c r="AH9" s="336">
        <f>พ.ค.62!M19</f>
        <v>0</v>
      </c>
      <c r="AI9" s="335">
        <f>มิ.ย.62!P16</f>
        <v>5030</v>
      </c>
      <c r="AJ9" s="336">
        <f>มิ.ย.62!Q16</f>
        <v>0</v>
      </c>
      <c r="AK9" s="338"/>
      <c r="AL9" s="336"/>
      <c r="AM9" s="339">
        <f>SUM(Table2[[#This Row],[Mono]:[Color 27]])-(Table2[[#This Row],[Color 25]]+Table2[[#This Row],[Color 23]]+Table2[[#This Row],[Color 21]]+Table2[[#This Row],[Color 17]]+Table2[[#This Row],[Color 15]]+Table2[[#This Row],[Color 13]]+Table2[[#This Row],[Color 11]]+Table2[[#This Row],[Color 9]]+Table2[[#This Row],[Color 7]]+Table2[[#This Row],[Color 5]]+Table2[[#This Row],[Color 9]]+Table2[[#This Row],[Color 7]]+Table2[[#This Row],[Color 5]]+Table2[[#This Row],[Color 3]]+Table2[[#This Row],[Color ]])</f>
        <v>49463.8</v>
      </c>
      <c r="AN9" s="340"/>
    </row>
    <row r="10" spans="1:40" s="341" customFormat="1" ht="54" customHeight="1">
      <c r="A10" s="342">
        <v>8</v>
      </c>
      <c r="B10" s="343">
        <v>43230</v>
      </c>
      <c r="C10" s="344" t="s">
        <v>99</v>
      </c>
      <c r="D10" s="344" t="s">
        <v>92</v>
      </c>
      <c r="E10" s="344" t="s">
        <v>88</v>
      </c>
      <c r="F10" s="344" t="s">
        <v>98</v>
      </c>
      <c r="G10" s="345" t="s">
        <v>29</v>
      </c>
      <c r="H10" s="344">
        <v>2873</v>
      </c>
      <c r="I10" s="343">
        <v>43252</v>
      </c>
      <c r="J10" s="343">
        <v>44712</v>
      </c>
      <c r="K10" s="346">
        <f>'ก.ค.61 (1)'!K20</f>
        <v>7033</v>
      </c>
      <c r="L10" s="449"/>
      <c r="M10" s="346">
        <f>'ก.ค.61 (1)'!M18</f>
        <v>4195.1000000000004</v>
      </c>
      <c r="N10" s="347"/>
      <c r="O10" s="348">
        <f>'ส.ค.61(1)'!L18</f>
        <v>12341</v>
      </c>
      <c r="P10" s="348">
        <f>'ส.ค.61(1)'!M17</f>
        <v>553</v>
      </c>
      <c r="Q10" s="348">
        <f>'ก.ย.61(1)'!L17</f>
        <v>0</v>
      </c>
      <c r="R10" s="348">
        <f>ต.ค.61!M19</f>
        <v>519</v>
      </c>
      <c r="S10" s="348">
        <f>ต.ค.61!L19</f>
        <v>0</v>
      </c>
      <c r="T10" s="348">
        <f>ต.ค.61!M19</f>
        <v>519</v>
      </c>
      <c r="U10" s="348">
        <f>พ.ย.61!L17</f>
        <v>0</v>
      </c>
      <c r="V10" s="348">
        <f>พ.ย.61!M17</f>
        <v>557</v>
      </c>
      <c r="W10" s="348">
        <f>ธ.ค.61!L17</f>
        <v>0</v>
      </c>
      <c r="X10" s="348">
        <f>ธ.ค.61!M17</f>
        <v>807</v>
      </c>
      <c r="Y10" s="348">
        <f>ม..ค.62!L17</f>
        <v>0</v>
      </c>
      <c r="Z10" s="319">
        <f>ม..ค.62!M17</f>
        <v>310</v>
      </c>
      <c r="AA10" s="348">
        <f>ก.พ.62!L17</f>
        <v>0</v>
      </c>
      <c r="AB10" s="319">
        <f>ก.พ.62!M17</f>
        <v>10083</v>
      </c>
      <c r="AC10" s="320">
        <f>มี.ค.62!L17</f>
        <v>0</v>
      </c>
      <c r="AD10" s="320">
        <f>มี.ค.62!M17</f>
        <v>135</v>
      </c>
      <c r="AE10" s="348">
        <f>เม.ย.62!L17</f>
        <v>0</v>
      </c>
      <c r="AF10" s="319">
        <f>เม.ย.62!M17</f>
        <v>131</v>
      </c>
      <c r="AG10" s="348">
        <f>พ.ค.62!L20</f>
        <v>0</v>
      </c>
      <c r="AH10" s="319">
        <f>พ.ค.62!M20</f>
        <v>434</v>
      </c>
      <c r="AI10" s="348">
        <f>มิ.ย.62!P17</f>
        <v>0</v>
      </c>
      <c r="AJ10" s="319">
        <f>มิ.ย.62!Q17</f>
        <v>596</v>
      </c>
      <c r="AK10" s="348"/>
      <c r="AL10" s="319"/>
      <c r="AM10" s="349">
        <f>SUM(Table2[[#This Row],[Mono]:[Color 27]])-(Table2[[#This Row],[Color 25]]+Table2[[#This Row],[Color 23]]+Table2[[#This Row],[Color 21]]+Table2[[#This Row],[Color 17]]+Table2[[#This Row],[Color 15]]+Table2[[#This Row],[Color 13]]+Table2[[#This Row],[Color 11]]+Table2[[#This Row],[Color 9]]+Table2[[#This Row],[Color 7]]+Table2[[#This Row],[Color 5]]+Table2[[#This Row],[Color 9]]+Table2[[#This Row],[Color 7]]+Table2[[#This Row],[Color 5]]+Table2[[#This Row],[Color 3]]+Table2[[#This Row],[Color ]])</f>
        <v>22113.1</v>
      </c>
      <c r="AN10" s="350"/>
    </row>
    <row r="11" spans="1:40" s="360" customFormat="1" ht="54" customHeight="1" thickBot="1">
      <c r="A11" s="351">
        <v>9</v>
      </c>
      <c r="B11" s="352">
        <v>43230</v>
      </c>
      <c r="C11" s="353" t="s">
        <v>99</v>
      </c>
      <c r="D11" s="353" t="s">
        <v>92</v>
      </c>
      <c r="E11" s="353" t="s">
        <v>108</v>
      </c>
      <c r="F11" s="353" t="s">
        <v>98</v>
      </c>
      <c r="G11" s="354" t="s">
        <v>30</v>
      </c>
      <c r="H11" s="353">
        <v>2873</v>
      </c>
      <c r="I11" s="352">
        <v>43252</v>
      </c>
      <c r="J11" s="352">
        <v>44712</v>
      </c>
      <c r="K11" s="355">
        <f>'ก.ค.61 (1)'!K22</f>
        <v>5643</v>
      </c>
      <c r="L11" s="229">
        <f>'ก.ค.61 (1)'!L22</f>
        <v>38</v>
      </c>
      <c r="M11" s="355">
        <f>'ก.ค.61 (1)'!M19</f>
        <v>2894.06</v>
      </c>
      <c r="N11" s="356">
        <f>'ส.ค.61(1)'!M21</f>
        <v>23</v>
      </c>
      <c r="O11" s="357">
        <f>'ส.ค.61(1)'!L19</f>
        <v>8259</v>
      </c>
      <c r="P11" s="357">
        <f>'ส.ค.61(1)'!M18</f>
        <v>0</v>
      </c>
      <c r="Q11" s="357">
        <f>'ก.ย.61(1)'!L18</f>
        <v>13715</v>
      </c>
      <c r="R11" s="357">
        <f>ต.ค.61!M20</f>
        <v>0</v>
      </c>
      <c r="S11" s="357">
        <f>ต.ค.61!L20</f>
        <v>12872</v>
      </c>
      <c r="T11" s="357">
        <f>ต.ค.61!M20</f>
        <v>0</v>
      </c>
      <c r="U11" s="357">
        <f>พ.ย.61!L18</f>
        <v>13789</v>
      </c>
      <c r="V11" s="358">
        <f>พ.ย.61!M18</f>
        <v>0</v>
      </c>
      <c r="W11" s="357">
        <f>ธ.ค.61!L18</f>
        <v>6181</v>
      </c>
      <c r="X11" s="357">
        <f>ธ.ค.61!M18</f>
        <v>0</v>
      </c>
      <c r="Y11" s="357">
        <f>ม..ค.62!L18</f>
        <v>10730</v>
      </c>
      <c r="Z11" s="329">
        <f>ม..ค.62!M18</f>
        <v>0</v>
      </c>
      <c r="AA11" s="357">
        <f>ก.พ.62!L18</f>
        <v>10083</v>
      </c>
      <c r="AB11" s="329">
        <f>ก.พ.62!M18</f>
        <v>0</v>
      </c>
      <c r="AC11" s="330">
        <f>มี.ค.62!L18</f>
        <v>10722</v>
      </c>
      <c r="AD11" s="330">
        <f>มี.ค.62!M18</f>
        <v>0</v>
      </c>
      <c r="AE11" s="357">
        <f>เม.ย.62!L18</f>
        <v>10448</v>
      </c>
      <c r="AF11" s="329">
        <f>เม.ย.62!M18</f>
        <v>0</v>
      </c>
      <c r="AG11" s="357">
        <f>พ.ค.62!L21</f>
        <v>10065</v>
      </c>
      <c r="AH11" s="357">
        <f>พ.ค.62!M21</f>
        <v>0</v>
      </c>
      <c r="AI11" s="357">
        <f>มิ.ย.62!P18</f>
        <v>10208</v>
      </c>
      <c r="AJ11" s="357">
        <f>มิ.ย.62!Q18</f>
        <v>0</v>
      </c>
      <c r="AK11" s="357"/>
      <c r="AL11" s="329"/>
      <c r="AM11" s="359">
        <f>SUM(Table2[[#This Row],[Mono]:[Color 27]])-(Table2[[#This Row],[Color 25]]+Table2[[#This Row],[Color 23]]+Table2[[#This Row],[Color 21]]+Table2[[#This Row],[Color 17]]+Table2[[#This Row],[Color 15]]+Table2[[#This Row],[Color 13]]+Table2[[#This Row],[Color 11]]+Table2[[#This Row],[Color 9]]+Table2[[#This Row],[Color 7]]+Table2[[#This Row],[Color 5]]+Table2[[#This Row],[Color 9]]+Table2[[#This Row],[Color 7]]+Table2[[#This Row],[Color 5]]+Table2[[#This Row],[Color 3]]+Table2[[#This Row],[Color ]])</f>
        <v>125609.06</v>
      </c>
      <c r="AN11" s="332"/>
    </row>
    <row r="12" spans="1:40" s="137" customFormat="1" ht="29" customHeight="1" thickBot="1">
      <c r="A12" s="134"/>
      <c r="B12" s="135"/>
      <c r="C12" s="134"/>
      <c r="D12" s="136"/>
      <c r="E12" s="134"/>
      <c r="F12" s="136"/>
      <c r="G12" s="136"/>
      <c r="H12" s="134"/>
      <c r="J12" s="138" t="s">
        <v>90</v>
      </c>
      <c r="K12" s="139">
        <f>SUBTOTAL(109,K3:K11)</f>
        <v>112861</v>
      </c>
      <c r="L12" s="139">
        <f>SUBTOTAL(109,L3:L11)</f>
        <v>1059</v>
      </c>
      <c r="M12" s="139">
        <f>SUBTOTAL(109,M3:M11)</f>
        <v>60769.82</v>
      </c>
      <c r="N12" s="139">
        <f>SUBTOTAL(109,N3:N11)</f>
        <v>867</v>
      </c>
      <c r="O12" s="139">
        <f>SUBTOTAL(109,O3:O11)</f>
        <v>69373</v>
      </c>
      <c r="P12" s="139">
        <f>SUBTOTAL(109,P3:P11)</f>
        <v>844</v>
      </c>
      <c r="Q12" s="140">
        <f>SUBTOTAL(109,Q3:Q11)</f>
        <v>74848</v>
      </c>
      <c r="R12" s="140">
        <f>SUBTOTAL(109,R3:R11)</f>
        <v>607</v>
      </c>
      <c r="S12" s="140">
        <f>SUBTOTAL(109,S3:S11)</f>
        <v>73145</v>
      </c>
      <c r="T12" s="140">
        <f>SUBTOTAL(109,T3:T11)</f>
        <v>607</v>
      </c>
      <c r="U12" s="140">
        <f>SUBTOTAL(109,U3:U11)</f>
        <v>65232</v>
      </c>
      <c r="V12" s="140">
        <f>SUBTOTAL(109,V3:V11)</f>
        <v>1456</v>
      </c>
      <c r="W12" s="140">
        <f>SUBTOTAL(109,W3:W11)</f>
        <v>38803</v>
      </c>
      <c r="X12" s="140">
        <f>SUBTOTAL(109,X3:X11)</f>
        <v>1759</v>
      </c>
      <c r="Y12" s="140">
        <f>SUBTOTAL(109,Y3:Y11)</f>
        <v>56925</v>
      </c>
      <c r="Z12" s="140">
        <f>SUBTOTAL(109,Z3:Z11)</f>
        <v>338</v>
      </c>
      <c r="AA12" s="140">
        <f>SUBTOTAL(109,AA3:AA11)</f>
        <v>56227</v>
      </c>
      <c r="AB12" s="140">
        <f>SUBTOTAL(109,AB3:AB11)</f>
        <v>27553</v>
      </c>
      <c r="AC12" s="140">
        <f>SUBTOTAL(109,AC3:AC11)</f>
        <v>54940</v>
      </c>
      <c r="AD12" s="140">
        <f>SUBTOTAL(109,AD3:AD11)</f>
        <v>492</v>
      </c>
      <c r="AE12" s="140">
        <f>SUBTOTAL(109,AE3:AE11)</f>
        <v>42413</v>
      </c>
      <c r="AF12" s="140">
        <f>SUBTOTAL(109,AF3:AF11)</f>
        <v>324</v>
      </c>
      <c r="AG12" s="140">
        <f>SUBTOTAL(109,AG3:AG11)</f>
        <v>48537</v>
      </c>
      <c r="AH12" s="140">
        <f>SUBTOTAL(109,AH3:AH11)</f>
        <v>1235</v>
      </c>
      <c r="AI12" s="140">
        <f>SUBTOTAL(109,AI3:AI11)</f>
        <v>46903</v>
      </c>
      <c r="AJ12" s="140">
        <f>SUBTOTAL(109,AJ3:AJ11)</f>
        <v>806</v>
      </c>
      <c r="AK12" s="140">
        <f>SUBTOTAL(109,AK3:AK11)</f>
        <v>0</v>
      </c>
      <c r="AL12" s="140">
        <f>SUBTOTAL(109,AL3:AL11)</f>
        <v>0</v>
      </c>
      <c r="AM12" s="140">
        <f>SUBTOTAL(109,AM3:AM11)</f>
        <v>799410.81999999983</v>
      </c>
      <c r="AN12" s="141">
        <f>SUBTOTAL(109,AN3:AN11)</f>
        <v>0</v>
      </c>
    </row>
  </sheetData>
  <mergeCells count="15">
    <mergeCell ref="K1:L1"/>
    <mergeCell ref="K1:L1"/>
    <mergeCell ref="Y1:Z1"/>
    <mergeCell ref="O1:P1"/>
    <mergeCell ref="Q1:R1"/>
    <mergeCell ref="S1:T1"/>
    <mergeCell ref="U1:V1"/>
    <mergeCell ref="W1:X1"/>
    <mergeCell ref="AM1:AN1"/>
    <mergeCell ref="AA1:AB1"/>
    <mergeCell ref="AC1:AD1"/>
    <mergeCell ref="AE1:AF1"/>
    <mergeCell ref="AG1:AH1"/>
    <mergeCell ref="AI1:AJ1"/>
    <mergeCell ref="AK1:AL1"/>
  </mergeCells>
  <phoneticPr fontId="33" type="noConversion"/>
  <pageMargins left="0.75000000000000011" right="0.75000000000000011" top="1" bottom="1" header="0.5" footer="0.5"/>
  <pageSetup paperSize="9" orientation="portrait" horizontalDpi="4294967292" verticalDpi="4294967292"/>
  <ignoredErrors>
    <ignoredError sqref="K3:L6 K11 K10:L10 K7 K8 K9" calculatedColumn="1"/>
  </ignoredErrors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A13" sqref="A13:N18"/>
    </sheetView>
  </sheetViews>
  <sheetFormatPr baseColWidth="10" defaultColWidth="8.83203125" defaultRowHeight="15" x14ac:dyDescent="0"/>
  <cols>
    <col min="1" max="1" width="5.1640625" customWidth="1"/>
    <col min="2" max="2" width="28" customWidth="1"/>
    <col min="3" max="3" width="17.5" style="38" bestFit="1" customWidth="1"/>
    <col min="4" max="4" width="14" style="34" bestFit="1" customWidth="1"/>
    <col min="5" max="5" width="8.5" style="12" customWidth="1"/>
    <col min="6" max="6" width="13.5" style="35" customWidth="1"/>
    <col min="7" max="7" width="13.6640625" style="35" bestFit="1" customWidth="1"/>
    <col min="8" max="8" width="13.6640625" style="60" bestFit="1" customWidth="1"/>
    <col min="9" max="10" width="4.6640625" style="36" hidden="1" customWidth="1"/>
    <col min="11" max="11" width="11.5" style="35" bestFit="1" customWidth="1"/>
    <col min="12" max="12" width="16.5" style="37" customWidth="1"/>
    <col min="13" max="13" width="14.83203125" style="37" customWidth="1"/>
    <col min="14" max="14" width="10.33203125" style="12" customWidth="1"/>
  </cols>
  <sheetData>
    <row r="1" spans="1:17" ht="27.75" customHeight="1">
      <c r="A1" s="401" t="s">
        <v>0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119"/>
      <c r="N1" s="1"/>
      <c r="O1" s="2"/>
      <c r="P1" s="2"/>
      <c r="Q1" s="2"/>
    </row>
    <row r="2" spans="1:17" ht="21.75" customHeight="1">
      <c r="A2" s="401" t="s">
        <v>1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119"/>
      <c r="N2" s="1"/>
      <c r="O2" s="2"/>
      <c r="P2" s="2"/>
      <c r="Q2" s="2"/>
    </row>
    <row r="3" spans="1:17" ht="21.75" customHeight="1">
      <c r="A3" s="401" t="s">
        <v>2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119"/>
      <c r="N3" s="3"/>
      <c r="O3" s="4"/>
      <c r="P3" s="4"/>
      <c r="Q3" s="4"/>
    </row>
    <row r="4" spans="1:17" ht="8.25" customHeight="1" thickBot="1">
      <c r="A4" s="5"/>
      <c r="B4" s="5"/>
      <c r="C4" s="6"/>
      <c r="D4" s="7"/>
      <c r="E4" s="8"/>
      <c r="F4" s="9"/>
      <c r="G4" s="9"/>
      <c r="H4" s="56"/>
      <c r="I4" s="10"/>
      <c r="J4" s="10"/>
      <c r="K4" s="9"/>
      <c r="L4" s="11"/>
      <c r="M4" s="11"/>
      <c r="N4" s="11"/>
      <c r="P4" s="13"/>
      <c r="Q4" s="13"/>
    </row>
    <row r="5" spans="1:17" ht="8.25" customHeight="1" thickTop="1">
      <c r="A5" s="14"/>
      <c r="B5" s="14"/>
      <c r="C5" s="15"/>
      <c r="D5" s="16"/>
      <c r="E5" s="17"/>
      <c r="F5" s="18"/>
      <c r="G5" s="18"/>
      <c r="H5" s="57"/>
      <c r="I5" s="19"/>
      <c r="J5" s="19"/>
      <c r="K5" s="18"/>
      <c r="L5" s="20"/>
      <c r="M5" s="20"/>
      <c r="P5" s="13"/>
      <c r="Q5" s="13"/>
    </row>
    <row r="6" spans="1:17" ht="21.75" customHeight="1">
      <c r="A6" s="401" t="s">
        <v>43</v>
      </c>
      <c r="B6" s="401"/>
      <c r="C6" s="401"/>
      <c r="D6" s="401"/>
      <c r="E6" s="401"/>
      <c r="F6" s="401"/>
      <c r="G6" s="401"/>
      <c r="H6" s="401"/>
      <c r="I6" s="401"/>
      <c r="J6" s="401"/>
      <c r="K6" s="401"/>
      <c r="L6" s="401"/>
      <c r="M6" s="119"/>
      <c r="P6" s="13"/>
      <c r="Q6" s="13"/>
    </row>
    <row r="7" spans="1:17" ht="27" customHeight="1">
      <c r="A7" s="400" t="s">
        <v>41</v>
      </c>
      <c r="B7" s="400"/>
      <c r="C7" s="400"/>
      <c r="D7" s="400"/>
      <c r="E7" s="400"/>
      <c r="F7" s="400"/>
      <c r="G7" s="400"/>
      <c r="H7" s="400"/>
      <c r="I7" s="400"/>
      <c r="J7" s="400"/>
      <c r="K7" s="400"/>
      <c r="L7" s="400"/>
      <c r="M7" s="147"/>
    </row>
    <row r="8" spans="1:17" ht="25" customHeight="1">
      <c r="A8" s="417" t="s">
        <v>4</v>
      </c>
      <c r="B8" s="419" t="s">
        <v>5</v>
      </c>
      <c r="C8" s="419" t="s">
        <v>6</v>
      </c>
      <c r="D8" s="408" t="s">
        <v>47</v>
      </c>
      <c r="E8" s="373" t="s">
        <v>149</v>
      </c>
      <c r="F8" s="413" t="s">
        <v>8</v>
      </c>
      <c r="G8" s="415" t="s">
        <v>9</v>
      </c>
      <c r="H8" s="58" t="s">
        <v>10</v>
      </c>
      <c r="I8" s="22"/>
      <c r="J8" s="23" t="s">
        <v>11</v>
      </c>
      <c r="K8" s="23" t="s">
        <v>11</v>
      </c>
      <c r="L8" s="21" t="s">
        <v>10</v>
      </c>
      <c r="M8" s="21" t="s">
        <v>10</v>
      </c>
      <c r="N8" s="410" t="s">
        <v>12</v>
      </c>
    </row>
    <row r="9" spans="1:17" ht="25" customHeight="1">
      <c r="A9" s="418"/>
      <c r="B9" s="420"/>
      <c r="C9" s="420"/>
      <c r="D9" s="409"/>
      <c r="E9" s="374"/>
      <c r="F9" s="414"/>
      <c r="G9" s="416"/>
      <c r="H9" s="59" t="s">
        <v>13</v>
      </c>
      <c r="I9" s="25"/>
      <c r="J9" s="26" t="s">
        <v>33</v>
      </c>
      <c r="K9" s="26" t="s">
        <v>33</v>
      </c>
      <c r="L9" s="24" t="s">
        <v>143</v>
      </c>
      <c r="M9" s="24" t="s">
        <v>142</v>
      </c>
      <c r="N9" s="411"/>
    </row>
    <row r="10" spans="1:17" ht="18" customHeight="1">
      <c r="A10" s="42">
        <v>2</v>
      </c>
      <c r="B10" s="27" t="s">
        <v>15</v>
      </c>
      <c r="C10" s="43" t="s">
        <v>20</v>
      </c>
      <c r="D10" s="42" t="s">
        <v>131</v>
      </c>
      <c r="E10" s="39" t="s">
        <v>19</v>
      </c>
      <c r="F10" s="40">
        <v>16908</v>
      </c>
      <c r="G10" s="40">
        <v>23316</v>
      </c>
      <c r="H10" s="46">
        <f>G10-F10</f>
        <v>6408</v>
      </c>
      <c r="I10" s="40">
        <f>H10*3/100</f>
        <v>192.24</v>
      </c>
      <c r="J10" s="40">
        <v>0</v>
      </c>
      <c r="K10" s="67">
        <f>ROUND(I10,J10)</f>
        <v>192</v>
      </c>
      <c r="L10" s="41">
        <f>H10-K10</f>
        <v>6216</v>
      </c>
      <c r="M10" s="41"/>
      <c r="N10" s="65">
        <f>L10*0.26</f>
        <v>1616.16</v>
      </c>
    </row>
    <row r="11" spans="1:17" ht="18" customHeight="1">
      <c r="A11" s="406">
        <v>1</v>
      </c>
      <c r="B11" s="402" t="s">
        <v>15</v>
      </c>
      <c r="C11" s="404" t="s">
        <v>16</v>
      </c>
      <c r="D11" s="423" t="s">
        <v>131</v>
      </c>
      <c r="E11" s="47" t="s">
        <v>18</v>
      </c>
      <c r="F11" s="48">
        <v>1429</v>
      </c>
      <c r="G11" s="48">
        <v>1654</v>
      </c>
      <c r="H11" s="48">
        <f>G11-F11</f>
        <v>225</v>
      </c>
      <c r="I11" s="48">
        <f>H11*3/100</f>
        <v>6.75</v>
      </c>
      <c r="J11" s="48">
        <v>0</v>
      </c>
      <c r="K11" s="49">
        <f>ROUND(I11,J11)</f>
        <v>7</v>
      </c>
      <c r="L11" s="49"/>
      <c r="M11" s="49">
        <f>$H11-$K11</f>
        <v>218</v>
      </c>
      <c r="N11" s="66">
        <f>M11</f>
        <v>218</v>
      </c>
    </row>
    <row r="12" spans="1:17" ht="18" customHeight="1">
      <c r="A12" s="407"/>
      <c r="B12" s="403"/>
      <c r="C12" s="405"/>
      <c r="D12" s="424"/>
      <c r="E12" s="39" t="s">
        <v>19</v>
      </c>
      <c r="F12" s="40">
        <v>27198</v>
      </c>
      <c r="G12" s="40">
        <v>39654</v>
      </c>
      <c r="H12" s="46">
        <f>G12-F12</f>
        <v>12456</v>
      </c>
      <c r="I12" s="40">
        <f>H12*3/100</f>
        <v>373.68</v>
      </c>
      <c r="J12" s="40">
        <v>0</v>
      </c>
      <c r="K12" s="67">
        <f>ROUND(I12,J12)</f>
        <v>374</v>
      </c>
      <c r="L12" s="41">
        <f>H12-K12</f>
        <v>12082</v>
      </c>
      <c r="M12" s="41"/>
      <c r="N12" s="65">
        <f>L12*0.26</f>
        <v>3141.32</v>
      </c>
    </row>
    <row r="13" spans="1:17" ht="18" customHeight="1">
      <c r="A13" s="42">
        <v>1</v>
      </c>
      <c r="B13" s="27" t="s">
        <v>21</v>
      </c>
      <c r="C13" s="43" t="s">
        <v>22</v>
      </c>
      <c r="D13" s="42" t="s">
        <v>42</v>
      </c>
      <c r="E13" s="39" t="s">
        <v>19</v>
      </c>
      <c r="F13" s="40">
        <v>35584</v>
      </c>
      <c r="G13" s="40">
        <v>50889</v>
      </c>
      <c r="H13" s="46">
        <f t="shared" ref="H13:H22" si="0">G13-F13</f>
        <v>15305</v>
      </c>
      <c r="I13" s="40">
        <f t="shared" ref="I13:I22" si="1">H13*3/100</f>
        <v>459.15</v>
      </c>
      <c r="J13" s="63">
        <v>0</v>
      </c>
      <c r="K13" s="41">
        <f t="shared" ref="K13:K22" si="2">ROUND(I13,J13)</f>
        <v>459</v>
      </c>
      <c r="L13" s="41">
        <f t="shared" ref="L13:L22" si="3">H13-K13</f>
        <v>14846</v>
      </c>
      <c r="M13" s="41"/>
      <c r="N13" s="65">
        <f>L13*0.26</f>
        <v>3859.96</v>
      </c>
    </row>
    <row r="14" spans="1:17" ht="18" customHeight="1">
      <c r="A14" s="42">
        <v>2</v>
      </c>
      <c r="B14" s="44" t="s">
        <v>21</v>
      </c>
      <c r="C14" s="43" t="s">
        <v>24</v>
      </c>
      <c r="D14" s="42" t="s">
        <v>42</v>
      </c>
      <c r="E14" s="39" t="s">
        <v>19</v>
      </c>
      <c r="F14" s="40">
        <v>40614</v>
      </c>
      <c r="G14" s="40">
        <v>61968</v>
      </c>
      <c r="H14" s="46">
        <f t="shared" si="0"/>
        <v>21354</v>
      </c>
      <c r="I14" s="40">
        <f t="shared" si="1"/>
        <v>640.62</v>
      </c>
      <c r="J14" s="63">
        <v>0</v>
      </c>
      <c r="K14" s="41">
        <f t="shared" si="2"/>
        <v>641</v>
      </c>
      <c r="L14" s="41">
        <f t="shared" si="3"/>
        <v>20713</v>
      </c>
      <c r="M14" s="41"/>
      <c r="N14" s="65">
        <f>L14*0.26</f>
        <v>5385.38</v>
      </c>
    </row>
    <row r="15" spans="1:17" ht="18" customHeight="1">
      <c r="A15" s="406">
        <v>3</v>
      </c>
      <c r="B15" s="402" t="s">
        <v>21</v>
      </c>
      <c r="C15" s="404" t="s">
        <v>31</v>
      </c>
      <c r="D15" s="406" t="s">
        <v>42</v>
      </c>
      <c r="E15" s="47" t="s">
        <v>18</v>
      </c>
      <c r="F15" s="48">
        <v>18</v>
      </c>
      <c r="G15" s="48">
        <v>93</v>
      </c>
      <c r="H15" s="48">
        <f t="shared" si="0"/>
        <v>75</v>
      </c>
      <c r="I15" s="48">
        <f t="shared" si="1"/>
        <v>2.25</v>
      </c>
      <c r="J15" s="64">
        <v>0</v>
      </c>
      <c r="K15" s="49">
        <f t="shared" si="2"/>
        <v>2</v>
      </c>
      <c r="L15" s="49"/>
      <c r="M15" s="49">
        <f>H15-K15</f>
        <v>73</v>
      </c>
      <c r="N15" s="66">
        <f>M15</f>
        <v>73</v>
      </c>
    </row>
    <row r="16" spans="1:17" ht="18" customHeight="1">
      <c r="A16" s="407"/>
      <c r="B16" s="403"/>
      <c r="C16" s="405"/>
      <c r="D16" s="407"/>
      <c r="E16" s="39" t="s">
        <v>19</v>
      </c>
      <c r="F16" s="40">
        <v>3005</v>
      </c>
      <c r="G16" s="40">
        <v>4172</v>
      </c>
      <c r="H16" s="46">
        <f t="shared" si="0"/>
        <v>1167</v>
      </c>
      <c r="I16" s="40">
        <f t="shared" si="1"/>
        <v>35.01</v>
      </c>
      <c r="J16" s="63">
        <v>0</v>
      </c>
      <c r="K16" s="41">
        <f t="shared" si="2"/>
        <v>35</v>
      </c>
      <c r="L16" s="41">
        <f t="shared" si="3"/>
        <v>1132</v>
      </c>
      <c r="M16" s="41"/>
      <c r="N16" s="65">
        <f>L16*0.26</f>
        <v>294.32</v>
      </c>
    </row>
    <row r="17" spans="1:14" ht="18" customHeight="1">
      <c r="A17" s="406">
        <v>4</v>
      </c>
      <c r="B17" s="402" t="s">
        <v>21</v>
      </c>
      <c r="C17" s="404" t="s">
        <v>32</v>
      </c>
      <c r="D17" s="406" t="s">
        <v>42</v>
      </c>
      <c r="E17" s="47" t="s">
        <v>18</v>
      </c>
      <c r="F17" s="48">
        <v>1531</v>
      </c>
      <c r="G17" s="48">
        <v>2101</v>
      </c>
      <c r="H17" s="48">
        <f t="shared" si="0"/>
        <v>570</v>
      </c>
      <c r="I17" s="48">
        <f t="shared" si="1"/>
        <v>17.100000000000001</v>
      </c>
      <c r="J17" s="64">
        <v>0</v>
      </c>
      <c r="K17" s="49">
        <f t="shared" si="2"/>
        <v>17</v>
      </c>
      <c r="L17" s="49"/>
      <c r="M17" s="49">
        <f>H17-K17</f>
        <v>553</v>
      </c>
      <c r="N17" s="66">
        <f>M17</f>
        <v>553</v>
      </c>
    </row>
    <row r="18" spans="1:14" ht="18" customHeight="1">
      <c r="A18" s="407"/>
      <c r="B18" s="403"/>
      <c r="C18" s="405"/>
      <c r="D18" s="407"/>
      <c r="E18" s="39" t="s">
        <v>19</v>
      </c>
      <c r="F18" s="40">
        <v>28130</v>
      </c>
      <c r="G18" s="40">
        <v>40853</v>
      </c>
      <c r="H18" s="46">
        <f t="shared" si="0"/>
        <v>12723</v>
      </c>
      <c r="I18" s="40">
        <f t="shared" si="1"/>
        <v>381.69</v>
      </c>
      <c r="J18" s="63">
        <v>0</v>
      </c>
      <c r="K18" s="41">
        <f t="shared" si="2"/>
        <v>382</v>
      </c>
      <c r="L18" s="41">
        <f t="shared" si="3"/>
        <v>12341</v>
      </c>
      <c r="M18" s="41"/>
      <c r="N18" s="65">
        <f>L18*0.26</f>
        <v>3208.6600000000003</v>
      </c>
    </row>
    <row r="19" spans="1:14" ht="18" customHeight="1">
      <c r="A19" s="42">
        <v>1</v>
      </c>
      <c r="B19" s="27" t="s">
        <v>25</v>
      </c>
      <c r="C19" s="43" t="s">
        <v>26</v>
      </c>
      <c r="D19" s="42" t="s">
        <v>42</v>
      </c>
      <c r="E19" s="39" t="s">
        <v>19</v>
      </c>
      <c r="F19" s="40">
        <v>19421</v>
      </c>
      <c r="G19" s="40">
        <v>27935</v>
      </c>
      <c r="H19" s="46">
        <f t="shared" si="0"/>
        <v>8514</v>
      </c>
      <c r="I19" s="40">
        <f t="shared" si="1"/>
        <v>255.42</v>
      </c>
      <c r="J19" s="40">
        <v>0</v>
      </c>
      <c r="K19" s="41">
        <f t="shared" si="2"/>
        <v>255</v>
      </c>
      <c r="L19" s="41">
        <f t="shared" si="3"/>
        <v>8259</v>
      </c>
      <c r="M19" s="41"/>
      <c r="N19" s="65">
        <f>L19*0.26</f>
        <v>2147.34</v>
      </c>
    </row>
    <row r="20" spans="1:14" ht="18" customHeight="1">
      <c r="A20" s="42">
        <v>2</v>
      </c>
      <c r="B20" s="27" t="s">
        <v>28</v>
      </c>
      <c r="C20" s="43" t="s">
        <v>29</v>
      </c>
      <c r="D20" s="42" t="s">
        <v>42</v>
      </c>
      <c r="E20" s="39" t="s">
        <v>19</v>
      </c>
      <c r="F20" s="40">
        <v>12215</v>
      </c>
      <c r="G20" s="40">
        <v>17777</v>
      </c>
      <c r="H20" s="46">
        <f t="shared" si="0"/>
        <v>5562</v>
      </c>
      <c r="I20" s="40">
        <f t="shared" si="1"/>
        <v>166.86</v>
      </c>
      <c r="J20" s="40">
        <v>0</v>
      </c>
      <c r="K20" s="41">
        <f t="shared" si="2"/>
        <v>167</v>
      </c>
      <c r="L20" s="41">
        <f t="shared" si="3"/>
        <v>5395</v>
      </c>
      <c r="M20" s="41"/>
      <c r="N20" s="65">
        <f>L20*0.26</f>
        <v>1402.7</v>
      </c>
    </row>
    <row r="21" spans="1:14" ht="18" customHeight="1">
      <c r="A21" s="421">
        <v>3</v>
      </c>
      <c r="B21" s="402" t="s">
        <v>25</v>
      </c>
      <c r="C21" s="404" t="s">
        <v>30</v>
      </c>
      <c r="D21" s="406" t="s">
        <v>42</v>
      </c>
      <c r="E21" s="47" t="s">
        <v>18</v>
      </c>
      <c r="F21" s="48">
        <v>58</v>
      </c>
      <c r="G21" s="48">
        <v>82</v>
      </c>
      <c r="H21" s="48">
        <f t="shared" si="0"/>
        <v>24</v>
      </c>
      <c r="I21" s="48">
        <f t="shared" si="1"/>
        <v>0.72</v>
      </c>
      <c r="J21" s="48">
        <v>0</v>
      </c>
      <c r="K21" s="49">
        <f t="shared" si="2"/>
        <v>1</v>
      </c>
      <c r="L21" s="49"/>
      <c r="M21" s="49">
        <f>$H21-$K21</f>
        <v>23</v>
      </c>
      <c r="N21" s="66">
        <f>M21</f>
        <v>23</v>
      </c>
    </row>
    <row r="22" spans="1:14" ht="18" customHeight="1">
      <c r="A22" s="422"/>
      <c r="B22" s="403"/>
      <c r="C22" s="405"/>
      <c r="D22" s="407"/>
      <c r="E22" s="39" t="s">
        <v>19</v>
      </c>
      <c r="F22" s="40">
        <v>9228</v>
      </c>
      <c r="G22" s="40">
        <v>12994</v>
      </c>
      <c r="H22" s="46">
        <f t="shared" si="0"/>
        <v>3766</v>
      </c>
      <c r="I22" s="40">
        <f t="shared" si="1"/>
        <v>112.98</v>
      </c>
      <c r="J22" s="40">
        <v>0</v>
      </c>
      <c r="K22" s="41">
        <f t="shared" si="2"/>
        <v>113</v>
      </c>
      <c r="L22" s="41">
        <f t="shared" si="3"/>
        <v>3653</v>
      </c>
      <c r="M22" s="41"/>
      <c r="N22" s="65">
        <f>L22*0.26</f>
        <v>949.78000000000009</v>
      </c>
    </row>
    <row r="23" spans="1:14">
      <c r="L23" s="37">
        <f>SUM(L10:L22)</f>
        <v>84637</v>
      </c>
      <c r="M23" s="37">
        <f>SUM(M11:M22)</f>
        <v>867</v>
      </c>
      <c r="N23" s="12">
        <f>L23*0.26</f>
        <v>22005.62</v>
      </c>
    </row>
    <row r="25" spans="1:14" ht="20">
      <c r="E25" s="412" t="s">
        <v>37</v>
      </c>
      <c r="F25" s="412"/>
      <c r="G25" s="412"/>
      <c r="H25" s="61"/>
      <c r="I25" s="51"/>
      <c r="J25" s="51"/>
      <c r="K25" s="50">
        <f>M23</f>
        <v>867</v>
      </c>
      <c r="L25" s="52">
        <v>2.7</v>
      </c>
      <c r="M25" s="52"/>
      <c r="N25" s="54">
        <f>K25*L25</f>
        <v>2340.9</v>
      </c>
    </row>
    <row r="26" spans="1:14" ht="20">
      <c r="B26" s="45" t="s">
        <v>34</v>
      </c>
      <c r="E26" s="412" t="s">
        <v>40</v>
      </c>
      <c r="F26" s="412"/>
      <c r="G26" s="412"/>
      <c r="H26" s="61"/>
      <c r="I26" s="51"/>
      <c r="J26" s="51"/>
      <c r="K26" s="50">
        <f>L13+L14+L16+L18</f>
        <v>49032</v>
      </c>
      <c r="L26" s="52">
        <v>0.26</v>
      </c>
      <c r="M26" s="52"/>
      <c r="N26" s="54">
        <f>K26*L26</f>
        <v>12748.32</v>
      </c>
    </row>
    <row r="27" spans="1:14" ht="23">
      <c r="B27" s="45" t="s">
        <v>35</v>
      </c>
      <c r="G27" s="53" t="s">
        <v>39</v>
      </c>
      <c r="N27" s="55">
        <f>SUM(N25:N26)</f>
        <v>15089.22</v>
      </c>
    </row>
    <row r="28" spans="1:14" ht="20">
      <c r="B28" s="45" t="s">
        <v>36</v>
      </c>
    </row>
    <row r="34" spans="1:18" s="12" customFormat="1">
      <c r="A34"/>
      <c r="B34"/>
      <c r="C34" s="28"/>
      <c r="D34" s="29"/>
      <c r="E34" s="30"/>
      <c r="F34" s="31"/>
      <c r="G34" s="31"/>
      <c r="H34" s="62"/>
      <c r="I34" s="32"/>
      <c r="J34" s="32"/>
      <c r="K34" s="31"/>
      <c r="L34" s="33"/>
      <c r="M34" s="33"/>
      <c r="O34"/>
      <c r="P34"/>
      <c r="Q34"/>
      <c r="R34"/>
    </row>
    <row r="38" spans="1:18" s="12" customFormat="1">
      <c r="A38"/>
      <c r="B38"/>
      <c r="C38" s="28"/>
      <c r="D38" s="34"/>
      <c r="F38" s="35"/>
      <c r="G38" s="35"/>
      <c r="H38" s="60"/>
      <c r="I38" s="36"/>
      <c r="J38" s="36"/>
      <c r="K38" s="35"/>
      <c r="L38" s="37"/>
      <c r="M38" s="37"/>
      <c r="O38"/>
      <c r="P38"/>
      <c r="Q38"/>
      <c r="R38"/>
    </row>
  </sheetData>
  <mergeCells count="31">
    <mergeCell ref="A8:A9"/>
    <mergeCell ref="B8:B9"/>
    <mergeCell ref="C8:C9"/>
    <mergeCell ref="A21:A22"/>
    <mergeCell ref="A11:A12"/>
    <mergeCell ref="B11:B12"/>
    <mergeCell ref="C11:C12"/>
    <mergeCell ref="N8:N9"/>
    <mergeCell ref="E25:G25"/>
    <mergeCell ref="E26:G26"/>
    <mergeCell ref="F8:F9"/>
    <mergeCell ref="G8:G9"/>
    <mergeCell ref="A17:A18"/>
    <mergeCell ref="B17:B18"/>
    <mergeCell ref="C17:C18"/>
    <mergeCell ref="D17:D18"/>
    <mergeCell ref="A15:A16"/>
    <mergeCell ref="B15:B16"/>
    <mergeCell ref="C15:C16"/>
    <mergeCell ref="D15:D16"/>
    <mergeCell ref="B21:B22"/>
    <mergeCell ref="C21:C22"/>
    <mergeCell ref="D21:D22"/>
    <mergeCell ref="E8:E9"/>
    <mergeCell ref="D8:D9"/>
    <mergeCell ref="D11:D12"/>
    <mergeCell ref="A7:L7"/>
    <mergeCell ref="A6:L6"/>
    <mergeCell ref="A3:L3"/>
    <mergeCell ref="A2:L2"/>
    <mergeCell ref="A1:L1"/>
  </mergeCells>
  <pageMargins left="0.47" right="0.18" top="0.15748031496062992" bottom="0.43" header="0.31496062992125984" footer="0.17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workbookViewId="0">
      <selection activeCell="A10" sqref="A10:XFD22"/>
    </sheetView>
  </sheetViews>
  <sheetFormatPr baseColWidth="10" defaultColWidth="8.83203125" defaultRowHeight="15" x14ac:dyDescent="0"/>
  <cols>
    <col min="1" max="1" width="5.1640625" customWidth="1"/>
    <col min="2" max="2" width="17.5" customWidth="1"/>
    <col min="3" max="3" width="17.5" style="38" bestFit="1" customWidth="1"/>
    <col min="4" max="4" width="14" style="34" bestFit="1" customWidth="1"/>
    <col min="5" max="5" width="8.5" style="12" customWidth="1"/>
    <col min="6" max="6" width="13.5" style="35" customWidth="1"/>
    <col min="7" max="7" width="13.6640625" style="35" bestFit="1" customWidth="1"/>
    <col min="8" max="8" width="13.6640625" style="60" bestFit="1" customWidth="1"/>
    <col min="9" max="10" width="4.6640625" style="36" hidden="1" customWidth="1"/>
    <col min="11" max="11" width="11.5" style="35" bestFit="1" customWidth="1"/>
    <col min="12" max="12" width="14.6640625" style="37" customWidth="1"/>
    <col min="13" max="13" width="14.83203125" style="37" customWidth="1"/>
    <col min="14" max="14" width="10.33203125" style="68" customWidth="1"/>
  </cols>
  <sheetData>
    <row r="1" spans="1:17" ht="27.75" customHeight="1">
      <c r="A1" s="401" t="s">
        <v>0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119"/>
      <c r="N1" s="1"/>
      <c r="O1" s="2"/>
      <c r="P1" s="2"/>
      <c r="Q1" s="2"/>
    </row>
    <row r="2" spans="1:17" ht="21.75" customHeight="1">
      <c r="A2" s="401" t="s">
        <v>1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119"/>
      <c r="N2" s="1"/>
      <c r="O2" s="2"/>
      <c r="P2" s="2"/>
      <c r="Q2" s="2"/>
    </row>
    <row r="3" spans="1:17" ht="21.75" customHeight="1">
      <c r="A3" s="401" t="s">
        <v>2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119"/>
      <c r="N3" s="3"/>
      <c r="O3" s="4"/>
      <c r="P3" s="4"/>
      <c r="Q3" s="4"/>
    </row>
    <row r="4" spans="1:17" ht="8.25" customHeight="1" thickBot="1">
      <c r="A4" s="5"/>
      <c r="B4" s="5"/>
      <c r="C4" s="6"/>
      <c r="D4" s="7"/>
      <c r="E4" s="8"/>
      <c r="F4" s="9"/>
      <c r="G4" s="9"/>
      <c r="H4" s="56"/>
      <c r="I4" s="10"/>
      <c r="J4" s="10"/>
      <c r="K4" s="9"/>
      <c r="L4" s="11"/>
      <c r="M4" s="11"/>
      <c r="N4" s="11"/>
      <c r="P4" s="13"/>
      <c r="Q4" s="13"/>
    </row>
    <row r="5" spans="1:17" ht="8.25" customHeight="1" thickTop="1">
      <c r="A5" s="14"/>
      <c r="B5" s="14"/>
      <c r="C5" s="15"/>
      <c r="D5" s="16"/>
      <c r="E5" s="17"/>
      <c r="F5" s="18"/>
      <c r="G5" s="18"/>
      <c r="H5" s="57"/>
      <c r="I5" s="19"/>
      <c r="J5" s="19"/>
      <c r="K5" s="18"/>
      <c r="L5" s="20"/>
      <c r="M5" s="20"/>
      <c r="P5" s="13"/>
      <c r="Q5" s="13"/>
    </row>
    <row r="6" spans="1:17" ht="21.75" customHeight="1">
      <c r="A6" s="401" t="s">
        <v>46</v>
      </c>
      <c r="B6" s="401"/>
      <c r="C6" s="401"/>
      <c r="D6" s="401"/>
      <c r="E6" s="401"/>
      <c r="F6" s="401"/>
      <c r="G6" s="401"/>
      <c r="H6" s="401"/>
      <c r="I6" s="401"/>
      <c r="J6" s="401"/>
      <c r="K6" s="401"/>
      <c r="L6" s="401"/>
      <c r="M6" s="119"/>
      <c r="P6" s="13"/>
      <c r="Q6" s="13"/>
    </row>
    <row r="7" spans="1:17" ht="27" customHeight="1">
      <c r="A7" s="400" t="s">
        <v>41</v>
      </c>
      <c r="B7" s="400"/>
      <c r="C7" s="400"/>
      <c r="D7" s="400"/>
      <c r="E7" s="400"/>
      <c r="F7" s="400"/>
      <c r="G7" s="400"/>
      <c r="H7" s="400"/>
      <c r="I7" s="400"/>
      <c r="J7" s="400"/>
      <c r="K7" s="400"/>
      <c r="L7" s="400"/>
      <c r="M7" s="147"/>
    </row>
    <row r="8" spans="1:17" ht="25" customHeight="1">
      <c r="A8" s="417" t="s">
        <v>4</v>
      </c>
      <c r="B8" s="419" t="s">
        <v>5</v>
      </c>
      <c r="C8" s="419" t="s">
        <v>6</v>
      </c>
      <c r="D8" s="425" t="s">
        <v>47</v>
      </c>
      <c r="E8" s="373" t="s">
        <v>149</v>
      </c>
      <c r="F8" s="413" t="s">
        <v>8</v>
      </c>
      <c r="G8" s="415" t="s">
        <v>9</v>
      </c>
      <c r="H8" s="58" t="s">
        <v>10</v>
      </c>
      <c r="I8" s="58" t="s">
        <v>10</v>
      </c>
      <c r="J8" s="22"/>
      <c r="K8" s="23" t="s">
        <v>11</v>
      </c>
      <c r="L8" s="21" t="s">
        <v>10</v>
      </c>
      <c r="M8" s="21" t="s">
        <v>10</v>
      </c>
      <c r="N8" s="120" t="s">
        <v>12</v>
      </c>
    </row>
    <row r="9" spans="1:17" ht="25" customHeight="1">
      <c r="A9" s="418"/>
      <c r="B9" s="420"/>
      <c r="C9" s="420"/>
      <c r="D9" s="426"/>
      <c r="E9" s="374"/>
      <c r="F9" s="414"/>
      <c r="G9" s="416"/>
      <c r="H9" s="59" t="s">
        <v>13</v>
      </c>
      <c r="I9" s="59" t="s">
        <v>13</v>
      </c>
      <c r="J9" s="25"/>
      <c r="K9" s="26" t="s">
        <v>33</v>
      </c>
      <c r="L9" s="24" t="s">
        <v>144</v>
      </c>
      <c r="M9" s="24" t="s">
        <v>133</v>
      </c>
      <c r="N9" s="121"/>
    </row>
    <row r="10" spans="1:17" ht="18" customHeight="1">
      <c r="A10" s="42">
        <v>2</v>
      </c>
      <c r="B10" s="27" t="s">
        <v>15</v>
      </c>
      <c r="C10" s="43" t="s">
        <v>20</v>
      </c>
      <c r="D10" s="42" t="s">
        <v>44</v>
      </c>
      <c r="E10" s="39" t="s">
        <v>19</v>
      </c>
      <c r="F10" s="40">
        <v>23316</v>
      </c>
      <c r="G10" s="40">
        <v>30651</v>
      </c>
      <c r="H10" s="46">
        <f>G10-F10</f>
        <v>7335</v>
      </c>
      <c r="I10" s="40">
        <f>H10*3/100</f>
        <v>220.05</v>
      </c>
      <c r="J10" s="40">
        <v>0</v>
      </c>
      <c r="K10" s="67">
        <f>ROUND(I10,J10)</f>
        <v>220</v>
      </c>
      <c r="L10" s="41">
        <f>H10-K10</f>
        <v>7115</v>
      </c>
      <c r="M10" s="41"/>
      <c r="N10" s="65">
        <f>L10*0.26</f>
        <v>1849.9</v>
      </c>
    </row>
    <row r="11" spans="1:17" ht="18" customHeight="1">
      <c r="A11" s="406">
        <v>1</v>
      </c>
      <c r="B11" s="402" t="s">
        <v>15</v>
      </c>
      <c r="C11" s="404" t="s">
        <v>16</v>
      </c>
      <c r="D11" s="423" t="s">
        <v>44</v>
      </c>
      <c r="E11" s="47" t="s">
        <v>18</v>
      </c>
      <c r="F11" s="48">
        <v>1654</v>
      </c>
      <c r="G11" s="48">
        <v>1663</v>
      </c>
      <c r="H11" s="48">
        <f>G11-F11</f>
        <v>9</v>
      </c>
      <c r="I11" s="48">
        <f>H11*3/100</f>
        <v>0.27</v>
      </c>
      <c r="J11" s="48">
        <v>0</v>
      </c>
      <c r="K11" s="49">
        <f>ROUND(I11,J11)</f>
        <v>0</v>
      </c>
      <c r="L11" s="49"/>
      <c r="M11" s="49">
        <f>H11-K11</f>
        <v>9</v>
      </c>
      <c r="N11" s="66">
        <f>L11*2.7</f>
        <v>0</v>
      </c>
    </row>
    <row r="12" spans="1:17" ht="18" customHeight="1">
      <c r="A12" s="407"/>
      <c r="B12" s="403"/>
      <c r="C12" s="405"/>
      <c r="D12" s="424"/>
      <c r="E12" s="39" t="s">
        <v>19</v>
      </c>
      <c r="F12" s="40">
        <v>39654</v>
      </c>
      <c r="G12" s="40">
        <v>55078</v>
      </c>
      <c r="H12" s="46">
        <f>G12-F12</f>
        <v>15424</v>
      </c>
      <c r="I12" s="40">
        <f>H12*3/100</f>
        <v>462.72</v>
      </c>
      <c r="J12" s="40">
        <v>0</v>
      </c>
      <c r="K12" s="67">
        <f>ROUND(I12,J12)</f>
        <v>463</v>
      </c>
      <c r="L12" s="41">
        <f>H12-K12</f>
        <v>14961</v>
      </c>
      <c r="M12" s="41"/>
      <c r="N12" s="65">
        <f>L12*0.26</f>
        <v>3889.86</v>
      </c>
    </row>
    <row r="13" spans="1:17" ht="18" customHeight="1">
      <c r="A13" s="42">
        <v>1</v>
      </c>
      <c r="B13" s="27" t="s">
        <v>21</v>
      </c>
      <c r="C13" s="43" t="s">
        <v>22</v>
      </c>
      <c r="D13" s="42" t="s">
        <v>44</v>
      </c>
      <c r="E13" s="39" t="s">
        <v>19</v>
      </c>
      <c r="F13" s="40">
        <v>50889</v>
      </c>
      <c r="G13" s="40">
        <v>65605</v>
      </c>
      <c r="H13" s="46">
        <f t="shared" ref="H13:H18" si="0">G13-F13</f>
        <v>14716</v>
      </c>
      <c r="I13" s="40">
        <f t="shared" ref="I13:I18" si="1">H13*3/100</f>
        <v>441.48</v>
      </c>
      <c r="J13" s="63">
        <v>0</v>
      </c>
      <c r="K13" s="41">
        <f t="shared" ref="K13:K22" si="2">ROUND(I13,J13)</f>
        <v>441</v>
      </c>
      <c r="L13" s="41">
        <f t="shared" ref="L13:L18" si="3">H13-K13</f>
        <v>14275</v>
      </c>
      <c r="M13" s="41"/>
      <c r="N13" s="65">
        <f>L13*0.26</f>
        <v>3711.5</v>
      </c>
    </row>
    <row r="14" spans="1:17" ht="18" customHeight="1">
      <c r="A14" s="42">
        <v>2</v>
      </c>
      <c r="B14" s="44" t="s">
        <v>21</v>
      </c>
      <c r="C14" s="43" t="s">
        <v>24</v>
      </c>
      <c r="D14" s="42" t="s">
        <v>44</v>
      </c>
      <c r="E14" s="39" t="s">
        <v>19</v>
      </c>
      <c r="F14" s="40">
        <v>61968</v>
      </c>
      <c r="G14" s="40">
        <v>85783</v>
      </c>
      <c r="H14" s="46">
        <f t="shared" si="0"/>
        <v>23815</v>
      </c>
      <c r="I14" s="40">
        <f t="shared" si="1"/>
        <v>714.45</v>
      </c>
      <c r="J14" s="63">
        <v>0</v>
      </c>
      <c r="K14" s="41">
        <f t="shared" si="2"/>
        <v>714</v>
      </c>
      <c r="L14" s="41">
        <f t="shared" si="3"/>
        <v>23101</v>
      </c>
      <c r="M14" s="41"/>
      <c r="N14" s="65">
        <f>L14*0.26</f>
        <v>6006.26</v>
      </c>
    </row>
    <row r="15" spans="1:17" ht="18" customHeight="1">
      <c r="A15" s="406">
        <v>3</v>
      </c>
      <c r="B15" s="402" t="s">
        <v>21</v>
      </c>
      <c r="C15" s="404" t="s">
        <v>31</v>
      </c>
      <c r="D15" s="406" t="s">
        <v>44</v>
      </c>
      <c r="E15" s="47" t="s">
        <v>18</v>
      </c>
      <c r="F15" s="48">
        <v>93</v>
      </c>
      <c r="G15" s="48">
        <v>98</v>
      </c>
      <c r="H15" s="48">
        <f t="shared" si="0"/>
        <v>5</v>
      </c>
      <c r="I15" s="48">
        <f t="shared" si="1"/>
        <v>0.15</v>
      </c>
      <c r="J15" s="64">
        <v>0</v>
      </c>
      <c r="K15" s="49">
        <f t="shared" si="2"/>
        <v>0</v>
      </c>
      <c r="L15" s="49"/>
      <c r="M15" s="49">
        <f>H15-K15</f>
        <v>5</v>
      </c>
      <c r="N15" s="66">
        <f>L15*2.7</f>
        <v>0</v>
      </c>
    </row>
    <row r="16" spans="1:17" ht="18" customHeight="1">
      <c r="A16" s="407"/>
      <c r="B16" s="403"/>
      <c r="C16" s="405"/>
      <c r="D16" s="407"/>
      <c r="E16" s="39" t="s">
        <v>19</v>
      </c>
      <c r="F16" s="40">
        <v>4172</v>
      </c>
      <c r="G16" s="40">
        <v>5905</v>
      </c>
      <c r="H16" s="46">
        <f t="shared" si="0"/>
        <v>1733</v>
      </c>
      <c r="I16" s="40">
        <f t="shared" si="1"/>
        <v>51.99</v>
      </c>
      <c r="J16" s="63">
        <v>0</v>
      </c>
      <c r="K16" s="41">
        <f t="shared" si="2"/>
        <v>52</v>
      </c>
      <c r="L16" s="41">
        <f t="shared" si="3"/>
        <v>1681</v>
      </c>
      <c r="M16" s="41"/>
      <c r="N16" s="65">
        <f>L16*0.26</f>
        <v>437.06</v>
      </c>
    </row>
    <row r="17" spans="1:14" ht="18" customHeight="1">
      <c r="A17" s="406">
        <v>4</v>
      </c>
      <c r="B17" s="402" t="s">
        <v>21</v>
      </c>
      <c r="C17" s="404" t="s">
        <v>32</v>
      </c>
      <c r="D17" s="406" t="s">
        <v>44</v>
      </c>
      <c r="E17" s="47" t="s">
        <v>18</v>
      </c>
      <c r="F17" s="48">
        <v>2101</v>
      </c>
      <c r="G17" s="48">
        <v>2637</v>
      </c>
      <c r="H17" s="48">
        <f t="shared" si="0"/>
        <v>536</v>
      </c>
      <c r="I17" s="48">
        <f t="shared" si="1"/>
        <v>16.079999999999998</v>
      </c>
      <c r="J17" s="64">
        <v>0</v>
      </c>
      <c r="K17" s="49">
        <f t="shared" si="2"/>
        <v>16</v>
      </c>
      <c r="L17" s="49"/>
      <c r="M17" s="49">
        <f>H17-K17</f>
        <v>520</v>
      </c>
      <c r="N17" s="66">
        <f>L17*2.7</f>
        <v>0</v>
      </c>
    </row>
    <row r="18" spans="1:14" ht="18" customHeight="1">
      <c r="A18" s="407"/>
      <c r="B18" s="403"/>
      <c r="C18" s="405"/>
      <c r="D18" s="407"/>
      <c r="E18" s="39" t="s">
        <v>19</v>
      </c>
      <c r="F18" s="40">
        <v>40853</v>
      </c>
      <c r="G18" s="40">
        <v>54992</v>
      </c>
      <c r="H18" s="46">
        <f t="shared" si="0"/>
        <v>14139</v>
      </c>
      <c r="I18" s="40">
        <f t="shared" si="1"/>
        <v>424.17</v>
      </c>
      <c r="J18" s="63">
        <v>0</v>
      </c>
      <c r="K18" s="41">
        <f t="shared" si="2"/>
        <v>424</v>
      </c>
      <c r="L18" s="41">
        <f t="shared" si="3"/>
        <v>13715</v>
      </c>
      <c r="M18" s="41"/>
      <c r="N18" s="65">
        <f>L18*0.26</f>
        <v>3565.9</v>
      </c>
    </row>
    <row r="19" spans="1:14" ht="18" customHeight="1">
      <c r="A19" s="42">
        <v>1</v>
      </c>
      <c r="B19" s="27" t="s">
        <v>25</v>
      </c>
      <c r="C19" s="43" t="s">
        <v>26</v>
      </c>
      <c r="D19" s="42" t="s">
        <v>45</v>
      </c>
      <c r="E19" s="39" t="s">
        <v>19</v>
      </c>
      <c r="F19" s="40">
        <v>27935</v>
      </c>
      <c r="G19" s="40">
        <v>38385</v>
      </c>
      <c r="H19" s="46">
        <f>G19-F19</f>
        <v>10450</v>
      </c>
      <c r="I19" s="40">
        <f>H19*3/100</f>
        <v>313.5</v>
      </c>
      <c r="J19" s="40">
        <v>0</v>
      </c>
      <c r="K19" s="41">
        <f t="shared" si="2"/>
        <v>314</v>
      </c>
      <c r="L19" s="41">
        <f>H19-K19</f>
        <v>10136</v>
      </c>
      <c r="M19" s="41"/>
      <c r="N19" s="65">
        <f>L19*0.26</f>
        <v>2635.36</v>
      </c>
    </row>
    <row r="20" spans="1:14" ht="18" customHeight="1">
      <c r="A20" s="42">
        <v>2</v>
      </c>
      <c r="B20" s="27" t="s">
        <v>28</v>
      </c>
      <c r="C20" s="43" t="s">
        <v>29</v>
      </c>
      <c r="D20" s="42" t="s">
        <v>45</v>
      </c>
      <c r="E20" s="39" t="s">
        <v>19</v>
      </c>
      <c r="F20" s="40">
        <v>17777</v>
      </c>
      <c r="G20" s="40">
        <v>24663</v>
      </c>
      <c r="H20" s="46">
        <f>G20-F20</f>
        <v>6886</v>
      </c>
      <c r="I20" s="40">
        <f>H20*3/100</f>
        <v>206.58</v>
      </c>
      <c r="J20" s="40">
        <v>0</v>
      </c>
      <c r="K20" s="41">
        <f t="shared" si="2"/>
        <v>207</v>
      </c>
      <c r="L20" s="41">
        <f>H20-K20</f>
        <v>6679</v>
      </c>
      <c r="M20" s="41"/>
      <c r="N20" s="65">
        <f>L20*0.26</f>
        <v>1736.54</v>
      </c>
    </row>
    <row r="21" spans="1:14" ht="18" customHeight="1">
      <c r="A21" s="421">
        <v>3</v>
      </c>
      <c r="B21" s="402" t="s">
        <v>25</v>
      </c>
      <c r="C21" s="404" t="s">
        <v>30</v>
      </c>
      <c r="D21" s="406" t="s">
        <v>45</v>
      </c>
      <c r="E21" s="47" t="s">
        <v>18</v>
      </c>
      <c r="F21" s="48">
        <v>82</v>
      </c>
      <c r="G21" s="48">
        <v>98</v>
      </c>
      <c r="H21" s="48">
        <f>G21-F21</f>
        <v>16</v>
      </c>
      <c r="I21" s="48">
        <f>H21*3/100</f>
        <v>0.48</v>
      </c>
      <c r="J21" s="48">
        <v>0</v>
      </c>
      <c r="K21" s="49">
        <f t="shared" si="2"/>
        <v>0</v>
      </c>
      <c r="L21" s="49"/>
      <c r="M21" s="49">
        <f>H21-K21</f>
        <v>16</v>
      </c>
      <c r="N21" s="66">
        <f>L21*2.7</f>
        <v>0</v>
      </c>
    </row>
    <row r="22" spans="1:14" ht="18" customHeight="1">
      <c r="A22" s="422"/>
      <c r="B22" s="403"/>
      <c r="C22" s="405"/>
      <c r="D22" s="407"/>
      <c r="E22" s="39" t="s">
        <v>19</v>
      </c>
      <c r="F22" s="40">
        <v>12994</v>
      </c>
      <c r="G22" s="40">
        <v>17353</v>
      </c>
      <c r="H22" s="46">
        <f>G22-F22</f>
        <v>4359</v>
      </c>
      <c r="I22" s="40">
        <f>H22*3/100</f>
        <v>130.77000000000001</v>
      </c>
      <c r="J22" s="40">
        <v>0</v>
      </c>
      <c r="K22" s="41">
        <f t="shared" si="2"/>
        <v>131</v>
      </c>
      <c r="L22" s="41">
        <f>H22-K22</f>
        <v>4228</v>
      </c>
      <c r="M22" s="41"/>
      <c r="N22" s="65">
        <f>L22*0.26</f>
        <v>1099.28</v>
      </c>
    </row>
    <row r="23" spans="1:14">
      <c r="L23" s="37">
        <f>SUM(L10:L22)</f>
        <v>95891</v>
      </c>
      <c r="M23" s="37">
        <f>SUM(M11:M22)</f>
        <v>550</v>
      </c>
      <c r="N23" s="68">
        <f>L23*0.26</f>
        <v>24931.66</v>
      </c>
    </row>
    <row r="25" spans="1:14" ht="20">
      <c r="B25" s="45" t="s">
        <v>34</v>
      </c>
      <c r="E25" s="412" t="s">
        <v>37</v>
      </c>
      <c r="F25" s="412"/>
      <c r="G25" s="412"/>
      <c r="I25" s="51"/>
      <c r="J25" s="51"/>
      <c r="K25" s="61">
        <f>M23</f>
        <v>550</v>
      </c>
      <c r="L25" s="52">
        <v>2.7</v>
      </c>
      <c r="M25" s="52"/>
      <c r="N25" s="52">
        <f>K25*L25</f>
        <v>1485</v>
      </c>
    </row>
    <row r="26" spans="1:14" ht="20">
      <c r="B26" s="45" t="s">
        <v>35</v>
      </c>
      <c r="E26" s="412" t="s">
        <v>40</v>
      </c>
      <c r="F26" s="412"/>
      <c r="G26" s="412"/>
      <c r="I26" s="51"/>
      <c r="J26" s="51"/>
      <c r="K26" s="61">
        <f>L23</f>
        <v>95891</v>
      </c>
      <c r="L26" s="52">
        <v>0.26</v>
      </c>
      <c r="M26" s="52"/>
      <c r="N26" s="52">
        <f>K26*L26</f>
        <v>24931.66</v>
      </c>
    </row>
    <row r="27" spans="1:14" ht="23">
      <c r="B27" s="45" t="s">
        <v>36</v>
      </c>
      <c r="G27" s="53" t="s">
        <v>39</v>
      </c>
      <c r="N27" s="69">
        <f>SUM(N25:N26)</f>
        <v>26416.66</v>
      </c>
    </row>
    <row r="34" spans="1:18" s="12" customFormat="1">
      <c r="A34"/>
      <c r="B34"/>
      <c r="C34" s="28"/>
      <c r="D34" s="29"/>
      <c r="E34" s="30"/>
      <c r="F34" s="31"/>
      <c r="G34" s="31"/>
      <c r="H34" s="62"/>
      <c r="I34" s="32"/>
      <c r="J34" s="32"/>
      <c r="K34" s="31"/>
      <c r="L34" s="33"/>
      <c r="M34" s="33"/>
      <c r="N34" s="68"/>
      <c r="O34"/>
      <c r="P34"/>
      <c r="Q34"/>
      <c r="R34"/>
    </row>
    <row r="38" spans="1:18" s="12" customFormat="1">
      <c r="A38"/>
      <c r="B38"/>
      <c r="C38" s="28"/>
      <c r="D38" s="34"/>
      <c r="F38" s="35"/>
      <c r="G38" s="35"/>
      <c r="H38" s="60"/>
      <c r="I38" s="36"/>
      <c r="J38" s="36"/>
      <c r="K38" s="35"/>
      <c r="L38" s="37"/>
      <c r="M38" s="37"/>
      <c r="N38" s="68"/>
      <c r="O38"/>
      <c r="P38"/>
      <c r="Q38"/>
      <c r="R38"/>
    </row>
  </sheetData>
  <mergeCells count="30">
    <mergeCell ref="A8:A9"/>
    <mergeCell ref="B8:B9"/>
    <mergeCell ref="C8:C9"/>
    <mergeCell ref="A1:L1"/>
    <mergeCell ref="A2:L2"/>
    <mergeCell ref="A3:L3"/>
    <mergeCell ref="A6:L6"/>
    <mergeCell ref="A7:L7"/>
    <mergeCell ref="E8:E9"/>
    <mergeCell ref="D8:D9"/>
    <mergeCell ref="E25:G25"/>
    <mergeCell ref="E26:G26"/>
    <mergeCell ref="F8:F9"/>
    <mergeCell ref="G8:G9"/>
    <mergeCell ref="D17:D18"/>
    <mergeCell ref="D15:D16"/>
    <mergeCell ref="A21:A22"/>
    <mergeCell ref="B21:B22"/>
    <mergeCell ref="C21:C22"/>
    <mergeCell ref="D21:D22"/>
    <mergeCell ref="A11:A12"/>
    <mergeCell ref="B11:B12"/>
    <mergeCell ref="C11:C12"/>
    <mergeCell ref="D11:D12"/>
    <mergeCell ref="A17:A18"/>
    <mergeCell ref="B17:B18"/>
    <mergeCell ref="C17:C18"/>
    <mergeCell ref="A15:A16"/>
    <mergeCell ref="B15:B16"/>
    <mergeCell ref="C15:C16"/>
  </mergeCells>
  <pageMargins left="0.47" right="0.18" top="0.15748031496062992" bottom="0.43" header="0.31496062992125984" footer="0.17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33"/>
  <sheetViews>
    <sheetView topLeftCell="A2" workbookViewId="0">
      <selection activeCell="D13" sqref="D13:D14"/>
    </sheetView>
  </sheetViews>
  <sheetFormatPr baseColWidth="10" defaultColWidth="8.83203125" defaultRowHeight="14" x14ac:dyDescent="0"/>
  <cols>
    <col min="1" max="1" width="2.33203125" bestFit="1" customWidth="1"/>
    <col min="2" max="2" width="25.5" customWidth="1"/>
    <col min="3" max="3" width="15" bestFit="1" customWidth="1"/>
    <col min="4" max="4" width="12.5" style="70" bestFit="1" customWidth="1"/>
    <col min="5" max="5" width="6" style="70" bestFit="1" customWidth="1"/>
    <col min="6" max="6" width="8.83203125" style="70"/>
    <col min="7" max="7" width="12.5" style="70" bestFit="1" customWidth="1"/>
    <col min="8" max="8" width="12.33203125" style="70" bestFit="1" customWidth="1"/>
    <col min="9" max="9" width="5.5" style="70" hidden="1" customWidth="1"/>
    <col min="10" max="10" width="5.1640625" style="70" hidden="1" customWidth="1"/>
    <col min="11" max="12" width="14.1640625" style="70" customWidth="1"/>
    <col min="13" max="13" width="18.1640625" style="70" customWidth="1"/>
    <col min="14" max="14" width="10.33203125" style="70" bestFit="1" customWidth="1"/>
  </cols>
  <sheetData>
    <row r="1" spans="1:17" ht="27.75" customHeight="1">
      <c r="A1" s="401" t="s">
        <v>0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2"/>
      <c r="P1" s="2"/>
    </row>
    <row r="2" spans="1:17" ht="27.75" customHeight="1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2"/>
      <c r="P2" s="2"/>
      <c r="Q2" s="2"/>
    </row>
    <row r="3" spans="1:17" ht="21.75" customHeight="1">
      <c r="A3" s="401" t="s">
        <v>1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2"/>
      <c r="P3" s="2"/>
      <c r="Q3" s="2"/>
    </row>
    <row r="4" spans="1:17" ht="21.75" customHeight="1">
      <c r="A4" s="401" t="s">
        <v>2</v>
      </c>
      <c r="B4" s="401"/>
      <c r="C4" s="401"/>
      <c r="D4" s="401"/>
      <c r="E4" s="401"/>
      <c r="F4" s="401"/>
      <c r="G4" s="401"/>
      <c r="H4" s="401"/>
      <c r="I4" s="401"/>
      <c r="J4" s="401"/>
      <c r="K4" s="401"/>
      <c r="L4" s="401"/>
      <c r="M4" s="401"/>
      <c r="N4" s="401"/>
      <c r="O4" s="4"/>
      <c r="P4" s="4"/>
      <c r="Q4" s="4"/>
    </row>
    <row r="5" spans="1:17" ht="8.25" customHeight="1" thickBot="1">
      <c r="A5" s="5"/>
      <c r="B5" s="5"/>
      <c r="C5" s="6"/>
      <c r="D5" s="7"/>
      <c r="E5" s="8"/>
      <c r="F5" s="9"/>
      <c r="G5" s="9"/>
      <c r="H5" s="56"/>
      <c r="I5" s="10"/>
      <c r="J5" s="10"/>
      <c r="K5" s="9"/>
      <c r="L5" s="11"/>
      <c r="M5" s="11"/>
      <c r="N5" s="11"/>
      <c r="P5" s="13"/>
      <c r="Q5" s="13"/>
    </row>
    <row r="6" spans="1:17" ht="8.25" customHeight="1" thickTop="1">
      <c r="A6" s="14"/>
      <c r="B6" s="14"/>
      <c r="C6" s="15"/>
      <c r="D6" s="16"/>
      <c r="E6" s="17"/>
      <c r="F6" s="18"/>
      <c r="G6" s="18"/>
      <c r="H6" s="57"/>
      <c r="I6" s="19"/>
      <c r="J6" s="19"/>
      <c r="K6" s="18"/>
      <c r="L6" s="20"/>
      <c r="M6" s="20"/>
      <c r="N6" s="68"/>
      <c r="P6" s="13"/>
      <c r="Q6" s="13"/>
    </row>
    <row r="7" spans="1:17" ht="21.75" customHeight="1">
      <c r="A7" s="401" t="s">
        <v>46</v>
      </c>
      <c r="B7" s="401"/>
      <c r="C7" s="401"/>
      <c r="D7" s="401"/>
      <c r="E7" s="401"/>
      <c r="F7" s="401"/>
      <c r="G7" s="401"/>
      <c r="H7" s="401"/>
      <c r="I7" s="401"/>
      <c r="J7" s="401"/>
      <c r="K7" s="401"/>
      <c r="L7" s="401"/>
      <c r="M7" s="401"/>
      <c r="N7" s="401"/>
      <c r="P7" s="13"/>
      <c r="Q7" s="13"/>
    </row>
    <row r="8" spans="1:17" ht="27" customHeight="1">
      <c r="A8" s="427" t="s">
        <v>41</v>
      </c>
      <c r="B8" s="427"/>
      <c r="C8" s="427"/>
      <c r="D8" s="427"/>
      <c r="E8" s="427"/>
      <c r="F8" s="427"/>
      <c r="G8" s="427"/>
      <c r="H8" s="427"/>
      <c r="I8" s="427"/>
      <c r="J8" s="427"/>
      <c r="K8" s="427"/>
      <c r="L8" s="427"/>
      <c r="M8" s="427"/>
      <c r="N8" s="427"/>
    </row>
    <row r="9" spans="1:17" ht="10.5" customHeight="1">
      <c r="A9" s="428"/>
      <c r="B9" s="428"/>
      <c r="C9" s="428"/>
      <c r="D9" s="428"/>
      <c r="E9" s="428"/>
      <c r="F9" s="428"/>
      <c r="G9" s="428"/>
      <c r="H9" s="428"/>
      <c r="I9" s="428"/>
      <c r="J9" s="428"/>
      <c r="K9" s="428"/>
      <c r="L9" s="428"/>
      <c r="M9" s="428"/>
      <c r="N9" s="428"/>
    </row>
    <row r="10" spans="1:17" ht="25" customHeight="1">
      <c r="A10" s="417" t="s">
        <v>4</v>
      </c>
      <c r="B10" s="419" t="s">
        <v>5</v>
      </c>
      <c r="C10" s="419" t="s">
        <v>7</v>
      </c>
      <c r="D10" s="425" t="s">
        <v>47</v>
      </c>
      <c r="E10" s="373" t="s">
        <v>149</v>
      </c>
      <c r="F10" s="413" t="s">
        <v>8</v>
      </c>
      <c r="G10" s="415" t="s">
        <v>9</v>
      </c>
      <c r="H10" s="58" t="s">
        <v>10</v>
      </c>
      <c r="I10" s="22"/>
      <c r="J10" s="23" t="s">
        <v>11</v>
      </c>
      <c r="K10" s="23" t="s">
        <v>11</v>
      </c>
      <c r="L10" s="21" t="s">
        <v>10</v>
      </c>
      <c r="M10" s="21" t="s">
        <v>10</v>
      </c>
      <c r="N10" s="120" t="s">
        <v>12</v>
      </c>
    </row>
    <row r="11" spans="1:17" ht="25" customHeight="1">
      <c r="A11" s="418"/>
      <c r="B11" s="420"/>
      <c r="C11" s="420"/>
      <c r="D11" s="426"/>
      <c r="E11" s="374"/>
      <c r="F11" s="414"/>
      <c r="G11" s="416"/>
      <c r="H11" s="59" t="s">
        <v>13</v>
      </c>
      <c r="I11" s="25"/>
      <c r="J11" s="26" t="s">
        <v>33</v>
      </c>
      <c r="K11" s="26" t="s">
        <v>33</v>
      </c>
      <c r="L11" s="24" t="s">
        <v>132</v>
      </c>
      <c r="M11" s="24" t="s">
        <v>133</v>
      </c>
      <c r="N11" s="121"/>
    </row>
    <row r="12" spans="1:17" s="70" customFormat="1" ht="18" customHeight="1">
      <c r="A12" s="42">
        <v>2</v>
      </c>
      <c r="B12" s="27" t="s">
        <v>15</v>
      </c>
      <c r="C12" s="43" t="s">
        <v>20</v>
      </c>
      <c r="D12" s="72" t="s">
        <v>50</v>
      </c>
      <c r="E12" s="72" t="s">
        <v>19</v>
      </c>
      <c r="F12" s="86">
        <v>30651</v>
      </c>
      <c r="G12" s="86">
        <v>36586</v>
      </c>
      <c r="H12" s="86">
        <f>G12-F12</f>
        <v>5935</v>
      </c>
      <c r="I12" s="86">
        <f>H12*3/100</f>
        <v>178.05</v>
      </c>
      <c r="J12" s="83">
        <v>0</v>
      </c>
      <c r="K12" s="87">
        <f>ROUND(I12,J12)</f>
        <v>178</v>
      </c>
      <c r="L12" s="88">
        <f>H12-K12</f>
        <v>5757</v>
      </c>
      <c r="N12" s="89">
        <f>L12*0.26</f>
        <v>1496.8200000000002</v>
      </c>
    </row>
    <row r="13" spans="1:17" s="70" customFormat="1" ht="18" customHeight="1">
      <c r="A13" s="406">
        <v>1</v>
      </c>
      <c r="B13" s="402" t="s">
        <v>15</v>
      </c>
      <c r="C13" s="404" t="s">
        <v>16</v>
      </c>
      <c r="D13" s="431" t="s">
        <v>50</v>
      </c>
      <c r="E13" s="82" t="s">
        <v>18</v>
      </c>
      <c r="F13" s="83">
        <v>1663</v>
      </c>
      <c r="G13" s="83">
        <v>1704</v>
      </c>
      <c r="H13" s="83">
        <f t="shared" ref="H13:H20" si="0">G13-F13</f>
        <v>41</v>
      </c>
      <c r="I13" s="83">
        <f t="shared" ref="I13:I20" si="1">H13*3/100</f>
        <v>1.23</v>
      </c>
      <c r="J13" s="83">
        <v>0</v>
      </c>
      <c r="K13" s="84">
        <f t="shared" ref="K13:K24" si="2">ROUND(I13,J13)</f>
        <v>1</v>
      </c>
      <c r="L13" s="84"/>
      <c r="M13" s="84">
        <f>H13-K13</f>
        <v>40</v>
      </c>
      <c r="N13" s="85">
        <f>M13*M30</f>
        <v>108</v>
      </c>
    </row>
    <row r="14" spans="1:17" s="70" customFormat="1" ht="18" customHeight="1">
      <c r="A14" s="407"/>
      <c r="B14" s="403"/>
      <c r="C14" s="405"/>
      <c r="D14" s="432"/>
      <c r="E14" s="72" t="s">
        <v>19</v>
      </c>
      <c r="F14" s="86">
        <v>55078</v>
      </c>
      <c r="G14" s="86">
        <v>69742</v>
      </c>
      <c r="H14" s="86">
        <f t="shared" si="0"/>
        <v>14664</v>
      </c>
      <c r="I14" s="86">
        <f t="shared" si="1"/>
        <v>439.92</v>
      </c>
      <c r="J14" s="83">
        <v>0</v>
      </c>
      <c r="K14" s="87">
        <f t="shared" si="2"/>
        <v>440</v>
      </c>
      <c r="L14" s="88">
        <f>H14-K14</f>
        <v>14224</v>
      </c>
      <c r="M14" s="88"/>
      <c r="N14" s="89">
        <f>L14*0.26</f>
        <v>3698.2400000000002</v>
      </c>
    </row>
    <row r="15" spans="1:17" s="70" customFormat="1" ht="18" customHeight="1">
      <c r="A15" s="42">
        <v>1</v>
      </c>
      <c r="B15" s="27" t="s">
        <v>21</v>
      </c>
      <c r="C15" s="43" t="s">
        <v>22</v>
      </c>
      <c r="D15" s="72" t="s">
        <v>51</v>
      </c>
      <c r="E15" s="72" t="s">
        <v>19</v>
      </c>
      <c r="F15" s="86">
        <v>65605</v>
      </c>
      <c r="G15" s="86">
        <v>81536</v>
      </c>
      <c r="H15" s="86">
        <f t="shared" si="0"/>
        <v>15931</v>
      </c>
      <c r="I15" s="86">
        <f t="shared" si="1"/>
        <v>477.93</v>
      </c>
      <c r="J15" s="83">
        <v>0</v>
      </c>
      <c r="K15" s="87">
        <f t="shared" si="2"/>
        <v>478</v>
      </c>
      <c r="L15" s="88">
        <f>H15-K15</f>
        <v>15453</v>
      </c>
      <c r="M15" s="88"/>
      <c r="N15" s="89">
        <f>L15*0.26</f>
        <v>4017.78</v>
      </c>
    </row>
    <row r="16" spans="1:17" s="70" customFormat="1" ht="18" customHeight="1">
      <c r="A16" s="42">
        <v>2</v>
      </c>
      <c r="B16" s="44" t="s">
        <v>21</v>
      </c>
      <c r="C16" s="43" t="s">
        <v>24</v>
      </c>
      <c r="D16" s="72" t="s">
        <v>51</v>
      </c>
      <c r="E16" s="72" t="s">
        <v>19</v>
      </c>
      <c r="F16" s="86">
        <v>85783</v>
      </c>
      <c r="G16" s="86">
        <v>110432</v>
      </c>
      <c r="H16" s="86">
        <f t="shared" si="0"/>
        <v>24649</v>
      </c>
      <c r="I16" s="86">
        <f t="shared" si="1"/>
        <v>739.47</v>
      </c>
      <c r="J16" s="83">
        <v>0</v>
      </c>
      <c r="K16" s="87">
        <f t="shared" si="2"/>
        <v>739</v>
      </c>
      <c r="L16" s="88">
        <f>H16-K16</f>
        <v>23910</v>
      </c>
      <c r="M16" s="88"/>
      <c r="N16" s="89">
        <f>L16*0.26</f>
        <v>6216.6</v>
      </c>
    </row>
    <row r="17" spans="1:14" s="70" customFormat="1" ht="18" customHeight="1">
      <c r="A17" s="406">
        <v>3</v>
      </c>
      <c r="B17" s="402" t="s">
        <v>21</v>
      </c>
      <c r="C17" s="404" t="s">
        <v>31</v>
      </c>
      <c r="D17" s="429" t="s">
        <v>51</v>
      </c>
      <c r="E17" s="82" t="s">
        <v>18</v>
      </c>
      <c r="F17" s="83">
        <v>98</v>
      </c>
      <c r="G17" s="83">
        <v>147</v>
      </c>
      <c r="H17" s="83">
        <f t="shared" si="0"/>
        <v>49</v>
      </c>
      <c r="I17" s="83">
        <f t="shared" si="1"/>
        <v>1.47</v>
      </c>
      <c r="J17" s="83">
        <v>0</v>
      </c>
      <c r="K17" s="84">
        <f t="shared" si="2"/>
        <v>1</v>
      </c>
      <c r="L17" s="84"/>
      <c r="M17" s="84">
        <f>H17-K17</f>
        <v>48</v>
      </c>
      <c r="N17" s="85">
        <f>L17*2.7</f>
        <v>0</v>
      </c>
    </row>
    <row r="18" spans="1:14" s="70" customFormat="1" ht="18" customHeight="1">
      <c r="A18" s="407"/>
      <c r="B18" s="403"/>
      <c r="C18" s="405"/>
      <c r="D18" s="430"/>
      <c r="E18" s="72" t="s">
        <v>19</v>
      </c>
      <c r="F18" s="86">
        <v>5905</v>
      </c>
      <c r="G18" s="86">
        <v>6863</v>
      </c>
      <c r="H18" s="86">
        <f t="shared" si="0"/>
        <v>958</v>
      </c>
      <c r="I18" s="86">
        <f t="shared" si="1"/>
        <v>28.74</v>
      </c>
      <c r="J18" s="83">
        <v>0</v>
      </c>
      <c r="K18" s="87">
        <f t="shared" si="2"/>
        <v>29</v>
      </c>
      <c r="L18" s="88">
        <f>H18-K18</f>
        <v>929</v>
      </c>
      <c r="M18" s="88"/>
      <c r="N18" s="89">
        <f>L18*0.26</f>
        <v>241.54000000000002</v>
      </c>
    </row>
    <row r="19" spans="1:14" s="70" customFormat="1" ht="18" customHeight="1">
      <c r="A19" s="406">
        <v>4</v>
      </c>
      <c r="B19" s="402" t="s">
        <v>21</v>
      </c>
      <c r="C19" s="404" t="s">
        <v>32</v>
      </c>
      <c r="D19" s="429" t="s">
        <v>51</v>
      </c>
      <c r="E19" s="82" t="s">
        <v>18</v>
      </c>
      <c r="F19" s="83">
        <v>2637</v>
      </c>
      <c r="G19" s="83">
        <v>3172</v>
      </c>
      <c r="H19" s="83">
        <f t="shared" si="0"/>
        <v>535</v>
      </c>
      <c r="I19" s="83">
        <f t="shared" si="1"/>
        <v>16.05</v>
      </c>
      <c r="J19" s="83">
        <v>0</v>
      </c>
      <c r="K19" s="84">
        <f t="shared" si="2"/>
        <v>16</v>
      </c>
      <c r="L19" s="84"/>
      <c r="M19" s="84">
        <f>H19-K19</f>
        <v>519</v>
      </c>
      <c r="N19" s="85">
        <f>L19*2.7</f>
        <v>0</v>
      </c>
    </row>
    <row r="20" spans="1:14" s="70" customFormat="1" ht="18" customHeight="1">
      <c r="A20" s="407"/>
      <c r="B20" s="403"/>
      <c r="C20" s="405"/>
      <c r="D20" s="430"/>
      <c r="E20" s="72" t="s">
        <v>19</v>
      </c>
      <c r="F20" s="86">
        <v>54992</v>
      </c>
      <c r="G20" s="86">
        <v>68262</v>
      </c>
      <c r="H20" s="86">
        <f t="shared" si="0"/>
        <v>13270</v>
      </c>
      <c r="I20" s="86">
        <f t="shared" si="1"/>
        <v>398.1</v>
      </c>
      <c r="J20" s="83">
        <v>0</v>
      </c>
      <c r="K20" s="87">
        <f t="shared" si="2"/>
        <v>398</v>
      </c>
      <c r="L20" s="88">
        <f>H20-K20</f>
        <v>12872</v>
      </c>
      <c r="M20" s="88"/>
      <c r="N20" s="89">
        <f>L20*0.26</f>
        <v>3346.7200000000003</v>
      </c>
    </row>
    <row r="21" spans="1:14" ht="18" customHeight="1">
      <c r="A21" s="42">
        <v>1</v>
      </c>
      <c r="B21" s="27" t="s">
        <v>25</v>
      </c>
      <c r="C21" s="43" t="s">
        <v>26</v>
      </c>
      <c r="D21" s="72" t="s">
        <v>52</v>
      </c>
      <c r="E21" s="72" t="s">
        <v>19</v>
      </c>
      <c r="F21" s="86">
        <v>38385</v>
      </c>
      <c r="G21" s="86">
        <v>47857</v>
      </c>
      <c r="H21" s="86">
        <f>G21-F21</f>
        <v>9472</v>
      </c>
      <c r="I21" s="86">
        <f>H21*3/100</f>
        <v>284.16000000000003</v>
      </c>
      <c r="J21" s="83">
        <v>0</v>
      </c>
      <c r="K21" s="87">
        <f t="shared" si="2"/>
        <v>284</v>
      </c>
      <c r="L21" s="88">
        <f>H21-K21</f>
        <v>9188</v>
      </c>
      <c r="M21" s="88"/>
      <c r="N21" s="89">
        <f>L21*0.26</f>
        <v>2388.88</v>
      </c>
    </row>
    <row r="22" spans="1:14" ht="18" customHeight="1">
      <c r="A22" s="42">
        <v>2</v>
      </c>
      <c r="B22" s="27" t="s">
        <v>28</v>
      </c>
      <c r="C22" s="43" t="s">
        <v>29</v>
      </c>
      <c r="D22" s="72" t="s">
        <v>53</v>
      </c>
      <c r="E22" s="72" t="s">
        <v>19</v>
      </c>
      <c r="F22" s="86">
        <v>24663</v>
      </c>
      <c r="G22" s="86">
        <v>30069</v>
      </c>
      <c r="H22" s="86">
        <f>G22-F22</f>
        <v>5406</v>
      </c>
      <c r="I22" s="86">
        <f>H22*3/100</f>
        <v>162.18</v>
      </c>
      <c r="J22" s="83">
        <v>0</v>
      </c>
      <c r="K22" s="87">
        <f t="shared" si="2"/>
        <v>162</v>
      </c>
      <c r="L22" s="88">
        <f>H22-K22</f>
        <v>5244</v>
      </c>
      <c r="M22" s="88"/>
      <c r="N22" s="89">
        <f>L22*0.26</f>
        <v>1363.44</v>
      </c>
    </row>
    <row r="23" spans="1:14" ht="18" customHeight="1">
      <c r="A23" s="421">
        <v>3</v>
      </c>
      <c r="B23" s="402" t="s">
        <v>25</v>
      </c>
      <c r="C23" s="404" t="s">
        <v>30</v>
      </c>
      <c r="D23" s="429" t="s">
        <v>53</v>
      </c>
      <c r="E23" s="82" t="s">
        <v>18</v>
      </c>
      <c r="F23" s="83">
        <v>98</v>
      </c>
      <c r="G23" s="83">
        <v>192</v>
      </c>
      <c r="H23" s="83">
        <f>G23-F23</f>
        <v>94</v>
      </c>
      <c r="I23" s="83">
        <f>H23*3/100</f>
        <v>2.82</v>
      </c>
      <c r="J23" s="83">
        <v>0</v>
      </c>
      <c r="K23" s="84">
        <f t="shared" si="2"/>
        <v>3</v>
      </c>
      <c r="L23" s="84"/>
      <c r="M23" s="84">
        <f>H23-K23</f>
        <v>91</v>
      </c>
      <c r="N23" s="96">
        <f>L23*2.7</f>
        <v>0</v>
      </c>
    </row>
    <row r="24" spans="1:14" ht="18" customHeight="1">
      <c r="A24" s="422"/>
      <c r="B24" s="403"/>
      <c r="C24" s="405"/>
      <c r="D24" s="430"/>
      <c r="E24" s="72" t="s">
        <v>19</v>
      </c>
      <c r="F24" s="86">
        <v>17353</v>
      </c>
      <c r="G24" s="86">
        <v>20604</v>
      </c>
      <c r="H24" s="86">
        <f>G24-F24</f>
        <v>3251</v>
      </c>
      <c r="I24" s="86">
        <f>H24*3/100</f>
        <v>97.53</v>
      </c>
      <c r="J24" s="83">
        <v>0</v>
      </c>
      <c r="K24" s="87">
        <f t="shared" si="2"/>
        <v>98</v>
      </c>
      <c r="L24" s="88">
        <f>H24-K24</f>
        <v>3153</v>
      </c>
      <c r="M24" s="88"/>
      <c r="N24" s="89">
        <f>L24*0.26</f>
        <v>819.78</v>
      </c>
    </row>
    <row r="25" spans="1:14" ht="17.25" customHeight="1">
      <c r="A25" s="148"/>
      <c r="B25" s="149"/>
      <c r="C25" s="150"/>
      <c r="D25" s="151"/>
      <c r="E25" s="152"/>
      <c r="F25" s="153"/>
      <c r="G25" s="153"/>
      <c r="H25" s="153"/>
      <c r="I25" s="153"/>
      <c r="J25" s="154"/>
      <c r="K25" s="155"/>
      <c r="L25" s="156"/>
      <c r="M25" s="76"/>
      <c r="N25" s="157"/>
    </row>
    <row r="26" spans="1:14" ht="17.25" customHeight="1">
      <c r="A26" s="434"/>
      <c r="B26" s="434"/>
      <c r="C26" s="434"/>
      <c r="D26" s="434"/>
      <c r="E26" s="434"/>
      <c r="F26" s="434"/>
      <c r="G26" s="434"/>
      <c r="H26" s="79" t="s">
        <v>18</v>
      </c>
      <c r="I26" s="73"/>
      <c r="J26" s="73"/>
      <c r="K26" s="75">
        <v>2.7</v>
      </c>
      <c r="L26" s="76">
        <f>L23</f>
        <v>0</v>
      </c>
      <c r="M26" s="165"/>
      <c r="N26" s="97">
        <f>L26*K26</f>
        <v>0</v>
      </c>
    </row>
    <row r="27" spans="1:14" ht="17.25" customHeight="1">
      <c r="A27" s="435"/>
      <c r="B27" s="435"/>
      <c r="C27" s="435"/>
      <c r="D27" s="435"/>
      <c r="E27" s="435"/>
      <c r="F27" s="435"/>
      <c r="G27" s="435"/>
      <c r="H27" s="74" t="s">
        <v>19</v>
      </c>
      <c r="I27" s="80"/>
      <c r="J27" s="80"/>
      <c r="K27" s="77">
        <v>0.26</v>
      </c>
      <c r="L27" s="78">
        <f>L24+L22+L21</f>
        <v>17585</v>
      </c>
      <c r="M27" s="75">
        <v>2.7</v>
      </c>
      <c r="N27" s="98">
        <f>L27*K27</f>
        <v>4572.1000000000004</v>
      </c>
    </row>
    <row r="28" spans="1:14" ht="17.25" customHeight="1">
      <c r="A28" s="435"/>
      <c r="B28" s="435"/>
      <c r="C28" s="435"/>
      <c r="D28" s="435"/>
      <c r="E28" s="435"/>
      <c r="F28" s="435"/>
      <c r="G28" s="435"/>
      <c r="H28" s="74" t="s">
        <v>48</v>
      </c>
      <c r="I28" s="80"/>
      <c r="J28" s="80"/>
      <c r="K28" s="80"/>
      <c r="L28" s="80"/>
      <c r="M28" s="122"/>
      <c r="N28" s="99">
        <f>SUM(N26:N27)</f>
        <v>4572.1000000000004</v>
      </c>
    </row>
    <row r="29" spans="1:14" ht="18" customHeight="1">
      <c r="A29" s="107" t="s">
        <v>34</v>
      </c>
      <c r="B29" s="105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100"/>
    </row>
    <row r="30" spans="1:14" ht="22.5" customHeight="1">
      <c r="A30" s="107" t="s">
        <v>35</v>
      </c>
      <c r="B30" s="106"/>
      <c r="D30" s="436" t="s">
        <v>37</v>
      </c>
      <c r="E30" s="436"/>
      <c r="F30" s="436"/>
      <c r="G30" s="436"/>
      <c r="H30" s="101" t="e">
        <f>L26+#REF!+#REF!</f>
        <v>#REF!</v>
      </c>
      <c r="I30" s="91"/>
      <c r="J30" s="91"/>
      <c r="K30" s="71"/>
      <c r="L30" s="71">
        <v>2.7</v>
      </c>
      <c r="M30" s="71">
        <v>2.7</v>
      </c>
      <c r="N30" s="102" t="e">
        <f>L30*H30</f>
        <v>#REF!</v>
      </c>
    </row>
    <row r="31" spans="1:14" ht="22.5" customHeight="1">
      <c r="A31" s="107" t="s">
        <v>36</v>
      </c>
      <c r="B31" s="106"/>
      <c r="D31" s="436" t="s">
        <v>38</v>
      </c>
      <c r="E31" s="436"/>
      <c r="F31" s="436"/>
      <c r="G31" s="436"/>
      <c r="H31" s="101" t="e">
        <f>L27+#REF!+#REF!</f>
        <v>#REF!</v>
      </c>
      <c r="I31" s="91"/>
      <c r="J31" s="91"/>
      <c r="K31" s="71"/>
      <c r="L31" s="71">
        <v>0.26</v>
      </c>
      <c r="M31" s="71">
        <v>0.26</v>
      </c>
      <c r="N31" s="103" t="e">
        <f>L31*H31</f>
        <v>#REF!</v>
      </c>
    </row>
    <row r="32" spans="1:14" ht="22.5" customHeight="1">
      <c r="A32" s="70"/>
      <c r="D32" s="433" t="s">
        <v>49</v>
      </c>
      <c r="E32" s="433"/>
      <c r="F32" s="433"/>
      <c r="G32" s="433"/>
      <c r="H32" s="71"/>
      <c r="I32" s="91"/>
      <c r="J32" s="91"/>
      <c r="K32" s="71"/>
      <c r="L32" s="71"/>
      <c r="M32" s="71"/>
      <c r="N32" s="104" t="e">
        <f>SUM(N30:N31)</f>
        <v>#REF!</v>
      </c>
    </row>
    <row r="33" spans="1:14" ht="20">
      <c r="A33" s="70"/>
      <c r="D33" s="71"/>
      <c r="E33" s="90"/>
      <c r="F33" s="71"/>
      <c r="G33" s="71"/>
      <c r="H33" s="71"/>
      <c r="I33" s="91"/>
      <c r="J33" s="91"/>
      <c r="K33" s="71"/>
      <c r="L33" s="71"/>
      <c r="M33" s="71"/>
      <c r="N33" s="92"/>
    </row>
  </sheetData>
  <mergeCells count="35">
    <mergeCell ref="D32:G32"/>
    <mergeCell ref="A19:A20"/>
    <mergeCell ref="B19:B20"/>
    <mergeCell ref="C19:C20"/>
    <mergeCell ref="D19:D20"/>
    <mergeCell ref="A23:A24"/>
    <mergeCell ref="B23:B24"/>
    <mergeCell ref="C23:C24"/>
    <mergeCell ref="D23:D24"/>
    <mergeCell ref="A26:G26"/>
    <mergeCell ref="A27:G27"/>
    <mergeCell ref="A28:G28"/>
    <mergeCell ref="D30:G30"/>
    <mergeCell ref="D31:G31"/>
    <mergeCell ref="A17:A18"/>
    <mergeCell ref="B17:B18"/>
    <mergeCell ref="C17:C18"/>
    <mergeCell ref="D17:D18"/>
    <mergeCell ref="A13:A14"/>
    <mergeCell ref="B13:B14"/>
    <mergeCell ref="C13:C14"/>
    <mergeCell ref="D13:D14"/>
    <mergeCell ref="A7:N7"/>
    <mergeCell ref="A1:N1"/>
    <mergeCell ref="A2:N2"/>
    <mergeCell ref="A3:N3"/>
    <mergeCell ref="A4:N4"/>
    <mergeCell ref="B10:B11"/>
    <mergeCell ref="A10:A11"/>
    <mergeCell ref="A8:N9"/>
    <mergeCell ref="G10:G11"/>
    <mergeCell ref="F10:F11"/>
    <mergeCell ref="E10:E11"/>
    <mergeCell ref="D10:D11"/>
    <mergeCell ref="C10:C11"/>
  </mergeCells>
  <pageMargins left="0.68" right="0.17" top="0.15" bottom="0.14000000000000001" header="0.15" footer="0.1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30"/>
  <sheetViews>
    <sheetView topLeftCell="A12" zoomScale="150" zoomScaleNormal="150" zoomScalePageLayoutView="150" workbookViewId="0">
      <selection activeCell="C21" sqref="C21:C22"/>
    </sheetView>
  </sheetViews>
  <sheetFormatPr baseColWidth="10" defaultColWidth="8.83203125" defaultRowHeight="14" x14ac:dyDescent="0"/>
  <cols>
    <col min="1" max="1" width="2.33203125" bestFit="1" customWidth="1"/>
    <col min="2" max="2" width="25.5" customWidth="1"/>
    <col min="3" max="3" width="15" bestFit="1" customWidth="1"/>
    <col min="4" max="4" width="12.5" style="70" bestFit="1" customWidth="1"/>
    <col min="5" max="5" width="6" style="70" bestFit="1" customWidth="1"/>
    <col min="6" max="6" width="8.83203125" style="70"/>
    <col min="7" max="7" width="12.5" style="70" bestFit="1" customWidth="1"/>
    <col min="8" max="8" width="12.33203125" style="70" bestFit="1" customWidth="1"/>
    <col min="9" max="9" width="5.5" style="70" hidden="1" customWidth="1"/>
    <col min="10" max="10" width="5.1640625" style="70" hidden="1" customWidth="1"/>
    <col min="11" max="11" width="10" style="70" customWidth="1"/>
    <col min="12" max="13" width="20.1640625" style="70" customWidth="1"/>
    <col min="14" max="14" width="10.33203125" style="70" bestFit="1" customWidth="1"/>
  </cols>
  <sheetData>
    <row r="1" spans="1:17" ht="27.75" customHeight="1">
      <c r="A1" s="401" t="s">
        <v>0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119"/>
      <c r="N1" s="1"/>
      <c r="O1" s="2"/>
      <c r="P1" s="2"/>
      <c r="Q1" s="2"/>
    </row>
    <row r="2" spans="1:17" ht="21.75" customHeight="1">
      <c r="A2" s="401" t="s">
        <v>1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119"/>
      <c r="N2" s="1"/>
      <c r="O2" s="2"/>
      <c r="P2" s="2"/>
      <c r="Q2" s="2"/>
    </row>
    <row r="3" spans="1:17" ht="21.75" customHeight="1">
      <c r="A3" s="401" t="s">
        <v>2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119"/>
      <c r="N3" s="3"/>
      <c r="O3" s="4"/>
      <c r="P3" s="4"/>
      <c r="Q3" s="4"/>
    </row>
    <row r="4" spans="1:17" ht="8.25" customHeight="1" thickBot="1">
      <c r="A4" s="5"/>
      <c r="B4" s="5"/>
      <c r="C4" s="6"/>
      <c r="D4" s="7"/>
      <c r="E4" s="8"/>
      <c r="F4" s="9"/>
      <c r="G4" s="9"/>
      <c r="H4" s="56"/>
      <c r="I4" s="10"/>
      <c r="J4" s="10"/>
      <c r="K4" s="9"/>
      <c r="L4" s="11"/>
      <c r="M4" s="11"/>
      <c r="N4" s="11"/>
      <c r="P4" s="13"/>
      <c r="Q4" s="13"/>
    </row>
    <row r="5" spans="1:17" ht="8.25" customHeight="1" thickTop="1">
      <c r="A5" s="14"/>
      <c r="B5" s="14"/>
      <c r="C5" s="15"/>
      <c r="D5" s="16"/>
      <c r="E5" s="17"/>
      <c r="F5" s="18"/>
      <c r="G5" s="18"/>
      <c r="H5" s="57"/>
      <c r="I5" s="19"/>
      <c r="J5" s="19"/>
      <c r="K5" s="18"/>
      <c r="L5" s="20"/>
      <c r="M5" s="20"/>
      <c r="N5" s="68"/>
      <c r="P5" s="13"/>
      <c r="Q5" s="13"/>
    </row>
    <row r="6" spans="1:17" ht="21.75" customHeight="1">
      <c r="A6" s="401" t="s">
        <v>46</v>
      </c>
      <c r="B6" s="401"/>
      <c r="C6" s="401"/>
      <c r="D6" s="401"/>
      <c r="E6" s="401"/>
      <c r="F6" s="401"/>
      <c r="G6" s="401"/>
      <c r="H6" s="401"/>
      <c r="I6" s="401"/>
      <c r="J6" s="401"/>
      <c r="K6" s="401"/>
      <c r="L6" s="401"/>
      <c r="M6" s="119"/>
      <c r="N6" s="68"/>
      <c r="P6" s="13"/>
      <c r="Q6" s="13"/>
    </row>
    <row r="7" spans="1:17" ht="27" customHeight="1">
      <c r="A7" s="400" t="s">
        <v>41</v>
      </c>
      <c r="B7" s="400"/>
      <c r="C7" s="400"/>
      <c r="D7" s="400"/>
      <c r="E7" s="400"/>
      <c r="F7" s="400"/>
      <c r="G7" s="400"/>
      <c r="H7" s="400"/>
      <c r="I7" s="400"/>
      <c r="J7" s="400"/>
      <c r="K7" s="400"/>
      <c r="L7" s="400"/>
      <c r="M7" s="147"/>
      <c r="N7" s="68"/>
    </row>
    <row r="8" spans="1:17" ht="25" customHeight="1">
      <c r="A8" s="417" t="s">
        <v>4</v>
      </c>
      <c r="B8" s="419" t="s">
        <v>5</v>
      </c>
      <c r="C8" s="419" t="s">
        <v>6</v>
      </c>
      <c r="D8" s="425" t="s">
        <v>7</v>
      </c>
      <c r="E8" s="437"/>
      <c r="F8" s="413" t="s">
        <v>8</v>
      </c>
      <c r="G8" s="415" t="s">
        <v>9</v>
      </c>
      <c r="H8" s="58" t="s">
        <v>10</v>
      </c>
      <c r="I8" s="22"/>
      <c r="J8" s="23" t="s">
        <v>11</v>
      </c>
      <c r="K8" s="23" t="s">
        <v>11</v>
      </c>
      <c r="L8" s="21" t="s">
        <v>10</v>
      </c>
      <c r="M8" s="21" t="s">
        <v>10</v>
      </c>
      <c r="N8" s="120" t="s">
        <v>12</v>
      </c>
    </row>
    <row r="9" spans="1:17" ht="25" customHeight="1">
      <c r="A9" s="418"/>
      <c r="B9" s="420"/>
      <c r="C9" s="420"/>
      <c r="D9" s="426"/>
      <c r="E9" s="438"/>
      <c r="F9" s="414"/>
      <c r="G9" s="416"/>
      <c r="H9" s="59" t="s">
        <v>13</v>
      </c>
      <c r="I9" s="25"/>
      <c r="J9" s="26" t="s">
        <v>33</v>
      </c>
      <c r="K9" s="26" t="s">
        <v>33</v>
      </c>
      <c r="L9" s="24" t="s">
        <v>14</v>
      </c>
      <c r="M9" s="24" t="s">
        <v>133</v>
      </c>
      <c r="N9" s="121"/>
    </row>
    <row r="10" spans="1:17" s="70" customFormat="1" ht="18" customHeight="1">
      <c r="A10" s="42">
        <v>2</v>
      </c>
      <c r="B10" s="27" t="s">
        <v>15</v>
      </c>
      <c r="C10" s="43" t="s">
        <v>20</v>
      </c>
      <c r="D10" s="110" t="s">
        <v>54</v>
      </c>
      <c r="E10" s="72" t="s">
        <v>19</v>
      </c>
      <c r="F10" s="86">
        <v>36586</v>
      </c>
      <c r="G10" s="86">
        <v>41407</v>
      </c>
      <c r="H10" s="86">
        <f>G10-F10</f>
        <v>4821</v>
      </c>
      <c r="I10" s="86">
        <f>H10*3/100</f>
        <v>144.63</v>
      </c>
      <c r="J10" s="83">
        <v>0</v>
      </c>
      <c r="K10" s="87">
        <f>ROUND(I10,J10)</f>
        <v>145</v>
      </c>
      <c r="L10" s="88">
        <f>H10-K10</f>
        <v>4676</v>
      </c>
      <c r="N10" s="89">
        <f>L10*0.26</f>
        <v>1215.76</v>
      </c>
    </row>
    <row r="11" spans="1:17" s="70" customFormat="1" ht="18" customHeight="1">
      <c r="A11" s="406">
        <v>1</v>
      </c>
      <c r="B11" s="402" t="s">
        <v>15</v>
      </c>
      <c r="C11" s="404" t="s">
        <v>16</v>
      </c>
      <c r="D11" s="431" t="s">
        <v>54</v>
      </c>
      <c r="E11" s="82" t="s">
        <v>18</v>
      </c>
      <c r="F11" s="83">
        <v>1704</v>
      </c>
      <c r="G11" s="83">
        <v>1742</v>
      </c>
      <c r="H11" s="83">
        <f t="shared" ref="H11:H18" si="0">G11-F11</f>
        <v>38</v>
      </c>
      <c r="I11" s="111">
        <f>H11*3/100</f>
        <v>1.1399999999999999</v>
      </c>
      <c r="J11" s="83">
        <v>0</v>
      </c>
      <c r="K11" s="84">
        <f>ROUND(I11,J11)</f>
        <v>1</v>
      </c>
      <c r="L11" s="84"/>
      <c r="M11" s="84">
        <f>$H11-$K11</f>
        <v>37</v>
      </c>
      <c r="N11" s="85">
        <f>L11*2.7</f>
        <v>0</v>
      </c>
    </row>
    <row r="12" spans="1:17" s="70" customFormat="1" ht="18" customHeight="1">
      <c r="A12" s="407"/>
      <c r="B12" s="403"/>
      <c r="C12" s="405"/>
      <c r="D12" s="432"/>
      <c r="E12" s="72" t="s">
        <v>19</v>
      </c>
      <c r="F12" s="86">
        <v>69742</v>
      </c>
      <c r="G12" s="86">
        <v>77718</v>
      </c>
      <c r="H12" s="86">
        <f t="shared" si="0"/>
        <v>7976</v>
      </c>
      <c r="I12" s="86">
        <f t="shared" ref="I12:I18" si="1">H12*3/100</f>
        <v>239.28</v>
      </c>
      <c r="J12" s="83">
        <v>0</v>
      </c>
      <c r="K12" s="87">
        <f t="shared" ref="K12:K18" si="2">ROUND(I12,J12)</f>
        <v>239</v>
      </c>
      <c r="L12" s="88">
        <f t="shared" ref="L12:L18" si="3">H12-K12</f>
        <v>7737</v>
      </c>
      <c r="M12" s="88"/>
      <c r="N12" s="89">
        <f>L12*0.26</f>
        <v>2011.6200000000001</v>
      </c>
    </row>
    <row r="13" spans="1:17" s="70" customFormat="1" ht="18" customHeight="1">
      <c r="A13" s="42">
        <v>1</v>
      </c>
      <c r="B13" s="27" t="s">
        <v>21</v>
      </c>
      <c r="C13" s="43" t="s">
        <v>22</v>
      </c>
      <c r="D13" s="110" t="s">
        <v>54</v>
      </c>
      <c r="E13" s="72" t="s">
        <v>19</v>
      </c>
      <c r="F13" s="86">
        <v>81536</v>
      </c>
      <c r="G13" s="86">
        <v>98226</v>
      </c>
      <c r="H13" s="86">
        <f t="shared" si="0"/>
        <v>16690</v>
      </c>
      <c r="I13" s="86">
        <f t="shared" si="1"/>
        <v>500.7</v>
      </c>
      <c r="J13" s="83">
        <v>0</v>
      </c>
      <c r="K13" s="87">
        <f t="shared" si="2"/>
        <v>501</v>
      </c>
      <c r="L13" s="88">
        <f t="shared" si="3"/>
        <v>16189</v>
      </c>
      <c r="M13" s="88"/>
      <c r="N13" s="89">
        <f>L13*0.26</f>
        <v>4209.1400000000003</v>
      </c>
    </row>
    <row r="14" spans="1:17" s="70" customFormat="1" ht="18" customHeight="1">
      <c r="A14" s="42">
        <v>2</v>
      </c>
      <c r="B14" s="44" t="s">
        <v>21</v>
      </c>
      <c r="C14" s="43" t="s">
        <v>24</v>
      </c>
      <c r="D14" s="110" t="s">
        <v>54</v>
      </c>
      <c r="E14" s="72" t="s">
        <v>19</v>
      </c>
      <c r="F14" s="86">
        <v>110432</v>
      </c>
      <c r="G14" s="86">
        <v>133104</v>
      </c>
      <c r="H14" s="86">
        <f t="shared" si="0"/>
        <v>22672</v>
      </c>
      <c r="I14" s="86">
        <f t="shared" si="1"/>
        <v>680.16</v>
      </c>
      <c r="J14" s="83">
        <v>0</v>
      </c>
      <c r="K14" s="87">
        <f t="shared" si="2"/>
        <v>680</v>
      </c>
      <c r="L14" s="88">
        <f t="shared" si="3"/>
        <v>21992</v>
      </c>
      <c r="M14" s="88"/>
      <c r="N14" s="89">
        <f>L14*0.26</f>
        <v>5717.92</v>
      </c>
    </row>
    <row r="15" spans="1:17" s="70" customFormat="1" ht="18" customHeight="1">
      <c r="A15" s="406">
        <v>3</v>
      </c>
      <c r="B15" s="402" t="s">
        <v>21</v>
      </c>
      <c r="C15" s="404" t="s">
        <v>31</v>
      </c>
      <c r="D15" s="429" t="s">
        <v>54</v>
      </c>
      <c r="E15" s="82" t="s">
        <v>18</v>
      </c>
      <c r="F15" s="83">
        <v>147</v>
      </c>
      <c r="G15" s="83">
        <v>160</v>
      </c>
      <c r="H15" s="83">
        <f t="shared" si="0"/>
        <v>13</v>
      </c>
      <c r="I15" s="83">
        <f t="shared" si="1"/>
        <v>0.39</v>
      </c>
      <c r="J15" s="83">
        <v>0</v>
      </c>
      <c r="K15" s="84">
        <f t="shared" si="2"/>
        <v>0</v>
      </c>
      <c r="L15" s="84"/>
      <c r="M15" s="84">
        <f>$H15-$K15</f>
        <v>13</v>
      </c>
      <c r="N15" s="85">
        <f>L15*2.7</f>
        <v>0</v>
      </c>
    </row>
    <row r="16" spans="1:17" s="70" customFormat="1" ht="18" customHeight="1">
      <c r="A16" s="407"/>
      <c r="B16" s="403"/>
      <c r="C16" s="405"/>
      <c r="D16" s="430"/>
      <c r="E16" s="72" t="s">
        <v>19</v>
      </c>
      <c r="F16" s="86">
        <v>6863</v>
      </c>
      <c r="G16" s="86">
        <v>7738</v>
      </c>
      <c r="H16" s="86">
        <f t="shared" si="0"/>
        <v>875</v>
      </c>
      <c r="I16" s="86">
        <f t="shared" si="1"/>
        <v>26.25</v>
      </c>
      <c r="J16" s="83">
        <v>0</v>
      </c>
      <c r="K16" s="87">
        <f t="shared" si="2"/>
        <v>26</v>
      </c>
      <c r="L16" s="88">
        <f>$H16-$K16</f>
        <v>849</v>
      </c>
      <c r="M16" s="88">
        <f>$H16-$K16</f>
        <v>849</v>
      </c>
      <c r="N16" s="89">
        <f>L16*0.26</f>
        <v>220.74</v>
      </c>
    </row>
    <row r="17" spans="1:14" s="70" customFormat="1" ht="18" customHeight="1">
      <c r="A17" s="406">
        <v>4</v>
      </c>
      <c r="B17" s="402" t="s">
        <v>21</v>
      </c>
      <c r="C17" s="404" t="s">
        <v>32</v>
      </c>
      <c r="D17" s="429" t="s">
        <v>54</v>
      </c>
      <c r="E17" s="82" t="s">
        <v>18</v>
      </c>
      <c r="F17" s="83">
        <v>3172</v>
      </c>
      <c r="G17" s="83">
        <v>3746</v>
      </c>
      <c r="H17" s="83">
        <f t="shared" si="0"/>
        <v>574</v>
      </c>
      <c r="I17" s="83">
        <f t="shared" si="1"/>
        <v>17.22</v>
      </c>
      <c r="J17" s="83">
        <v>0</v>
      </c>
      <c r="K17" s="84">
        <f t="shared" si="2"/>
        <v>17</v>
      </c>
      <c r="L17" s="84"/>
      <c r="M17" s="84">
        <f>$H17-$K17</f>
        <v>557</v>
      </c>
      <c r="N17" s="85">
        <f>L17*2.7</f>
        <v>0</v>
      </c>
    </row>
    <row r="18" spans="1:14" s="70" customFormat="1" ht="18" customHeight="1">
      <c r="A18" s="407"/>
      <c r="B18" s="403"/>
      <c r="C18" s="405"/>
      <c r="D18" s="430"/>
      <c r="E18" s="72" t="s">
        <v>19</v>
      </c>
      <c r="F18" s="86">
        <v>68262</v>
      </c>
      <c r="G18" s="86">
        <v>82477</v>
      </c>
      <c r="H18" s="86">
        <f t="shared" si="0"/>
        <v>14215</v>
      </c>
      <c r="I18" s="86">
        <f t="shared" si="1"/>
        <v>426.45</v>
      </c>
      <c r="J18" s="83">
        <v>0</v>
      </c>
      <c r="K18" s="87">
        <f t="shared" si="2"/>
        <v>426</v>
      </c>
      <c r="L18" s="88">
        <f t="shared" si="3"/>
        <v>13789</v>
      </c>
      <c r="M18" s="88"/>
      <c r="N18" s="89">
        <f>L18*0.26</f>
        <v>3585.1400000000003</v>
      </c>
    </row>
    <row r="19" spans="1:14" ht="18" customHeight="1">
      <c r="A19" s="42">
        <v>1</v>
      </c>
      <c r="B19" s="27" t="s">
        <v>25</v>
      </c>
      <c r="C19" s="43" t="s">
        <v>26</v>
      </c>
      <c r="D19" s="72" t="s">
        <v>55</v>
      </c>
      <c r="E19" s="72" t="s">
        <v>19</v>
      </c>
      <c r="F19" s="86">
        <v>47857</v>
      </c>
      <c r="G19" s="86">
        <v>58523</v>
      </c>
      <c r="H19" s="86">
        <f>G19-F19</f>
        <v>10666</v>
      </c>
      <c r="I19" s="86">
        <f>H19*3/100</f>
        <v>319.98</v>
      </c>
      <c r="J19" s="83">
        <v>0</v>
      </c>
      <c r="K19" s="87">
        <f>ROUND(I19,J19)</f>
        <v>320</v>
      </c>
      <c r="L19" s="88">
        <f>H19-K19</f>
        <v>10346</v>
      </c>
      <c r="M19" s="88"/>
      <c r="N19" s="89">
        <f>L19*0.26</f>
        <v>2689.96</v>
      </c>
    </row>
    <row r="20" spans="1:14" ht="18" customHeight="1">
      <c r="A20" s="42">
        <v>2</v>
      </c>
      <c r="B20" s="27" t="s">
        <v>28</v>
      </c>
      <c r="C20" s="43" t="s">
        <v>29</v>
      </c>
      <c r="D20" s="72" t="s">
        <v>55</v>
      </c>
      <c r="E20" s="72" t="s">
        <v>19</v>
      </c>
      <c r="F20" s="86">
        <v>30069</v>
      </c>
      <c r="G20" s="86">
        <v>41929</v>
      </c>
      <c r="H20" s="86">
        <f>G20-F20</f>
        <v>11860</v>
      </c>
      <c r="I20" s="86">
        <f>H20*3/100</f>
        <v>355.8</v>
      </c>
      <c r="J20" s="83">
        <v>0</v>
      </c>
      <c r="K20" s="87">
        <f>ROUND(I20,J20)</f>
        <v>356</v>
      </c>
      <c r="L20" s="88">
        <f>H20-K20</f>
        <v>11504</v>
      </c>
      <c r="M20" s="88"/>
      <c r="N20" s="89">
        <f>L20*0.26</f>
        <v>2991.04</v>
      </c>
    </row>
    <row r="21" spans="1:14" ht="18" customHeight="1">
      <c r="A21" s="421">
        <v>3</v>
      </c>
      <c r="B21" s="402" t="s">
        <v>25</v>
      </c>
      <c r="C21" s="404" t="s">
        <v>30</v>
      </c>
      <c r="D21" s="429" t="s">
        <v>55</v>
      </c>
      <c r="E21" s="82" t="s">
        <v>18</v>
      </c>
      <c r="F21" s="83">
        <v>192</v>
      </c>
      <c r="G21" s="83">
        <v>263</v>
      </c>
      <c r="H21" s="83">
        <f>G21-F21</f>
        <v>71</v>
      </c>
      <c r="I21" s="83">
        <f>H21*3/100</f>
        <v>2.13</v>
      </c>
      <c r="J21" s="83">
        <v>0</v>
      </c>
      <c r="K21" s="84">
        <f>ROUND(I21,J21)</f>
        <v>2</v>
      </c>
      <c r="L21" s="84"/>
      <c r="M21" s="84">
        <f>$H21-$K21</f>
        <v>69</v>
      </c>
      <c r="N21" s="96">
        <f>L21*2.7</f>
        <v>0</v>
      </c>
    </row>
    <row r="22" spans="1:14" ht="18" customHeight="1">
      <c r="A22" s="422"/>
      <c r="B22" s="403"/>
      <c r="C22" s="405"/>
      <c r="D22" s="430"/>
      <c r="E22" s="72" t="s">
        <v>19</v>
      </c>
      <c r="F22" s="86">
        <v>20604</v>
      </c>
      <c r="G22" s="86">
        <v>27584</v>
      </c>
      <c r="H22" s="86">
        <f>G22-F22</f>
        <v>6980</v>
      </c>
      <c r="I22" s="86">
        <f>H22*3/100</f>
        <v>209.4</v>
      </c>
      <c r="J22" s="83">
        <v>0</v>
      </c>
      <c r="K22" s="87">
        <f>ROUND(I22,J22)</f>
        <v>209</v>
      </c>
      <c r="L22" s="88">
        <f>H22-K22</f>
        <v>6771</v>
      </c>
      <c r="M22" s="88"/>
      <c r="N22" s="89">
        <f>L22*0.26</f>
        <v>1760.46</v>
      </c>
    </row>
    <row r="23" spans="1:14" ht="18" customHeight="1">
      <c r="A23" s="434"/>
      <c r="B23" s="434"/>
      <c r="C23" s="434"/>
      <c r="D23" s="434"/>
      <c r="E23" s="434"/>
      <c r="F23" s="434"/>
      <c r="G23" s="434"/>
      <c r="H23" s="79" t="s">
        <v>18</v>
      </c>
      <c r="I23" s="73"/>
      <c r="J23" s="73"/>
      <c r="L23" s="78">
        <f>L22+L20+L19</f>
        <v>28621</v>
      </c>
      <c r="M23" s="76">
        <f>SUM(M9:M22)</f>
        <v>1525</v>
      </c>
      <c r="N23" s="97" t="e">
        <f>#REF!*M24</f>
        <v>#REF!</v>
      </c>
    </row>
    <row r="24" spans="1:14" ht="17.25" customHeight="1">
      <c r="A24" s="435"/>
      <c r="B24" s="435"/>
      <c r="C24" s="435"/>
      <c r="D24" s="435"/>
      <c r="E24" s="435"/>
      <c r="F24" s="435"/>
      <c r="G24" s="435"/>
      <c r="H24" s="74" t="s">
        <v>19</v>
      </c>
      <c r="I24" s="108"/>
      <c r="J24" s="108"/>
      <c r="L24" s="77">
        <v>0.26</v>
      </c>
      <c r="M24" s="75">
        <v>2.7</v>
      </c>
      <c r="N24" s="98">
        <f>L23*L24</f>
        <v>7441.46</v>
      </c>
    </row>
    <row r="25" spans="1:14" ht="17.25" customHeight="1">
      <c r="A25" s="435"/>
      <c r="B25" s="435"/>
      <c r="C25" s="435"/>
      <c r="D25" s="435"/>
      <c r="E25" s="435"/>
      <c r="F25" s="435"/>
      <c r="G25" s="435"/>
      <c r="H25" s="74" t="s">
        <v>48</v>
      </c>
      <c r="I25" s="108"/>
      <c r="J25" s="108"/>
      <c r="K25" s="108"/>
      <c r="L25" s="108"/>
      <c r="M25" s="122"/>
      <c r="N25" s="99" t="e">
        <f>SUM(N23:N24)</f>
        <v>#REF!</v>
      </c>
    </row>
    <row r="26" spans="1:14" ht="18" customHeight="1">
      <c r="A26" s="107" t="s">
        <v>34</v>
      </c>
      <c r="B26" s="105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100"/>
    </row>
    <row r="27" spans="1:14" ht="22.5" customHeight="1">
      <c r="A27" s="107" t="s">
        <v>35</v>
      </c>
      <c r="B27" s="106"/>
      <c r="D27" s="436" t="s">
        <v>37</v>
      </c>
      <c r="E27" s="436"/>
      <c r="F27" s="436"/>
      <c r="G27" s="436"/>
      <c r="H27" s="101" t="e">
        <f>#REF!+#REF!+#REF!</f>
        <v>#REF!</v>
      </c>
      <c r="I27" s="91"/>
      <c r="J27" s="91"/>
      <c r="K27" s="71"/>
      <c r="L27" s="71">
        <v>2.7</v>
      </c>
      <c r="M27" s="71">
        <v>2.7</v>
      </c>
      <c r="N27" s="102" t="e">
        <f>L27*H27</f>
        <v>#REF!</v>
      </c>
    </row>
    <row r="28" spans="1:14" ht="22.5" customHeight="1">
      <c r="A28" s="107" t="s">
        <v>36</v>
      </c>
      <c r="B28" s="106"/>
      <c r="D28" s="436" t="s">
        <v>38</v>
      </c>
      <c r="E28" s="436"/>
      <c r="F28" s="436"/>
      <c r="G28" s="436"/>
      <c r="H28" s="101" t="e">
        <f>L23+#REF!+#REF!</f>
        <v>#REF!</v>
      </c>
      <c r="I28" s="91"/>
      <c r="J28" s="91"/>
      <c r="K28" s="71"/>
      <c r="L28" s="71">
        <v>0.26</v>
      </c>
      <c r="M28" s="71">
        <v>0.26</v>
      </c>
      <c r="N28" s="103" t="e">
        <f>L28*H28</f>
        <v>#REF!</v>
      </c>
    </row>
    <row r="29" spans="1:14" ht="22.5" customHeight="1">
      <c r="A29" s="70"/>
      <c r="D29" s="433" t="s">
        <v>49</v>
      </c>
      <c r="E29" s="433"/>
      <c r="F29" s="433"/>
      <c r="G29" s="433"/>
      <c r="H29" s="71"/>
      <c r="I29" s="91"/>
      <c r="J29" s="91"/>
      <c r="K29" s="71"/>
      <c r="L29" s="71"/>
      <c r="M29" s="71"/>
      <c r="N29" s="104" t="e">
        <f>SUM(N27:N28)</f>
        <v>#REF!</v>
      </c>
    </row>
    <row r="30" spans="1:14" ht="20">
      <c r="A30" s="70"/>
      <c r="D30" s="71"/>
      <c r="E30" s="90"/>
      <c r="F30" s="71"/>
      <c r="G30" s="71"/>
      <c r="H30" s="71"/>
      <c r="I30" s="91"/>
      <c r="J30" s="91"/>
      <c r="K30" s="71"/>
      <c r="L30" s="71"/>
      <c r="M30" s="71"/>
      <c r="N30" s="92"/>
    </row>
  </sheetData>
  <mergeCells count="34">
    <mergeCell ref="F8:F9"/>
    <mergeCell ref="G8:G9"/>
    <mergeCell ref="D29:G29"/>
    <mergeCell ref="A17:A18"/>
    <mergeCell ref="B17:B18"/>
    <mergeCell ref="C17:C18"/>
    <mergeCell ref="D17:D18"/>
    <mergeCell ref="A21:A22"/>
    <mergeCell ref="B21:B22"/>
    <mergeCell ref="C21:C22"/>
    <mergeCell ref="D21:D22"/>
    <mergeCell ref="A23:G23"/>
    <mergeCell ref="A24:G24"/>
    <mergeCell ref="A25:G25"/>
    <mergeCell ref="D27:G27"/>
    <mergeCell ref="D28:G28"/>
    <mergeCell ref="A8:A9"/>
    <mergeCell ref="B8:B9"/>
    <mergeCell ref="C8:C9"/>
    <mergeCell ref="D8:D9"/>
    <mergeCell ref="E8:E9"/>
    <mergeCell ref="A15:A16"/>
    <mergeCell ref="B15:B16"/>
    <mergeCell ref="C15:C16"/>
    <mergeCell ref="D15:D16"/>
    <mergeCell ref="A11:A12"/>
    <mergeCell ref="B11:B12"/>
    <mergeCell ref="C11:C12"/>
    <mergeCell ref="D11:D12"/>
    <mergeCell ref="A1:L1"/>
    <mergeCell ref="A2:L2"/>
    <mergeCell ref="A3:L3"/>
    <mergeCell ref="A6:L6"/>
    <mergeCell ref="A7:L7"/>
  </mergeCells>
  <pageMargins left="0.68" right="0.17" top="0.15" bottom="0.14000000000000001" header="0.15" footer="0.1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8"/>
  <sheetViews>
    <sheetView workbookViewId="0">
      <selection activeCell="H29" sqref="H29"/>
    </sheetView>
  </sheetViews>
  <sheetFormatPr baseColWidth="10" defaultColWidth="8.83203125" defaultRowHeight="14" x14ac:dyDescent="0"/>
  <cols>
    <col min="1" max="1" width="2.33203125" bestFit="1" customWidth="1"/>
    <col min="2" max="2" width="25.5" customWidth="1"/>
    <col min="3" max="3" width="15" bestFit="1" customWidth="1"/>
    <col min="4" max="4" width="12.5" style="70" bestFit="1" customWidth="1"/>
    <col min="5" max="5" width="6" style="70" bestFit="1" customWidth="1"/>
    <col min="6" max="6" width="8.83203125" style="70"/>
    <col min="7" max="7" width="12.5" style="70" bestFit="1" customWidth="1"/>
    <col min="8" max="8" width="12.33203125" style="70" bestFit="1" customWidth="1"/>
    <col min="9" max="9" width="5.5" style="70" hidden="1" customWidth="1"/>
    <col min="10" max="10" width="5.1640625" style="70" hidden="1" customWidth="1"/>
    <col min="11" max="11" width="14.83203125" style="70" customWidth="1"/>
    <col min="12" max="12" width="13.5" style="70" bestFit="1" customWidth="1"/>
    <col min="13" max="13" width="20.1640625" style="70" customWidth="1"/>
    <col min="14" max="14" width="10.33203125" style="70" bestFit="1" customWidth="1"/>
    <col min="15" max="19" width="0" hidden="1" customWidth="1"/>
  </cols>
  <sheetData>
    <row r="1" spans="1:17" ht="27.75" customHeight="1">
      <c r="A1" s="401" t="s">
        <v>0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119"/>
      <c r="N1" s="1"/>
      <c r="O1" s="2"/>
      <c r="P1" s="2"/>
      <c r="Q1" s="2"/>
    </row>
    <row r="2" spans="1:17" ht="21.75" customHeight="1">
      <c r="A2" s="401" t="s">
        <v>1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119"/>
      <c r="N2" s="1"/>
      <c r="O2" s="2"/>
      <c r="P2" s="2"/>
      <c r="Q2" s="2"/>
    </row>
    <row r="3" spans="1:17" ht="21.75" customHeight="1">
      <c r="A3" s="401" t="s">
        <v>2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119"/>
      <c r="N3" s="3"/>
      <c r="O3" s="4"/>
      <c r="P3" s="4"/>
      <c r="Q3" s="4"/>
    </row>
    <row r="4" spans="1:17" ht="8.25" customHeight="1" thickBot="1">
      <c r="A4" s="5"/>
      <c r="B4" s="5"/>
      <c r="C4" s="6"/>
      <c r="D4" s="7"/>
      <c r="E4" s="8"/>
      <c r="F4" s="9"/>
      <c r="G4" s="9"/>
      <c r="H4" s="56"/>
      <c r="I4" s="10"/>
      <c r="J4" s="10"/>
      <c r="K4" s="9"/>
      <c r="L4" s="11"/>
      <c r="M4" s="11"/>
      <c r="N4" s="11"/>
      <c r="P4" s="13"/>
      <c r="Q4" s="13"/>
    </row>
    <row r="5" spans="1:17" ht="8.25" customHeight="1" thickTop="1">
      <c r="A5" s="14"/>
      <c r="B5" s="14"/>
      <c r="C5" s="15"/>
      <c r="D5" s="16"/>
      <c r="E5" s="17"/>
      <c r="F5" s="18"/>
      <c r="G5" s="18"/>
      <c r="H5" s="57"/>
      <c r="I5" s="19"/>
      <c r="J5" s="19"/>
      <c r="K5" s="18"/>
      <c r="L5" s="20"/>
      <c r="M5" s="20"/>
      <c r="N5" s="68"/>
      <c r="P5" s="13"/>
      <c r="Q5" s="13"/>
    </row>
    <row r="6" spans="1:17" ht="21.75" customHeight="1">
      <c r="A6" s="401" t="s">
        <v>46</v>
      </c>
      <c r="B6" s="401"/>
      <c r="C6" s="401"/>
      <c r="D6" s="401"/>
      <c r="E6" s="401"/>
      <c r="F6" s="401"/>
      <c r="G6" s="401"/>
      <c r="H6" s="401"/>
      <c r="I6" s="401"/>
      <c r="J6" s="401"/>
      <c r="K6" s="401"/>
      <c r="L6" s="401"/>
      <c r="M6" s="119"/>
      <c r="N6" s="68"/>
      <c r="P6" s="13"/>
      <c r="Q6" s="13"/>
    </row>
    <row r="7" spans="1:17" ht="27" customHeight="1">
      <c r="A7" s="400" t="s">
        <v>41</v>
      </c>
      <c r="B7" s="400"/>
      <c r="C7" s="400"/>
      <c r="D7" s="400"/>
      <c r="E7" s="400"/>
      <c r="F7" s="400"/>
      <c r="G7" s="400"/>
      <c r="H7" s="400"/>
      <c r="I7" s="400"/>
      <c r="J7" s="400"/>
      <c r="K7" s="400"/>
      <c r="L7" s="400"/>
      <c r="M7" s="147"/>
      <c r="N7" s="68"/>
    </row>
    <row r="8" spans="1:17" ht="25" customHeight="1">
      <c r="A8" s="417" t="s">
        <v>4</v>
      </c>
      <c r="B8" s="419" t="s">
        <v>5</v>
      </c>
      <c r="C8" s="419" t="s">
        <v>6</v>
      </c>
      <c r="D8" s="425" t="s">
        <v>7</v>
      </c>
      <c r="E8" s="437"/>
      <c r="F8" s="413" t="s">
        <v>8</v>
      </c>
      <c r="G8" s="415" t="s">
        <v>9</v>
      </c>
      <c r="H8" s="58" t="s">
        <v>10</v>
      </c>
      <c r="I8" s="22"/>
      <c r="J8" s="23" t="s">
        <v>11</v>
      </c>
      <c r="K8" s="23" t="s">
        <v>11</v>
      </c>
      <c r="L8" s="21" t="s">
        <v>10</v>
      </c>
      <c r="M8" s="21" t="s">
        <v>10</v>
      </c>
      <c r="N8" s="120" t="s">
        <v>12</v>
      </c>
    </row>
    <row r="9" spans="1:17" ht="25" customHeight="1">
      <c r="A9" s="418"/>
      <c r="B9" s="420"/>
      <c r="C9" s="420"/>
      <c r="D9" s="426"/>
      <c r="E9" s="438"/>
      <c r="F9" s="414"/>
      <c r="G9" s="416"/>
      <c r="H9" s="59" t="s">
        <v>13</v>
      </c>
      <c r="I9" s="25"/>
      <c r="J9" s="26" t="s">
        <v>33</v>
      </c>
      <c r="K9" s="26" t="s">
        <v>33</v>
      </c>
      <c r="L9" s="24" t="s">
        <v>14</v>
      </c>
      <c r="M9" s="24" t="s">
        <v>133</v>
      </c>
      <c r="N9" s="121"/>
    </row>
    <row r="10" spans="1:17" s="70" customFormat="1" ht="17.25" customHeight="1">
      <c r="A10" s="42">
        <v>2</v>
      </c>
      <c r="B10" s="27" t="s">
        <v>15</v>
      </c>
      <c r="C10" s="43" t="s">
        <v>20</v>
      </c>
      <c r="D10" s="110" t="s">
        <v>56</v>
      </c>
      <c r="E10" s="72" t="s">
        <v>19</v>
      </c>
      <c r="F10" s="86">
        <v>41407</v>
      </c>
      <c r="G10" s="86">
        <v>45834</v>
      </c>
      <c r="H10" s="86">
        <f>G10-F10</f>
        <v>4427</v>
      </c>
      <c r="I10" s="86">
        <f>H10*3/100</f>
        <v>132.81</v>
      </c>
      <c r="J10" s="83">
        <v>0</v>
      </c>
      <c r="K10" s="87">
        <f>ROUND(O10,P10)</f>
        <v>133</v>
      </c>
      <c r="L10" s="88">
        <f>H10-K10</f>
        <v>4294</v>
      </c>
      <c r="N10" s="89">
        <f>L10*0.26</f>
        <v>1116.44</v>
      </c>
      <c r="O10" s="112">
        <f>H10*3/100</f>
        <v>132.81</v>
      </c>
      <c r="P10" s="70">
        <v>0</v>
      </c>
    </row>
    <row r="11" spans="1:17" s="70" customFormat="1" ht="17.25" customHeight="1">
      <c r="A11" s="406">
        <v>1</v>
      </c>
      <c r="B11" s="402" t="s">
        <v>15</v>
      </c>
      <c r="C11" s="404" t="s">
        <v>16</v>
      </c>
      <c r="D11" s="431" t="s">
        <v>56</v>
      </c>
      <c r="E11" s="82" t="s">
        <v>18</v>
      </c>
      <c r="F11" s="83">
        <v>1742</v>
      </c>
      <c r="G11" s="83">
        <v>1798</v>
      </c>
      <c r="H11" s="83">
        <f t="shared" ref="H11:H18" si="0">G11-F11</f>
        <v>56</v>
      </c>
      <c r="I11" s="111">
        <f>H11*3/100</f>
        <v>1.68</v>
      </c>
      <c r="J11" s="83">
        <v>0</v>
      </c>
      <c r="K11" s="84">
        <f>ROUND(P11,Q11)</f>
        <v>2</v>
      </c>
      <c r="L11" s="84"/>
      <c r="M11" s="84">
        <f>$H11-$K11</f>
        <v>54</v>
      </c>
      <c r="N11" s="85">
        <f>L11*2.7</f>
        <v>0</v>
      </c>
      <c r="O11" s="112"/>
      <c r="P11" s="112">
        <f>H11*3/100</f>
        <v>1.68</v>
      </c>
      <c r="Q11" s="70">
        <v>0</v>
      </c>
    </row>
    <row r="12" spans="1:17" s="70" customFormat="1" ht="17.25" customHeight="1">
      <c r="A12" s="407"/>
      <c r="B12" s="403"/>
      <c r="C12" s="405"/>
      <c r="D12" s="432"/>
      <c r="E12" s="72" t="s">
        <v>19</v>
      </c>
      <c r="F12" s="86">
        <v>77718</v>
      </c>
      <c r="G12" s="86">
        <v>85716</v>
      </c>
      <c r="H12" s="86">
        <f t="shared" si="0"/>
        <v>7998</v>
      </c>
      <c r="I12" s="86">
        <f t="shared" ref="I12:I18" si="1">H12*3/100</f>
        <v>239.94</v>
      </c>
      <c r="J12" s="83">
        <v>0</v>
      </c>
      <c r="K12" s="87">
        <f>ROUND(P12,Q12)</f>
        <v>240</v>
      </c>
      <c r="L12" s="88">
        <f t="shared" ref="L12:L18" si="2">H12-K12</f>
        <v>7758</v>
      </c>
      <c r="N12" s="89">
        <f>L12*0.26</f>
        <v>2017.0800000000002</v>
      </c>
      <c r="O12" s="112"/>
      <c r="P12" s="112">
        <f>H12*3/100</f>
        <v>239.94</v>
      </c>
      <c r="Q12" s="70">
        <v>0</v>
      </c>
    </row>
    <row r="13" spans="1:17" s="70" customFormat="1" ht="17.25" customHeight="1">
      <c r="A13" s="42">
        <v>1</v>
      </c>
      <c r="B13" s="27" t="s">
        <v>59</v>
      </c>
      <c r="C13" s="43" t="s">
        <v>22</v>
      </c>
      <c r="D13" s="110" t="s">
        <v>57</v>
      </c>
      <c r="E13" s="72" t="s">
        <v>19</v>
      </c>
      <c r="F13" s="86">
        <v>98226</v>
      </c>
      <c r="G13" s="86">
        <v>106606</v>
      </c>
      <c r="H13" s="86">
        <f t="shared" si="0"/>
        <v>8380</v>
      </c>
      <c r="I13" s="86">
        <f t="shared" si="1"/>
        <v>251.4</v>
      </c>
      <c r="J13" s="83">
        <v>0</v>
      </c>
      <c r="K13" s="87">
        <f t="shared" ref="K13:K18" si="3">ROUND(P13,Q13)</f>
        <v>251</v>
      </c>
      <c r="L13" s="88">
        <f t="shared" si="2"/>
        <v>8129</v>
      </c>
      <c r="M13" s="88"/>
      <c r="N13" s="89">
        <f>L13*0.26</f>
        <v>2113.54</v>
      </c>
      <c r="O13" s="112"/>
      <c r="P13" s="112">
        <f t="shared" ref="P13:P18" si="4">H13*3/100</f>
        <v>251.4</v>
      </c>
      <c r="Q13" s="70">
        <v>0</v>
      </c>
    </row>
    <row r="14" spans="1:17" s="70" customFormat="1" ht="17.25" customHeight="1">
      <c r="A14" s="42">
        <v>2</v>
      </c>
      <c r="B14" s="27" t="s">
        <v>59</v>
      </c>
      <c r="C14" s="43" t="s">
        <v>24</v>
      </c>
      <c r="D14" s="110" t="s">
        <v>57</v>
      </c>
      <c r="E14" s="72" t="s">
        <v>19</v>
      </c>
      <c r="F14" s="86">
        <v>133104</v>
      </c>
      <c r="G14" s="86">
        <v>145007</v>
      </c>
      <c r="H14" s="86">
        <f t="shared" si="0"/>
        <v>11903</v>
      </c>
      <c r="I14" s="86">
        <f t="shared" si="1"/>
        <v>357.09</v>
      </c>
      <c r="J14" s="83">
        <v>0</v>
      </c>
      <c r="K14" s="87">
        <f t="shared" si="3"/>
        <v>357</v>
      </c>
      <c r="L14" s="88">
        <f t="shared" si="2"/>
        <v>11546</v>
      </c>
      <c r="M14" s="88"/>
      <c r="N14" s="89">
        <f>L14*0.26</f>
        <v>3001.96</v>
      </c>
      <c r="O14" s="112"/>
      <c r="P14" s="112">
        <f t="shared" si="4"/>
        <v>357.09</v>
      </c>
      <c r="Q14" s="70">
        <v>0</v>
      </c>
    </row>
    <row r="15" spans="1:17" s="70" customFormat="1" ht="17.25" customHeight="1">
      <c r="A15" s="406">
        <v>3</v>
      </c>
      <c r="B15" s="402" t="s">
        <v>59</v>
      </c>
      <c r="C15" s="404" t="s">
        <v>31</v>
      </c>
      <c r="D15" s="429" t="s">
        <v>57</v>
      </c>
      <c r="E15" s="82" t="s">
        <v>18</v>
      </c>
      <c r="F15" s="83">
        <v>160</v>
      </c>
      <c r="G15" s="83">
        <v>163</v>
      </c>
      <c r="H15" s="83">
        <f t="shared" si="0"/>
        <v>3</v>
      </c>
      <c r="I15" s="83">
        <f t="shared" si="1"/>
        <v>0.09</v>
      </c>
      <c r="J15" s="83">
        <v>0</v>
      </c>
      <c r="K15" s="84">
        <f t="shared" si="3"/>
        <v>0</v>
      </c>
      <c r="L15" s="84"/>
      <c r="M15" s="84">
        <f>$H15-$K15</f>
        <v>3</v>
      </c>
      <c r="N15" s="85">
        <f>L15*2.7</f>
        <v>0</v>
      </c>
      <c r="O15" s="112"/>
      <c r="P15" s="112">
        <f t="shared" si="4"/>
        <v>0.09</v>
      </c>
      <c r="Q15" s="70">
        <v>0</v>
      </c>
    </row>
    <row r="16" spans="1:17" s="70" customFormat="1" ht="17.25" customHeight="1">
      <c r="A16" s="407"/>
      <c r="B16" s="403"/>
      <c r="C16" s="405"/>
      <c r="D16" s="430"/>
      <c r="E16" s="72" t="s">
        <v>19</v>
      </c>
      <c r="F16" s="86">
        <v>7738</v>
      </c>
      <c r="G16" s="86">
        <v>8661</v>
      </c>
      <c r="H16" s="86">
        <f t="shared" si="0"/>
        <v>923</v>
      </c>
      <c r="I16" s="86">
        <f t="shared" si="1"/>
        <v>27.69</v>
      </c>
      <c r="J16" s="83">
        <v>0</v>
      </c>
      <c r="K16" s="87">
        <f t="shared" si="3"/>
        <v>28</v>
      </c>
      <c r="L16" s="88">
        <f t="shared" si="2"/>
        <v>895</v>
      </c>
      <c r="M16" s="88">
        <f>$H16-$K16</f>
        <v>895</v>
      </c>
      <c r="N16" s="89">
        <f>L16*0.26</f>
        <v>232.70000000000002</v>
      </c>
      <c r="O16" s="112"/>
      <c r="P16" s="112">
        <f t="shared" si="4"/>
        <v>27.69</v>
      </c>
      <c r="Q16" s="70">
        <v>0</v>
      </c>
    </row>
    <row r="17" spans="1:17" s="70" customFormat="1" ht="17.25" customHeight="1">
      <c r="A17" s="406">
        <v>4</v>
      </c>
      <c r="B17" s="402" t="s">
        <v>59</v>
      </c>
      <c r="C17" s="404" t="s">
        <v>32</v>
      </c>
      <c r="D17" s="429" t="s">
        <v>57</v>
      </c>
      <c r="E17" s="82" t="s">
        <v>18</v>
      </c>
      <c r="F17" s="83">
        <v>3746</v>
      </c>
      <c r="G17" s="83">
        <v>4578</v>
      </c>
      <c r="H17" s="83">
        <f t="shared" si="0"/>
        <v>832</v>
      </c>
      <c r="I17" s="83">
        <f t="shared" si="1"/>
        <v>24.96</v>
      </c>
      <c r="J17" s="83">
        <v>0</v>
      </c>
      <c r="K17" s="84">
        <f t="shared" si="3"/>
        <v>25</v>
      </c>
      <c r="L17" s="84"/>
      <c r="M17" s="84">
        <f>$H17-$K17</f>
        <v>807</v>
      </c>
      <c r="N17" s="85">
        <f>L17*2.7</f>
        <v>0</v>
      </c>
      <c r="O17" s="112"/>
      <c r="P17" s="112">
        <f t="shared" si="4"/>
        <v>24.96</v>
      </c>
      <c r="Q17" s="70">
        <v>0</v>
      </c>
    </row>
    <row r="18" spans="1:17" s="70" customFormat="1" ht="17.25" customHeight="1">
      <c r="A18" s="407"/>
      <c r="B18" s="403"/>
      <c r="C18" s="405"/>
      <c r="D18" s="430"/>
      <c r="E18" s="72" t="s">
        <v>19</v>
      </c>
      <c r="F18" s="86">
        <v>82477</v>
      </c>
      <c r="G18" s="86">
        <v>88849</v>
      </c>
      <c r="H18" s="86">
        <f t="shared" si="0"/>
        <v>6372</v>
      </c>
      <c r="I18" s="86">
        <f t="shared" si="1"/>
        <v>191.16</v>
      </c>
      <c r="J18" s="83">
        <v>0</v>
      </c>
      <c r="K18" s="87">
        <f t="shared" si="3"/>
        <v>191</v>
      </c>
      <c r="L18" s="88">
        <f t="shared" si="2"/>
        <v>6181</v>
      </c>
      <c r="M18" s="88"/>
      <c r="N18" s="89">
        <f>L18*0.26</f>
        <v>1607.06</v>
      </c>
      <c r="O18" s="112"/>
      <c r="P18" s="112">
        <f t="shared" si="4"/>
        <v>191.16</v>
      </c>
      <c r="Q18" s="70">
        <v>0</v>
      </c>
    </row>
    <row r="19" spans="1:17" ht="17.25" customHeight="1">
      <c r="A19" s="42">
        <v>1</v>
      </c>
      <c r="B19" s="27" t="s">
        <v>25</v>
      </c>
      <c r="C19" s="43" t="s">
        <v>26</v>
      </c>
      <c r="D19" s="72" t="s">
        <v>58</v>
      </c>
      <c r="E19" s="72" t="s">
        <v>19</v>
      </c>
      <c r="F19" s="86">
        <v>58523</v>
      </c>
      <c r="G19" s="86">
        <v>66013</v>
      </c>
      <c r="H19" s="86">
        <f>G19-F19</f>
        <v>7490</v>
      </c>
      <c r="I19" s="86">
        <f>H19*3/100</f>
        <v>224.7</v>
      </c>
      <c r="J19" s="83">
        <v>0</v>
      </c>
      <c r="K19" s="87">
        <f>ROUND(P19,Q19)</f>
        <v>225</v>
      </c>
      <c r="L19" s="88">
        <f>H19-K19</f>
        <v>7265</v>
      </c>
      <c r="M19" s="88"/>
      <c r="N19" s="89">
        <f>L19*0.26</f>
        <v>1888.9</v>
      </c>
      <c r="O19" s="112"/>
      <c r="P19" s="112">
        <f>H19*3/100</f>
        <v>224.7</v>
      </c>
      <c r="Q19">
        <v>0</v>
      </c>
    </row>
    <row r="20" spans="1:17" ht="17.25" customHeight="1">
      <c r="A20" s="42">
        <v>2</v>
      </c>
      <c r="B20" s="27" t="s">
        <v>28</v>
      </c>
      <c r="C20" s="43" t="s">
        <v>29</v>
      </c>
      <c r="D20" s="72" t="s">
        <v>58</v>
      </c>
      <c r="E20" s="72" t="s">
        <v>19</v>
      </c>
      <c r="F20" s="86">
        <v>41929</v>
      </c>
      <c r="G20" s="86">
        <v>47009</v>
      </c>
      <c r="H20" s="86">
        <f>G20-F20</f>
        <v>5080</v>
      </c>
      <c r="I20" s="86">
        <f>H20*3/100</f>
        <v>152.4</v>
      </c>
      <c r="J20" s="83">
        <v>0</v>
      </c>
      <c r="K20" s="87">
        <f>ROUND(P20,Q20)</f>
        <v>152</v>
      </c>
      <c r="L20" s="88">
        <f>H20-K20</f>
        <v>4928</v>
      </c>
      <c r="M20" s="88"/>
      <c r="N20" s="89">
        <f>L20*0.26</f>
        <v>1281.28</v>
      </c>
      <c r="O20" s="112"/>
      <c r="P20" s="112">
        <f>H20*3/100</f>
        <v>152.4</v>
      </c>
      <c r="Q20">
        <v>0</v>
      </c>
    </row>
    <row r="21" spans="1:17" ht="17.25" customHeight="1">
      <c r="A21" s="421">
        <v>3</v>
      </c>
      <c r="B21" s="402" t="s">
        <v>25</v>
      </c>
      <c r="C21" s="404" t="s">
        <v>30</v>
      </c>
      <c r="D21" s="429" t="s">
        <v>58</v>
      </c>
      <c r="E21" s="82" t="s">
        <v>18</v>
      </c>
      <c r="F21" s="83">
        <v>263</v>
      </c>
      <c r="G21" s="83">
        <v>515</v>
      </c>
      <c r="H21" s="83">
        <f>G21-F21</f>
        <v>252</v>
      </c>
      <c r="I21" s="83">
        <f>H21*3/100</f>
        <v>7.56</v>
      </c>
      <c r="J21" s="83">
        <v>0</v>
      </c>
      <c r="K21" s="84">
        <f>ROUND(P21,Q21)</f>
        <v>8</v>
      </c>
      <c r="L21" s="84"/>
      <c r="M21" s="84">
        <f>$H21-$K21</f>
        <v>244</v>
      </c>
      <c r="N21" s="96">
        <f>L21*2.7</f>
        <v>0</v>
      </c>
      <c r="O21" s="112"/>
      <c r="P21" s="112">
        <f>H21*3/100</f>
        <v>7.56</v>
      </c>
      <c r="Q21">
        <v>0</v>
      </c>
    </row>
    <row r="22" spans="1:17" ht="17.25" customHeight="1">
      <c r="A22" s="422"/>
      <c r="B22" s="403"/>
      <c r="C22" s="405"/>
      <c r="D22" s="430"/>
      <c r="E22" s="72" t="s">
        <v>19</v>
      </c>
      <c r="F22" s="86">
        <v>27584</v>
      </c>
      <c r="G22" s="86">
        <v>32508</v>
      </c>
      <c r="H22" s="86">
        <f>G22-F22</f>
        <v>4924</v>
      </c>
      <c r="I22" s="86">
        <f>H22*3/100</f>
        <v>147.72</v>
      </c>
      <c r="J22" s="83">
        <v>0</v>
      </c>
      <c r="K22" s="87">
        <f>ROUND(P22,Q22)</f>
        <v>148</v>
      </c>
      <c r="L22" s="88">
        <f>H22-K22</f>
        <v>4776</v>
      </c>
      <c r="M22" s="88"/>
      <c r="N22" s="89">
        <f>L22*0.26</f>
        <v>1241.76</v>
      </c>
      <c r="O22" s="112"/>
      <c r="P22" s="112">
        <f>H22*3/100</f>
        <v>147.72</v>
      </c>
      <c r="Q22">
        <v>0</v>
      </c>
    </row>
    <row r="23" spans="1:17" ht="17.25" customHeight="1">
      <c r="A23" s="434"/>
      <c r="B23" s="434"/>
      <c r="C23" s="434"/>
      <c r="D23" s="434"/>
      <c r="E23" s="434"/>
      <c r="F23" s="434"/>
      <c r="G23" s="434"/>
      <c r="H23" s="79" t="s">
        <v>18</v>
      </c>
      <c r="I23" s="73"/>
      <c r="J23" s="73"/>
      <c r="K23" s="75"/>
      <c r="L23" s="76">
        <f>SUM(L11:L22)</f>
        <v>51478</v>
      </c>
      <c r="M23" s="76">
        <f>SUM(M11:M22)</f>
        <v>2003</v>
      </c>
      <c r="N23" s="97">
        <f>L23*K23</f>
        <v>0</v>
      </c>
    </row>
    <row r="24" spans="1:17" ht="17.25" customHeight="1">
      <c r="A24" s="435"/>
      <c r="B24" s="435"/>
      <c r="C24" s="435"/>
      <c r="D24" s="435"/>
      <c r="E24" s="435"/>
      <c r="F24" s="435"/>
      <c r="G24" s="435"/>
      <c r="H24" s="74" t="s">
        <v>19</v>
      </c>
      <c r="I24" s="109"/>
      <c r="J24" s="109"/>
      <c r="L24" s="77">
        <v>0.26</v>
      </c>
      <c r="M24" s="75">
        <v>2.7</v>
      </c>
      <c r="N24" s="98" t="e">
        <f>#REF!*L24</f>
        <v>#REF!</v>
      </c>
    </row>
    <row r="25" spans="1:17" ht="17.25" customHeight="1">
      <c r="A25" s="122"/>
      <c r="B25" s="122"/>
      <c r="C25" s="122"/>
      <c r="D25" s="122"/>
      <c r="E25" s="122"/>
      <c r="F25" s="122"/>
      <c r="G25" s="122"/>
      <c r="H25" s="74"/>
      <c r="I25" s="122"/>
      <c r="J25" s="122"/>
      <c r="K25" s="77"/>
      <c r="L25" s="78"/>
      <c r="M25" s="160"/>
      <c r="N25" s="98"/>
    </row>
    <row r="26" spans="1:17" ht="17.25" customHeight="1">
      <c r="A26" s="122"/>
      <c r="B26" s="122"/>
      <c r="C26" s="122"/>
      <c r="D26" s="122"/>
      <c r="E26" s="122"/>
      <c r="F26" s="122"/>
      <c r="G26" s="122"/>
      <c r="H26" s="74"/>
      <c r="I26" s="122"/>
      <c r="J26" s="122"/>
      <c r="K26" s="77"/>
      <c r="L26" s="78"/>
      <c r="M26" s="160"/>
      <c r="N26" s="98"/>
    </row>
    <row r="27" spans="1:17" ht="17.25" customHeight="1">
      <c r="A27" s="122"/>
      <c r="B27" s="122"/>
      <c r="C27" s="122"/>
      <c r="D27" s="122"/>
      <c r="E27" s="122"/>
      <c r="F27" s="122"/>
      <c r="G27" s="122"/>
      <c r="H27" s="74"/>
      <c r="I27" s="122"/>
      <c r="J27" s="122"/>
      <c r="K27" s="77"/>
      <c r="L27" s="78"/>
      <c r="M27" s="160"/>
      <c r="N27" s="98"/>
    </row>
    <row r="28" spans="1:17" ht="17.25" customHeight="1">
      <c r="A28" s="122"/>
      <c r="B28" s="122"/>
      <c r="C28" s="122"/>
      <c r="D28" s="122"/>
      <c r="E28" s="122"/>
      <c r="F28" s="122"/>
      <c r="G28" s="122"/>
      <c r="H28" s="74"/>
      <c r="I28" s="122"/>
      <c r="J28" s="122"/>
      <c r="K28" s="77"/>
      <c r="L28" s="78"/>
      <c r="M28" s="160"/>
      <c r="N28" s="98"/>
    </row>
    <row r="29" spans="1:17" ht="17.25" customHeight="1">
      <c r="A29" s="122"/>
      <c r="B29" s="122"/>
      <c r="C29" s="122"/>
      <c r="D29" s="122"/>
      <c r="E29" s="122"/>
      <c r="F29" s="122"/>
      <c r="G29" s="122"/>
      <c r="H29" s="74"/>
      <c r="I29" s="122"/>
      <c r="J29" s="122"/>
      <c r="K29" s="77"/>
      <c r="L29" s="78"/>
      <c r="M29" s="160"/>
      <c r="N29" s="98"/>
    </row>
    <row r="30" spans="1:17" ht="17.25" customHeight="1">
      <c r="A30" s="122"/>
      <c r="B30" s="122"/>
      <c r="C30" s="122"/>
      <c r="D30" s="122"/>
      <c r="E30" s="122"/>
      <c r="F30" s="122"/>
      <c r="G30" s="122"/>
      <c r="H30" s="74"/>
      <c r="I30" s="122"/>
      <c r="J30" s="122"/>
      <c r="K30" s="77"/>
      <c r="L30" s="78"/>
      <c r="M30" s="160"/>
      <c r="N30" s="98"/>
    </row>
    <row r="31" spans="1:17" ht="17.25" customHeight="1">
      <c r="A31" s="122"/>
      <c r="B31" s="122"/>
      <c r="C31" s="122"/>
      <c r="D31" s="122"/>
      <c r="E31" s="122"/>
      <c r="F31" s="122"/>
      <c r="G31" s="122"/>
      <c r="H31" s="74"/>
      <c r="I31" s="122"/>
      <c r="J31" s="122"/>
      <c r="K31" s="77"/>
      <c r="L31" s="78"/>
      <c r="M31" s="160"/>
      <c r="N31" s="98"/>
    </row>
    <row r="32" spans="1:17" ht="17.25" customHeight="1">
      <c r="A32" s="122"/>
      <c r="B32" s="122"/>
      <c r="C32" s="122"/>
      <c r="D32" s="122"/>
      <c r="E32" s="122"/>
      <c r="F32" s="122"/>
      <c r="G32" s="122"/>
      <c r="H32" s="74"/>
      <c r="I32" s="122"/>
      <c r="J32" s="122"/>
      <c r="K32" s="77"/>
      <c r="L32" s="78"/>
      <c r="M32" s="160"/>
      <c r="N32" s="98"/>
    </row>
    <row r="33" spans="1:14" ht="17.25" customHeight="1">
      <c r="A33" s="122"/>
      <c r="B33" s="122"/>
      <c r="C33" s="122"/>
      <c r="D33" s="122"/>
      <c r="E33" s="122"/>
      <c r="F33" s="122"/>
      <c r="G33" s="122"/>
      <c r="H33" s="74"/>
      <c r="I33" s="122"/>
      <c r="J33" s="122"/>
      <c r="K33" s="77"/>
      <c r="L33" s="78"/>
      <c r="M33" s="160"/>
      <c r="N33" s="98"/>
    </row>
    <row r="34" spans="1:14" ht="17.25" customHeight="1">
      <c r="A34" s="122"/>
      <c r="B34" s="122"/>
      <c r="C34" s="122"/>
      <c r="D34" s="122"/>
      <c r="E34" s="122"/>
      <c r="F34" s="122"/>
      <c r="G34" s="122"/>
      <c r="H34" s="74"/>
      <c r="I34" s="122"/>
      <c r="J34" s="122"/>
      <c r="K34" s="77"/>
      <c r="L34" s="78"/>
      <c r="M34" s="160"/>
      <c r="N34" s="98"/>
    </row>
    <row r="35" spans="1:14" ht="17.25" customHeight="1">
      <c r="A35" s="122"/>
      <c r="B35" s="122"/>
      <c r="C35" s="122"/>
      <c r="D35" s="122"/>
      <c r="E35" s="122"/>
      <c r="F35" s="122"/>
      <c r="G35" s="122"/>
      <c r="H35" s="74"/>
      <c r="I35" s="122"/>
      <c r="J35" s="122"/>
      <c r="K35" s="77"/>
      <c r="L35" s="78"/>
      <c r="M35" s="160"/>
      <c r="N35" s="98"/>
    </row>
    <row r="36" spans="1:14" ht="17.25" customHeight="1">
      <c r="A36" s="122"/>
      <c r="B36" s="122"/>
      <c r="C36" s="122"/>
      <c r="D36" s="122"/>
      <c r="E36" s="122"/>
      <c r="F36" s="122"/>
      <c r="G36" s="122"/>
      <c r="H36" s="74"/>
      <c r="I36" s="122"/>
      <c r="J36" s="122"/>
      <c r="K36" s="77"/>
      <c r="L36" s="78"/>
      <c r="M36" s="160"/>
      <c r="N36" s="98"/>
    </row>
    <row r="37" spans="1:14" ht="17.25" customHeight="1">
      <c r="A37" s="122"/>
      <c r="B37" s="122"/>
      <c r="C37" s="122"/>
      <c r="D37" s="122"/>
      <c r="E37" s="122"/>
      <c r="F37" s="122"/>
      <c r="G37" s="122"/>
      <c r="H37" s="74"/>
      <c r="I37" s="122"/>
      <c r="J37" s="122"/>
      <c r="K37" s="77"/>
      <c r="L37" s="78"/>
      <c r="M37" s="160"/>
      <c r="N37" s="98"/>
    </row>
    <row r="38" spans="1:14" ht="17.25" customHeight="1">
      <c r="A38" s="122"/>
      <c r="B38" s="122"/>
      <c r="C38" s="122"/>
      <c r="D38" s="122"/>
      <c r="E38" s="122"/>
      <c r="F38" s="122"/>
      <c r="G38" s="122"/>
      <c r="H38" s="74"/>
      <c r="I38" s="122"/>
      <c r="J38" s="122"/>
      <c r="K38" s="77"/>
      <c r="L38" s="78"/>
      <c r="M38" s="160"/>
      <c r="N38" s="98"/>
    </row>
    <row r="39" spans="1:14" ht="17.25" customHeight="1">
      <c r="A39" s="122"/>
      <c r="B39" s="122"/>
      <c r="C39" s="122"/>
      <c r="D39" s="122"/>
      <c r="E39" s="122"/>
      <c r="F39" s="122"/>
      <c r="G39" s="122"/>
      <c r="H39" s="74"/>
      <c r="I39" s="122"/>
      <c r="J39" s="122"/>
      <c r="K39" s="77"/>
      <c r="L39" s="78"/>
      <c r="M39" s="160"/>
      <c r="N39" s="98"/>
    </row>
    <row r="40" spans="1:14" ht="17.25" customHeight="1">
      <c r="A40" s="122"/>
      <c r="B40" s="122"/>
      <c r="C40" s="122"/>
      <c r="D40" s="122"/>
      <c r="E40" s="122"/>
      <c r="F40" s="122"/>
      <c r="G40" s="122"/>
      <c r="H40" s="74"/>
      <c r="I40" s="122"/>
      <c r="J40" s="122"/>
      <c r="K40" s="77"/>
      <c r="L40" s="78"/>
      <c r="M40" s="160"/>
      <c r="N40" s="98"/>
    </row>
    <row r="41" spans="1:14" ht="17.25" customHeight="1">
      <c r="A41" s="122"/>
      <c r="B41" s="122"/>
      <c r="C41" s="122"/>
      <c r="D41" s="122"/>
      <c r="E41" s="122"/>
      <c r="F41" s="122"/>
      <c r="G41" s="122"/>
      <c r="H41" s="74"/>
      <c r="I41" s="122"/>
      <c r="J41" s="122"/>
      <c r="K41" s="77"/>
      <c r="L41" s="78"/>
      <c r="M41" s="160"/>
      <c r="N41" s="98"/>
    </row>
    <row r="42" spans="1:14" ht="17.25" customHeight="1">
      <c r="A42" s="122"/>
      <c r="B42" s="122"/>
      <c r="C42" s="122"/>
      <c r="D42" s="122"/>
      <c r="E42" s="122"/>
      <c r="F42" s="122"/>
      <c r="G42" s="122"/>
      <c r="H42" s="74"/>
      <c r="I42" s="122"/>
      <c r="J42" s="122"/>
      <c r="K42" s="77"/>
      <c r="L42" s="78"/>
      <c r="M42" s="160"/>
      <c r="N42" s="98"/>
    </row>
    <row r="43" spans="1:14" ht="17.25" customHeight="1">
      <c r="A43" s="435"/>
      <c r="B43" s="435"/>
      <c r="C43" s="435"/>
      <c r="D43" s="435"/>
      <c r="E43" s="435"/>
      <c r="F43" s="435"/>
      <c r="G43" s="435"/>
      <c r="H43" s="74" t="s">
        <v>48</v>
      </c>
      <c r="I43" s="109"/>
      <c r="J43" s="109"/>
      <c r="K43" s="109"/>
      <c r="L43" s="109"/>
      <c r="M43" s="122"/>
      <c r="N43" s="99" t="e">
        <f>SUM(N23:N24)</f>
        <v>#REF!</v>
      </c>
    </row>
    <row r="44" spans="1:14" ht="18" customHeight="1">
      <c r="A44" s="107" t="s">
        <v>34</v>
      </c>
      <c r="B44" s="105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100"/>
    </row>
    <row r="45" spans="1:14" ht="22.5" customHeight="1">
      <c r="A45" s="107" t="s">
        <v>35</v>
      </c>
      <c r="B45" s="106"/>
      <c r="D45" s="436" t="s">
        <v>37</v>
      </c>
      <c r="E45" s="436"/>
      <c r="F45" s="436"/>
      <c r="G45" s="436"/>
      <c r="H45" s="101" t="e">
        <f>L23+#REF!+#REF!</f>
        <v>#REF!</v>
      </c>
      <c r="I45" s="91"/>
      <c r="J45" s="91"/>
      <c r="K45" s="71"/>
      <c r="L45" s="71">
        <v>2.7</v>
      </c>
      <c r="M45" s="71">
        <v>2.7</v>
      </c>
      <c r="N45" s="102" t="e">
        <f>L45*H45</f>
        <v>#REF!</v>
      </c>
    </row>
    <row r="46" spans="1:14" ht="22.5" customHeight="1">
      <c r="A46" s="107" t="s">
        <v>36</v>
      </c>
      <c r="B46" s="106"/>
      <c r="D46" s="436" t="s">
        <v>38</v>
      </c>
      <c r="E46" s="436"/>
      <c r="F46" s="436"/>
      <c r="G46" s="436"/>
      <c r="H46" s="101" t="e">
        <f>#REF!+#REF!+#REF!</f>
        <v>#REF!</v>
      </c>
      <c r="I46" s="91"/>
      <c r="J46" s="91"/>
      <c r="K46" s="71"/>
      <c r="L46" s="71">
        <v>0.26</v>
      </c>
      <c r="M46" s="71">
        <v>0.26</v>
      </c>
      <c r="N46" s="103" t="e">
        <f>L46*H46</f>
        <v>#REF!</v>
      </c>
    </row>
    <row r="47" spans="1:14" ht="22.5" customHeight="1">
      <c r="A47" s="70"/>
      <c r="D47" s="433" t="s">
        <v>49</v>
      </c>
      <c r="E47" s="433"/>
      <c r="F47" s="433"/>
      <c r="G47" s="433"/>
      <c r="H47" s="71"/>
      <c r="I47" s="91"/>
      <c r="J47" s="91"/>
      <c r="K47" s="71"/>
      <c r="L47" s="71"/>
      <c r="M47" s="71"/>
      <c r="N47" s="104" t="e">
        <f>SUM(N45:N46)</f>
        <v>#REF!</v>
      </c>
    </row>
    <row r="48" spans="1:14" ht="20">
      <c r="A48" s="70"/>
      <c r="D48" s="71"/>
      <c r="E48" s="90"/>
      <c r="F48" s="71"/>
      <c r="G48" s="71"/>
      <c r="H48" s="71"/>
      <c r="I48" s="91"/>
      <c r="J48" s="91"/>
      <c r="K48" s="71"/>
      <c r="L48" s="71"/>
      <c r="M48" s="71"/>
      <c r="N48" s="92"/>
    </row>
  </sheetData>
  <mergeCells count="34">
    <mergeCell ref="F8:F9"/>
    <mergeCell ref="G8:G9"/>
    <mergeCell ref="A8:A9"/>
    <mergeCell ref="B8:B9"/>
    <mergeCell ref="C8:C9"/>
    <mergeCell ref="D8:D9"/>
    <mergeCell ref="E8:E9"/>
    <mergeCell ref="A15:A16"/>
    <mergeCell ref="B15:B16"/>
    <mergeCell ref="C15:C16"/>
    <mergeCell ref="D15:D16"/>
    <mergeCell ref="A11:A12"/>
    <mergeCell ref="B11:B12"/>
    <mergeCell ref="C11:C12"/>
    <mergeCell ref="D11:D12"/>
    <mergeCell ref="D47:G47"/>
    <mergeCell ref="A17:A18"/>
    <mergeCell ref="B17:B18"/>
    <mergeCell ref="C17:C18"/>
    <mergeCell ref="D17:D18"/>
    <mergeCell ref="A21:A22"/>
    <mergeCell ref="B21:B22"/>
    <mergeCell ref="C21:C22"/>
    <mergeCell ref="D21:D22"/>
    <mergeCell ref="A23:G23"/>
    <mergeCell ref="A24:G24"/>
    <mergeCell ref="A43:G43"/>
    <mergeCell ref="D45:G45"/>
    <mergeCell ref="D46:G46"/>
    <mergeCell ref="A1:L1"/>
    <mergeCell ref="A2:L2"/>
    <mergeCell ref="A3:L3"/>
    <mergeCell ref="A6:L6"/>
    <mergeCell ref="A7:L7"/>
  </mergeCells>
  <pageMargins left="0.68" right="0.17" top="0.15" bottom="0.14000000000000001" header="0.15" footer="0.1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4"/>
  <sheetViews>
    <sheetView workbookViewId="0">
      <selection activeCell="A10" sqref="A10:XFD22"/>
    </sheetView>
  </sheetViews>
  <sheetFormatPr baseColWidth="10" defaultColWidth="8.83203125" defaultRowHeight="14" x14ac:dyDescent="0"/>
  <cols>
    <col min="1" max="1" width="2.33203125" bestFit="1" customWidth="1"/>
    <col min="2" max="2" width="25.5" customWidth="1"/>
    <col min="3" max="3" width="15" bestFit="1" customWidth="1"/>
    <col min="4" max="4" width="12.5" style="70" bestFit="1" customWidth="1"/>
    <col min="5" max="5" width="13" style="70" customWidth="1"/>
    <col min="6" max="6" width="8.83203125" style="70"/>
    <col min="7" max="7" width="12.5" style="70" bestFit="1" customWidth="1"/>
    <col min="8" max="8" width="20" style="70" customWidth="1"/>
    <col min="9" max="9" width="5.5" style="70" hidden="1" customWidth="1"/>
    <col min="10" max="10" width="5.1640625" style="70" hidden="1" customWidth="1"/>
    <col min="11" max="11" width="14.1640625" style="70" customWidth="1"/>
    <col min="12" max="13" width="13.6640625" style="70" customWidth="1"/>
    <col min="14" max="14" width="14.83203125" style="70" customWidth="1"/>
    <col min="15" max="15" width="18" hidden="1" customWidth="1"/>
    <col min="16" max="20" width="0" hidden="1" customWidth="1"/>
  </cols>
  <sheetData>
    <row r="1" spans="1:20" ht="27.75" customHeight="1">
      <c r="A1" s="401" t="s">
        <v>0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2"/>
      <c r="O1" s="2"/>
      <c r="P1" s="2"/>
    </row>
    <row r="2" spans="1:20" ht="21.75" customHeight="1">
      <c r="A2" s="401" t="s">
        <v>1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2"/>
      <c r="O2" s="2"/>
      <c r="P2" s="2"/>
    </row>
    <row r="3" spans="1:20" ht="21.75" customHeight="1">
      <c r="A3" s="401" t="s">
        <v>2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"/>
      <c r="O3" s="4"/>
      <c r="P3" s="4"/>
    </row>
    <row r="4" spans="1:20" ht="8.25" customHeight="1" thickBot="1">
      <c r="A4" s="5"/>
      <c r="B4" s="5"/>
      <c r="C4" s="6"/>
      <c r="D4" s="7"/>
      <c r="E4" s="8"/>
      <c r="F4" s="9"/>
      <c r="G4" s="9"/>
      <c r="H4" s="56"/>
      <c r="I4" s="10"/>
      <c r="J4" s="9"/>
      <c r="K4" s="11"/>
      <c r="L4" s="11"/>
      <c r="M4" s="11"/>
      <c r="N4" s="11"/>
      <c r="O4" s="13"/>
      <c r="P4" s="13"/>
    </row>
    <row r="5" spans="1:20" ht="8.25" customHeight="1" thickTop="1">
      <c r="A5" s="14"/>
      <c r="B5" s="14"/>
      <c r="C5" s="15"/>
      <c r="D5" s="16"/>
      <c r="E5" s="17"/>
      <c r="F5" s="18"/>
      <c r="G5" s="18"/>
      <c r="H5" s="57"/>
      <c r="I5" s="19"/>
      <c r="J5" s="18"/>
      <c r="K5" s="20"/>
      <c r="L5" s="12"/>
      <c r="M5" s="12"/>
      <c r="N5" s="12"/>
      <c r="O5" s="13"/>
      <c r="P5" s="13"/>
    </row>
    <row r="6" spans="1:20" ht="21.75" customHeight="1">
      <c r="A6" s="401" t="s">
        <v>147</v>
      </c>
      <c r="B6" s="401"/>
      <c r="C6" s="401"/>
      <c r="D6" s="401"/>
      <c r="E6" s="168">
        <v>2.1800000000000002</v>
      </c>
      <c r="F6" s="119" t="s">
        <v>148</v>
      </c>
      <c r="G6" s="167">
        <v>2562</v>
      </c>
      <c r="H6" s="167"/>
      <c r="I6" s="167"/>
      <c r="J6" s="167"/>
      <c r="K6" s="167"/>
      <c r="L6" s="12"/>
      <c r="M6" s="12"/>
      <c r="N6" s="12"/>
      <c r="O6" s="13"/>
      <c r="P6" s="13"/>
    </row>
    <row r="7" spans="1:20" ht="27" customHeight="1">
      <c r="A7" s="400" t="s">
        <v>41</v>
      </c>
      <c r="B7" s="400"/>
      <c r="C7" s="400"/>
      <c r="D7" s="400"/>
      <c r="E7" s="400"/>
      <c r="F7" s="400"/>
      <c r="G7" s="400"/>
      <c r="H7" s="400"/>
      <c r="I7" s="400"/>
      <c r="J7" s="400"/>
      <c r="K7" s="400"/>
      <c r="L7" s="400"/>
      <c r="M7" s="400"/>
      <c r="N7" s="400"/>
    </row>
    <row r="8" spans="1:20" ht="31" customHeight="1">
      <c r="A8" s="417" t="s">
        <v>4</v>
      </c>
      <c r="B8" s="419" t="s">
        <v>5</v>
      </c>
      <c r="C8" s="419" t="s">
        <v>6</v>
      </c>
      <c r="D8" s="425" t="s">
        <v>7</v>
      </c>
      <c r="E8" s="408" t="s">
        <v>7</v>
      </c>
      <c r="F8" s="413" t="s">
        <v>8</v>
      </c>
      <c r="G8" s="415" t="s">
        <v>9</v>
      </c>
      <c r="H8" s="58" t="s">
        <v>10</v>
      </c>
      <c r="I8" s="22"/>
      <c r="J8" s="23" t="s">
        <v>11</v>
      </c>
      <c r="K8" s="23" t="s">
        <v>11</v>
      </c>
      <c r="L8" s="21" t="s">
        <v>10</v>
      </c>
      <c r="M8" s="21" t="s">
        <v>10</v>
      </c>
      <c r="N8" s="120" t="s">
        <v>12</v>
      </c>
    </row>
    <row r="9" spans="1:20" ht="31" customHeight="1">
      <c r="A9" s="418"/>
      <c r="B9" s="420"/>
      <c r="C9" s="420"/>
      <c r="D9" s="426"/>
      <c r="E9" s="409"/>
      <c r="F9" s="414"/>
      <c r="G9" s="416"/>
      <c r="H9" s="59" t="s">
        <v>13</v>
      </c>
      <c r="I9" s="25"/>
      <c r="J9" s="26" t="s">
        <v>33</v>
      </c>
      <c r="K9" s="26" t="s">
        <v>33</v>
      </c>
      <c r="L9" s="24" t="s">
        <v>145</v>
      </c>
      <c r="M9" s="24" t="s">
        <v>146</v>
      </c>
      <c r="N9" s="121"/>
    </row>
    <row r="10" spans="1:20" s="70" customFormat="1" ht="18" customHeight="1">
      <c r="A10" s="42">
        <v>2</v>
      </c>
      <c r="B10" s="27" t="s">
        <v>15</v>
      </c>
      <c r="C10" s="43" t="s">
        <v>20</v>
      </c>
      <c r="D10" s="110" t="s">
        <v>60</v>
      </c>
      <c r="E10" s="72" t="s">
        <v>19</v>
      </c>
      <c r="F10" s="86">
        <v>45834</v>
      </c>
      <c r="G10" s="86">
        <v>50735</v>
      </c>
      <c r="H10" s="86">
        <f>G10-F10</f>
        <v>4901</v>
      </c>
      <c r="I10" s="86">
        <f>H10*3/100</f>
        <v>147.03</v>
      </c>
      <c r="J10" s="83">
        <v>0</v>
      </c>
      <c r="K10" s="87">
        <f>ROUND(O10,P10)</f>
        <v>147</v>
      </c>
      <c r="L10" s="88">
        <f>H10-K10</f>
        <v>4754</v>
      </c>
      <c r="N10" s="89">
        <f>L10*0.26</f>
        <v>1236.04</v>
      </c>
      <c r="O10" s="112">
        <f>H10*3/100</f>
        <v>147.03</v>
      </c>
      <c r="P10" s="70">
        <v>0</v>
      </c>
    </row>
    <row r="11" spans="1:20" s="70" customFormat="1" ht="18" customHeight="1">
      <c r="A11" s="406">
        <v>1</v>
      </c>
      <c r="B11" s="402" t="s">
        <v>15</v>
      </c>
      <c r="C11" s="404" t="s">
        <v>16</v>
      </c>
      <c r="D11" s="431" t="s">
        <v>60</v>
      </c>
      <c r="E11" s="82" t="s">
        <v>18</v>
      </c>
      <c r="F11" s="83">
        <v>1798</v>
      </c>
      <c r="G11" s="83">
        <v>1826</v>
      </c>
      <c r="H11" s="83">
        <f t="shared" ref="H11:H18" si="0">G11-F11</f>
        <v>28</v>
      </c>
      <c r="I11" s="111">
        <f>H11*3/100</f>
        <v>0.84</v>
      </c>
      <c r="J11" s="83">
        <v>0</v>
      </c>
      <c r="K11" s="84">
        <f>ROUND(P11,Q11)</f>
        <v>1</v>
      </c>
      <c r="L11" s="84"/>
      <c r="M11" s="84">
        <f>$H11-$K11</f>
        <v>27</v>
      </c>
      <c r="N11" s="89">
        <f>M11*$M30</f>
        <v>72.900000000000006</v>
      </c>
      <c r="O11" s="112"/>
      <c r="P11" s="112">
        <f>H11*3/100</f>
        <v>0.84</v>
      </c>
      <c r="Q11" s="70">
        <v>0</v>
      </c>
      <c r="T11" s="85">
        <f>S11*$M30</f>
        <v>0</v>
      </c>
    </row>
    <row r="12" spans="1:20" s="70" customFormat="1" ht="18" customHeight="1">
      <c r="A12" s="407"/>
      <c r="B12" s="403"/>
      <c r="C12" s="405"/>
      <c r="D12" s="432"/>
      <c r="E12" s="72" t="s">
        <v>19</v>
      </c>
      <c r="F12" s="86">
        <v>85716</v>
      </c>
      <c r="G12" s="86">
        <v>100261</v>
      </c>
      <c r="H12" s="86">
        <f t="shared" si="0"/>
        <v>14545</v>
      </c>
      <c r="I12" s="86">
        <f t="shared" ref="I12:I18" si="1">H12*3/100</f>
        <v>436.35</v>
      </c>
      <c r="J12" s="83">
        <v>0</v>
      </c>
      <c r="K12" s="87">
        <f>ROUND(P12,Q12)</f>
        <v>436</v>
      </c>
      <c r="L12" s="88">
        <f t="shared" ref="L12:L18" si="2">H12-K12</f>
        <v>14109</v>
      </c>
      <c r="N12" s="89">
        <f>L12*$L30</f>
        <v>3668.34</v>
      </c>
      <c r="O12" s="163">
        <f>SUM(N11:N12)</f>
        <v>3741.2400000000002</v>
      </c>
      <c r="P12" s="112">
        <f>H12*3/100</f>
        <v>436.35</v>
      </c>
      <c r="Q12" s="70">
        <v>0</v>
      </c>
    </row>
    <row r="13" spans="1:20" s="70" customFormat="1" ht="18" customHeight="1">
      <c r="A13" s="42">
        <v>1</v>
      </c>
      <c r="B13" s="27" t="s">
        <v>59</v>
      </c>
      <c r="C13" s="43" t="s">
        <v>22</v>
      </c>
      <c r="D13" s="110" t="s">
        <v>61</v>
      </c>
      <c r="E13" s="72" t="s">
        <v>19</v>
      </c>
      <c r="F13" s="86">
        <v>106606</v>
      </c>
      <c r="G13" s="86">
        <v>115111</v>
      </c>
      <c r="H13" s="86">
        <f t="shared" si="0"/>
        <v>8505</v>
      </c>
      <c r="I13" s="86">
        <f t="shared" si="1"/>
        <v>255.15</v>
      </c>
      <c r="J13" s="83">
        <v>0</v>
      </c>
      <c r="K13" s="87">
        <f t="shared" ref="K13:K18" si="3">ROUND(P13,Q13)</f>
        <v>255</v>
      </c>
      <c r="L13" s="88">
        <f t="shared" si="2"/>
        <v>8250</v>
      </c>
      <c r="M13" s="88"/>
      <c r="N13" s="89">
        <f>L13*$L30</f>
        <v>2145</v>
      </c>
      <c r="O13" s="112"/>
      <c r="P13" s="112">
        <f t="shared" ref="P13:P18" si="4">H13*3/100</f>
        <v>255.15</v>
      </c>
      <c r="Q13" s="70">
        <v>0</v>
      </c>
    </row>
    <row r="14" spans="1:20" s="70" customFormat="1" ht="18" customHeight="1">
      <c r="A14" s="42">
        <v>2</v>
      </c>
      <c r="B14" s="27" t="s">
        <v>59</v>
      </c>
      <c r="C14" s="43" t="s">
        <v>24</v>
      </c>
      <c r="D14" s="110" t="s">
        <v>61</v>
      </c>
      <c r="E14" s="72" t="s">
        <v>19</v>
      </c>
      <c r="F14" s="86">
        <v>145007</v>
      </c>
      <c r="G14" s="86">
        <v>162007</v>
      </c>
      <c r="H14" s="86">
        <f t="shared" si="0"/>
        <v>17000</v>
      </c>
      <c r="I14" s="86">
        <f t="shared" si="1"/>
        <v>510</v>
      </c>
      <c r="J14" s="83">
        <v>0</v>
      </c>
      <c r="K14" s="87">
        <f t="shared" si="3"/>
        <v>510</v>
      </c>
      <c r="L14" s="88">
        <f t="shared" si="2"/>
        <v>16490</v>
      </c>
      <c r="M14" s="88"/>
      <c r="N14" s="89">
        <f>L14*$L30</f>
        <v>4287.4000000000005</v>
      </c>
      <c r="O14" s="112"/>
      <c r="P14" s="112">
        <f t="shared" si="4"/>
        <v>510</v>
      </c>
      <c r="Q14" s="70">
        <v>0</v>
      </c>
    </row>
    <row r="15" spans="1:20" s="70" customFormat="1" ht="18" customHeight="1">
      <c r="A15" s="406">
        <v>3</v>
      </c>
      <c r="B15" s="402" t="s">
        <v>59</v>
      </c>
      <c r="C15" s="404" t="s">
        <v>31</v>
      </c>
      <c r="D15" s="429" t="s">
        <v>61</v>
      </c>
      <c r="E15" s="82" t="s">
        <v>18</v>
      </c>
      <c r="F15" s="83">
        <v>163</v>
      </c>
      <c r="G15" s="83">
        <v>184</v>
      </c>
      <c r="H15" s="83">
        <f t="shared" si="0"/>
        <v>21</v>
      </c>
      <c r="I15" s="83">
        <f t="shared" si="1"/>
        <v>0.63</v>
      </c>
      <c r="J15" s="83">
        <v>0</v>
      </c>
      <c r="K15" s="84">
        <f t="shared" si="3"/>
        <v>1</v>
      </c>
      <c r="L15" s="84"/>
      <c r="M15" s="84">
        <f>$K15-$L15</f>
        <v>1</v>
      </c>
      <c r="N15" s="89">
        <f>M15*$M30</f>
        <v>2.7</v>
      </c>
      <c r="O15" s="112"/>
      <c r="P15" s="112">
        <f t="shared" si="4"/>
        <v>0.63</v>
      </c>
      <c r="Q15" s="70">
        <v>0</v>
      </c>
    </row>
    <row r="16" spans="1:20" s="70" customFormat="1" ht="18" customHeight="1">
      <c r="A16" s="407"/>
      <c r="B16" s="403"/>
      <c r="C16" s="405"/>
      <c r="D16" s="430"/>
      <c r="E16" s="72" t="s">
        <v>19</v>
      </c>
      <c r="F16" s="86">
        <v>8661</v>
      </c>
      <c r="G16" s="86">
        <v>11333</v>
      </c>
      <c r="H16" s="86">
        <f t="shared" si="0"/>
        <v>2672</v>
      </c>
      <c r="I16" s="86">
        <f t="shared" si="1"/>
        <v>80.16</v>
      </c>
      <c r="J16" s="83">
        <v>0</v>
      </c>
      <c r="K16" s="87">
        <f t="shared" si="3"/>
        <v>80</v>
      </c>
      <c r="L16" s="88">
        <f t="shared" si="2"/>
        <v>2592</v>
      </c>
      <c r="M16" s="88"/>
      <c r="N16" s="89">
        <f>L16*$L30</f>
        <v>673.92000000000007</v>
      </c>
      <c r="O16" s="112"/>
      <c r="P16" s="112">
        <f t="shared" si="4"/>
        <v>80.16</v>
      </c>
      <c r="Q16" s="70">
        <v>0</v>
      </c>
    </row>
    <row r="17" spans="1:17" s="70" customFormat="1" ht="18" customHeight="1">
      <c r="A17" s="406">
        <v>4</v>
      </c>
      <c r="B17" s="402" t="s">
        <v>59</v>
      </c>
      <c r="C17" s="404" t="s">
        <v>32</v>
      </c>
      <c r="D17" s="429" t="s">
        <v>61</v>
      </c>
      <c r="E17" s="82" t="s">
        <v>18</v>
      </c>
      <c r="F17" s="83">
        <v>4578</v>
      </c>
      <c r="G17" s="83">
        <v>4898</v>
      </c>
      <c r="H17" s="83">
        <f t="shared" si="0"/>
        <v>320</v>
      </c>
      <c r="I17" s="83">
        <f t="shared" si="1"/>
        <v>9.6</v>
      </c>
      <c r="J17" s="83">
        <v>0</v>
      </c>
      <c r="K17" s="84">
        <f t="shared" si="3"/>
        <v>10</v>
      </c>
      <c r="L17" s="84"/>
      <c r="M17" s="84">
        <f>$H17-$K17</f>
        <v>310</v>
      </c>
      <c r="N17" s="89">
        <f>M17*$M30</f>
        <v>837</v>
      </c>
      <c r="O17" s="112"/>
      <c r="P17" s="112">
        <f t="shared" si="4"/>
        <v>9.6</v>
      </c>
      <c r="Q17" s="70">
        <v>0</v>
      </c>
    </row>
    <row r="18" spans="1:17" s="70" customFormat="1" ht="18" customHeight="1">
      <c r="A18" s="407"/>
      <c r="B18" s="403"/>
      <c r="C18" s="405"/>
      <c r="D18" s="430"/>
      <c r="E18" s="72" t="s">
        <v>19</v>
      </c>
      <c r="F18" s="86">
        <v>88849</v>
      </c>
      <c r="G18" s="86">
        <v>99911</v>
      </c>
      <c r="H18" s="86">
        <f t="shared" si="0"/>
        <v>11062</v>
      </c>
      <c r="I18" s="86">
        <f t="shared" si="1"/>
        <v>331.86</v>
      </c>
      <c r="J18" s="83">
        <v>0</v>
      </c>
      <c r="K18" s="87">
        <f t="shared" si="3"/>
        <v>332</v>
      </c>
      <c r="L18" s="88">
        <f t="shared" si="2"/>
        <v>10730</v>
      </c>
      <c r="M18" s="88"/>
      <c r="N18" s="89">
        <f>L18*$L30</f>
        <v>2789.8</v>
      </c>
      <c r="O18" s="163">
        <f>SUM(N13:N19)</f>
        <v>12521.5</v>
      </c>
      <c r="P18" s="112">
        <f t="shared" si="4"/>
        <v>331.86</v>
      </c>
      <c r="Q18" s="70">
        <v>0</v>
      </c>
    </row>
    <row r="19" spans="1:17" ht="18" customHeight="1">
      <c r="A19" s="42">
        <v>1</v>
      </c>
      <c r="B19" s="27" t="s">
        <v>25</v>
      </c>
      <c r="C19" s="43" t="s">
        <v>26</v>
      </c>
      <c r="D19" s="72" t="s">
        <v>62</v>
      </c>
      <c r="E19" s="72" t="s">
        <v>19</v>
      </c>
      <c r="F19" s="86">
        <v>66013</v>
      </c>
      <c r="G19" s="86">
        <v>73093</v>
      </c>
      <c r="H19" s="86">
        <f>G19-F19</f>
        <v>7080</v>
      </c>
      <c r="I19" s="86">
        <f>H19*3/100</f>
        <v>212.4</v>
      </c>
      <c r="J19" s="83">
        <v>0</v>
      </c>
      <c r="K19" s="87">
        <f>ROUND(P19,Q19)</f>
        <v>212</v>
      </c>
      <c r="L19" s="88">
        <f>H19-K19</f>
        <v>6868</v>
      </c>
      <c r="M19" s="88"/>
      <c r="N19" s="89">
        <f>L19*$L30</f>
        <v>1785.68</v>
      </c>
      <c r="O19" s="112"/>
      <c r="P19" s="112">
        <f>H19*3/100</f>
        <v>212.4</v>
      </c>
      <c r="Q19">
        <v>0</v>
      </c>
    </row>
    <row r="20" spans="1:17" ht="18" customHeight="1">
      <c r="A20" s="42">
        <v>2</v>
      </c>
      <c r="B20" s="27" t="s">
        <v>28</v>
      </c>
      <c r="C20" s="43" t="s">
        <v>29</v>
      </c>
      <c r="D20" s="72" t="s">
        <v>62</v>
      </c>
      <c r="E20" s="72" t="s">
        <v>19</v>
      </c>
      <c r="F20" s="86">
        <v>47009</v>
      </c>
      <c r="G20" s="86">
        <v>51627</v>
      </c>
      <c r="H20" s="86">
        <f>G20-F20</f>
        <v>4618</v>
      </c>
      <c r="I20" s="86">
        <f>H20*3/100</f>
        <v>138.54</v>
      </c>
      <c r="J20" s="83">
        <v>0</v>
      </c>
      <c r="K20" s="87">
        <f>ROUND(P20,Q20)</f>
        <v>139</v>
      </c>
      <c r="L20" s="88">
        <f>H20-K20</f>
        <v>4479</v>
      </c>
      <c r="M20" s="88"/>
      <c r="N20" s="89">
        <f>L20*$L30</f>
        <v>1164.54</v>
      </c>
      <c r="O20" s="112"/>
      <c r="P20" s="112">
        <f>H20*3/100</f>
        <v>138.54</v>
      </c>
      <c r="Q20">
        <v>0</v>
      </c>
    </row>
    <row r="21" spans="1:17" ht="18" customHeight="1">
      <c r="A21" s="421">
        <v>3</v>
      </c>
      <c r="B21" s="402" t="s">
        <v>25</v>
      </c>
      <c r="C21" s="404" t="s">
        <v>30</v>
      </c>
      <c r="D21" s="429" t="s">
        <v>62</v>
      </c>
      <c r="E21" s="82" t="s">
        <v>18</v>
      </c>
      <c r="F21" s="83">
        <v>515</v>
      </c>
      <c r="G21" s="83">
        <v>563</v>
      </c>
      <c r="H21" s="83">
        <f>G21-F21</f>
        <v>48</v>
      </c>
      <c r="I21" s="83">
        <f>H21*3/100</f>
        <v>1.44</v>
      </c>
      <c r="J21" s="83">
        <v>0</v>
      </c>
      <c r="K21" s="84">
        <f>ROUND(P21,Q21)</f>
        <v>1</v>
      </c>
      <c r="L21" s="84"/>
      <c r="M21" s="84">
        <f>$K21-$L21</f>
        <v>1</v>
      </c>
      <c r="N21" s="89">
        <f>M21*$M30</f>
        <v>2.7</v>
      </c>
      <c r="O21" s="112"/>
      <c r="P21" s="112">
        <f>H21*3/100</f>
        <v>1.44</v>
      </c>
      <c r="Q21">
        <v>0</v>
      </c>
    </row>
    <row r="22" spans="1:17" ht="18" customHeight="1">
      <c r="A22" s="422"/>
      <c r="B22" s="403"/>
      <c r="C22" s="405"/>
      <c r="D22" s="430"/>
      <c r="E22" s="72" t="s">
        <v>19</v>
      </c>
      <c r="F22" s="86">
        <v>32508</v>
      </c>
      <c r="G22" s="86">
        <v>36163</v>
      </c>
      <c r="H22" s="86">
        <f>G22-F22</f>
        <v>3655</v>
      </c>
      <c r="I22" s="86">
        <f>H22*3/100</f>
        <v>109.65</v>
      </c>
      <c r="J22" s="83">
        <v>0</v>
      </c>
      <c r="K22" s="87">
        <f>ROUND(P22,Q22)</f>
        <v>110</v>
      </c>
      <c r="L22" s="88">
        <f>H22-K22</f>
        <v>3545</v>
      </c>
      <c r="M22" s="88"/>
      <c r="N22" s="89">
        <f>L22*$L30</f>
        <v>921.7</v>
      </c>
      <c r="O22" s="164">
        <f>N19+N20+N21+N22</f>
        <v>3874.62</v>
      </c>
      <c r="P22" s="112">
        <f>H22*3/100</f>
        <v>109.65</v>
      </c>
      <c r="Q22">
        <v>0</v>
      </c>
    </row>
    <row r="23" spans="1:17" ht="17.25" customHeight="1">
      <c r="A23" s="122"/>
      <c r="B23" s="122"/>
      <c r="C23" s="122"/>
      <c r="D23" s="122"/>
      <c r="E23" s="122"/>
      <c r="F23" s="122"/>
      <c r="G23" s="122"/>
    </row>
    <row r="24" spans="1:17" ht="17.25" customHeight="1">
      <c r="A24" s="122"/>
      <c r="B24" s="122"/>
      <c r="C24" s="122"/>
      <c r="D24" s="122"/>
      <c r="E24" s="122"/>
      <c r="F24" s="122"/>
      <c r="G24" s="122"/>
    </row>
    <row r="25" spans="1:17" ht="17.25" customHeight="1">
      <c r="A25" s="122"/>
      <c r="B25" s="122"/>
      <c r="C25" s="122"/>
      <c r="D25" s="122"/>
      <c r="E25" s="122"/>
      <c r="F25" s="122"/>
      <c r="G25" s="122"/>
    </row>
    <row r="26" spans="1:17" ht="17.25" customHeight="1">
      <c r="A26" s="122"/>
      <c r="B26" s="122"/>
      <c r="C26" s="122"/>
      <c r="D26" s="122"/>
      <c r="E26" s="122"/>
      <c r="F26" s="122"/>
      <c r="G26" s="122"/>
    </row>
    <row r="27" spans="1:17" ht="17.25" customHeight="1">
      <c r="A27" s="122"/>
      <c r="B27" s="122"/>
      <c r="C27" s="122"/>
      <c r="D27" s="122"/>
      <c r="E27" s="122"/>
      <c r="F27" s="122"/>
      <c r="G27" s="122"/>
      <c r="N27" s="99"/>
    </row>
    <row r="28" spans="1:17" ht="17.25" customHeight="1">
      <c r="A28" s="122"/>
      <c r="B28" s="122"/>
      <c r="C28" s="122"/>
      <c r="D28" s="122"/>
      <c r="E28" s="122"/>
      <c r="F28" s="122"/>
      <c r="G28" s="122"/>
      <c r="L28" s="70" t="s">
        <v>140</v>
      </c>
      <c r="M28" s="70" t="s">
        <v>108</v>
      </c>
      <c r="N28" s="99"/>
    </row>
    <row r="29" spans="1:17" ht="17.25" customHeight="1">
      <c r="A29" s="122"/>
      <c r="B29" s="122"/>
      <c r="C29" s="122"/>
      <c r="D29" s="122"/>
      <c r="E29" s="122"/>
      <c r="F29" s="122"/>
      <c r="G29" s="122"/>
      <c r="H29" s="79" t="s">
        <v>135</v>
      </c>
      <c r="I29" s="73"/>
      <c r="J29" s="73"/>
      <c r="L29" s="76">
        <f>SUM(L11:L22)-L11+L15+L17+L21</f>
        <v>67063</v>
      </c>
      <c r="M29" s="76">
        <f>SUM(M11:M22)</f>
        <v>339</v>
      </c>
      <c r="N29" s="99"/>
    </row>
    <row r="30" spans="1:17" ht="17.25" customHeight="1">
      <c r="A30" s="122"/>
      <c r="B30" s="122"/>
      <c r="C30" s="122"/>
      <c r="D30" s="122"/>
      <c r="E30" s="122"/>
      <c r="F30" s="122"/>
      <c r="G30" s="122"/>
      <c r="H30" s="74" t="s">
        <v>136</v>
      </c>
      <c r="I30" s="113"/>
      <c r="J30" s="113"/>
      <c r="K30" s="77"/>
      <c r="L30" s="77">
        <v>0.26</v>
      </c>
      <c r="M30" s="75">
        <v>2.7</v>
      </c>
      <c r="N30" s="99"/>
    </row>
    <row r="31" spans="1:17" ht="17.25" customHeight="1">
      <c r="A31" s="122"/>
      <c r="B31" s="122"/>
      <c r="C31" s="122"/>
      <c r="D31" s="122"/>
      <c r="E31" s="122"/>
      <c r="F31" s="122"/>
      <c r="G31" s="122"/>
      <c r="H31" s="74" t="s">
        <v>137</v>
      </c>
      <c r="I31" s="113"/>
      <c r="J31" s="113"/>
      <c r="K31" s="113"/>
      <c r="L31" s="77">
        <f>L29+L29*L30</f>
        <v>84499.38</v>
      </c>
      <c r="M31" s="77">
        <f>M29*M30</f>
        <v>915.30000000000007</v>
      </c>
      <c r="N31" s="99"/>
    </row>
    <row r="32" spans="1:17" ht="17.25" customHeight="1">
      <c r="A32" s="122"/>
      <c r="B32" s="122"/>
      <c r="C32" s="122"/>
      <c r="D32" s="122"/>
      <c r="E32" s="122"/>
      <c r="F32" s="122"/>
      <c r="G32" s="122"/>
      <c r="H32" s="74" t="s">
        <v>138</v>
      </c>
      <c r="I32" s="122"/>
      <c r="J32" s="122"/>
      <c r="K32" s="122"/>
      <c r="L32" s="122"/>
      <c r="M32" s="160">
        <f>L31+M31</f>
        <v>85414.680000000008</v>
      </c>
      <c r="N32" s="99"/>
    </row>
    <row r="33" spans="1:14" ht="17.25" customHeight="1">
      <c r="A33" s="122"/>
      <c r="B33" s="122"/>
      <c r="C33" s="122"/>
      <c r="D33" s="122"/>
      <c r="E33" s="122"/>
      <c r="F33" s="122"/>
      <c r="G33" s="122"/>
      <c r="H33" s="74"/>
      <c r="I33" s="122"/>
      <c r="J33" s="122"/>
      <c r="K33" s="122"/>
      <c r="L33" s="122"/>
      <c r="M33" s="160"/>
      <c r="N33" s="100"/>
    </row>
    <row r="34" spans="1:14" ht="17.25" customHeight="1">
      <c r="A34" s="122"/>
      <c r="B34" s="122"/>
      <c r="C34" s="122"/>
      <c r="D34" s="122"/>
      <c r="E34" s="122"/>
      <c r="F34" s="122"/>
      <c r="G34" s="122"/>
      <c r="H34" s="74"/>
      <c r="I34" s="122"/>
      <c r="J34" s="122"/>
      <c r="K34" s="122"/>
      <c r="L34" s="122"/>
      <c r="M34" s="160"/>
      <c r="N34" s="102" t="e">
        <f>L40*H40</f>
        <v>#REF!</v>
      </c>
    </row>
    <row r="35" spans="1:14" ht="17.25" customHeight="1">
      <c r="A35" s="122"/>
      <c r="B35" s="122"/>
      <c r="C35" s="122"/>
      <c r="D35" s="122"/>
      <c r="E35" s="122"/>
      <c r="F35" s="122"/>
      <c r="G35" s="122"/>
      <c r="H35" s="74"/>
      <c r="I35" s="122"/>
      <c r="J35" s="122"/>
      <c r="K35" s="122"/>
      <c r="L35" s="122"/>
      <c r="M35" s="160"/>
      <c r="N35" s="103" t="e">
        <f>L41*H41</f>
        <v>#REF!</v>
      </c>
    </row>
    <row r="36" spans="1:14" ht="17.25" customHeight="1">
      <c r="A36" s="122"/>
      <c r="B36" s="122"/>
      <c r="C36" s="122"/>
      <c r="D36" s="122"/>
      <c r="E36" s="122"/>
      <c r="F36" s="122"/>
      <c r="G36" s="122"/>
      <c r="H36" s="74"/>
      <c r="I36" s="122"/>
      <c r="J36" s="122"/>
      <c r="K36" s="122"/>
      <c r="L36" s="122"/>
      <c r="M36" s="160"/>
      <c r="N36" s="104" t="e">
        <f>SUM(N34:N35)</f>
        <v>#REF!</v>
      </c>
    </row>
    <row r="37" spans="1:14" ht="17.25" customHeight="1">
      <c r="A37" s="122"/>
      <c r="B37" s="122"/>
      <c r="C37" s="122"/>
      <c r="D37" s="122"/>
      <c r="E37" s="122"/>
      <c r="F37" s="122"/>
      <c r="G37" s="122"/>
      <c r="H37" s="74" t="s">
        <v>139</v>
      </c>
      <c r="I37" s="122"/>
      <c r="J37" s="122"/>
      <c r="K37" s="122" t="s">
        <v>21</v>
      </c>
      <c r="L37" s="122"/>
      <c r="M37" s="160"/>
      <c r="N37" s="92"/>
    </row>
    <row r="38" spans="1:14" ht="17.25" customHeight="1">
      <c r="A38" s="122"/>
      <c r="B38" s="122"/>
      <c r="C38" s="122"/>
      <c r="D38" s="122"/>
      <c r="E38" s="122"/>
      <c r="F38" s="122"/>
      <c r="G38" s="122"/>
      <c r="H38" s="74"/>
      <c r="I38" s="122"/>
      <c r="J38" s="122"/>
      <c r="K38" s="122" t="str">
        <f>B19</f>
        <v>ลาซาล</v>
      </c>
      <c r="L38" s="122"/>
      <c r="M38" s="160"/>
    </row>
    <row r="39" spans="1:14" ht="18" customHeight="1">
      <c r="A39" s="107" t="s">
        <v>34</v>
      </c>
      <c r="B39" s="105"/>
      <c r="C39" s="81"/>
      <c r="D39" s="81"/>
      <c r="E39" s="81"/>
      <c r="F39" s="81"/>
      <c r="G39" s="81"/>
      <c r="H39" s="159" t="s">
        <v>134</v>
      </c>
      <c r="I39" s="81"/>
      <c r="J39" s="81"/>
      <c r="K39" s="81" t="str">
        <f>B11</f>
        <v>บริษัท สุริยวงศ์ บุ๊คเซ็นเตอร์ จำกัด</v>
      </c>
      <c r="L39" s="81"/>
      <c r="M39" s="122"/>
    </row>
    <row r="40" spans="1:14" ht="22.5" customHeight="1">
      <c r="A40" s="107" t="s">
        <v>35</v>
      </c>
      <c r="B40" s="106"/>
      <c r="D40" s="436" t="s">
        <v>37</v>
      </c>
      <c r="E40" s="436"/>
      <c r="F40" s="436"/>
      <c r="G40" s="436"/>
      <c r="H40" s="101" t="e">
        <f>L29+#REF!+#REF!</f>
        <v>#REF!</v>
      </c>
      <c r="I40" s="91"/>
      <c r="J40" s="91"/>
      <c r="K40" s="71"/>
      <c r="L40" s="71">
        <v>2.7</v>
      </c>
      <c r="M40" s="81"/>
    </row>
    <row r="41" spans="1:14" ht="22.5" customHeight="1">
      <c r="A41" s="107" t="s">
        <v>36</v>
      </c>
      <c r="B41" s="106"/>
      <c r="D41" s="436" t="s">
        <v>38</v>
      </c>
      <c r="E41" s="436"/>
      <c r="F41" s="436"/>
      <c r="G41" s="436"/>
      <c r="H41" s="101" t="e">
        <f>L30+#REF!+#REF!</f>
        <v>#REF!</v>
      </c>
      <c r="I41" s="91"/>
      <c r="J41" s="91"/>
      <c r="K41" s="71"/>
      <c r="L41" s="71">
        <v>0.26</v>
      </c>
      <c r="M41" s="71">
        <v>2.7</v>
      </c>
    </row>
    <row r="42" spans="1:14" ht="22.5" customHeight="1">
      <c r="A42" s="70"/>
      <c r="D42" s="433" t="s">
        <v>49</v>
      </c>
      <c r="E42" s="433"/>
      <c r="F42" s="433"/>
      <c r="G42" s="433"/>
      <c r="H42" s="71"/>
      <c r="I42" s="91"/>
      <c r="J42" s="91"/>
      <c r="K42" s="71"/>
      <c r="L42" s="71"/>
      <c r="M42" s="71">
        <v>0.26</v>
      </c>
    </row>
    <row r="43" spans="1:14" ht="20">
      <c r="A43" s="70"/>
      <c r="D43" s="71"/>
      <c r="E43" s="90"/>
      <c r="F43" s="71"/>
      <c r="G43" s="71"/>
      <c r="H43" s="71"/>
      <c r="I43" s="91"/>
      <c r="J43" s="91"/>
      <c r="K43" s="71"/>
      <c r="L43" s="71"/>
      <c r="M43" s="71"/>
    </row>
    <row r="44" spans="1:14" ht="20">
      <c r="M44" s="71"/>
    </row>
  </sheetData>
  <mergeCells count="31">
    <mergeCell ref="F8:F9"/>
    <mergeCell ref="G8:G9"/>
    <mergeCell ref="A8:A9"/>
    <mergeCell ref="B8:B9"/>
    <mergeCell ref="C8:C9"/>
    <mergeCell ref="D8:D9"/>
    <mergeCell ref="E8:E9"/>
    <mergeCell ref="A15:A16"/>
    <mergeCell ref="B15:B16"/>
    <mergeCell ref="C15:C16"/>
    <mergeCell ref="D15:D16"/>
    <mergeCell ref="A11:A12"/>
    <mergeCell ref="B11:B12"/>
    <mergeCell ref="C11:C12"/>
    <mergeCell ref="D11:D12"/>
    <mergeCell ref="D42:G42"/>
    <mergeCell ref="A17:A18"/>
    <mergeCell ref="B17:B18"/>
    <mergeCell ref="C17:C18"/>
    <mergeCell ref="D17:D18"/>
    <mergeCell ref="A21:A22"/>
    <mergeCell ref="B21:B22"/>
    <mergeCell ref="C21:C22"/>
    <mergeCell ref="D21:D22"/>
    <mergeCell ref="D40:G40"/>
    <mergeCell ref="D41:G41"/>
    <mergeCell ref="A6:D6"/>
    <mergeCell ref="A7:N7"/>
    <mergeCell ref="A1:M1"/>
    <mergeCell ref="A2:M2"/>
    <mergeCell ref="A3:M3"/>
  </mergeCells>
  <pageMargins left="0.68" right="0.17" top="0.15" bottom="0.14000000000000001" header="0.15" footer="0.1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51"/>
  <sheetViews>
    <sheetView workbookViewId="0">
      <selection activeCell="A10" sqref="A10:XFD22"/>
    </sheetView>
  </sheetViews>
  <sheetFormatPr baseColWidth="10" defaultColWidth="8.83203125" defaultRowHeight="14" x14ac:dyDescent="0"/>
  <cols>
    <col min="1" max="1" width="2.33203125" bestFit="1" customWidth="1"/>
    <col min="2" max="2" width="25.5" customWidth="1"/>
    <col min="3" max="3" width="15" bestFit="1" customWidth="1"/>
    <col min="4" max="4" width="12.5" style="70" bestFit="1" customWidth="1"/>
    <col min="5" max="5" width="6" style="70" bestFit="1" customWidth="1"/>
    <col min="6" max="6" width="8.83203125" style="70"/>
    <col min="7" max="7" width="12.5" style="70" bestFit="1" customWidth="1"/>
    <col min="8" max="8" width="13.83203125" style="70" customWidth="1"/>
    <col min="9" max="10" width="13.83203125" style="70" hidden="1" customWidth="1"/>
    <col min="11" max="14" width="13.83203125" style="70" customWidth="1"/>
    <col min="16" max="18" width="0" hidden="1" customWidth="1"/>
  </cols>
  <sheetData>
    <row r="1" spans="1:17" ht="27.75" customHeight="1">
      <c r="A1" s="401" t="s">
        <v>0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119"/>
      <c r="N1" s="1"/>
      <c r="O1" s="2"/>
      <c r="P1" s="2"/>
      <c r="Q1" s="2"/>
    </row>
    <row r="2" spans="1:17" ht="21.75" customHeight="1">
      <c r="A2" s="401" t="s">
        <v>1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119"/>
      <c r="N2" s="1"/>
      <c r="O2" s="2"/>
      <c r="P2" s="2"/>
      <c r="Q2" s="2"/>
    </row>
    <row r="3" spans="1:17" ht="21.75" customHeight="1">
      <c r="A3" s="401" t="s">
        <v>2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119"/>
      <c r="N3" s="3"/>
      <c r="O3" s="4"/>
      <c r="P3" s="4"/>
      <c r="Q3" s="4"/>
    </row>
    <row r="4" spans="1:17" ht="8.25" customHeight="1" thickBot="1">
      <c r="A4" s="5"/>
      <c r="B4" s="5"/>
      <c r="C4" s="6"/>
      <c r="D4" s="7"/>
      <c r="E4" s="8"/>
      <c r="F4" s="9"/>
      <c r="G4" s="9"/>
      <c r="H4" s="56"/>
      <c r="I4" s="10"/>
      <c r="J4" s="10"/>
      <c r="K4" s="9"/>
      <c r="L4" s="11"/>
      <c r="M4" s="11"/>
      <c r="N4" s="11"/>
      <c r="P4" s="13"/>
      <c r="Q4" s="13"/>
    </row>
    <row r="5" spans="1:17" ht="8.25" customHeight="1" thickTop="1">
      <c r="A5" s="14"/>
      <c r="B5" s="14"/>
      <c r="C5" s="15"/>
      <c r="D5" s="16"/>
      <c r="E5" s="17"/>
      <c r="F5" s="18"/>
      <c r="G5" s="18"/>
      <c r="H5" s="57"/>
      <c r="I5" s="19"/>
      <c r="J5" s="19"/>
      <c r="K5" s="18"/>
      <c r="L5" s="20"/>
      <c r="M5" s="20"/>
      <c r="N5" s="68"/>
      <c r="P5" s="13"/>
      <c r="Q5" s="13"/>
    </row>
    <row r="6" spans="1:17" ht="21.75" customHeight="1">
      <c r="A6" s="401" t="s">
        <v>46</v>
      </c>
      <c r="B6" s="401"/>
      <c r="C6" s="401"/>
      <c r="D6" s="401"/>
      <c r="E6" s="401"/>
      <c r="F6" s="401"/>
      <c r="G6" s="401"/>
      <c r="H6" s="401"/>
      <c r="I6" s="401"/>
      <c r="J6" s="401"/>
      <c r="K6" s="401"/>
      <c r="L6" s="401"/>
      <c r="M6" s="119"/>
      <c r="N6" s="68"/>
      <c r="P6" s="13"/>
      <c r="Q6" s="13"/>
    </row>
    <row r="7" spans="1:17" ht="27" customHeight="1">
      <c r="A7" s="400" t="s">
        <v>41</v>
      </c>
      <c r="B7" s="400"/>
      <c r="C7" s="400"/>
      <c r="D7" s="400"/>
      <c r="E7" s="400"/>
      <c r="F7" s="400"/>
      <c r="G7" s="400"/>
      <c r="H7" s="400"/>
      <c r="I7" s="400"/>
      <c r="J7" s="400"/>
      <c r="K7" s="400"/>
      <c r="L7" s="400"/>
      <c r="M7" s="147"/>
      <c r="N7" s="68"/>
    </row>
    <row r="8" spans="1:17" ht="25" customHeight="1">
      <c r="A8" s="417" t="s">
        <v>4</v>
      </c>
      <c r="B8" s="419" t="s">
        <v>5</v>
      </c>
      <c r="C8" s="419" t="s">
        <v>6</v>
      </c>
      <c r="D8" s="425" t="s">
        <v>7</v>
      </c>
      <c r="E8" s="437"/>
      <c r="F8" s="413" t="s">
        <v>8</v>
      </c>
      <c r="G8" s="415" t="s">
        <v>9</v>
      </c>
      <c r="H8" s="58" t="s">
        <v>10</v>
      </c>
      <c r="I8" s="22"/>
      <c r="K8" s="23" t="s">
        <v>11</v>
      </c>
      <c r="L8" s="21" t="s">
        <v>10</v>
      </c>
      <c r="M8" s="21" t="s">
        <v>10</v>
      </c>
      <c r="N8" s="120" t="s">
        <v>12</v>
      </c>
    </row>
    <row r="9" spans="1:17" ht="25" customHeight="1">
      <c r="A9" s="418"/>
      <c r="B9" s="420"/>
      <c r="C9" s="420"/>
      <c r="D9" s="426"/>
      <c r="E9" s="438"/>
      <c r="F9" s="414"/>
      <c r="G9" s="416"/>
      <c r="H9" s="59" t="s">
        <v>13</v>
      </c>
      <c r="I9" s="25"/>
      <c r="K9" s="26" t="s">
        <v>33</v>
      </c>
      <c r="L9" s="24" t="s">
        <v>14</v>
      </c>
      <c r="M9" s="24" t="s">
        <v>133</v>
      </c>
      <c r="N9" s="121"/>
    </row>
    <row r="10" spans="1:17" s="70" customFormat="1" ht="18" customHeight="1">
      <c r="A10" s="42">
        <v>2</v>
      </c>
      <c r="B10" s="27" t="s">
        <v>15</v>
      </c>
      <c r="C10" s="43" t="s">
        <v>20</v>
      </c>
      <c r="D10" s="110" t="s">
        <v>63</v>
      </c>
      <c r="E10" s="72" t="s">
        <v>19</v>
      </c>
      <c r="F10" s="86">
        <v>50735</v>
      </c>
      <c r="G10" s="86">
        <v>56044</v>
      </c>
      <c r="H10" s="86">
        <f>G10-F10</f>
        <v>5309</v>
      </c>
      <c r="I10" s="86">
        <f>H10*3/100</f>
        <v>159.27000000000001</v>
      </c>
      <c r="J10" s="83">
        <v>0</v>
      </c>
      <c r="K10" s="87">
        <f>ROUND(O10,P10)</f>
        <v>0</v>
      </c>
      <c r="L10" s="88">
        <f>H10-K10</f>
        <v>5309</v>
      </c>
      <c r="N10" s="89">
        <f>L10*0.26</f>
        <v>1380.3400000000001</v>
      </c>
      <c r="O10" s="112"/>
      <c r="P10" s="70">
        <v>0</v>
      </c>
    </row>
    <row r="11" spans="1:17" s="70" customFormat="1" ht="18" customHeight="1">
      <c r="A11" s="406">
        <v>1</v>
      </c>
      <c r="B11" s="402" t="s">
        <v>15</v>
      </c>
      <c r="C11" s="404" t="s">
        <v>16</v>
      </c>
      <c r="D11" s="431" t="s">
        <v>63</v>
      </c>
      <c r="E11" s="82" t="s">
        <v>18</v>
      </c>
      <c r="F11" s="83">
        <v>1826</v>
      </c>
      <c r="G11" s="83">
        <v>1857</v>
      </c>
      <c r="H11" s="83">
        <f t="shared" ref="H11:H18" si="0">G11-F11</f>
        <v>31</v>
      </c>
      <c r="I11" s="111">
        <f>H11*3/100</f>
        <v>0.93</v>
      </c>
      <c r="J11" s="83">
        <v>0</v>
      </c>
      <c r="K11" s="84">
        <f>ROUND(P11,Q11)</f>
        <v>1</v>
      </c>
      <c r="L11" s="84"/>
      <c r="M11" s="84">
        <f>$H12-$K12</f>
        <v>10532</v>
      </c>
      <c r="N11" s="85">
        <f>L11*2.7</f>
        <v>0</v>
      </c>
      <c r="O11" s="112"/>
      <c r="P11" s="112">
        <f>H11*3/100</f>
        <v>0.93</v>
      </c>
      <c r="Q11" s="70">
        <v>0</v>
      </c>
    </row>
    <row r="12" spans="1:17" s="70" customFormat="1" ht="18" customHeight="1">
      <c r="A12" s="407"/>
      <c r="B12" s="403"/>
      <c r="C12" s="405"/>
      <c r="D12" s="432"/>
      <c r="E12" s="72" t="s">
        <v>19</v>
      </c>
      <c r="F12" s="86">
        <v>100261</v>
      </c>
      <c r="G12" s="86">
        <v>111119</v>
      </c>
      <c r="H12" s="86">
        <f t="shared" si="0"/>
        <v>10858</v>
      </c>
      <c r="I12" s="86">
        <f t="shared" ref="I12:I18" si="1">H12*3/100</f>
        <v>325.74</v>
      </c>
      <c r="J12" s="83">
        <v>0</v>
      </c>
      <c r="K12" s="87">
        <f>ROUND(P12,Q12)</f>
        <v>326</v>
      </c>
      <c r="L12" s="88">
        <f t="shared" ref="L12:L18" si="2">H12-K12</f>
        <v>10532</v>
      </c>
      <c r="N12" s="89">
        <f>L12*0.26</f>
        <v>2738.32</v>
      </c>
      <c r="O12" s="112"/>
      <c r="P12" s="112">
        <f>H12*3/100</f>
        <v>325.74</v>
      </c>
      <c r="Q12" s="70">
        <v>0</v>
      </c>
    </row>
    <row r="13" spans="1:17" s="70" customFormat="1" ht="18" customHeight="1">
      <c r="A13" s="42">
        <v>1</v>
      </c>
      <c r="B13" s="27" t="s">
        <v>59</v>
      </c>
      <c r="C13" s="43" t="s">
        <v>22</v>
      </c>
      <c r="D13" s="110" t="s">
        <v>64</v>
      </c>
      <c r="E13" s="72" t="s">
        <v>19</v>
      </c>
      <c r="F13" s="86">
        <v>115111</v>
      </c>
      <c r="G13" s="86">
        <v>119115</v>
      </c>
      <c r="H13" s="86">
        <f t="shared" si="0"/>
        <v>4004</v>
      </c>
      <c r="I13" s="86">
        <f t="shared" si="1"/>
        <v>120.12</v>
      </c>
      <c r="J13" s="83">
        <v>0</v>
      </c>
      <c r="K13" s="87">
        <f t="shared" ref="K13:K18" si="3">ROUND(P13,Q13)</f>
        <v>120</v>
      </c>
      <c r="L13" s="88">
        <f t="shared" si="2"/>
        <v>3884</v>
      </c>
      <c r="M13" s="88"/>
      <c r="N13" s="89">
        <f>L13*0.26</f>
        <v>1009.84</v>
      </c>
      <c r="O13" s="112"/>
      <c r="P13" s="112">
        <f t="shared" ref="P13:P18" si="4">H13*3/100</f>
        <v>120.12</v>
      </c>
      <c r="Q13" s="70">
        <v>0</v>
      </c>
    </row>
    <row r="14" spans="1:17" s="70" customFormat="1" ht="18" customHeight="1">
      <c r="A14" s="42">
        <v>2</v>
      </c>
      <c r="B14" s="27" t="s">
        <v>59</v>
      </c>
      <c r="C14" s="43" t="s">
        <v>24</v>
      </c>
      <c r="D14" s="110" t="s">
        <v>65</v>
      </c>
      <c r="E14" s="72" t="s">
        <v>19</v>
      </c>
      <c r="F14" s="86">
        <v>162007</v>
      </c>
      <c r="G14" s="86">
        <v>182280</v>
      </c>
      <c r="H14" s="86">
        <f t="shared" si="0"/>
        <v>20273</v>
      </c>
      <c r="I14" s="86">
        <f t="shared" si="1"/>
        <v>608.19000000000005</v>
      </c>
      <c r="J14" s="83">
        <v>0</v>
      </c>
      <c r="K14" s="87">
        <f t="shared" si="3"/>
        <v>608</v>
      </c>
      <c r="L14" s="88">
        <f t="shared" si="2"/>
        <v>19665</v>
      </c>
      <c r="M14" s="88"/>
      <c r="N14" s="89">
        <f>L14*0.26</f>
        <v>5112.9000000000005</v>
      </c>
      <c r="O14" s="112"/>
      <c r="P14" s="112">
        <f t="shared" si="4"/>
        <v>608.19000000000005</v>
      </c>
      <c r="Q14" s="70">
        <v>0</v>
      </c>
    </row>
    <row r="15" spans="1:17" s="70" customFormat="1" ht="18" customHeight="1">
      <c r="A15" s="406">
        <v>3</v>
      </c>
      <c r="B15" s="402" t="s">
        <v>59</v>
      </c>
      <c r="C15" s="404" t="s">
        <v>31</v>
      </c>
      <c r="D15" s="429" t="s">
        <v>64</v>
      </c>
      <c r="E15" s="82" t="s">
        <v>18</v>
      </c>
      <c r="F15" s="83">
        <v>184</v>
      </c>
      <c r="G15" s="83">
        <v>976</v>
      </c>
      <c r="H15" s="83">
        <f t="shared" si="0"/>
        <v>792</v>
      </c>
      <c r="I15" s="83">
        <f t="shared" si="1"/>
        <v>23.76</v>
      </c>
      <c r="J15" s="83">
        <v>0</v>
      </c>
      <c r="K15" s="84">
        <f t="shared" si="3"/>
        <v>24</v>
      </c>
      <c r="L15" s="84"/>
      <c r="M15" s="84">
        <f>$H16-$K16</f>
        <v>6754</v>
      </c>
      <c r="N15" s="85">
        <f>L15*2.7</f>
        <v>0</v>
      </c>
      <c r="O15" s="112"/>
      <c r="P15" s="112">
        <f t="shared" si="4"/>
        <v>23.76</v>
      </c>
      <c r="Q15" s="70">
        <v>0</v>
      </c>
    </row>
    <row r="16" spans="1:17" s="70" customFormat="1" ht="18" customHeight="1">
      <c r="A16" s="407"/>
      <c r="B16" s="403"/>
      <c r="C16" s="405"/>
      <c r="D16" s="430"/>
      <c r="E16" s="72" t="s">
        <v>19</v>
      </c>
      <c r="F16" s="86">
        <v>11333</v>
      </c>
      <c r="G16" s="86">
        <v>18296</v>
      </c>
      <c r="H16" s="86">
        <f t="shared" si="0"/>
        <v>6963</v>
      </c>
      <c r="I16" s="86">
        <f t="shared" si="1"/>
        <v>208.89</v>
      </c>
      <c r="J16" s="83">
        <v>0</v>
      </c>
      <c r="K16" s="87">
        <f t="shared" si="3"/>
        <v>209</v>
      </c>
      <c r="L16" s="88">
        <f t="shared" si="2"/>
        <v>6754</v>
      </c>
      <c r="M16" s="88">
        <f>$H17-$K17</f>
        <v>184</v>
      </c>
      <c r="N16" s="89">
        <f>L16*0.26</f>
        <v>1756.04</v>
      </c>
      <c r="O16" s="112"/>
      <c r="P16" s="112">
        <f t="shared" si="4"/>
        <v>208.89</v>
      </c>
      <c r="Q16" s="70">
        <v>0</v>
      </c>
    </row>
    <row r="17" spans="1:17" s="70" customFormat="1" ht="18" customHeight="1">
      <c r="A17" s="406">
        <v>4</v>
      </c>
      <c r="B17" s="402" t="s">
        <v>59</v>
      </c>
      <c r="C17" s="404" t="s">
        <v>32</v>
      </c>
      <c r="D17" s="429" t="s">
        <v>64</v>
      </c>
      <c r="E17" s="82" t="s">
        <v>18</v>
      </c>
      <c r="F17" s="83">
        <v>4898</v>
      </c>
      <c r="G17" s="83">
        <v>5088</v>
      </c>
      <c r="H17" s="83">
        <f t="shared" si="0"/>
        <v>190</v>
      </c>
      <c r="I17" s="83">
        <f t="shared" si="1"/>
        <v>5.7</v>
      </c>
      <c r="J17" s="83">
        <v>0</v>
      </c>
      <c r="K17" s="84">
        <f t="shared" si="3"/>
        <v>6</v>
      </c>
      <c r="L17" s="84"/>
      <c r="M17" s="84">
        <f>$H18-$K18</f>
        <v>10083</v>
      </c>
      <c r="N17" s="85">
        <f>L17*2.7</f>
        <v>0</v>
      </c>
      <c r="O17" s="112"/>
      <c r="P17" s="112">
        <f t="shared" si="4"/>
        <v>5.7</v>
      </c>
      <c r="Q17" s="70">
        <v>0</v>
      </c>
    </row>
    <row r="18" spans="1:17" s="70" customFormat="1" ht="18" customHeight="1">
      <c r="A18" s="407"/>
      <c r="B18" s="403"/>
      <c r="C18" s="405"/>
      <c r="D18" s="430"/>
      <c r="E18" s="72" t="s">
        <v>19</v>
      </c>
      <c r="F18" s="86">
        <v>99911</v>
      </c>
      <c r="G18" s="86">
        <v>110306</v>
      </c>
      <c r="H18" s="86">
        <f t="shared" si="0"/>
        <v>10395</v>
      </c>
      <c r="I18" s="86">
        <f t="shared" si="1"/>
        <v>311.85000000000002</v>
      </c>
      <c r="J18" s="83">
        <v>0</v>
      </c>
      <c r="K18" s="87">
        <f t="shared" si="3"/>
        <v>312</v>
      </c>
      <c r="L18" s="88">
        <f t="shared" si="2"/>
        <v>10083</v>
      </c>
      <c r="M18" s="88"/>
      <c r="N18" s="89">
        <f>L18*0.26</f>
        <v>2621.58</v>
      </c>
      <c r="O18" s="112"/>
      <c r="P18" s="112">
        <f t="shared" si="4"/>
        <v>311.85000000000002</v>
      </c>
      <c r="Q18" s="70">
        <v>0</v>
      </c>
    </row>
    <row r="19" spans="1:17" ht="18" customHeight="1">
      <c r="A19" s="42">
        <v>1</v>
      </c>
      <c r="B19" s="27" t="s">
        <v>25</v>
      </c>
      <c r="C19" s="43" t="s">
        <v>26</v>
      </c>
      <c r="D19" s="72" t="s">
        <v>64</v>
      </c>
      <c r="E19" s="72" t="s">
        <v>19</v>
      </c>
      <c r="F19" s="86">
        <v>73093</v>
      </c>
      <c r="G19" s="86">
        <v>79673</v>
      </c>
      <c r="H19" s="86">
        <f>G19-F19</f>
        <v>6580</v>
      </c>
      <c r="I19" s="86">
        <f>H19*3/100</f>
        <v>197.4</v>
      </c>
      <c r="J19" s="83">
        <v>0</v>
      </c>
      <c r="K19" s="87">
        <f>ROUND(P19,Q19)</f>
        <v>197</v>
      </c>
      <c r="L19" s="88">
        <f>H19-K19</f>
        <v>6383</v>
      </c>
      <c r="M19" s="88"/>
      <c r="N19" s="89">
        <f>L19*0.26</f>
        <v>1659.5800000000002</v>
      </c>
      <c r="O19" s="112"/>
      <c r="P19" s="112">
        <f>H19*3/100</f>
        <v>197.4</v>
      </c>
      <c r="Q19">
        <v>0</v>
      </c>
    </row>
    <row r="20" spans="1:17" ht="18" customHeight="1">
      <c r="A20" s="42">
        <v>2</v>
      </c>
      <c r="B20" s="27" t="s">
        <v>28</v>
      </c>
      <c r="C20" s="43" t="s">
        <v>29</v>
      </c>
      <c r="D20" s="72" t="s">
        <v>64</v>
      </c>
      <c r="E20" s="72" t="s">
        <v>19</v>
      </c>
      <c r="F20" s="86">
        <v>51627</v>
      </c>
      <c r="G20" s="86">
        <v>56291</v>
      </c>
      <c r="H20" s="86">
        <f>G20-F20</f>
        <v>4664</v>
      </c>
      <c r="I20" s="86">
        <f>H20*3/100</f>
        <v>139.91999999999999</v>
      </c>
      <c r="J20" s="83">
        <v>0</v>
      </c>
      <c r="K20" s="87">
        <f>ROUND(P20,Q20)</f>
        <v>140</v>
      </c>
      <c r="L20" s="88">
        <f>H20-K20</f>
        <v>4524</v>
      </c>
      <c r="M20" s="88"/>
      <c r="N20" s="89">
        <f>L20*0.26</f>
        <v>1176.24</v>
      </c>
      <c r="O20" s="112"/>
      <c r="P20" s="112">
        <f>H20*3/100</f>
        <v>139.91999999999999</v>
      </c>
      <c r="Q20">
        <v>0</v>
      </c>
    </row>
    <row r="21" spans="1:17" ht="18" customHeight="1">
      <c r="A21" s="421">
        <v>3</v>
      </c>
      <c r="B21" s="402" t="s">
        <v>25</v>
      </c>
      <c r="C21" s="404" t="s">
        <v>30</v>
      </c>
      <c r="D21" s="429" t="s">
        <v>64</v>
      </c>
      <c r="E21" s="82" t="s">
        <v>18</v>
      </c>
      <c r="F21" s="83">
        <v>563</v>
      </c>
      <c r="G21" s="83">
        <v>661</v>
      </c>
      <c r="H21" s="83">
        <f>G21-F21</f>
        <v>98</v>
      </c>
      <c r="I21" s="83">
        <f>H21*3/100</f>
        <v>2.94</v>
      </c>
      <c r="J21" s="83">
        <v>0</v>
      </c>
      <c r="K21" s="84">
        <f>ROUND(P21,Q21)</f>
        <v>3</v>
      </c>
      <c r="L21" s="84"/>
      <c r="M21" s="84">
        <f>$H22-$K22</f>
        <v>3739</v>
      </c>
      <c r="N21" s="96">
        <f>L21*2.7</f>
        <v>0</v>
      </c>
      <c r="O21" s="112"/>
      <c r="P21" s="112">
        <f>H21*3/100</f>
        <v>2.94</v>
      </c>
      <c r="Q21">
        <v>0</v>
      </c>
    </row>
    <row r="22" spans="1:17" ht="18" customHeight="1">
      <c r="A22" s="422"/>
      <c r="B22" s="403"/>
      <c r="C22" s="405"/>
      <c r="D22" s="430"/>
      <c r="E22" s="72" t="s">
        <v>19</v>
      </c>
      <c r="F22" s="86">
        <v>36163</v>
      </c>
      <c r="G22" s="86">
        <v>40018</v>
      </c>
      <c r="H22" s="86">
        <f>G22-F22</f>
        <v>3855</v>
      </c>
      <c r="I22" s="86">
        <f>H22*3/100</f>
        <v>115.65</v>
      </c>
      <c r="J22" s="83">
        <v>0</v>
      </c>
      <c r="K22" s="87">
        <f>ROUND(P22,Q22)</f>
        <v>116</v>
      </c>
      <c r="L22" s="88">
        <f>H22-K22</f>
        <v>3739</v>
      </c>
      <c r="M22" s="88"/>
      <c r="N22" s="89">
        <f>L22*0.26</f>
        <v>972.14</v>
      </c>
      <c r="O22" s="112"/>
      <c r="P22" s="112">
        <f>H22*3/100</f>
        <v>115.65</v>
      </c>
      <c r="Q22">
        <v>0</v>
      </c>
    </row>
    <row r="23" spans="1:17" ht="17.25" customHeight="1">
      <c r="A23" s="148"/>
      <c r="B23" s="149"/>
      <c r="C23" s="150"/>
      <c r="D23" s="151"/>
      <c r="E23" s="152"/>
      <c r="F23" s="153"/>
      <c r="G23" s="153"/>
      <c r="H23" s="153"/>
      <c r="I23" s="153"/>
      <c r="J23" s="154"/>
      <c r="K23" s="155"/>
      <c r="L23" s="156"/>
      <c r="M23" s="156"/>
      <c r="N23" s="157"/>
      <c r="O23" s="112"/>
      <c r="P23" s="112"/>
    </row>
    <row r="24" spans="1:17" ht="17.25" customHeight="1">
      <c r="A24" s="148"/>
      <c r="B24" s="149"/>
      <c r="C24" s="149"/>
      <c r="D24" s="149"/>
      <c r="E24" s="263"/>
      <c r="F24" s="263"/>
      <c r="G24" s="263"/>
      <c r="H24" s="263"/>
      <c r="I24" s="263"/>
      <c r="J24" s="263"/>
      <c r="K24" s="263"/>
      <c r="L24" s="263"/>
      <c r="M24" s="263"/>
      <c r="N24" s="263"/>
      <c r="O24" s="112"/>
      <c r="P24" s="112"/>
    </row>
    <row r="25" spans="1:17" ht="17.25" customHeight="1">
      <c r="A25" s="434"/>
      <c r="B25" s="434"/>
      <c r="C25" s="434"/>
      <c r="D25" s="434"/>
      <c r="E25" s="435"/>
      <c r="F25" s="435"/>
      <c r="G25" s="435"/>
      <c r="H25" s="74" t="s">
        <v>18</v>
      </c>
      <c r="I25" s="161"/>
      <c r="J25" s="161"/>
      <c r="K25" s="160">
        <v>2.7</v>
      </c>
      <c r="L25" s="158">
        <f>L21</f>
        <v>0</v>
      </c>
      <c r="M25" s="158">
        <f>SUM(M11:M22)</f>
        <v>31292</v>
      </c>
      <c r="N25" s="162">
        <f>L25*K25</f>
        <v>0</v>
      </c>
    </row>
    <row r="26" spans="1:17" ht="17.25" customHeight="1">
      <c r="A26" s="435"/>
      <c r="B26" s="435"/>
      <c r="C26" s="435"/>
      <c r="D26" s="435"/>
      <c r="E26" s="435"/>
      <c r="F26" s="435"/>
      <c r="G26" s="435"/>
      <c r="H26" s="74" t="s">
        <v>19</v>
      </c>
      <c r="I26" s="114"/>
      <c r="J26" s="114"/>
      <c r="K26" s="77">
        <v>0.26</v>
      </c>
      <c r="L26" s="78">
        <f>L22+L20+L19</f>
        <v>14646</v>
      </c>
      <c r="M26" s="75">
        <v>2.7</v>
      </c>
      <c r="N26" s="98">
        <f>L26*K26</f>
        <v>3807.96</v>
      </c>
    </row>
    <row r="27" spans="1:17" ht="17.25" customHeight="1">
      <c r="A27" s="435"/>
      <c r="B27" s="435"/>
      <c r="C27" s="435"/>
      <c r="D27" s="435"/>
      <c r="E27" s="435"/>
      <c r="F27" s="435"/>
      <c r="G27" s="435"/>
      <c r="H27" s="74" t="s">
        <v>48</v>
      </c>
      <c r="I27" s="114"/>
      <c r="J27" s="114"/>
      <c r="K27" s="114"/>
      <c r="L27" s="114"/>
      <c r="N27" s="99">
        <f>SUM(N25:N26)</f>
        <v>3807.96</v>
      </c>
    </row>
    <row r="28" spans="1:17" ht="18" customHeight="1">
      <c r="A28" s="107" t="s">
        <v>34</v>
      </c>
      <c r="B28" s="105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160"/>
      <c r="N28" s="100"/>
    </row>
    <row r="29" spans="1:17" ht="22.5" customHeight="1">
      <c r="A29" s="107" t="s">
        <v>35</v>
      </c>
      <c r="B29" s="106"/>
      <c r="D29" s="436" t="s">
        <v>37</v>
      </c>
      <c r="E29" s="436"/>
      <c r="F29" s="436"/>
      <c r="G29" s="436"/>
      <c r="H29" s="101" t="e">
        <f>L25+#REF!+#REF!</f>
        <v>#REF!</v>
      </c>
      <c r="I29" s="91"/>
      <c r="J29" s="91"/>
      <c r="K29" s="71"/>
      <c r="L29" s="71">
        <v>2.7</v>
      </c>
      <c r="M29" s="160"/>
      <c r="N29" s="102" t="e">
        <f>L29*H29</f>
        <v>#REF!</v>
      </c>
    </row>
    <row r="30" spans="1:17" ht="22.5" customHeight="1">
      <c r="A30" s="107" t="s">
        <v>36</v>
      </c>
      <c r="B30" s="106"/>
      <c r="D30" s="436" t="s">
        <v>38</v>
      </c>
      <c r="E30" s="436"/>
      <c r="F30" s="436"/>
      <c r="G30" s="436"/>
      <c r="H30" s="101" t="e">
        <f>L26+#REF!+#REF!</f>
        <v>#REF!</v>
      </c>
      <c r="I30" s="91"/>
      <c r="J30" s="91"/>
      <c r="K30" s="71"/>
      <c r="L30" s="71">
        <v>0.26</v>
      </c>
      <c r="M30" s="160"/>
      <c r="N30" s="103" t="e">
        <f>L30*H30</f>
        <v>#REF!</v>
      </c>
    </row>
    <row r="31" spans="1:17" ht="22.5" customHeight="1">
      <c r="A31" s="70"/>
      <c r="D31" s="433" t="s">
        <v>49</v>
      </c>
      <c r="E31" s="433"/>
      <c r="F31" s="433"/>
      <c r="G31" s="433"/>
      <c r="H31" s="71"/>
      <c r="I31" s="91"/>
      <c r="J31" s="91"/>
      <c r="K31" s="71"/>
      <c r="L31" s="71"/>
      <c r="M31" s="160"/>
      <c r="N31" s="104" t="e">
        <f>SUM(N29:N30)</f>
        <v>#REF!</v>
      </c>
    </row>
    <row r="32" spans="1:17" ht="20">
      <c r="A32" s="70"/>
      <c r="D32" s="71"/>
      <c r="E32" s="90"/>
      <c r="F32" s="71"/>
      <c r="G32" s="71"/>
      <c r="H32" s="71"/>
      <c r="I32" s="91"/>
      <c r="J32" s="91"/>
      <c r="K32" s="71"/>
      <c r="L32" s="71"/>
      <c r="M32" s="160"/>
      <c r="N32" s="92"/>
    </row>
    <row r="33" spans="13:13" ht="17">
      <c r="M33" s="160"/>
    </row>
    <row r="34" spans="13:13" ht="17">
      <c r="M34" s="160"/>
    </row>
    <row r="35" spans="13:13" ht="17">
      <c r="M35" s="160"/>
    </row>
    <row r="36" spans="13:13" ht="17">
      <c r="M36" s="160"/>
    </row>
    <row r="37" spans="13:13" ht="17">
      <c r="M37" s="160"/>
    </row>
    <row r="38" spans="13:13" ht="17">
      <c r="M38" s="160"/>
    </row>
    <row r="39" spans="13:13" ht="17">
      <c r="M39" s="160"/>
    </row>
    <row r="40" spans="13:13" ht="17">
      <c r="M40" s="160"/>
    </row>
    <row r="41" spans="13:13" ht="17">
      <c r="M41" s="160"/>
    </row>
    <row r="42" spans="13:13" ht="17">
      <c r="M42" s="160"/>
    </row>
    <row r="43" spans="13:13" ht="17">
      <c r="M43" s="160"/>
    </row>
    <row r="44" spans="13:13" ht="17">
      <c r="M44" s="160"/>
    </row>
    <row r="45" spans="13:13" ht="17">
      <c r="M45" s="160"/>
    </row>
    <row r="46" spans="13:13" ht="17">
      <c r="M46" s="122"/>
    </row>
    <row r="47" spans="13:13">
      <c r="M47" s="81"/>
    </row>
    <row r="48" spans="13:13" ht="20">
      <c r="M48" s="71">
        <v>2.7</v>
      </c>
    </row>
    <row r="49" spans="13:13" ht="20">
      <c r="M49" s="71">
        <v>0.26</v>
      </c>
    </row>
    <row r="50" spans="13:13" ht="20">
      <c r="M50" s="71"/>
    </row>
    <row r="51" spans="13:13" ht="20">
      <c r="M51" s="71"/>
    </row>
  </sheetData>
  <mergeCells count="34">
    <mergeCell ref="F8:F9"/>
    <mergeCell ref="G8:G9"/>
    <mergeCell ref="D31:G31"/>
    <mergeCell ref="A17:A18"/>
    <mergeCell ref="B17:B18"/>
    <mergeCell ref="C17:C18"/>
    <mergeCell ref="D17:D18"/>
    <mergeCell ref="A21:A22"/>
    <mergeCell ref="B21:B22"/>
    <mergeCell ref="C21:C22"/>
    <mergeCell ref="D21:D22"/>
    <mergeCell ref="A25:G25"/>
    <mergeCell ref="A26:G26"/>
    <mergeCell ref="A27:G27"/>
    <mergeCell ref="D29:G29"/>
    <mergeCell ref="D30:G30"/>
    <mergeCell ref="A8:A9"/>
    <mergeCell ref="B8:B9"/>
    <mergeCell ref="C8:C9"/>
    <mergeCell ref="D8:D9"/>
    <mergeCell ref="E8:E9"/>
    <mergeCell ref="A15:A16"/>
    <mergeCell ref="B15:B16"/>
    <mergeCell ref="C15:C16"/>
    <mergeCell ref="D15:D16"/>
    <mergeCell ref="A11:A12"/>
    <mergeCell ref="B11:B12"/>
    <mergeCell ref="C11:C12"/>
    <mergeCell ref="D11:D12"/>
    <mergeCell ref="A1:L1"/>
    <mergeCell ref="A2:L2"/>
    <mergeCell ref="A3:L3"/>
    <mergeCell ref="A6:L6"/>
    <mergeCell ref="A7:L7"/>
  </mergeCells>
  <pageMargins left="0.68" right="0.17" top="0.15" bottom="0.14000000000000001" header="0.15" footer="0.1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ก.ค.61 (1)</vt:lpstr>
      <vt:lpstr>Sheet1</vt:lpstr>
      <vt:lpstr>ส.ค.61(1)</vt:lpstr>
      <vt:lpstr>ก.ย.61(1)</vt:lpstr>
      <vt:lpstr>ต.ค.61</vt:lpstr>
      <vt:lpstr>พ.ย.61</vt:lpstr>
      <vt:lpstr>ธ.ค.61</vt:lpstr>
      <vt:lpstr>ม..ค.62</vt:lpstr>
      <vt:lpstr>ก.พ.62</vt:lpstr>
      <vt:lpstr>มี.ค.62</vt:lpstr>
      <vt:lpstr>เม.ย.62</vt:lpstr>
      <vt:lpstr>พ.ค.62</vt:lpstr>
      <vt:lpstr>มิ.ย.62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</dc:creator>
  <cp:lastModifiedBy>Kirati Srichawla</cp:lastModifiedBy>
  <cp:lastPrinted>2019-08-13T03:15:44Z</cp:lastPrinted>
  <dcterms:created xsi:type="dcterms:W3CDTF">2018-08-07T07:49:30Z</dcterms:created>
  <dcterms:modified xsi:type="dcterms:W3CDTF">2019-08-14T09:20:02Z</dcterms:modified>
</cp:coreProperties>
</file>