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omments1.xml" ContentType="application/vnd.openxmlformats-officedocument.spreadsheetml.comments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13160" yWindow="1060" windowWidth="28800" windowHeight="17540"/>
  </bookViews>
  <sheets>
    <sheet name="Sheet2" sheetId="23" r:id="rId1"/>
    <sheet name="ก.ค.61 (1)" sheetId="1" r:id="rId2"/>
    <sheet name="ส.ค.61(1)" sheetId="6" r:id="rId3"/>
    <sheet name="ก.ย.61(1)" sheetId="9" r:id="rId4"/>
    <sheet name="ต.ค.61" sheetId="12" r:id="rId5"/>
    <sheet name="พ.ย.61" sheetId="13" r:id="rId6"/>
    <sheet name="ธ.ค.61" sheetId="14" r:id="rId7"/>
    <sheet name="ม..ค.62" sheetId="15" r:id="rId8"/>
    <sheet name="ก.พ.62" sheetId="16" r:id="rId9"/>
    <sheet name="มี.ค.62" sheetId="17" r:id="rId10"/>
    <sheet name="เม.ย.62" sheetId="18" r:id="rId11"/>
    <sheet name="พ.ค.62" sheetId="19" r:id="rId12"/>
    <sheet name="มิ.ย.62" sheetId="21" r:id="rId13"/>
  </sheets>
  <definedNames>
    <definedName name="_xlnm.Print_Area" localSheetId="8">ก.พ.62!$A$8:$N$32</definedName>
    <definedName name="_xlnm.Print_Area" localSheetId="4">ต.ค.61!$A$8:$N$33</definedName>
    <definedName name="_xlnm.Print_Area" localSheetId="6">ธ.ค.61!$A$8:$O$48</definedName>
    <definedName name="_xlnm.Print_Area" localSheetId="11">พ.ค.62!$A$9:$N$29</definedName>
    <definedName name="_xlnm.Print_Area" localSheetId="5">พ.ย.61!$A$8:$N$30</definedName>
    <definedName name="_xlnm.Print_Area" localSheetId="7">ม..ค.62!$A$8:$N$28</definedName>
    <definedName name="_xlnm.Print_Area" localSheetId="12">มิ.ย.62!$A$8:$R$38</definedName>
    <definedName name="_xlnm.Print_Area" localSheetId="9">มี.ค.62!$A$8:$N$30</definedName>
    <definedName name="_xlnm.Print_Area" localSheetId="10">เม.ย.62!$A$8:$N$30</definedName>
    <definedName name="_xlnm.Print_Titles" localSheetId="1">'ก.ค.61 (1)'!$8:$9</definedName>
    <definedName name="_xlnm.Print_Titles" localSheetId="3">'ก.ย.61(1)'!$1:$9</definedName>
    <definedName name="_xlnm.Print_Titles" localSheetId="2">'ส.ค.61(1)'!$1:$9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0" i="6" l="1"/>
  <c r="I10" i="6"/>
  <c r="K10" i="6"/>
  <c r="L10" i="6"/>
  <c r="L2" i="23"/>
  <c r="H11" i="6"/>
  <c r="I11" i="6"/>
  <c r="K11" i="6"/>
  <c r="L11" i="6"/>
  <c r="L3" i="23"/>
  <c r="H12" i="6"/>
  <c r="I12" i="6"/>
  <c r="K12" i="6"/>
  <c r="L12" i="6"/>
  <c r="L4" i="23"/>
  <c r="H13" i="6"/>
  <c r="I13" i="6"/>
  <c r="K13" i="6"/>
  <c r="L13" i="6"/>
  <c r="L5" i="23"/>
  <c r="H14" i="6"/>
  <c r="I14" i="6"/>
  <c r="K14" i="6"/>
  <c r="L14" i="6"/>
  <c r="L6" i="23"/>
  <c r="H15" i="6"/>
  <c r="I15" i="6"/>
  <c r="K15" i="6"/>
  <c r="L15" i="6"/>
  <c r="L7" i="23"/>
  <c r="H16" i="6"/>
  <c r="I16" i="6"/>
  <c r="K16" i="6"/>
  <c r="L16" i="6"/>
  <c r="L8" i="23"/>
  <c r="H17" i="6"/>
  <c r="I17" i="6"/>
  <c r="K17" i="6"/>
  <c r="L17" i="6"/>
  <c r="L9" i="23"/>
  <c r="H18" i="6"/>
  <c r="I18" i="6"/>
  <c r="K18" i="6"/>
  <c r="L18" i="6"/>
  <c r="L10" i="23"/>
  <c r="H19" i="6"/>
  <c r="I19" i="6"/>
  <c r="K19" i="6"/>
  <c r="L19" i="6"/>
  <c r="L11" i="23"/>
  <c r="H20" i="6"/>
  <c r="I20" i="6"/>
  <c r="K20" i="6"/>
  <c r="L20" i="6"/>
  <c r="L12" i="23"/>
  <c r="H21" i="6"/>
  <c r="I21" i="6"/>
  <c r="K21" i="6"/>
  <c r="L21" i="6"/>
  <c r="L13" i="23"/>
  <c r="H22" i="6"/>
  <c r="I22" i="6"/>
  <c r="K22" i="6"/>
  <c r="L22" i="6"/>
  <c r="L14" i="23"/>
  <c r="L15" i="23"/>
  <c r="H10" i="9"/>
  <c r="I10" i="9"/>
  <c r="K10" i="9"/>
  <c r="L10" i="9"/>
  <c r="M2" i="23"/>
  <c r="H11" i="9"/>
  <c r="I11" i="9"/>
  <c r="K11" i="9"/>
  <c r="L11" i="9"/>
  <c r="M3" i="23"/>
  <c r="H12" i="9"/>
  <c r="I12" i="9"/>
  <c r="K12" i="9"/>
  <c r="L12" i="9"/>
  <c r="M4" i="23"/>
  <c r="H13" i="9"/>
  <c r="I13" i="9"/>
  <c r="K13" i="9"/>
  <c r="L13" i="9"/>
  <c r="M5" i="23"/>
  <c r="H14" i="9"/>
  <c r="I14" i="9"/>
  <c r="K14" i="9"/>
  <c r="L14" i="9"/>
  <c r="M6" i="23"/>
  <c r="H15" i="9"/>
  <c r="I15" i="9"/>
  <c r="K15" i="9"/>
  <c r="L15" i="9"/>
  <c r="M7" i="23"/>
  <c r="H16" i="9"/>
  <c r="I16" i="9"/>
  <c r="K16" i="9"/>
  <c r="L16" i="9"/>
  <c r="M8" i="23"/>
  <c r="H17" i="9"/>
  <c r="I17" i="9"/>
  <c r="K17" i="9"/>
  <c r="L17" i="9"/>
  <c r="M9" i="23"/>
  <c r="H18" i="9"/>
  <c r="I18" i="9"/>
  <c r="K18" i="9"/>
  <c r="L18" i="9"/>
  <c r="M10" i="23"/>
  <c r="H19" i="9"/>
  <c r="I19" i="9"/>
  <c r="K19" i="9"/>
  <c r="L19" i="9"/>
  <c r="M11" i="23"/>
  <c r="H20" i="9"/>
  <c r="I20" i="9"/>
  <c r="K20" i="9"/>
  <c r="L20" i="9"/>
  <c r="M12" i="23"/>
  <c r="H21" i="9"/>
  <c r="I21" i="9"/>
  <c r="K21" i="9"/>
  <c r="L21" i="9"/>
  <c r="M13" i="23"/>
  <c r="H22" i="9"/>
  <c r="I22" i="9"/>
  <c r="K22" i="9"/>
  <c r="L22" i="9"/>
  <c r="M14" i="23"/>
  <c r="M15" i="23"/>
  <c r="H12" i="12"/>
  <c r="I12" i="12"/>
  <c r="K12" i="12"/>
  <c r="L12" i="12"/>
  <c r="N2" i="23"/>
  <c r="H13" i="12"/>
  <c r="I13" i="12"/>
  <c r="K13" i="12"/>
  <c r="L13" i="12"/>
  <c r="N3" i="23"/>
  <c r="H14" i="12"/>
  <c r="I14" i="12"/>
  <c r="K14" i="12"/>
  <c r="L14" i="12"/>
  <c r="N4" i="23"/>
  <c r="H15" i="12"/>
  <c r="I15" i="12"/>
  <c r="K15" i="12"/>
  <c r="L15" i="12"/>
  <c r="N5" i="23"/>
  <c r="H16" i="12"/>
  <c r="I16" i="12"/>
  <c r="K16" i="12"/>
  <c r="L16" i="12"/>
  <c r="N6" i="23"/>
  <c r="H17" i="12"/>
  <c r="I17" i="12"/>
  <c r="K17" i="12"/>
  <c r="L17" i="12"/>
  <c r="N7" i="23"/>
  <c r="H18" i="12"/>
  <c r="I18" i="12"/>
  <c r="K18" i="12"/>
  <c r="L18" i="12"/>
  <c r="N8" i="23"/>
  <c r="H19" i="12"/>
  <c r="I19" i="12"/>
  <c r="K19" i="12"/>
  <c r="L19" i="12"/>
  <c r="N9" i="23"/>
  <c r="H20" i="12"/>
  <c r="I20" i="12"/>
  <c r="K20" i="12"/>
  <c r="L20" i="12"/>
  <c r="N10" i="23"/>
  <c r="H21" i="12"/>
  <c r="I21" i="12"/>
  <c r="K21" i="12"/>
  <c r="L21" i="12"/>
  <c r="N11" i="23"/>
  <c r="H22" i="12"/>
  <c r="I22" i="12"/>
  <c r="K22" i="12"/>
  <c r="L22" i="12"/>
  <c r="N12" i="23"/>
  <c r="H23" i="12"/>
  <c r="I23" i="12"/>
  <c r="K23" i="12"/>
  <c r="L23" i="12"/>
  <c r="N13" i="23"/>
  <c r="H24" i="12"/>
  <c r="I24" i="12"/>
  <c r="K24" i="12"/>
  <c r="L24" i="12"/>
  <c r="N14" i="23"/>
  <c r="N15" i="23"/>
  <c r="O2" i="23"/>
  <c r="O3" i="23"/>
  <c r="O4" i="23"/>
  <c r="O5" i="23"/>
  <c r="O6" i="23"/>
  <c r="O7" i="23"/>
  <c r="O8" i="23"/>
  <c r="O9" i="23"/>
  <c r="O10" i="23"/>
  <c r="O11" i="23"/>
  <c r="O12" i="23"/>
  <c r="O13" i="23"/>
  <c r="O14" i="23"/>
  <c r="O15" i="23"/>
  <c r="H10" i="13"/>
  <c r="I10" i="13"/>
  <c r="K10" i="13"/>
  <c r="L10" i="13"/>
  <c r="P2" i="23"/>
  <c r="H11" i="13"/>
  <c r="I11" i="13"/>
  <c r="K11" i="13"/>
  <c r="L11" i="13"/>
  <c r="P3" i="23"/>
  <c r="H12" i="13"/>
  <c r="I12" i="13"/>
  <c r="K12" i="13"/>
  <c r="L12" i="13"/>
  <c r="P4" i="23"/>
  <c r="H13" i="13"/>
  <c r="I13" i="13"/>
  <c r="K13" i="13"/>
  <c r="L13" i="13"/>
  <c r="P5" i="23"/>
  <c r="H14" i="13"/>
  <c r="I14" i="13"/>
  <c r="K14" i="13"/>
  <c r="L14" i="13"/>
  <c r="P6" i="23"/>
  <c r="H15" i="13"/>
  <c r="I15" i="13"/>
  <c r="K15" i="13"/>
  <c r="L15" i="13"/>
  <c r="P7" i="23"/>
  <c r="H16" i="13"/>
  <c r="I16" i="13"/>
  <c r="K16" i="13"/>
  <c r="L16" i="13"/>
  <c r="P8" i="23"/>
  <c r="H17" i="13"/>
  <c r="I17" i="13"/>
  <c r="K17" i="13"/>
  <c r="L17" i="13"/>
  <c r="P9" i="23"/>
  <c r="H18" i="13"/>
  <c r="I18" i="13"/>
  <c r="K18" i="13"/>
  <c r="L18" i="13"/>
  <c r="P10" i="23"/>
  <c r="H19" i="13"/>
  <c r="I19" i="13"/>
  <c r="K19" i="13"/>
  <c r="L19" i="13"/>
  <c r="P11" i="23"/>
  <c r="H20" i="13"/>
  <c r="I20" i="13"/>
  <c r="K20" i="13"/>
  <c r="L20" i="13"/>
  <c r="P12" i="23"/>
  <c r="H21" i="13"/>
  <c r="I21" i="13"/>
  <c r="K21" i="13"/>
  <c r="L21" i="13"/>
  <c r="P13" i="23"/>
  <c r="H22" i="13"/>
  <c r="I22" i="13"/>
  <c r="K22" i="13"/>
  <c r="L22" i="13"/>
  <c r="P14" i="23"/>
  <c r="P15" i="23"/>
  <c r="H10" i="15"/>
  <c r="N10" i="15"/>
  <c r="K10" i="15"/>
  <c r="L10" i="15"/>
  <c r="Q2" i="23"/>
  <c r="H11" i="15"/>
  <c r="O11" i="15"/>
  <c r="K11" i="15"/>
  <c r="L11" i="15"/>
  <c r="Q3" i="23"/>
  <c r="H12" i="15"/>
  <c r="O12" i="15"/>
  <c r="K12" i="15"/>
  <c r="L12" i="15"/>
  <c r="Q4" i="23"/>
  <c r="H13" i="15"/>
  <c r="O13" i="15"/>
  <c r="K13" i="15"/>
  <c r="L13" i="15"/>
  <c r="Q5" i="23"/>
  <c r="H14" i="15"/>
  <c r="O14" i="15"/>
  <c r="K14" i="15"/>
  <c r="L14" i="15"/>
  <c r="Q6" i="23"/>
  <c r="H15" i="15"/>
  <c r="O15" i="15"/>
  <c r="K15" i="15"/>
  <c r="L15" i="15"/>
  <c r="Q7" i="23"/>
  <c r="H16" i="15"/>
  <c r="O16" i="15"/>
  <c r="K16" i="15"/>
  <c r="L16" i="15"/>
  <c r="Q8" i="23"/>
  <c r="H17" i="15"/>
  <c r="L17" i="15"/>
  <c r="Q9" i="23"/>
  <c r="H18" i="15"/>
  <c r="O18" i="15"/>
  <c r="K18" i="15"/>
  <c r="L18" i="15"/>
  <c r="Q10" i="23"/>
  <c r="H19" i="15"/>
  <c r="O19" i="15"/>
  <c r="K19" i="15"/>
  <c r="L19" i="15"/>
  <c r="Q11" i="23"/>
  <c r="H20" i="15"/>
  <c r="O20" i="15"/>
  <c r="K20" i="15"/>
  <c r="L20" i="15"/>
  <c r="Q12" i="23"/>
  <c r="H21" i="15"/>
  <c r="O21" i="15"/>
  <c r="K21" i="15"/>
  <c r="L21" i="15"/>
  <c r="Q13" i="23"/>
  <c r="H22" i="15"/>
  <c r="O22" i="15"/>
  <c r="K22" i="15"/>
  <c r="L22" i="15"/>
  <c r="Q14" i="23"/>
  <c r="Q15" i="23"/>
  <c r="R2" i="23"/>
  <c r="R3" i="23"/>
  <c r="R4" i="23"/>
  <c r="R5" i="23"/>
  <c r="R6" i="23"/>
  <c r="R7" i="23"/>
  <c r="R8" i="23"/>
  <c r="R9" i="23"/>
  <c r="R10" i="23"/>
  <c r="R11" i="23"/>
  <c r="R12" i="23"/>
  <c r="R13" i="23"/>
  <c r="R14" i="23"/>
  <c r="R15" i="23"/>
  <c r="H10" i="16"/>
  <c r="K10" i="16"/>
  <c r="L10" i="16"/>
  <c r="S2" i="23"/>
  <c r="H11" i="16"/>
  <c r="O11" i="16"/>
  <c r="K11" i="16"/>
  <c r="L11" i="16"/>
  <c r="S3" i="23"/>
  <c r="H12" i="16"/>
  <c r="O12" i="16"/>
  <c r="K12" i="16"/>
  <c r="L12" i="16"/>
  <c r="S4" i="23"/>
  <c r="H13" i="16"/>
  <c r="O13" i="16"/>
  <c r="K13" i="16"/>
  <c r="L13" i="16"/>
  <c r="S5" i="23"/>
  <c r="H14" i="16"/>
  <c r="O14" i="16"/>
  <c r="K14" i="16"/>
  <c r="L14" i="16"/>
  <c r="S6" i="23"/>
  <c r="H15" i="16"/>
  <c r="O15" i="16"/>
  <c r="K15" i="16"/>
  <c r="L15" i="16"/>
  <c r="S7" i="23"/>
  <c r="H16" i="16"/>
  <c r="O16" i="16"/>
  <c r="K16" i="16"/>
  <c r="L16" i="16"/>
  <c r="S8" i="23"/>
  <c r="H17" i="16"/>
  <c r="O17" i="16"/>
  <c r="K17" i="16"/>
  <c r="L17" i="16"/>
  <c r="S9" i="23"/>
  <c r="H18" i="16"/>
  <c r="O18" i="16"/>
  <c r="K18" i="16"/>
  <c r="L18" i="16"/>
  <c r="S10" i="23"/>
  <c r="H19" i="16"/>
  <c r="O19" i="16"/>
  <c r="K19" i="16"/>
  <c r="L19" i="16"/>
  <c r="S11" i="23"/>
  <c r="H20" i="16"/>
  <c r="O20" i="16"/>
  <c r="K20" i="16"/>
  <c r="L20" i="16"/>
  <c r="S12" i="23"/>
  <c r="H21" i="16"/>
  <c r="O21" i="16"/>
  <c r="K21" i="16"/>
  <c r="L21" i="16"/>
  <c r="S13" i="23"/>
  <c r="H22" i="16"/>
  <c r="O22" i="16"/>
  <c r="K22" i="16"/>
  <c r="L22" i="16"/>
  <c r="S14" i="23"/>
  <c r="S15" i="23"/>
  <c r="H10" i="17"/>
  <c r="N10" i="17"/>
  <c r="K10" i="17"/>
  <c r="L10" i="17"/>
  <c r="T2" i="23"/>
  <c r="H11" i="17"/>
  <c r="O11" i="17"/>
  <c r="K11" i="17"/>
  <c r="L11" i="17"/>
  <c r="T3" i="23"/>
  <c r="H12" i="17"/>
  <c r="O12" i="17"/>
  <c r="K12" i="17"/>
  <c r="L12" i="17"/>
  <c r="T4" i="23"/>
  <c r="H13" i="17"/>
  <c r="O13" i="17"/>
  <c r="K13" i="17"/>
  <c r="L13" i="17"/>
  <c r="T5" i="23"/>
  <c r="H14" i="17"/>
  <c r="O14" i="17"/>
  <c r="K14" i="17"/>
  <c r="L14" i="17"/>
  <c r="T6" i="23"/>
  <c r="H15" i="17"/>
  <c r="O15" i="17"/>
  <c r="K15" i="17"/>
  <c r="L15" i="17"/>
  <c r="T7" i="23"/>
  <c r="H16" i="17"/>
  <c r="O16" i="17"/>
  <c r="K16" i="17"/>
  <c r="L16" i="17"/>
  <c r="T8" i="23"/>
  <c r="H17" i="17"/>
  <c r="O17" i="17"/>
  <c r="K17" i="17"/>
  <c r="L17" i="17"/>
  <c r="T9" i="23"/>
  <c r="H18" i="17"/>
  <c r="O18" i="17"/>
  <c r="K18" i="17"/>
  <c r="L18" i="17"/>
  <c r="T10" i="23"/>
  <c r="H19" i="17"/>
  <c r="O19" i="17"/>
  <c r="K19" i="17"/>
  <c r="L19" i="17"/>
  <c r="T11" i="23"/>
  <c r="H20" i="17"/>
  <c r="O20" i="17"/>
  <c r="K20" i="17"/>
  <c r="L20" i="17"/>
  <c r="T12" i="23"/>
  <c r="H21" i="17"/>
  <c r="O21" i="17"/>
  <c r="K21" i="17"/>
  <c r="L21" i="17"/>
  <c r="T13" i="23"/>
  <c r="H22" i="17"/>
  <c r="O22" i="17"/>
  <c r="K22" i="17"/>
  <c r="L22" i="17"/>
  <c r="T14" i="23"/>
  <c r="T15" i="23"/>
  <c r="H10" i="18"/>
  <c r="N10" i="18"/>
  <c r="K10" i="18"/>
  <c r="L10" i="18"/>
  <c r="U2" i="23"/>
  <c r="H11" i="18"/>
  <c r="N11" i="18"/>
  <c r="K11" i="18"/>
  <c r="L11" i="18"/>
  <c r="U3" i="23"/>
  <c r="H12" i="18"/>
  <c r="N12" i="18"/>
  <c r="K12" i="18"/>
  <c r="L12" i="18"/>
  <c r="U4" i="23"/>
  <c r="H13" i="18"/>
  <c r="N13" i="18"/>
  <c r="K13" i="18"/>
  <c r="L13" i="18"/>
  <c r="U5" i="23"/>
  <c r="H14" i="18"/>
  <c r="N14" i="18"/>
  <c r="K14" i="18"/>
  <c r="L14" i="18"/>
  <c r="U6" i="23"/>
  <c r="H15" i="18"/>
  <c r="N15" i="18"/>
  <c r="K15" i="18"/>
  <c r="L15" i="18"/>
  <c r="U7" i="23"/>
  <c r="H16" i="18"/>
  <c r="N16" i="18"/>
  <c r="K16" i="18"/>
  <c r="L16" i="18"/>
  <c r="U8" i="23"/>
  <c r="H17" i="18"/>
  <c r="N17" i="18"/>
  <c r="K17" i="18"/>
  <c r="L17" i="18"/>
  <c r="U9" i="23"/>
  <c r="H18" i="18"/>
  <c r="N18" i="18"/>
  <c r="K18" i="18"/>
  <c r="L18" i="18"/>
  <c r="U10" i="23"/>
  <c r="H19" i="18"/>
  <c r="N19" i="18"/>
  <c r="K19" i="18"/>
  <c r="L19" i="18"/>
  <c r="U11" i="23"/>
  <c r="H20" i="18"/>
  <c r="N20" i="18"/>
  <c r="K20" i="18"/>
  <c r="L20" i="18"/>
  <c r="U12" i="23"/>
  <c r="H21" i="18"/>
  <c r="N21" i="18"/>
  <c r="K21" i="18"/>
  <c r="L21" i="18"/>
  <c r="U13" i="23"/>
  <c r="H22" i="18"/>
  <c r="N22" i="18"/>
  <c r="K22" i="18"/>
  <c r="L22" i="18"/>
  <c r="U14" i="23"/>
  <c r="U15" i="23"/>
  <c r="V12" i="23"/>
  <c r="H13" i="19"/>
  <c r="N13" i="19"/>
  <c r="K13" i="19"/>
  <c r="L13" i="19"/>
  <c r="V2" i="23"/>
  <c r="H14" i="19"/>
  <c r="N14" i="19"/>
  <c r="K14" i="19"/>
  <c r="L14" i="19"/>
  <c r="V3" i="23"/>
  <c r="H15" i="19"/>
  <c r="N15" i="19"/>
  <c r="K15" i="19"/>
  <c r="L15" i="19"/>
  <c r="V4" i="23"/>
  <c r="H16" i="19"/>
  <c r="N16" i="19"/>
  <c r="K16" i="19"/>
  <c r="L16" i="19"/>
  <c r="V5" i="23"/>
  <c r="H17" i="19"/>
  <c r="N17" i="19"/>
  <c r="K17" i="19"/>
  <c r="L17" i="19"/>
  <c r="V6" i="23"/>
  <c r="H18" i="19"/>
  <c r="N18" i="19"/>
  <c r="K18" i="19"/>
  <c r="L18" i="19"/>
  <c r="V7" i="23"/>
  <c r="H19" i="19"/>
  <c r="N19" i="19"/>
  <c r="K19" i="19"/>
  <c r="L19" i="19"/>
  <c r="V8" i="23"/>
  <c r="H20" i="19"/>
  <c r="N20" i="19"/>
  <c r="K20" i="19"/>
  <c r="L20" i="19"/>
  <c r="V9" i="23"/>
  <c r="H21" i="19"/>
  <c r="N21" i="19"/>
  <c r="K21" i="19"/>
  <c r="L21" i="19"/>
  <c r="V10" i="23"/>
  <c r="V11" i="23"/>
  <c r="V13" i="23"/>
  <c r="V14" i="23"/>
  <c r="V15" i="23"/>
  <c r="L10" i="21"/>
  <c r="O10" i="21"/>
  <c r="P10" i="21"/>
  <c r="W2" i="23"/>
  <c r="L11" i="21"/>
  <c r="S11" i="21"/>
  <c r="O11" i="21"/>
  <c r="P11" i="21"/>
  <c r="W3" i="23"/>
  <c r="L12" i="21"/>
  <c r="S12" i="21"/>
  <c r="O12" i="21"/>
  <c r="P12" i="21"/>
  <c r="W4" i="23"/>
  <c r="L13" i="21"/>
  <c r="S13" i="21"/>
  <c r="O13" i="21"/>
  <c r="P13" i="21"/>
  <c r="W5" i="23"/>
  <c r="L14" i="21"/>
  <c r="S14" i="21"/>
  <c r="O14" i="21"/>
  <c r="P14" i="21"/>
  <c r="W6" i="23"/>
  <c r="L15" i="21"/>
  <c r="S15" i="21"/>
  <c r="O15" i="21"/>
  <c r="P15" i="21"/>
  <c r="W7" i="23"/>
  <c r="L16" i="21"/>
  <c r="S16" i="21"/>
  <c r="O16" i="21"/>
  <c r="P16" i="21"/>
  <c r="W8" i="23"/>
  <c r="L17" i="21"/>
  <c r="S17" i="21"/>
  <c r="O17" i="21"/>
  <c r="P17" i="21"/>
  <c r="W9" i="23"/>
  <c r="L18" i="21"/>
  <c r="S18" i="21"/>
  <c r="O18" i="21"/>
  <c r="P18" i="21"/>
  <c r="W10" i="23"/>
  <c r="W11" i="23"/>
  <c r="W12" i="23"/>
  <c r="W13" i="23"/>
  <c r="W14" i="23"/>
  <c r="W15" i="23"/>
  <c r="H10" i="1"/>
  <c r="K10" i="1"/>
  <c r="K2" i="23"/>
  <c r="H11" i="1"/>
  <c r="K11" i="1"/>
  <c r="K3" i="23"/>
  <c r="H12" i="1"/>
  <c r="K12" i="1"/>
  <c r="K4" i="23"/>
  <c r="H13" i="1"/>
  <c r="K13" i="1"/>
  <c r="K5" i="23"/>
  <c r="H14" i="1"/>
  <c r="K14" i="1"/>
  <c r="K6" i="23"/>
  <c r="H15" i="1"/>
  <c r="K15" i="1"/>
  <c r="K7" i="23"/>
  <c r="H16" i="1"/>
  <c r="K16" i="1"/>
  <c r="K8" i="23"/>
  <c r="H17" i="1"/>
  <c r="K17" i="1"/>
  <c r="K9" i="23"/>
  <c r="H18" i="1"/>
  <c r="K18" i="1"/>
  <c r="K10" i="23"/>
  <c r="H19" i="1"/>
  <c r="K19" i="1"/>
  <c r="K11" i="23"/>
  <c r="H20" i="1"/>
  <c r="K20" i="1"/>
  <c r="K12" i="23"/>
  <c r="H21" i="1"/>
  <c r="K21" i="1"/>
  <c r="K13" i="23"/>
  <c r="H22" i="1"/>
  <c r="K22" i="1"/>
  <c r="K14" i="23"/>
  <c r="K15" i="23"/>
  <c r="M10" i="15"/>
  <c r="M11" i="15"/>
  <c r="M12" i="15"/>
  <c r="M13" i="15"/>
  <c r="M14" i="15"/>
  <c r="M15" i="15"/>
  <c r="M16" i="15"/>
  <c r="M17" i="15"/>
  <c r="M18" i="15"/>
  <c r="M19" i="15"/>
  <c r="M20" i="15"/>
  <c r="M21" i="15"/>
  <c r="M22" i="15"/>
  <c r="M23" i="15"/>
  <c r="H25" i="15"/>
  <c r="H26" i="15"/>
  <c r="M26" i="15"/>
  <c r="M25" i="15"/>
  <c r="L23" i="18"/>
  <c r="L35" i="21"/>
  <c r="L36" i="21"/>
  <c r="Q35" i="21"/>
  <c r="Q17" i="21"/>
  <c r="Q15" i="21"/>
  <c r="Q11" i="21"/>
  <c r="L27" i="19"/>
  <c r="H26" i="19"/>
  <c r="L26" i="19"/>
  <c r="L28" i="19"/>
  <c r="H27" i="19"/>
  <c r="L27" i="18"/>
  <c r="H27" i="17"/>
  <c r="H28" i="17"/>
  <c r="H29" i="16"/>
  <c r="H30" i="16"/>
  <c r="M30" i="16"/>
  <c r="M29" i="16"/>
  <c r="H27" i="13"/>
  <c r="M27" i="13"/>
  <c r="H28" i="13"/>
  <c r="M28" i="13"/>
  <c r="M29" i="13"/>
  <c r="L23" i="13"/>
  <c r="L25" i="12"/>
  <c r="H30" i="12"/>
  <c r="H31" i="12"/>
  <c r="M25" i="12"/>
  <c r="M30" i="12"/>
  <c r="K25" i="6"/>
  <c r="M21" i="6"/>
  <c r="M17" i="6"/>
  <c r="M15" i="6"/>
  <c r="M11" i="6"/>
  <c r="L28" i="18"/>
  <c r="M27" i="18"/>
  <c r="M28" i="18"/>
  <c r="M29" i="18"/>
  <c r="L10" i="1"/>
  <c r="H10" i="14"/>
  <c r="O10" i="14"/>
  <c r="K10" i="14"/>
  <c r="L10" i="14"/>
  <c r="L12" i="1"/>
  <c r="H11" i="14"/>
  <c r="P11" i="14"/>
  <c r="K11" i="14"/>
  <c r="M11" i="14"/>
  <c r="H12" i="14"/>
  <c r="P12" i="14"/>
  <c r="K12" i="14"/>
  <c r="L12" i="14"/>
  <c r="H13" i="14"/>
  <c r="P13" i="14"/>
  <c r="K13" i="14"/>
  <c r="L13" i="14"/>
  <c r="H14" i="14"/>
  <c r="P14" i="14"/>
  <c r="K14" i="14"/>
  <c r="L14" i="14"/>
  <c r="L16" i="1"/>
  <c r="H15" i="14"/>
  <c r="P15" i="14"/>
  <c r="K15" i="14"/>
  <c r="M15" i="14"/>
  <c r="L17" i="1"/>
  <c r="H16" i="14"/>
  <c r="P16" i="14"/>
  <c r="K16" i="14"/>
  <c r="L16" i="14"/>
  <c r="M16" i="14"/>
  <c r="L18" i="1"/>
  <c r="H17" i="14"/>
  <c r="P17" i="14"/>
  <c r="K17" i="14"/>
  <c r="M17" i="14"/>
  <c r="O17" i="15"/>
  <c r="K17" i="15"/>
  <c r="L19" i="1"/>
  <c r="H18" i="14"/>
  <c r="P18" i="14"/>
  <c r="K18" i="14"/>
  <c r="L18" i="14"/>
  <c r="H11" i="21"/>
  <c r="I11" i="21"/>
  <c r="K11" i="21"/>
  <c r="H12" i="21"/>
  <c r="I12" i="21"/>
  <c r="K12" i="21"/>
  <c r="H13" i="21"/>
  <c r="I13" i="21"/>
  <c r="K13" i="21"/>
  <c r="H14" i="21"/>
  <c r="I14" i="21"/>
  <c r="K14" i="21"/>
  <c r="H15" i="21"/>
  <c r="I15" i="21"/>
  <c r="K15" i="21"/>
  <c r="H16" i="21"/>
  <c r="I16" i="21"/>
  <c r="K16" i="21"/>
  <c r="H17" i="21"/>
  <c r="I17" i="21"/>
  <c r="K17" i="21"/>
  <c r="H18" i="21"/>
  <c r="I18" i="21"/>
  <c r="K18" i="21"/>
  <c r="H10" i="21"/>
  <c r="I10" i="21"/>
  <c r="K10" i="21"/>
  <c r="Q10" i="21"/>
  <c r="M10" i="21"/>
  <c r="M10" i="17"/>
  <c r="I10" i="17"/>
  <c r="L23" i="9"/>
  <c r="K26" i="9"/>
  <c r="M26" i="9"/>
  <c r="K25" i="9"/>
  <c r="M25" i="9"/>
  <c r="M23" i="9"/>
  <c r="M13" i="12"/>
  <c r="M10" i="13"/>
  <c r="M11" i="18"/>
  <c r="M12" i="18"/>
  <c r="M10" i="18"/>
  <c r="M13" i="18"/>
  <c r="M14" i="18"/>
  <c r="M15" i="18"/>
  <c r="M16" i="18"/>
  <c r="M17" i="18"/>
  <c r="M18" i="18"/>
  <c r="M19" i="18"/>
  <c r="M20" i="18"/>
  <c r="M21" i="18"/>
  <c r="M22" i="18"/>
  <c r="I22" i="18"/>
  <c r="I21" i="18"/>
  <c r="I20" i="18"/>
  <c r="I19" i="18"/>
  <c r="I18" i="18"/>
  <c r="I17" i="18"/>
  <c r="I16" i="18"/>
  <c r="I15" i="18"/>
  <c r="I14" i="18"/>
  <c r="I13" i="18"/>
  <c r="I10" i="18"/>
  <c r="I12" i="18"/>
  <c r="I11" i="18"/>
  <c r="M21" i="19"/>
  <c r="I21" i="19"/>
  <c r="M20" i="19"/>
  <c r="I20" i="19"/>
  <c r="M19" i="19"/>
  <c r="I19" i="19"/>
  <c r="M18" i="19"/>
  <c r="I18" i="19"/>
  <c r="M17" i="19"/>
  <c r="I17" i="19"/>
  <c r="M16" i="19"/>
  <c r="I16" i="19"/>
  <c r="M13" i="19"/>
  <c r="I13" i="19"/>
  <c r="M15" i="19"/>
  <c r="I15" i="19"/>
  <c r="M14" i="19"/>
  <c r="I14" i="19"/>
  <c r="M10" i="16"/>
  <c r="I10" i="16"/>
  <c r="I10" i="15"/>
  <c r="N10" i="14"/>
  <c r="I10" i="14"/>
  <c r="M12" i="12"/>
  <c r="K23" i="1"/>
  <c r="J26" i="1"/>
  <c r="J25" i="1"/>
  <c r="L21" i="1"/>
  <c r="L11" i="1"/>
  <c r="L23" i="1"/>
  <c r="L13" i="1"/>
  <c r="L14" i="1"/>
  <c r="L15" i="1"/>
  <c r="L20" i="1"/>
  <c r="L22" i="1"/>
  <c r="L25" i="1"/>
  <c r="L26" i="1"/>
  <c r="L27" i="1"/>
  <c r="H21" i="14"/>
  <c r="P21" i="14"/>
  <c r="K21" i="14"/>
  <c r="M21" i="14"/>
  <c r="M23" i="14"/>
  <c r="H19" i="14"/>
  <c r="P19" i="14"/>
  <c r="K19" i="14"/>
  <c r="L19" i="14"/>
  <c r="H20" i="14"/>
  <c r="P20" i="14"/>
  <c r="K20" i="14"/>
  <c r="L20" i="14"/>
  <c r="H22" i="14"/>
  <c r="P22" i="14"/>
  <c r="K22" i="14"/>
  <c r="L22" i="14"/>
  <c r="L23" i="14"/>
  <c r="N22" i="15"/>
  <c r="N18" i="15"/>
  <c r="N12" i="15"/>
  <c r="S11" i="15"/>
  <c r="L23" i="6"/>
  <c r="M23" i="6"/>
  <c r="M14" i="12"/>
  <c r="M15" i="12"/>
  <c r="M16" i="12"/>
  <c r="M17" i="12"/>
  <c r="M18" i="12"/>
  <c r="M19" i="12"/>
  <c r="M20" i="12"/>
  <c r="M21" i="12"/>
  <c r="M22" i="12"/>
  <c r="M23" i="12"/>
  <c r="M24" i="12"/>
  <c r="L26" i="12"/>
  <c r="M26" i="12"/>
  <c r="L27" i="12"/>
  <c r="M27" i="12"/>
  <c r="M28" i="12"/>
  <c r="M31" i="12"/>
  <c r="M32" i="12"/>
  <c r="M25" i="6"/>
  <c r="N23" i="14"/>
  <c r="M12" i="6"/>
  <c r="M10" i="6"/>
  <c r="M22" i="9"/>
  <c r="M21" i="9"/>
  <c r="M20" i="9"/>
  <c r="M19" i="9"/>
  <c r="M10" i="9"/>
  <c r="M12" i="9"/>
  <c r="M11" i="9"/>
  <c r="M22" i="6"/>
  <c r="M20" i="6"/>
  <c r="M19" i="6"/>
  <c r="K26" i="6"/>
  <c r="M26" i="6"/>
  <c r="I22" i="1"/>
  <c r="I21" i="1"/>
  <c r="I20" i="1"/>
  <c r="I19" i="1"/>
  <c r="I10" i="1"/>
  <c r="I12" i="1"/>
  <c r="I11" i="1"/>
  <c r="M11" i="21"/>
  <c r="Q12" i="21"/>
  <c r="M14" i="21"/>
  <c r="Q14" i="21"/>
  <c r="M16" i="21"/>
  <c r="Q16" i="21"/>
  <c r="M18" i="21"/>
  <c r="Q18" i="21"/>
  <c r="M12" i="21"/>
  <c r="M13" i="21"/>
  <c r="M15" i="21"/>
  <c r="M17" i="21"/>
  <c r="Q13" i="21"/>
  <c r="Q36" i="21"/>
  <c r="Q37" i="21"/>
  <c r="M22" i="19"/>
  <c r="M18" i="17"/>
  <c r="I17" i="17"/>
  <c r="M16" i="17"/>
  <c r="M14" i="17"/>
  <c r="I13" i="17"/>
  <c r="I18" i="17"/>
  <c r="M17" i="17"/>
  <c r="I16" i="17"/>
  <c r="I15" i="17"/>
  <c r="I14" i="17"/>
  <c r="M13" i="17"/>
  <c r="M15" i="17"/>
  <c r="I12" i="17"/>
  <c r="M19" i="17"/>
  <c r="I20" i="17"/>
  <c r="M20" i="17"/>
  <c r="I22" i="17"/>
  <c r="I11" i="17"/>
  <c r="I19" i="17"/>
  <c r="I21" i="17"/>
  <c r="M18" i="16"/>
  <c r="I17" i="16"/>
  <c r="M16" i="16"/>
  <c r="I15" i="16"/>
  <c r="I14" i="16"/>
  <c r="I13" i="16"/>
  <c r="L24" i="17"/>
  <c r="M22" i="17"/>
  <c r="M11" i="17"/>
  <c r="M12" i="17"/>
  <c r="L23" i="17"/>
  <c r="M21" i="17"/>
  <c r="I18" i="16"/>
  <c r="M17" i="16"/>
  <c r="I16" i="16"/>
  <c r="M14" i="16"/>
  <c r="M13" i="16"/>
  <c r="M15" i="16"/>
  <c r="I12" i="16"/>
  <c r="M19" i="16"/>
  <c r="I20" i="16"/>
  <c r="M20" i="16"/>
  <c r="I22" i="16"/>
  <c r="I11" i="16"/>
  <c r="I19" i="16"/>
  <c r="I21" i="16"/>
  <c r="I18" i="15"/>
  <c r="I14" i="15"/>
  <c r="I13" i="15"/>
  <c r="M27" i="17"/>
  <c r="M23" i="17"/>
  <c r="M28" i="17"/>
  <c r="M24" i="17"/>
  <c r="M12" i="16"/>
  <c r="M11" i="16"/>
  <c r="L25" i="16"/>
  <c r="M21" i="16"/>
  <c r="L26" i="16"/>
  <c r="M22" i="16"/>
  <c r="I17" i="15"/>
  <c r="I16" i="15"/>
  <c r="I15" i="15"/>
  <c r="I12" i="15"/>
  <c r="I20" i="15"/>
  <c r="I22" i="15"/>
  <c r="I11" i="15"/>
  <c r="I19" i="15"/>
  <c r="I21" i="15"/>
  <c r="M25" i="17"/>
  <c r="M29" i="17"/>
  <c r="M26" i="16"/>
  <c r="M25" i="16"/>
  <c r="I22" i="14"/>
  <c r="I20" i="14"/>
  <c r="I17" i="14"/>
  <c r="I15" i="14"/>
  <c r="I13" i="14"/>
  <c r="M27" i="16"/>
  <c r="I11" i="14"/>
  <c r="N11" i="14"/>
  <c r="N20" i="14"/>
  <c r="I19" i="14"/>
  <c r="N19" i="14"/>
  <c r="I16" i="14"/>
  <c r="N16" i="14"/>
  <c r="N15" i="14"/>
  <c r="N17" i="14"/>
  <c r="N22" i="14"/>
  <c r="I12" i="14"/>
  <c r="I14" i="14"/>
  <c r="N14" i="14"/>
  <c r="I18" i="14"/>
  <c r="N18" i="14"/>
  <c r="I21" i="14"/>
  <c r="M20" i="13"/>
  <c r="M19" i="13"/>
  <c r="M18" i="13"/>
  <c r="M17" i="13"/>
  <c r="M16" i="13"/>
  <c r="M14" i="13"/>
  <c r="N24" i="14"/>
  <c r="N21" i="14"/>
  <c r="N12" i="14"/>
  <c r="N13" i="14"/>
  <c r="M13" i="13"/>
  <c r="M12" i="13"/>
  <c r="M11" i="13"/>
  <c r="M21" i="13"/>
  <c r="H46" i="14"/>
  <c r="N46" i="14"/>
  <c r="H45" i="14"/>
  <c r="N45" i="14"/>
  <c r="N43" i="14"/>
  <c r="M15" i="13"/>
  <c r="M22" i="13"/>
  <c r="N47" i="14"/>
  <c r="M18" i="9"/>
  <c r="M17" i="9"/>
  <c r="M14" i="9"/>
  <c r="M15" i="9"/>
  <c r="M13" i="9"/>
  <c r="M18" i="6"/>
  <c r="M16" i="6"/>
  <c r="M16" i="9"/>
  <c r="M27" i="9"/>
  <c r="M14" i="6"/>
  <c r="I18" i="1"/>
  <c r="I17" i="1"/>
  <c r="I16" i="1"/>
  <c r="I15" i="1"/>
  <c r="I14" i="1"/>
  <c r="I13" i="1"/>
  <c r="M27" i="6"/>
  <c r="M13" i="6"/>
</calcChain>
</file>

<file path=xl/comments1.xml><?xml version="1.0" encoding="utf-8"?>
<comments xmlns="http://schemas.openxmlformats.org/spreadsheetml/2006/main">
  <authors>
    <author>Kirati Srichawla</author>
  </authors>
  <commentList>
    <comment ref="L25" authorId="0">
      <text>
        <r>
          <rPr>
            <b/>
            <sz val="9"/>
            <color indexed="81"/>
            <rFont val="Calibri"/>
            <family val="2"/>
            <charset val="222"/>
          </rPr>
          <t>Kirati Srichawla:</t>
        </r>
        <r>
          <rPr>
            <sz val="9"/>
            <color indexed="81"/>
            <rFont val="Calibri"/>
            <family val="2"/>
            <charset val="22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<sst xmlns="http://schemas.openxmlformats.org/spreadsheetml/2006/main" count="883" uniqueCount="132">
  <si>
    <t xml:space="preserve">บริษัท พูนธนามาร์เก็ตติ้ง จำกัด </t>
  </si>
  <si>
    <t>95 ถนนสุคนธสวัสดิ์ แขวงลาดพร้าว เขตลาดพร้าว กรุงเทพฯ 10230</t>
  </si>
  <si>
    <t>เลขประจำตัวผู้เสียภาษี 0105535091676</t>
  </si>
  <si>
    <t>ปริมาณการถ่ายเอกสารประจำเดือน  กรกฎาคม 2561</t>
  </si>
  <si>
    <t>ลำดับที่</t>
  </si>
  <si>
    <t>ชื่อหน่วยงาน</t>
  </si>
  <si>
    <t>ยี่ห้อ/รุ่น</t>
  </si>
  <si>
    <t xml:space="preserve">หมายเลขเครื่อง </t>
  </si>
  <si>
    <t>มิเตอร์เริ่ม</t>
  </si>
  <si>
    <t>มิเตอร์หยุด</t>
  </si>
  <si>
    <t>ปริมาณการ</t>
  </si>
  <si>
    <t>หักกระดาษ</t>
  </si>
  <si>
    <t>จำนวนเงิน</t>
  </si>
  <si>
    <t>ถ่ายเอกสาร (แผ่น)</t>
  </si>
  <si>
    <t>ถ่ายเอกสารสุทธิ</t>
  </si>
  <si>
    <t>บริษัท สุริยวงศ์ บุ๊คเซ็นเตอร์ จำกัด</t>
  </si>
  <si>
    <t>07RUBJPJC0001EW</t>
  </si>
  <si>
    <t xml:space="preserve"> 03/08/61</t>
  </si>
  <si>
    <t>สี</t>
  </si>
  <si>
    <t>ขาวดำ</t>
  </si>
  <si>
    <t>07S4BJLJ800001R</t>
  </si>
  <si>
    <t>สุขุมวิท 42</t>
  </si>
  <si>
    <t>07S4BJLK100006X</t>
  </si>
  <si>
    <t xml:space="preserve"> 31/07/61</t>
  </si>
  <si>
    <t>07S4BJLK100021B</t>
  </si>
  <si>
    <t>ลาซาล</t>
  </si>
  <si>
    <t>07S4BJLK100001E</t>
  </si>
  <si>
    <t xml:space="preserve"> 02/08/61</t>
  </si>
  <si>
    <t>ลาชาล</t>
  </si>
  <si>
    <t>07S4BJLK10002CX</t>
  </si>
  <si>
    <t>07RUBJPJC0001QP</t>
  </si>
  <si>
    <t>07RUBJPJC00005Z</t>
  </si>
  <si>
    <t>07RUBJPJC0001KF</t>
  </si>
  <si>
    <t>เสีย 3% (แผ่น)</t>
  </si>
  <si>
    <t>*** อัตราค่าถ่ายเอกสาร   สี  2.7  บาท/แผ่น</t>
  </si>
  <si>
    <t>*** อัตราค่าถ่ายเอกสาร  ขาวดำ 0.26บาท/แผ่น</t>
  </si>
  <si>
    <t>หักกระดาษเสีย 3%</t>
  </si>
  <si>
    <t>ปริมาณการการถ่ายกระดาษสีสุทธิ</t>
  </si>
  <si>
    <t>ปริมาณการการถ่ายกระดาษขาวดำสุทธิ</t>
  </si>
  <si>
    <t xml:space="preserve">ยอดรวมสุทธิ </t>
  </si>
  <si>
    <t xml:space="preserve">         ปริมาณการการถ่ายกระดาษขาวดำสุทธิ</t>
  </si>
  <si>
    <t>บริษัท เอเชียบุ๊ค จำกัด (อ1838)</t>
  </si>
  <si>
    <t xml:space="preserve"> 31/08/61</t>
  </si>
  <si>
    <t>ปริมาณการถ่ายเอกสารประจำเดือน  สิงหาคม 2561</t>
  </si>
  <si>
    <t xml:space="preserve"> 03/10/61</t>
  </si>
  <si>
    <t xml:space="preserve"> 04/10/61</t>
  </si>
  <si>
    <t>ปริมาณการถ่ายเอกสารประจำเดือน กันยายน 2561</t>
  </si>
  <si>
    <t>วันที่จดมิเตอร์</t>
  </si>
  <si>
    <t>รวม</t>
  </si>
  <si>
    <t>ยอดเงินรวมสุทธิ</t>
  </si>
  <si>
    <t xml:space="preserve"> 06/11/61</t>
  </si>
  <si>
    <t xml:space="preserve"> 02/11/61</t>
  </si>
  <si>
    <t xml:space="preserve">  1/11/61</t>
  </si>
  <si>
    <t xml:space="preserve"> 1/11/61</t>
  </si>
  <si>
    <t xml:space="preserve"> 6/12/61</t>
  </si>
  <si>
    <t xml:space="preserve"> 4/12/61</t>
  </si>
  <si>
    <t xml:space="preserve"> 3/1/62</t>
  </si>
  <si>
    <t xml:space="preserve"> 26/12/61</t>
  </si>
  <si>
    <t xml:space="preserve"> 28/12/61</t>
  </si>
  <si>
    <t>Big C ราชดำริ ชั้น 5</t>
  </si>
  <si>
    <t xml:space="preserve"> 1/2/62</t>
  </si>
  <si>
    <t xml:space="preserve"> 25/1/62</t>
  </si>
  <si>
    <t xml:space="preserve"> 28/1/62</t>
  </si>
  <si>
    <t xml:space="preserve"> 5/3/62</t>
  </si>
  <si>
    <t xml:space="preserve"> 26/2/62</t>
  </si>
  <si>
    <t xml:space="preserve"> 25/2/62</t>
  </si>
  <si>
    <t xml:space="preserve"> 4/4/62</t>
  </si>
  <si>
    <t xml:space="preserve"> 27/3/62</t>
  </si>
  <si>
    <t>Big C ราชดำริ ชั้น 7</t>
  </si>
  <si>
    <t xml:space="preserve"> 2/5/62</t>
  </si>
  <si>
    <t xml:space="preserve"> 29/4/62</t>
  </si>
  <si>
    <t xml:space="preserve"> 27/4/62</t>
  </si>
  <si>
    <t>BDC1 คลัง WHA</t>
  </si>
  <si>
    <t xml:space="preserve"> 6/6/62</t>
  </si>
  <si>
    <t xml:space="preserve"> 29/5/62</t>
  </si>
  <si>
    <t xml:space="preserve"> 1/7/62</t>
  </si>
  <si>
    <t xml:space="preserve"> 27/6/62</t>
  </si>
  <si>
    <t>No.</t>
  </si>
  <si>
    <t>Installation Date</t>
  </si>
  <si>
    <t xml:space="preserve">Document No. </t>
  </si>
  <si>
    <t>Model</t>
  </si>
  <si>
    <t>Type</t>
  </si>
  <si>
    <t xml:space="preserve">Location </t>
  </si>
  <si>
    <t xml:space="preserve">Serial Number </t>
  </si>
  <si>
    <t>Contract No.</t>
  </si>
  <si>
    <t>Start of Contract</t>
  </si>
  <si>
    <t xml:space="preserve">End of Contract  </t>
  </si>
  <si>
    <t>Mono</t>
  </si>
  <si>
    <t>Color</t>
  </si>
  <si>
    <t xml:space="preserve">Total pages by Month </t>
  </si>
  <si>
    <t>IN1800549</t>
  </si>
  <si>
    <t>SL-K4300LX</t>
  </si>
  <si>
    <t>IN1800552</t>
  </si>
  <si>
    <t>IN1800502</t>
  </si>
  <si>
    <t>IN1800546</t>
  </si>
  <si>
    <t>IN1800503</t>
  </si>
  <si>
    <t>SL-X4300LX</t>
  </si>
  <si>
    <t>ABลาซาล</t>
  </si>
  <si>
    <t>IN1800551</t>
  </si>
  <si>
    <t>IN1800548</t>
  </si>
  <si>
    <t xml:space="preserve"> 03/09/61</t>
  </si>
  <si>
    <t>ถ่ายเอกสารสุทธิ Mono</t>
  </si>
  <si>
    <t xml:space="preserve">ถ่ายเอกสารสุทธิ Color </t>
  </si>
  <si>
    <t xml:space="preserve">รวม </t>
  </si>
  <si>
    <t xml:space="preserve"> จำนวนเงิน </t>
  </si>
  <si>
    <t>ถ่ายเอกสารสุทธิ  Mono</t>
  </si>
  <si>
    <t xml:space="preserve">ถ่ายเอกสารสุทธิ Mono </t>
  </si>
  <si>
    <t xml:space="preserve">ถ่ายเอกสารสุทธิ ขาว- ดำ  </t>
  </si>
  <si>
    <t xml:space="preserve">ปริมาณการถ่ายเอกสารประจำเดือน  </t>
  </si>
  <si>
    <t>พ.ศ.</t>
  </si>
  <si>
    <t xml:space="preserve">ชนิดการถ่าย </t>
  </si>
  <si>
    <t>Symbolic</t>
  </si>
  <si>
    <t xml:space="preserve">ประริมาณ กระดาษเสีย </t>
  </si>
  <si>
    <t xml:space="preserve">ถ่ายเอกสารสุทธิ </t>
  </si>
  <si>
    <t>กรกฎาคม</t>
  </si>
  <si>
    <t xml:space="preserve">ตุลาคม </t>
  </si>
  <si>
    <t xml:space="preserve">ปริมาณการถ่ายเอกสารประจำเดือน     พฤษจิกายน    พ.ศ. 2561      </t>
  </si>
  <si>
    <t>ปริมาณการถ่ายเอกสารประจำเดือน ธันวาคม 2561</t>
  </si>
  <si>
    <t>Jun-18</t>
  </si>
  <si>
    <t>Jul-18</t>
  </si>
  <si>
    <t>Aug-18</t>
  </si>
  <si>
    <t>Sep-18</t>
  </si>
  <si>
    <t>Oct-18</t>
  </si>
  <si>
    <t>Nov-18</t>
  </si>
  <si>
    <t>Dec-18</t>
  </si>
  <si>
    <t>Jan-19</t>
  </si>
  <si>
    <t>Feb-19</t>
  </si>
  <si>
    <t>Mar-19</t>
  </si>
  <si>
    <t>Apr-19</t>
  </si>
  <si>
    <t>May-19</t>
  </si>
  <si>
    <t>Jun-19</t>
  </si>
  <si>
    <t>IN1800547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</si>
</sst>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_-;\-* #,##0_-;_-* &quot;-&quot;_-;_-@_-"/>
    <numFmt numFmtId="43" formatCode="_-* #,##0.00_-;\-* #,##0.00_-;_-* &quot;-&quot;??_-;_-@_-"/>
    <numFmt numFmtId="164" formatCode="_-* #,##0_-;\-* #,##0_-;_-* &quot;-&quot;??_-;_-@_-"/>
    <numFmt numFmtId="165" formatCode="mmmm"/>
  </numFmts>
  <fonts count="62" x14ac:knownFonts="1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b/>
      <sz val="15"/>
      <color theme="1"/>
      <name val="Angsana New"/>
      <family val="1"/>
    </font>
    <font>
      <b/>
      <sz val="12"/>
      <name val="Angsana New"/>
      <family val="1"/>
    </font>
    <font>
      <b/>
      <sz val="12"/>
      <color theme="1"/>
      <name val="Angsana New"/>
      <family val="1"/>
    </font>
    <font>
      <b/>
      <sz val="15"/>
      <name val="Angsana New"/>
      <family val="1"/>
    </font>
    <font>
      <sz val="12"/>
      <color theme="1"/>
      <name val="Angsana New"/>
      <family val="1"/>
    </font>
    <font>
      <sz val="13"/>
      <color rgb="FF000000"/>
      <name val="Angsana New"/>
      <family val="1"/>
    </font>
    <font>
      <sz val="12"/>
      <color theme="1"/>
      <name val="Calibri"/>
      <family val="2"/>
      <charset val="222"/>
      <scheme val="minor"/>
    </font>
    <font>
      <sz val="11"/>
      <name val="Calibri"/>
      <family val="2"/>
      <charset val="222"/>
      <scheme val="minor"/>
    </font>
    <font>
      <sz val="14"/>
      <color theme="1"/>
      <name val="Angsana New"/>
      <family val="1"/>
    </font>
    <font>
      <sz val="13"/>
      <name val="Angsana New"/>
      <family val="1"/>
    </font>
    <font>
      <sz val="11"/>
      <color rgb="FF000000"/>
      <name val="Angsana New"/>
      <family val="1"/>
    </font>
    <font>
      <sz val="16"/>
      <color theme="1"/>
      <name val="Angsana New"/>
      <family val="1"/>
    </font>
    <font>
      <sz val="16"/>
      <name val="Angsana New"/>
      <family val="1"/>
    </font>
    <font>
      <b/>
      <sz val="16"/>
      <color theme="1"/>
      <name val="Angsana New"/>
      <family val="1"/>
    </font>
    <font>
      <b/>
      <u val="doubleAccounting"/>
      <sz val="16"/>
      <color theme="1"/>
      <name val="Angsana New"/>
      <family val="1"/>
    </font>
    <font>
      <sz val="14"/>
      <color rgb="FFFF0000"/>
      <name val="Angsana New"/>
      <family val="1"/>
    </font>
    <font>
      <b/>
      <u val="doubleAccounting"/>
      <sz val="16"/>
      <name val="Angsana New"/>
      <family val="1"/>
    </font>
    <font>
      <sz val="16"/>
      <color rgb="FFFF0000"/>
      <name val="Angsana New"/>
      <family val="1"/>
    </font>
    <font>
      <u val="singleAccounting"/>
      <sz val="16"/>
      <name val="Angsana New"/>
      <family val="1"/>
    </font>
    <font>
      <b/>
      <u val="doubleAccounting"/>
      <sz val="16"/>
      <color rgb="FFFF0000"/>
      <name val="Angsana New"/>
      <family val="1"/>
    </font>
    <font>
      <b/>
      <sz val="14"/>
      <name val="Angsana New"/>
      <family val="1"/>
    </font>
    <font>
      <b/>
      <u val="singleAccounting"/>
      <sz val="14"/>
      <name val="Angsana New"/>
      <family val="1"/>
    </font>
    <font>
      <b/>
      <u val="doubleAccounting"/>
      <sz val="14"/>
      <name val="Angsana New"/>
      <family val="1"/>
    </font>
    <font>
      <u val="singleAccounting"/>
      <sz val="16"/>
      <color rgb="FFFF0000"/>
      <name val="Angsana New"/>
      <family val="1"/>
    </font>
    <font>
      <b/>
      <sz val="20"/>
      <color rgb="FF000000"/>
      <name val="Angsana New"/>
      <family val="1"/>
    </font>
    <font>
      <sz val="10"/>
      <color theme="1"/>
      <name val="Calibri"/>
      <family val="2"/>
      <charset val="222"/>
      <scheme val="minor"/>
    </font>
    <font>
      <b/>
      <sz val="14"/>
      <name val="TH SarabunPSK"/>
    </font>
    <font>
      <sz val="14"/>
      <name val="TH SarabunPSK"/>
    </font>
    <font>
      <u/>
      <sz val="11"/>
      <color theme="10"/>
      <name val="Calibri"/>
      <family val="2"/>
      <charset val="222"/>
      <scheme val="minor"/>
    </font>
    <font>
      <u/>
      <sz val="11"/>
      <color theme="11"/>
      <name val="Calibri"/>
      <family val="2"/>
      <charset val="222"/>
      <scheme val="minor"/>
    </font>
    <font>
      <sz val="14"/>
      <name val="Angsana New"/>
      <family val="1"/>
    </font>
    <font>
      <sz val="11"/>
      <color theme="1"/>
      <name val="TH SarabunPSK"/>
    </font>
    <font>
      <sz val="14"/>
      <color theme="1"/>
      <name val="TH SarabunPSK"/>
    </font>
    <font>
      <b/>
      <sz val="14"/>
      <color theme="1"/>
      <name val="TH SarabunPSK"/>
    </font>
    <font>
      <b/>
      <sz val="11"/>
      <color theme="1"/>
      <name val="TH SarabunPSK"/>
    </font>
    <font>
      <sz val="11"/>
      <color theme="1"/>
      <name val="RSU Light"/>
      <family val="2"/>
    </font>
    <font>
      <b/>
      <sz val="12"/>
      <color rgb="FF000000"/>
      <name val="Angsana New"/>
      <family val="1"/>
    </font>
    <font>
      <b/>
      <sz val="15"/>
      <color theme="1"/>
      <name val="TH SarabunPSK"/>
    </font>
    <font>
      <b/>
      <sz val="12"/>
      <name val="TH SarabunPSK"/>
    </font>
    <font>
      <b/>
      <sz val="12"/>
      <color theme="1"/>
      <name val="TH SarabunPSK"/>
    </font>
    <font>
      <b/>
      <sz val="15"/>
      <name val="TH SarabunPSK"/>
    </font>
    <font>
      <b/>
      <sz val="20"/>
      <color rgb="FF000000"/>
      <name val="TH SarabunPSK"/>
    </font>
    <font>
      <sz val="12"/>
      <color theme="1"/>
      <name val="TH SarabunPSK"/>
    </font>
    <font>
      <sz val="13"/>
      <name val="TH SarabunPSK"/>
    </font>
    <font>
      <sz val="16"/>
      <color theme="1"/>
      <name val="TH SarabunPSK"/>
    </font>
    <font>
      <sz val="16"/>
      <color rgb="FFFF0000"/>
      <name val="TH SarabunPSK"/>
    </font>
    <font>
      <sz val="16"/>
      <name val="TH SarabunPSK"/>
    </font>
    <font>
      <u val="singleAccounting"/>
      <sz val="16"/>
      <name val="TH SarabunPSK"/>
    </font>
    <font>
      <b/>
      <u val="doubleAccounting"/>
      <sz val="16"/>
      <color rgb="FFFF0000"/>
      <name val="TH SarabunPSK"/>
    </font>
    <font>
      <sz val="10"/>
      <color theme="1"/>
      <name val="TH SarabunPSK"/>
    </font>
    <font>
      <u val="singleAccounting"/>
      <sz val="16"/>
      <color rgb="FFFF0000"/>
      <name val="TH SarabunPSK"/>
    </font>
    <font>
      <b/>
      <sz val="16"/>
      <color theme="1"/>
      <name val="TH SarabunPSK"/>
    </font>
    <font>
      <sz val="14"/>
      <color theme="9"/>
      <name val="TH SarabunPSK"/>
    </font>
    <font>
      <sz val="11"/>
      <name val="TH SarabunPSK"/>
    </font>
    <font>
      <sz val="11"/>
      <color theme="9"/>
      <name val="TH SarabunPSK"/>
    </font>
    <font>
      <b/>
      <u val="doubleAccounting"/>
      <sz val="16"/>
      <color theme="1"/>
      <name val="TH SarabunPSK"/>
    </font>
    <font>
      <sz val="20"/>
      <name val="TH SarabunPSK"/>
    </font>
    <font>
      <sz val="20"/>
      <color rgb="FFFF0000"/>
      <name val="TH SarabunPSK"/>
    </font>
    <font>
      <sz val="9"/>
      <color indexed="81"/>
      <name val="Calibri"/>
      <family val="2"/>
      <charset val="222"/>
    </font>
    <font>
      <b/>
      <sz val="9"/>
      <color indexed="81"/>
      <name val="Calibri"/>
      <family val="2"/>
      <charset val="22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4" tint="0.79998168889431442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</borders>
  <cellStyleXfs count="586">
    <xf numFmtId="0" fontId="0" fillId="0" borderId="0"/>
    <xf numFmtId="43" fontId="1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</cellStyleXfs>
  <cellXfs count="372">
    <xf numFmtId="0" fontId="0" fillId="0" borderId="0" xfId="0"/>
    <xf numFmtId="164" fontId="3" fillId="0" borderId="0" xfId="1" applyNumberFormat="1" applyFont="1" applyAlignment="1"/>
    <xf numFmtId="0" fontId="3" fillId="0" borderId="0" xfId="0" applyFont="1" applyAlignment="1"/>
    <xf numFmtId="164" fontId="3" fillId="0" borderId="0" xfId="1" applyNumberFormat="1" applyFont="1" applyBorder="1" applyAlignment="1"/>
    <xf numFmtId="0" fontId="3" fillId="0" borderId="0" xfId="0" applyFont="1" applyBorder="1" applyAlignment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4" fillId="2" borderId="1" xfId="0" applyFont="1" applyFill="1" applyBorder="1"/>
    <xf numFmtId="164" fontId="2" fillId="0" borderId="1" xfId="1" applyNumberFormat="1" applyFont="1" applyBorder="1"/>
    <xf numFmtId="41" fontId="2" fillId="0" borderId="1" xfId="1" applyNumberFormat="1" applyFont="1" applyBorder="1"/>
    <xf numFmtId="41" fontId="2" fillId="2" borderId="1" xfId="1" applyNumberFormat="1" applyFont="1" applyFill="1" applyBorder="1"/>
    <xf numFmtId="43" fontId="5" fillId="0" borderId="1" xfId="1" applyFont="1" applyBorder="1"/>
    <xf numFmtId="164" fontId="0" fillId="0" borderId="0" xfId="1" applyNumberFormat="1" applyFont="1"/>
    <xf numFmtId="0" fontId="0" fillId="0" borderId="0" xfId="0" applyBorder="1"/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4" fillId="2" borderId="0" xfId="0" applyFont="1" applyFill="1" applyBorder="1"/>
    <xf numFmtId="164" fontId="2" fillId="0" borderId="0" xfId="1" applyNumberFormat="1" applyFont="1" applyBorder="1"/>
    <xf numFmtId="41" fontId="2" fillId="0" borderId="0" xfId="1" applyNumberFormat="1" applyFont="1" applyBorder="1"/>
    <xf numFmtId="41" fontId="2" fillId="2" borderId="0" xfId="1" applyNumberFormat="1" applyFont="1" applyFill="1" applyBorder="1"/>
    <xf numFmtId="43" fontId="5" fillId="0" borderId="0" xfId="1" applyFont="1" applyBorder="1"/>
    <xf numFmtId="41" fontId="4" fillId="0" borderId="3" xfId="1" applyNumberFormat="1" applyFont="1" applyBorder="1" applyAlignment="1">
      <alignment horizontal="center"/>
    </xf>
    <xf numFmtId="164" fontId="4" fillId="3" borderId="3" xfId="1" applyNumberFormat="1" applyFont="1" applyFill="1" applyBorder="1" applyAlignment="1">
      <alignment horizontal="center"/>
    </xf>
    <xf numFmtId="41" fontId="4" fillId="2" borderId="3" xfId="1" applyNumberFormat="1" applyFont="1" applyFill="1" applyBorder="1" applyAlignment="1">
      <alignment horizontal="center"/>
    </xf>
    <xf numFmtId="41" fontId="4" fillId="0" borderId="4" xfId="1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41" fontId="4" fillId="2" borderId="4" xfId="1" applyNumberFormat="1" applyFont="1" applyFill="1" applyBorder="1" applyAlignment="1">
      <alignment horizontal="center"/>
    </xf>
    <xf numFmtId="0" fontId="7" fillId="0" borderId="5" xfId="0" applyFont="1" applyBorder="1" applyAlignment="1">
      <alignment horizontal="left" vertical="center" wrapText="1"/>
    </xf>
    <xf numFmtId="0" fontId="0" fillId="0" borderId="0" xfId="0" applyBorder="1" applyAlignment="1">
      <alignment horizontal="center"/>
    </xf>
    <xf numFmtId="0" fontId="8" fillId="2" borderId="0" xfId="0" applyFont="1" applyFill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41" fontId="0" fillId="0" borderId="0" xfId="1" applyNumberFormat="1" applyFont="1" applyAlignment="1">
      <alignment horizontal="center"/>
    </xf>
    <xf numFmtId="41" fontId="0" fillId="2" borderId="0" xfId="1" applyNumberFormat="1" applyFont="1" applyFill="1" applyAlignment="1">
      <alignment horizontal="center"/>
    </xf>
    <xf numFmtId="43" fontId="9" fillId="0" borderId="0" xfId="1" applyFont="1" applyAlignment="1">
      <alignment horizontal="center"/>
    </xf>
    <xf numFmtId="0" fontId="8" fillId="2" borderId="0" xfId="0" applyFont="1" applyFill="1"/>
    <xf numFmtId="41" fontId="0" fillId="0" borderId="0" xfId="1" applyNumberFormat="1" applyFont="1"/>
    <xf numFmtId="41" fontId="0" fillId="2" borderId="0" xfId="1" applyNumberFormat="1" applyFont="1" applyFill="1"/>
    <xf numFmtId="43" fontId="9" fillId="0" borderId="0" xfId="1" applyFont="1"/>
    <xf numFmtId="0" fontId="0" fillId="0" borderId="0" xfId="0" applyAlignment="1">
      <alignment horizontal="center"/>
    </xf>
    <xf numFmtId="0" fontId="10" fillId="0" borderId="5" xfId="0" applyFont="1" applyBorder="1" applyAlignment="1">
      <alignment horizontal="center"/>
    </xf>
    <xf numFmtId="164" fontId="10" fillId="0" borderId="5" xfId="1" applyNumberFormat="1" applyFont="1" applyBorder="1"/>
    <xf numFmtId="164" fontId="10" fillId="0" borderId="5" xfId="0" applyNumberFormat="1" applyFont="1" applyBorder="1"/>
    <xf numFmtId="0" fontId="10" fillId="0" borderId="5" xfId="0" applyFont="1" applyBorder="1" applyAlignment="1">
      <alignment horizontal="center" vertical="center"/>
    </xf>
    <xf numFmtId="0" fontId="11" fillId="2" borderId="5" xfId="0" applyFont="1" applyFill="1" applyBorder="1" applyAlignment="1">
      <alignment horizontal="center" vertical="center"/>
    </xf>
    <xf numFmtId="0" fontId="12" fillId="0" borderId="5" xfId="0" applyFont="1" applyBorder="1" applyAlignment="1">
      <alignment horizontal="left" vertical="center" wrapText="1"/>
    </xf>
    <xf numFmtId="0" fontId="13" fillId="0" borderId="0" xfId="0" applyFont="1"/>
    <xf numFmtId="164" fontId="10" fillId="0" borderId="5" xfId="1" applyNumberFormat="1" applyFont="1" applyFill="1" applyBorder="1"/>
    <xf numFmtId="0" fontId="10" fillId="3" borderId="5" xfId="0" applyFont="1" applyFill="1" applyBorder="1" applyAlignment="1">
      <alignment horizontal="center"/>
    </xf>
    <xf numFmtId="164" fontId="10" fillId="3" borderId="5" xfId="1" applyNumberFormat="1" applyFont="1" applyFill="1" applyBorder="1"/>
    <xf numFmtId="164" fontId="10" fillId="3" borderId="5" xfId="0" applyNumberFormat="1" applyFont="1" applyFill="1" applyBorder="1"/>
    <xf numFmtId="41" fontId="13" fillId="0" borderId="0" xfId="1" applyNumberFormat="1" applyFont="1"/>
    <xf numFmtId="41" fontId="13" fillId="2" borderId="0" xfId="1" applyNumberFormat="1" applyFont="1" applyFill="1"/>
    <xf numFmtId="43" fontId="14" fillId="0" borderId="0" xfId="1" applyFont="1"/>
    <xf numFmtId="41" fontId="15" fillId="0" borderId="0" xfId="1" applyNumberFormat="1" applyFont="1"/>
    <xf numFmtId="43" fontId="13" fillId="0" borderId="0" xfId="1" applyFont="1"/>
    <xf numFmtId="43" fontId="16" fillId="0" borderId="0" xfId="1" applyFont="1"/>
    <xf numFmtId="164" fontId="2" fillId="0" borderId="1" xfId="1" applyNumberFormat="1" applyFont="1" applyFill="1" applyBorder="1"/>
    <xf numFmtId="164" fontId="2" fillId="0" borderId="0" xfId="1" applyNumberFormat="1" applyFont="1" applyFill="1" applyBorder="1"/>
    <xf numFmtId="41" fontId="4" fillId="0" borderId="3" xfId="1" applyNumberFormat="1" applyFont="1" applyFill="1" applyBorder="1" applyAlignment="1">
      <alignment horizontal="center"/>
    </xf>
    <xf numFmtId="41" fontId="4" fillId="0" borderId="4" xfId="1" applyNumberFormat="1" applyFont="1" applyFill="1" applyBorder="1" applyAlignment="1">
      <alignment horizontal="center"/>
    </xf>
    <xf numFmtId="164" fontId="0" fillId="0" borderId="0" xfId="1" applyNumberFormat="1" applyFont="1" applyFill="1"/>
    <xf numFmtId="164" fontId="13" fillId="0" borderId="0" xfId="1" applyNumberFormat="1" applyFont="1" applyFill="1"/>
    <xf numFmtId="164" fontId="0" fillId="0" borderId="0" xfId="1" applyNumberFormat="1" applyFont="1" applyFill="1" applyAlignment="1">
      <alignment horizontal="center"/>
    </xf>
    <xf numFmtId="0" fontId="10" fillId="0" borderId="5" xfId="1" applyNumberFormat="1" applyFont="1" applyBorder="1"/>
    <xf numFmtId="0" fontId="10" fillId="3" borderId="5" xfId="1" applyNumberFormat="1" applyFont="1" applyFill="1" applyBorder="1"/>
    <xf numFmtId="43" fontId="17" fillId="0" borderId="5" xfId="1" applyFont="1" applyBorder="1"/>
    <xf numFmtId="43" fontId="17" fillId="3" borderId="5" xfId="1" applyFont="1" applyFill="1" applyBorder="1"/>
    <xf numFmtId="164" fontId="10" fillId="0" borderId="5" xfId="0" applyNumberFormat="1" applyFont="1" applyFill="1" applyBorder="1"/>
    <xf numFmtId="164" fontId="9" fillId="0" borderId="0" xfId="1" applyNumberFormat="1" applyFont="1"/>
    <xf numFmtId="43" fontId="18" fillId="0" borderId="0" xfId="1" applyFont="1"/>
    <xf numFmtId="0" fontId="0" fillId="0" borderId="0" xfId="0" applyAlignment="1">
      <alignment vertical="center"/>
    </xf>
    <xf numFmtId="0" fontId="13" fillId="0" borderId="0" xfId="0" applyFont="1" applyAlignment="1">
      <alignment vertical="center"/>
    </xf>
    <xf numFmtId="0" fontId="13" fillId="0" borderId="5" xfId="0" applyFont="1" applyBorder="1" applyAlignment="1">
      <alignment horizontal="center" vertical="center"/>
    </xf>
    <xf numFmtId="0" fontId="10" fillId="0" borderId="6" xfId="0" applyFont="1" applyBorder="1" applyAlignment="1">
      <alignment vertical="center"/>
    </xf>
    <xf numFmtId="0" fontId="10" fillId="0" borderId="0" xfId="0" applyFont="1" applyBorder="1" applyAlignment="1">
      <alignment horizontal="left" vertical="center"/>
    </xf>
    <xf numFmtId="43" fontId="10" fillId="0" borderId="6" xfId="1" applyFont="1" applyBorder="1" applyAlignment="1">
      <alignment vertical="center"/>
    </xf>
    <xf numFmtId="164" fontId="10" fillId="0" borderId="6" xfId="0" applyNumberFormat="1" applyFont="1" applyBorder="1" applyAlignment="1">
      <alignment vertical="center"/>
    </xf>
    <xf numFmtId="43" fontId="10" fillId="0" borderId="0" xfId="1" applyFont="1" applyBorder="1" applyAlignment="1">
      <alignment horizontal="center" vertical="center"/>
    </xf>
    <xf numFmtId="164" fontId="10" fillId="0" borderId="0" xfId="0" applyNumberFormat="1" applyFont="1" applyBorder="1" applyAlignment="1">
      <alignment horizontal="center" vertical="center"/>
    </xf>
    <xf numFmtId="0" fontId="10" fillId="0" borderId="6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3" fillId="3" borderId="5" xfId="0" applyFont="1" applyFill="1" applyBorder="1" applyAlignment="1">
      <alignment horizontal="center" vertical="center"/>
    </xf>
    <xf numFmtId="164" fontId="13" fillId="3" borderId="5" xfId="1" applyNumberFormat="1" applyFont="1" applyFill="1" applyBorder="1" applyAlignment="1">
      <alignment vertical="center"/>
    </xf>
    <xf numFmtId="164" fontId="13" fillId="3" borderId="5" xfId="0" applyNumberFormat="1" applyFont="1" applyFill="1" applyBorder="1" applyAlignment="1">
      <alignment vertical="center"/>
    </xf>
    <xf numFmtId="43" fontId="19" fillId="3" borderId="5" xfId="1" applyNumberFormat="1" applyFont="1" applyFill="1" applyBorder="1" applyAlignment="1">
      <alignment vertical="center"/>
    </xf>
    <xf numFmtId="164" fontId="13" fillId="0" borderId="5" xfId="1" applyNumberFormat="1" applyFont="1" applyBorder="1" applyAlignment="1">
      <alignment vertical="center"/>
    </xf>
    <xf numFmtId="164" fontId="13" fillId="0" borderId="5" xfId="0" applyNumberFormat="1" applyFont="1" applyFill="1" applyBorder="1" applyAlignment="1">
      <alignment vertical="center"/>
    </xf>
    <xf numFmtId="164" fontId="13" fillId="0" borderId="5" xfId="0" applyNumberFormat="1" applyFont="1" applyBorder="1" applyAlignment="1">
      <alignment vertical="center"/>
    </xf>
    <xf numFmtId="43" fontId="19" fillId="0" borderId="5" xfId="1" applyNumberFormat="1" applyFont="1" applyBorder="1" applyAlignment="1">
      <alignment vertical="center"/>
    </xf>
    <xf numFmtId="0" fontId="13" fillId="0" borderId="0" xfId="0" applyFont="1" applyAlignment="1">
      <alignment horizontal="center" vertical="center"/>
    </xf>
    <xf numFmtId="164" fontId="13" fillId="0" borderId="0" xfId="1" applyNumberFormat="1" applyFont="1" applyAlignment="1">
      <alignment vertical="center"/>
    </xf>
    <xf numFmtId="43" fontId="13" fillId="0" borderId="0" xfId="1" applyNumberFormat="1" applyFont="1" applyAlignment="1">
      <alignment vertical="center"/>
    </xf>
    <xf numFmtId="43" fontId="20" fillId="0" borderId="0" xfId="1" applyNumberFormat="1" applyFont="1" applyBorder="1" applyAlignment="1">
      <alignment vertical="center"/>
    </xf>
    <xf numFmtId="43" fontId="18" fillId="0" borderId="0" xfId="1" applyNumberFormat="1" applyFont="1" applyBorder="1" applyAlignment="1">
      <alignment vertical="center"/>
    </xf>
    <xf numFmtId="43" fontId="13" fillId="3" borderId="5" xfId="1" applyNumberFormat="1" applyFont="1" applyFill="1" applyBorder="1" applyAlignment="1">
      <alignment vertical="center"/>
    </xf>
    <xf numFmtId="43" fontId="22" fillId="0" borderId="6" xfId="1" applyNumberFormat="1" applyFont="1" applyBorder="1" applyAlignment="1">
      <alignment vertical="center"/>
    </xf>
    <xf numFmtId="43" fontId="23" fillId="0" borderId="0" xfId="1" applyNumberFormat="1" applyFont="1" applyBorder="1" applyAlignment="1">
      <alignment vertical="center"/>
    </xf>
    <xf numFmtId="43" fontId="24" fillId="0" borderId="0" xfId="1" applyNumberFormat="1" applyFont="1" applyBorder="1" applyAlignment="1">
      <alignment vertical="center"/>
    </xf>
    <xf numFmtId="43" fontId="21" fillId="0" borderId="0" xfId="1" applyNumberFormat="1" applyFont="1" applyBorder="1" applyAlignment="1">
      <alignment vertical="center"/>
    </xf>
    <xf numFmtId="164" fontId="13" fillId="0" borderId="0" xfId="0" applyNumberFormat="1" applyFont="1" applyAlignment="1">
      <alignment vertical="center"/>
    </xf>
    <xf numFmtId="43" fontId="19" fillId="0" borderId="0" xfId="1" applyNumberFormat="1" applyFont="1" applyAlignment="1">
      <alignment vertical="center"/>
    </xf>
    <xf numFmtId="43" fontId="25" fillId="0" borderId="0" xfId="1" applyNumberFormat="1" applyFont="1" applyAlignment="1">
      <alignment vertical="center"/>
    </xf>
    <xf numFmtId="43" fontId="21" fillId="0" borderId="0" xfId="1" applyNumberFormat="1" applyFont="1" applyAlignment="1">
      <alignment vertical="center"/>
    </xf>
    <xf numFmtId="0" fontId="27" fillId="0" borderId="0" xfId="0" applyFont="1" applyBorder="1" applyAlignment="1">
      <alignment horizontal="center" vertical="center"/>
    </xf>
    <xf numFmtId="0" fontId="27" fillId="0" borderId="0" xfId="0" applyFont="1"/>
    <xf numFmtId="0" fontId="10" fillId="0" borderId="0" xfId="0" applyFont="1"/>
    <xf numFmtId="0" fontId="10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14" fontId="13" fillId="0" borderId="5" xfId="0" applyNumberFormat="1" applyFont="1" applyBorder="1" applyAlignment="1">
      <alignment horizontal="center" vertical="center"/>
    </xf>
    <xf numFmtId="43" fontId="13" fillId="0" borderId="5" xfId="1" applyNumberFormat="1" applyFont="1" applyBorder="1" applyAlignment="1">
      <alignment vertical="center"/>
    </xf>
    <xf numFmtId="43" fontId="0" fillId="0" borderId="0" xfId="0" applyNumberFormat="1" applyAlignment="1">
      <alignment vertical="center"/>
    </xf>
    <xf numFmtId="0" fontId="10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32" fillId="2" borderId="5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43" fontId="3" fillId="0" borderId="3" xfId="1" applyFont="1" applyBorder="1" applyAlignment="1">
      <alignment horizontal="center" vertical="center"/>
    </xf>
    <xf numFmtId="43" fontId="3" fillId="0" borderId="4" xfId="1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33" fillId="0" borderId="0" xfId="0" applyFont="1"/>
    <xf numFmtId="41" fontId="4" fillId="0" borderId="3" xfId="1" applyNumberFormat="1" applyFont="1" applyBorder="1" applyAlignment="1">
      <alignment horizontal="center" vertical="center"/>
    </xf>
    <xf numFmtId="41" fontId="4" fillId="0" borderId="4" xfId="1" applyNumberFormat="1" applyFont="1" applyBorder="1" applyAlignment="1">
      <alignment horizontal="center" vertical="center"/>
    </xf>
    <xf numFmtId="43" fontId="15" fillId="0" borderId="0" xfId="1" applyFont="1" applyBorder="1" applyAlignment="1">
      <alignment horizontal="left" vertical="center"/>
    </xf>
    <xf numFmtId="41" fontId="13" fillId="0" borderId="0" xfId="1" applyNumberFormat="1" applyFont="1" applyAlignment="1">
      <alignment horizontal="left" vertical="center"/>
    </xf>
    <xf numFmtId="0" fontId="2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left" vertical="center" wrapText="1"/>
    </xf>
    <xf numFmtId="0" fontId="11" fillId="2" borderId="0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164" fontId="13" fillId="0" borderId="6" xfId="1" applyNumberFormat="1" applyFont="1" applyBorder="1" applyAlignment="1">
      <alignment vertical="center"/>
    </xf>
    <xf numFmtId="164" fontId="13" fillId="3" borderId="6" xfId="1" applyNumberFormat="1" applyFont="1" applyFill="1" applyBorder="1" applyAlignment="1">
      <alignment vertical="center"/>
    </xf>
    <xf numFmtId="164" fontId="13" fillId="0" borderId="6" xfId="0" applyNumberFormat="1" applyFont="1" applyFill="1" applyBorder="1" applyAlignment="1">
      <alignment vertical="center"/>
    </xf>
    <xf numFmtId="164" fontId="13" fillId="0" borderId="6" xfId="0" applyNumberFormat="1" applyFont="1" applyBorder="1" applyAlignment="1">
      <alignment vertical="center"/>
    </xf>
    <xf numFmtId="43" fontId="19" fillId="0" borderId="6" xfId="1" applyNumberFormat="1" applyFont="1" applyBorder="1" applyAlignment="1">
      <alignment vertical="center"/>
    </xf>
    <xf numFmtId="164" fontId="10" fillId="0" borderId="0" xfId="0" applyNumberFormat="1" applyFont="1" applyBorder="1" applyAlignment="1">
      <alignment vertical="center"/>
    </xf>
    <xf numFmtId="0" fontId="37" fillId="0" borderId="0" xfId="0" applyFont="1" applyBorder="1" applyAlignment="1">
      <alignment horizontal="center" vertical="center"/>
    </xf>
    <xf numFmtId="43" fontId="10" fillId="0" borderId="0" xfId="1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43" fontId="22" fillId="0" borderId="0" xfId="1" applyNumberFormat="1" applyFont="1" applyBorder="1" applyAlignment="1">
      <alignment vertical="center"/>
    </xf>
    <xf numFmtId="43" fontId="0" fillId="5" borderId="0" xfId="0" applyNumberFormat="1" applyFill="1" applyAlignment="1">
      <alignment vertical="center"/>
    </xf>
    <xf numFmtId="43" fontId="37" fillId="5" borderId="0" xfId="0" applyNumberFormat="1" applyFont="1" applyFill="1" applyAlignment="1">
      <alignment vertical="center"/>
    </xf>
    <xf numFmtId="41" fontId="4" fillId="0" borderId="4" xfId="1" applyNumberFormat="1" applyFont="1" applyBorder="1" applyAlignment="1">
      <alignment horizontal="center" wrapText="1"/>
    </xf>
    <xf numFmtId="0" fontId="2" fillId="0" borderId="0" xfId="0" applyFont="1" applyAlignment="1"/>
    <xf numFmtId="165" fontId="2" fillId="0" borderId="0" xfId="0" applyNumberFormat="1" applyFont="1" applyAlignment="1">
      <alignment horizontal="center"/>
    </xf>
    <xf numFmtId="0" fontId="40" fillId="0" borderId="0" xfId="0" applyFont="1" applyAlignment="1"/>
    <xf numFmtId="0" fontId="40" fillId="0" borderId="0" xfId="0" applyFont="1" applyBorder="1" applyAlignment="1"/>
    <xf numFmtId="0" fontId="39" fillId="0" borderId="1" xfId="0" applyFont="1" applyBorder="1"/>
    <xf numFmtId="0" fontId="39" fillId="0" borderId="1" xfId="0" applyFont="1" applyBorder="1" applyAlignment="1">
      <alignment horizontal="center"/>
    </xf>
    <xf numFmtId="0" fontId="41" fillId="2" borderId="1" xfId="0" applyFont="1" applyFill="1" applyBorder="1"/>
    <xf numFmtId="164" fontId="39" fillId="0" borderId="1" xfId="1" applyNumberFormat="1" applyFont="1" applyBorder="1"/>
    <xf numFmtId="41" fontId="39" fillId="0" borderId="1" xfId="1" applyNumberFormat="1" applyFont="1" applyBorder="1"/>
    <xf numFmtId="164" fontId="39" fillId="0" borderId="1" xfId="1" applyNumberFormat="1" applyFont="1" applyFill="1" applyBorder="1"/>
    <xf numFmtId="41" fontId="39" fillId="2" borderId="1" xfId="1" applyNumberFormat="1" applyFont="1" applyFill="1" applyBorder="1"/>
    <xf numFmtId="43" fontId="42" fillId="0" borderId="1" xfId="1" applyFont="1" applyBorder="1"/>
    <xf numFmtId="0" fontId="33" fillId="0" borderId="0" xfId="0" applyFont="1" applyBorder="1"/>
    <xf numFmtId="0" fontId="39" fillId="0" borderId="0" xfId="0" applyFont="1" applyBorder="1"/>
    <xf numFmtId="0" fontId="39" fillId="0" borderId="0" xfId="0" applyFont="1" applyBorder="1" applyAlignment="1">
      <alignment horizontal="center"/>
    </xf>
    <xf numFmtId="0" fontId="41" fillId="2" borderId="0" xfId="0" applyFont="1" applyFill="1" applyBorder="1"/>
    <xf numFmtId="164" fontId="39" fillId="0" borderId="0" xfId="1" applyNumberFormat="1" applyFont="1" applyBorder="1"/>
    <xf numFmtId="41" fontId="39" fillId="0" borderId="0" xfId="1" applyNumberFormat="1" applyFont="1" applyBorder="1"/>
    <xf numFmtId="164" fontId="39" fillId="0" borderId="0" xfId="1" applyNumberFormat="1" applyFont="1" applyFill="1" applyBorder="1"/>
    <xf numFmtId="41" fontId="39" fillId="2" borderId="0" xfId="1" applyNumberFormat="1" applyFont="1" applyFill="1" applyBorder="1"/>
    <xf numFmtId="43" fontId="42" fillId="0" borderId="0" xfId="1" applyFont="1" applyBorder="1"/>
    <xf numFmtId="164" fontId="33" fillId="0" borderId="0" xfId="1" applyNumberFormat="1" applyFont="1"/>
    <xf numFmtId="41" fontId="41" fillId="0" borderId="3" xfId="1" applyNumberFormat="1" applyFont="1" applyFill="1" applyBorder="1" applyAlignment="1">
      <alignment horizontal="center"/>
    </xf>
    <xf numFmtId="164" fontId="41" fillId="3" borderId="3" xfId="1" applyNumberFormat="1" applyFont="1" applyFill="1" applyBorder="1" applyAlignment="1">
      <alignment horizontal="center"/>
    </xf>
    <xf numFmtId="41" fontId="41" fillId="2" borderId="3" xfId="1" applyNumberFormat="1" applyFont="1" applyFill="1" applyBorder="1" applyAlignment="1">
      <alignment horizontal="center"/>
    </xf>
    <xf numFmtId="41" fontId="41" fillId="0" borderId="3" xfId="1" applyNumberFormat="1" applyFont="1" applyBorder="1" applyAlignment="1">
      <alignment horizontal="center"/>
    </xf>
    <xf numFmtId="41" fontId="41" fillId="0" borderId="4" xfId="1" applyNumberFormat="1" applyFont="1" applyFill="1" applyBorder="1" applyAlignment="1">
      <alignment horizontal="center"/>
    </xf>
    <xf numFmtId="164" fontId="41" fillId="3" borderId="4" xfId="1" applyNumberFormat="1" applyFont="1" applyFill="1" applyBorder="1" applyAlignment="1">
      <alignment horizontal="center"/>
    </xf>
    <xf numFmtId="41" fontId="41" fillId="2" borderId="4" xfId="1" applyNumberFormat="1" applyFont="1" applyFill="1" applyBorder="1" applyAlignment="1">
      <alignment horizontal="center"/>
    </xf>
    <xf numFmtId="41" fontId="41" fillId="0" borderId="4" xfId="1" applyNumberFormat="1" applyFont="1" applyBorder="1" applyAlignment="1">
      <alignment horizontal="center"/>
    </xf>
    <xf numFmtId="0" fontId="33" fillId="0" borderId="0" xfId="0" applyFont="1" applyAlignment="1">
      <alignment vertical="center"/>
    </xf>
    <xf numFmtId="0" fontId="34" fillId="0" borderId="5" xfId="0" applyFont="1" applyBorder="1" applyAlignment="1">
      <alignment horizontal="center" vertical="center"/>
    </xf>
    <xf numFmtId="0" fontId="45" fillId="2" borderId="5" xfId="0" applyFont="1" applyFill="1" applyBorder="1" applyAlignment="1">
      <alignment horizontal="center" vertical="center"/>
    </xf>
    <xf numFmtId="0" fontId="34" fillId="0" borderId="6" xfId="0" applyFont="1" applyBorder="1" applyAlignment="1">
      <alignment vertical="center"/>
    </xf>
    <xf numFmtId="43" fontId="34" fillId="0" borderId="6" xfId="1" applyFont="1" applyBorder="1" applyAlignment="1">
      <alignment vertical="center"/>
    </xf>
    <xf numFmtId="164" fontId="34" fillId="0" borderId="6" xfId="0" applyNumberFormat="1" applyFont="1" applyBorder="1" applyAlignment="1">
      <alignment vertical="center"/>
    </xf>
    <xf numFmtId="43" fontId="48" fillId="0" borderId="6" xfId="1" applyNumberFormat="1" applyFont="1" applyBorder="1" applyAlignment="1">
      <alignment vertical="center"/>
    </xf>
    <xf numFmtId="0" fontId="34" fillId="0" borderId="0" xfId="0" applyFont="1" applyBorder="1" applyAlignment="1">
      <alignment horizontal="center" vertical="center"/>
    </xf>
    <xf numFmtId="0" fontId="34" fillId="0" borderId="0" xfId="0" applyFont="1" applyBorder="1" applyAlignment="1">
      <alignment horizontal="left" vertical="center"/>
    </xf>
    <xf numFmtId="43" fontId="34" fillId="0" borderId="0" xfId="1" applyFont="1" applyBorder="1" applyAlignment="1">
      <alignment horizontal="center" vertical="center"/>
    </xf>
    <xf numFmtId="164" fontId="34" fillId="0" borderId="0" xfId="0" applyNumberFormat="1" applyFont="1" applyBorder="1" applyAlignment="1">
      <alignment horizontal="center" vertical="center"/>
    </xf>
    <xf numFmtId="43" fontId="49" fillId="0" borderId="0" xfId="1" applyNumberFormat="1" applyFont="1" applyBorder="1" applyAlignment="1">
      <alignment vertical="center"/>
    </xf>
    <xf numFmtId="43" fontId="50" fillId="0" borderId="0" xfId="1" applyNumberFormat="1" applyFont="1" applyBorder="1" applyAlignment="1">
      <alignment vertical="center"/>
    </xf>
    <xf numFmtId="0" fontId="34" fillId="0" borderId="0" xfId="0" applyFont="1"/>
    <xf numFmtId="0" fontId="51" fillId="0" borderId="0" xfId="0" applyFont="1" applyBorder="1" applyAlignment="1">
      <alignment horizontal="center" vertical="center"/>
    </xf>
    <xf numFmtId="0" fontId="33" fillId="0" borderId="0" xfId="0" applyFont="1" applyBorder="1" applyAlignment="1">
      <alignment horizontal="center" vertical="center"/>
    </xf>
    <xf numFmtId="0" fontId="51" fillId="0" borderId="0" xfId="0" applyFont="1"/>
    <xf numFmtId="164" fontId="46" fillId="0" borderId="0" xfId="0" applyNumberFormat="1" applyFont="1" applyAlignment="1">
      <alignment vertical="center"/>
    </xf>
    <xf numFmtId="164" fontId="46" fillId="0" borderId="0" xfId="1" applyNumberFormat="1" applyFont="1" applyAlignment="1">
      <alignment vertical="center"/>
    </xf>
    <xf numFmtId="0" fontId="46" fillId="0" borderId="0" xfId="0" applyFont="1" applyAlignment="1">
      <alignment vertical="center"/>
    </xf>
    <xf numFmtId="43" fontId="47" fillId="0" borderId="0" xfId="1" applyNumberFormat="1" applyFont="1" applyAlignment="1">
      <alignment vertical="center"/>
    </xf>
    <xf numFmtId="43" fontId="52" fillId="0" borderId="0" xfId="1" applyNumberFormat="1" applyFont="1" applyAlignment="1">
      <alignment vertical="center"/>
    </xf>
    <xf numFmtId="43" fontId="50" fillId="0" borderId="0" xfId="1" applyNumberFormat="1" applyFont="1" applyAlignment="1">
      <alignment vertical="center"/>
    </xf>
    <xf numFmtId="0" fontId="46" fillId="0" borderId="0" xfId="0" applyFont="1" applyAlignment="1">
      <alignment horizontal="center" vertical="center"/>
    </xf>
    <xf numFmtId="43" fontId="46" fillId="0" borderId="0" xfId="1" applyNumberFormat="1" applyFont="1" applyAlignment="1">
      <alignment vertical="center"/>
    </xf>
    <xf numFmtId="165" fontId="39" fillId="0" borderId="0" xfId="0" applyNumberFormat="1" applyFont="1" applyAlignment="1">
      <alignment horizontal="center"/>
    </xf>
    <xf numFmtId="0" fontId="39" fillId="0" borderId="0" xfId="0" applyFont="1" applyAlignment="1"/>
    <xf numFmtId="0" fontId="45" fillId="0" borderId="5" xfId="0" applyFont="1" applyBorder="1" applyAlignment="1">
      <alignment horizontal="left" vertical="center" wrapText="1"/>
    </xf>
    <xf numFmtId="0" fontId="29" fillId="0" borderId="5" xfId="0" applyFont="1" applyBorder="1" applyAlignment="1">
      <alignment horizontal="center" vertical="center"/>
    </xf>
    <xf numFmtId="0" fontId="29" fillId="0" borderId="5" xfId="0" applyFont="1" applyBorder="1" applyAlignment="1">
      <alignment horizontal="center"/>
    </xf>
    <xf numFmtId="164" fontId="29" fillId="0" borderId="5" xfId="1" applyNumberFormat="1" applyFont="1" applyBorder="1"/>
    <xf numFmtId="164" fontId="29" fillId="0" borderId="5" xfId="1" applyNumberFormat="1" applyFont="1" applyFill="1" applyBorder="1"/>
    <xf numFmtId="164" fontId="29" fillId="0" borderId="5" xfId="0" applyNumberFormat="1" applyFont="1" applyBorder="1"/>
    <xf numFmtId="43" fontId="29" fillId="0" borderId="5" xfId="1" applyFont="1" applyBorder="1"/>
    <xf numFmtId="0" fontId="29" fillId="3" borderId="5" xfId="0" applyFont="1" applyFill="1" applyBorder="1" applyAlignment="1">
      <alignment horizontal="center"/>
    </xf>
    <xf numFmtId="164" fontId="29" fillId="3" borderId="5" xfId="1" applyNumberFormat="1" applyFont="1" applyFill="1" applyBorder="1"/>
    <xf numFmtId="164" fontId="29" fillId="3" borderId="5" xfId="0" applyNumberFormat="1" applyFont="1" applyFill="1" applyBorder="1"/>
    <xf numFmtId="43" fontId="29" fillId="3" borderId="5" xfId="1" applyFont="1" applyFill="1" applyBorder="1"/>
    <xf numFmtId="0" fontId="54" fillId="0" borderId="5" xfId="0" applyFont="1" applyBorder="1" applyAlignment="1">
      <alignment horizontal="center" vertical="center"/>
    </xf>
    <xf numFmtId="0" fontId="55" fillId="0" borderId="5" xfId="0" applyFont="1" applyBorder="1" applyAlignment="1">
      <alignment horizontal="left" vertical="center" wrapText="1"/>
    </xf>
    <xf numFmtId="0" fontId="56" fillId="0" borderId="0" xfId="0" applyFont="1"/>
    <xf numFmtId="0" fontId="45" fillId="2" borderId="3" xfId="0" applyFont="1" applyFill="1" applyBorder="1" applyAlignment="1">
      <alignment horizontal="center" vertical="center"/>
    </xf>
    <xf numFmtId="0" fontId="45" fillId="2" borderId="4" xfId="0" applyFont="1" applyFill="1" applyBorder="1" applyAlignment="1">
      <alignment vertical="center"/>
    </xf>
    <xf numFmtId="0" fontId="55" fillId="0" borderId="5" xfId="0" applyFont="1" applyBorder="1"/>
    <xf numFmtId="0" fontId="45" fillId="2" borderId="3" xfId="0" applyFont="1" applyFill="1" applyBorder="1" applyAlignment="1">
      <alignment vertical="center"/>
    </xf>
    <xf numFmtId="0" fontId="33" fillId="0" borderId="0" xfId="0" applyFont="1" applyAlignment="1">
      <alignment horizontal="center"/>
    </xf>
    <xf numFmtId="0" fontId="44" fillId="2" borderId="0" xfId="0" applyFont="1" applyFill="1"/>
    <xf numFmtId="41" fontId="33" fillId="0" borderId="0" xfId="1" applyNumberFormat="1" applyFont="1"/>
    <xf numFmtId="164" fontId="33" fillId="0" borderId="0" xfId="1" applyNumberFormat="1" applyFont="1" applyFill="1"/>
    <xf numFmtId="41" fontId="33" fillId="2" borderId="0" xfId="1" applyNumberFormat="1" applyFont="1" applyFill="1"/>
    <xf numFmtId="43" fontId="55" fillId="0" borderId="0" xfId="1" applyFont="1"/>
    <xf numFmtId="43" fontId="48" fillId="0" borderId="0" xfId="1" applyFont="1"/>
    <xf numFmtId="0" fontId="46" fillId="0" borderId="0" xfId="0" applyFont="1"/>
    <xf numFmtId="164" fontId="46" fillId="0" borderId="0" xfId="1" applyNumberFormat="1" applyFont="1" applyFill="1"/>
    <xf numFmtId="41" fontId="46" fillId="2" borderId="0" xfId="1" applyNumberFormat="1" applyFont="1" applyFill="1"/>
    <xf numFmtId="41" fontId="46" fillId="0" borderId="0" xfId="1" applyNumberFormat="1" applyFont="1"/>
    <xf numFmtId="43" fontId="46" fillId="0" borderId="0" xfId="1" applyFont="1"/>
    <xf numFmtId="41" fontId="53" fillId="0" borderId="0" xfId="1" applyNumberFormat="1" applyFont="1"/>
    <xf numFmtId="43" fontId="57" fillId="0" borderId="0" xfId="1" applyFont="1"/>
    <xf numFmtId="43" fontId="55" fillId="0" borderId="0" xfId="1" applyFont="1" applyAlignment="1">
      <alignment horizontal="center"/>
    </xf>
    <xf numFmtId="0" fontId="33" fillId="0" borderId="0" xfId="0" applyFont="1" applyBorder="1" applyAlignment="1">
      <alignment horizontal="center"/>
    </xf>
    <xf numFmtId="0" fontId="44" fillId="2" borderId="0" xfId="0" applyFont="1" applyFill="1" applyBorder="1" applyAlignment="1">
      <alignment horizontal="center"/>
    </xf>
    <xf numFmtId="164" fontId="33" fillId="0" borderId="0" xfId="1" applyNumberFormat="1" applyFont="1" applyBorder="1" applyAlignment="1">
      <alignment horizontal="center"/>
    </xf>
    <xf numFmtId="41" fontId="33" fillId="0" borderId="0" xfId="1" applyNumberFormat="1" applyFont="1" applyAlignment="1">
      <alignment horizontal="center"/>
    </xf>
    <xf numFmtId="164" fontId="33" fillId="0" borderId="0" xfId="1" applyNumberFormat="1" applyFont="1" applyFill="1" applyAlignment="1">
      <alignment horizontal="center"/>
    </xf>
    <xf numFmtId="41" fontId="33" fillId="2" borderId="0" xfId="1" applyNumberFormat="1" applyFont="1" applyFill="1" applyAlignment="1">
      <alignment horizontal="center"/>
    </xf>
    <xf numFmtId="0" fontId="7" fillId="0" borderId="2" xfId="0" applyFont="1" applyBorder="1" applyAlignment="1">
      <alignment horizontal="left" vertical="center" wrapText="1"/>
    </xf>
    <xf numFmtId="164" fontId="0" fillId="0" borderId="6" xfId="0" applyNumberFormat="1" applyBorder="1" applyAlignment="1">
      <alignment vertical="center"/>
    </xf>
    <xf numFmtId="41" fontId="4" fillId="0" borderId="4" xfId="1" applyNumberFormat="1" applyFont="1" applyBorder="1" applyAlignment="1">
      <alignment horizontal="center" vertical="center" wrapText="1"/>
    </xf>
    <xf numFmtId="14" fontId="58" fillId="0" borderId="7" xfId="0" applyNumberFormat="1" applyFont="1" applyFill="1" applyBorder="1" applyAlignment="1">
      <alignment horizontal="center"/>
    </xf>
    <xf numFmtId="0" fontId="58" fillId="0" borderId="7" xfId="0" applyFont="1" applyFill="1" applyBorder="1" applyAlignment="1">
      <alignment horizontal="center"/>
    </xf>
    <xf numFmtId="14" fontId="59" fillId="0" borderId="7" xfId="0" applyNumberFormat="1" applyFont="1" applyFill="1" applyBorder="1" applyAlignment="1">
      <alignment horizontal="center"/>
    </xf>
    <xf numFmtId="0" fontId="59" fillId="0" borderId="7" xfId="0" applyFont="1" applyFill="1" applyBorder="1" applyAlignment="1">
      <alignment horizontal="center"/>
    </xf>
    <xf numFmtId="14" fontId="58" fillId="0" borderId="7" xfId="0" applyNumberFormat="1" applyFont="1" applyBorder="1" applyAlignment="1">
      <alignment horizontal="center"/>
    </xf>
    <xf numFmtId="0" fontId="58" fillId="0" borderId="7" xfId="0" applyFont="1" applyBorder="1" applyAlignment="1">
      <alignment horizontal="center"/>
    </xf>
    <xf numFmtId="164" fontId="33" fillId="0" borderId="0" xfId="0" applyNumberFormat="1" applyFont="1"/>
    <xf numFmtId="164" fontId="0" fillId="0" borderId="0" xfId="0" applyNumberFormat="1" applyAlignment="1">
      <alignment vertical="center"/>
    </xf>
    <xf numFmtId="0" fontId="39" fillId="0" borderId="0" xfId="0" applyFont="1" applyAlignment="1">
      <alignment horizontal="center"/>
    </xf>
    <xf numFmtId="0" fontId="10" fillId="0" borderId="0" xfId="0" applyFont="1" applyBorder="1" applyAlignment="1">
      <alignment horizontal="center" vertical="center"/>
    </xf>
    <xf numFmtId="43" fontId="0" fillId="0" borderId="0" xfId="0" applyNumberFormat="1"/>
    <xf numFmtId="164" fontId="13" fillId="0" borderId="0" xfId="1" applyNumberFormat="1" applyFont="1" applyBorder="1" applyAlignment="1">
      <alignment vertical="center"/>
    </xf>
    <xf numFmtId="0" fontId="13" fillId="0" borderId="0" xfId="0" applyFont="1" applyBorder="1" applyAlignment="1">
      <alignment vertical="center"/>
    </xf>
    <xf numFmtId="164" fontId="0" fillId="0" borderId="0" xfId="0" applyNumberFormat="1" applyBorder="1" applyAlignment="1">
      <alignment vertical="center"/>
    </xf>
    <xf numFmtId="0" fontId="0" fillId="0" borderId="0" xfId="0" applyBorder="1" applyAlignment="1">
      <alignment vertical="center"/>
    </xf>
    <xf numFmtId="164" fontId="13" fillId="3" borderId="0" xfId="1" applyNumberFormat="1" applyFont="1" applyFill="1" applyBorder="1" applyAlignment="1">
      <alignment vertical="center"/>
    </xf>
    <xf numFmtId="164" fontId="13" fillId="0" borderId="0" xfId="0" applyNumberFormat="1" applyFont="1" applyFill="1" applyBorder="1" applyAlignment="1">
      <alignment vertical="center"/>
    </xf>
    <xf numFmtId="43" fontId="19" fillId="0" borderId="0" xfId="1" applyNumberFormat="1" applyFont="1" applyBorder="1" applyAlignment="1">
      <alignment vertical="center"/>
    </xf>
    <xf numFmtId="43" fontId="13" fillId="0" borderId="6" xfId="1" applyNumberFormat="1" applyFont="1" applyBorder="1" applyAlignment="1">
      <alignment vertical="center"/>
    </xf>
    <xf numFmtId="43" fontId="14" fillId="0" borderId="0" xfId="1" applyNumberFormat="1" applyFont="1" applyBorder="1" applyAlignment="1">
      <alignment vertical="center"/>
    </xf>
    <xf numFmtId="43" fontId="13" fillId="0" borderId="0" xfId="1" applyNumberFormat="1" applyFont="1" applyBorder="1" applyAlignment="1">
      <alignment vertical="center"/>
    </xf>
    <xf numFmtId="164" fontId="13" fillId="0" borderId="0" xfId="0" applyNumberFormat="1" applyFont="1" applyBorder="1" applyAlignment="1">
      <alignment vertical="center"/>
    </xf>
    <xf numFmtId="43" fontId="0" fillId="0" borderId="0" xfId="0" applyNumberFormat="1" applyBorder="1" applyAlignment="1">
      <alignment vertical="center"/>
    </xf>
    <xf numFmtId="0" fontId="39" fillId="0" borderId="0" xfId="0" applyFont="1" applyAlignment="1">
      <alignment horizontal="center"/>
    </xf>
    <xf numFmtId="0" fontId="39" fillId="0" borderId="0" xfId="0" applyFont="1" applyAlignment="1">
      <alignment horizontal="right"/>
    </xf>
    <xf numFmtId="0" fontId="39" fillId="0" borderId="2" xfId="0" applyFont="1" applyBorder="1" applyAlignment="1">
      <alignment horizontal="center" vertical="center"/>
    </xf>
    <xf numFmtId="164" fontId="36" fillId="0" borderId="3" xfId="1" applyNumberFormat="1" applyFont="1" applyBorder="1" applyAlignment="1">
      <alignment horizontal="center" vertical="center" wrapText="1"/>
    </xf>
    <xf numFmtId="164" fontId="36" fillId="0" borderId="4" xfId="1" applyNumberFormat="1" applyFont="1" applyBorder="1" applyAlignment="1">
      <alignment horizontal="center" vertical="center" wrapText="1"/>
    </xf>
    <xf numFmtId="43" fontId="40" fillId="0" borderId="3" xfId="1" applyFont="1" applyBorder="1" applyAlignment="1">
      <alignment horizontal="center" vertical="center"/>
    </xf>
    <xf numFmtId="43" fontId="40" fillId="0" borderId="4" xfId="1" applyFont="1" applyBorder="1" applyAlignment="1">
      <alignment horizontal="center" vertical="center"/>
    </xf>
    <xf numFmtId="164" fontId="41" fillId="0" borderId="3" xfId="1" applyNumberFormat="1" applyFont="1" applyBorder="1" applyAlignment="1">
      <alignment horizontal="center" vertical="center"/>
    </xf>
    <xf numFmtId="164" fontId="41" fillId="0" borderId="4" xfId="1" applyNumberFormat="1" applyFont="1" applyBorder="1" applyAlignment="1">
      <alignment horizontal="center" vertical="center"/>
    </xf>
    <xf numFmtId="0" fontId="34" fillId="0" borderId="3" xfId="0" applyFont="1" applyBorder="1" applyAlignment="1">
      <alignment horizontal="center" vertical="center"/>
    </xf>
    <xf numFmtId="0" fontId="34" fillId="0" borderId="4" xfId="0" applyFont="1" applyBorder="1" applyAlignment="1">
      <alignment horizontal="center" vertical="center"/>
    </xf>
    <xf numFmtId="0" fontId="45" fillId="0" borderId="3" xfId="0" applyFont="1" applyBorder="1" applyAlignment="1">
      <alignment horizontal="left" vertical="center" wrapText="1"/>
    </xf>
    <xf numFmtId="0" fontId="45" fillId="0" borderId="4" xfId="0" applyFont="1" applyBorder="1" applyAlignment="1">
      <alignment horizontal="left" vertical="center" wrapText="1"/>
    </xf>
    <xf numFmtId="0" fontId="29" fillId="0" borderId="3" xfId="0" applyFont="1" applyBorder="1" applyAlignment="1">
      <alignment horizontal="center" vertical="center"/>
    </xf>
    <xf numFmtId="0" fontId="29" fillId="0" borderId="4" xfId="0" applyFont="1" applyBorder="1" applyAlignment="1">
      <alignment horizontal="center" vertical="center"/>
    </xf>
    <xf numFmtId="41" fontId="41" fillId="0" borderId="3" xfId="1" applyNumberFormat="1" applyFont="1" applyBorder="1" applyAlignment="1">
      <alignment horizontal="center" vertical="center"/>
    </xf>
    <xf numFmtId="41" fontId="41" fillId="0" borderId="4" xfId="1" applyNumberFormat="1" applyFont="1" applyBorder="1" applyAlignment="1">
      <alignment horizontal="center" vertical="center"/>
    </xf>
    <xf numFmtId="0" fontId="44" fillId="0" borderId="3" xfId="0" applyFont="1" applyBorder="1" applyAlignment="1">
      <alignment horizontal="center" vertical="center"/>
    </xf>
    <xf numFmtId="0" fontId="44" fillId="0" borderId="4" xfId="0" applyFont="1" applyBorder="1" applyAlignment="1">
      <alignment horizontal="center" vertical="center"/>
    </xf>
    <xf numFmtId="0" fontId="41" fillId="0" borderId="3" xfId="0" applyFont="1" applyBorder="1" applyAlignment="1">
      <alignment horizontal="center" vertical="center"/>
    </xf>
    <xf numFmtId="0" fontId="41" fillId="0" borderId="4" xfId="0" applyFont="1" applyBorder="1" applyAlignment="1">
      <alignment horizontal="center" vertical="center"/>
    </xf>
    <xf numFmtId="0" fontId="41" fillId="2" borderId="3" xfId="0" applyFont="1" applyFill="1" applyBorder="1" applyAlignment="1">
      <alignment horizontal="center" vertical="center"/>
    </xf>
    <xf numFmtId="0" fontId="41" fillId="2" borderId="4" xfId="0" applyFont="1" applyFill="1" applyBorder="1" applyAlignment="1">
      <alignment horizontal="center" vertical="center"/>
    </xf>
    <xf numFmtId="0" fontId="45" fillId="2" borderId="3" xfId="0" applyFont="1" applyFill="1" applyBorder="1" applyAlignment="1">
      <alignment horizontal="center" vertical="center"/>
    </xf>
    <xf numFmtId="0" fontId="45" fillId="2" borderId="4" xfId="0" applyFont="1" applyFill="1" applyBorder="1" applyAlignment="1">
      <alignment horizontal="center" vertical="center"/>
    </xf>
    <xf numFmtId="14" fontId="29" fillId="0" borderId="3" xfId="0" applyNumberFormat="1" applyFont="1" applyBorder="1" applyAlignment="1">
      <alignment horizontal="center" vertical="center"/>
    </xf>
    <xf numFmtId="14" fontId="29" fillId="0" borderId="4" xfId="0" applyNumberFormat="1" applyFont="1" applyBorder="1" applyAlignment="1">
      <alignment horizontal="center" vertical="center"/>
    </xf>
    <xf numFmtId="41" fontId="46" fillId="0" borderId="0" xfId="1" applyNumberFormat="1" applyFont="1" applyAlignment="1">
      <alignment horizontal="center"/>
    </xf>
    <xf numFmtId="0" fontId="34" fillId="0" borderId="3" xfId="0" applyFont="1" applyBorder="1" applyAlignment="1">
      <alignment horizontal="center" vertical="center" wrapText="1"/>
    </xf>
    <xf numFmtId="0" fontId="34" fillId="0" borderId="4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38" fillId="4" borderId="3" xfId="0" applyFont="1" applyFill="1" applyBorder="1" applyAlignment="1">
      <alignment horizontal="center" vertical="center"/>
    </xf>
    <xf numFmtId="0" fontId="38" fillId="4" borderId="4" xfId="0" applyFont="1" applyFill="1" applyBorder="1" applyAlignment="1">
      <alignment horizontal="center" vertical="center"/>
    </xf>
    <xf numFmtId="14" fontId="10" fillId="0" borderId="3" xfId="0" applyNumberFormat="1" applyFont="1" applyBorder="1" applyAlignment="1">
      <alignment horizontal="center" vertical="center"/>
    </xf>
    <xf numFmtId="14" fontId="10" fillId="0" borderId="4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11" fillId="2" borderId="3" xfId="0" applyFont="1" applyFill="1" applyBorder="1" applyAlignment="1">
      <alignment horizontal="center" vertical="center"/>
    </xf>
    <xf numFmtId="0" fontId="11" fillId="2" borderId="4" xfId="0" applyFont="1" applyFill="1" applyBorder="1" applyAlignment="1">
      <alignment horizontal="center" vertical="center"/>
    </xf>
    <xf numFmtId="43" fontId="3" fillId="0" borderId="3" xfId="1" applyFont="1" applyBorder="1" applyAlignment="1">
      <alignment horizontal="center" vertical="center"/>
    </xf>
    <xf numFmtId="43" fontId="3" fillId="0" borderId="4" xfId="1" applyFont="1" applyBorder="1" applyAlignment="1">
      <alignment horizontal="center" vertical="center"/>
    </xf>
    <xf numFmtId="41" fontId="13" fillId="0" borderId="0" xfId="1" applyNumberFormat="1" applyFont="1" applyAlignment="1">
      <alignment horizontal="center"/>
    </xf>
    <xf numFmtId="164" fontId="4" fillId="0" borderId="3" xfId="1" applyNumberFormat="1" applyFont="1" applyBorder="1" applyAlignment="1">
      <alignment horizontal="center" vertical="center"/>
    </xf>
    <xf numFmtId="164" fontId="4" fillId="0" borderId="4" xfId="1" applyNumberFormat="1" applyFont="1" applyBorder="1" applyAlignment="1">
      <alignment horizontal="center" vertical="center"/>
    </xf>
    <xf numFmtId="41" fontId="4" fillId="0" borderId="3" xfId="1" applyNumberFormat="1" applyFont="1" applyBorder="1" applyAlignment="1">
      <alignment horizontal="center" vertical="center"/>
    </xf>
    <xf numFmtId="41" fontId="4" fillId="0" borderId="4" xfId="1" applyNumberFormat="1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26" fillId="0" borderId="0" xfId="0" applyFont="1" applyBorder="1" applyAlignment="1">
      <alignment horizontal="center" vertical="center" wrapText="1"/>
    </xf>
    <xf numFmtId="0" fontId="26" fillId="0" borderId="2" xfId="0" applyFont="1" applyBorder="1" applyAlignment="1">
      <alignment horizontal="center" vertical="center" wrapText="1"/>
    </xf>
    <xf numFmtId="165" fontId="39" fillId="0" borderId="0" xfId="0" applyNumberFormat="1" applyFont="1" applyAlignment="1">
      <alignment horizontal="center"/>
    </xf>
    <xf numFmtId="0" fontId="13" fillId="0" borderId="3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14" fontId="13" fillId="0" borderId="3" xfId="0" applyNumberFormat="1" applyFont="1" applyBorder="1" applyAlignment="1">
      <alignment horizontal="center" vertical="center"/>
    </xf>
    <xf numFmtId="14" fontId="13" fillId="0" borderId="4" xfId="0" applyNumberFormat="1" applyFont="1" applyBorder="1" applyAlignment="1">
      <alignment horizontal="center" vertical="center"/>
    </xf>
    <xf numFmtId="43" fontId="15" fillId="0" borderId="0" xfId="1" applyFont="1" applyBorder="1" applyAlignment="1">
      <alignment horizontal="left" vertical="center"/>
    </xf>
    <xf numFmtId="0" fontId="10" fillId="0" borderId="6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41" fontId="13" fillId="0" borderId="0" xfId="1" applyNumberFormat="1" applyFont="1" applyAlignment="1">
      <alignment horizontal="left" vertical="center"/>
    </xf>
    <xf numFmtId="164" fontId="0" fillId="0" borderId="3" xfId="1" applyNumberFormat="1" applyFont="1" applyBorder="1" applyAlignment="1">
      <alignment horizontal="center"/>
    </xf>
    <xf numFmtId="164" fontId="0" fillId="0" borderId="4" xfId="1" applyNumberFormat="1" applyFont="1" applyBorder="1" applyAlignment="1">
      <alignment horizontal="center"/>
    </xf>
    <xf numFmtId="43" fontId="53" fillId="0" borderId="0" xfId="1" applyFont="1" applyBorder="1" applyAlignment="1">
      <alignment horizontal="left" vertical="center"/>
    </xf>
    <xf numFmtId="41" fontId="46" fillId="0" borderId="0" xfId="1" applyNumberFormat="1" applyFont="1" applyAlignment="1">
      <alignment horizontal="left" vertical="center"/>
    </xf>
    <xf numFmtId="43" fontId="40" fillId="0" borderId="3" xfId="0" applyNumberFormat="1" applyFont="1" applyBorder="1" applyAlignment="1">
      <alignment horizontal="center" vertical="center"/>
    </xf>
    <xf numFmtId="43" fontId="40" fillId="0" borderId="4" xfId="0" applyNumberFormat="1" applyFont="1" applyBorder="1" applyAlignment="1">
      <alignment horizontal="center" vertical="center"/>
    </xf>
    <xf numFmtId="0" fontId="43" fillId="0" borderId="0" xfId="0" applyFont="1" applyBorder="1" applyAlignment="1">
      <alignment horizontal="center" vertical="center" wrapText="1"/>
    </xf>
    <xf numFmtId="0" fontId="43" fillId="0" borderId="2" xfId="0" applyFont="1" applyBorder="1" applyAlignment="1">
      <alignment horizontal="center" vertical="center" wrapText="1"/>
    </xf>
    <xf numFmtId="164" fontId="33" fillId="0" borderId="3" xfId="1" applyNumberFormat="1" applyFont="1" applyBorder="1" applyAlignment="1">
      <alignment horizontal="center"/>
    </xf>
    <xf numFmtId="164" fontId="33" fillId="0" borderId="4" xfId="1" applyNumberFormat="1" applyFont="1" applyBorder="1" applyAlignment="1">
      <alignment horizontal="center"/>
    </xf>
    <xf numFmtId="43" fontId="3" fillId="0" borderId="3" xfId="0" applyNumberFormat="1" applyFont="1" applyBorder="1" applyAlignment="1">
      <alignment horizontal="center" vertical="center"/>
    </xf>
    <xf numFmtId="43" fontId="3" fillId="0" borderId="4" xfId="0" applyNumberFormat="1" applyFont="1" applyBorder="1" applyAlignment="1">
      <alignment horizontal="center" vertical="center"/>
    </xf>
    <xf numFmtId="17" fontId="0" fillId="3" borderId="9" xfId="0" applyNumberFormat="1" applyFill="1" applyBorder="1" applyAlignment="1">
      <alignment horizontal="center"/>
    </xf>
    <xf numFmtId="17" fontId="0" fillId="3" borderId="10" xfId="0" applyNumberFormat="1" applyFill="1" applyBorder="1" applyAlignment="1">
      <alignment horizontal="center"/>
    </xf>
    <xf numFmtId="0" fontId="58" fillId="0" borderId="11" xfId="0" applyFont="1" applyBorder="1" applyAlignment="1">
      <alignment horizontal="center"/>
    </xf>
    <xf numFmtId="0" fontId="58" fillId="4" borderId="7" xfId="0" applyFont="1" applyFill="1" applyBorder="1" applyAlignment="1">
      <alignment horizontal="center"/>
    </xf>
    <xf numFmtId="0" fontId="0" fillId="0" borderId="7" xfId="0" applyBorder="1"/>
    <xf numFmtId="0" fontId="0" fillId="0" borderId="12" xfId="0" applyBorder="1"/>
    <xf numFmtId="0" fontId="59" fillId="0" borderId="11" xfId="0" applyFont="1" applyBorder="1" applyAlignment="1">
      <alignment horizontal="center"/>
    </xf>
    <xf numFmtId="14" fontId="59" fillId="0" borderId="7" xfId="0" applyNumberFormat="1" applyFont="1" applyBorder="1" applyAlignment="1">
      <alignment horizontal="center"/>
    </xf>
    <xf numFmtId="0" fontId="59" fillId="0" borderId="7" xfId="0" applyFont="1" applyBorder="1" applyAlignment="1">
      <alignment horizontal="center"/>
    </xf>
    <xf numFmtId="0" fontId="59" fillId="0" borderId="7" xfId="0" applyFont="1" applyBorder="1" applyAlignment="1">
      <alignment horizontal="left"/>
    </xf>
    <xf numFmtId="0" fontId="59" fillId="2" borderId="7" xfId="0" applyFont="1" applyFill="1" applyBorder="1" applyAlignment="1">
      <alignment horizontal="center"/>
    </xf>
    <xf numFmtId="0" fontId="58" fillId="2" borderId="7" xfId="0" applyFont="1" applyFill="1" applyBorder="1" applyAlignment="1">
      <alignment horizontal="center"/>
    </xf>
    <xf numFmtId="0" fontId="58" fillId="0" borderId="11" xfId="0" applyFont="1" applyFill="1" applyBorder="1" applyAlignment="1">
      <alignment horizontal="center"/>
    </xf>
    <xf numFmtId="0" fontId="58" fillId="0" borderId="7" xfId="0" applyFont="1" applyFill="1" applyBorder="1" applyAlignment="1">
      <alignment horizontal="left" wrapText="1"/>
    </xf>
    <xf numFmtId="0" fontId="59" fillId="0" borderId="11" xfId="0" applyFont="1" applyFill="1" applyBorder="1" applyAlignment="1">
      <alignment horizontal="center"/>
    </xf>
    <xf numFmtId="0" fontId="59" fillId="0" borderId="7" xfId="0" applyFont="1" applyFill="1" applyBorder="1" applyAlignment="1">
      <alignment horizontal="left"/>
    </xf>
    <xf numFmtId="14" fontId="35" fillId="3" borderId="14" xfId="0" applyNumberFormat="1" applyFont="1" applyFill="1" applyBorder="1" applyAlignment="1">
      <alignment horizontal="center" vertical="center"/>
    </xf>
    <xf numFmtId="0" fontId="0" fillId="3" borderId="14" xfId="0" applyFill="1" applyBorder="1"/>
    <xf numFmtId="0" fontId="0" fillId="3" borderId="15" xfId="0" applyFill="1" applyBorder="1"/>
    <xf numFmtId="0" fontId="35" fillId="0" borderId="13" xfId="0" applyFont="1" applyBorder="1" applyAlignment="1">
      <alignment horizontal="center"/>
    </xf>
    <xf numFmtId="0" fontId="35" fillId="0" borderId="16" xfId="0" applyFont="1" applyBorder="1" applyAlignment="1">
      <alignment horizontal="center"/>
    </xf>
    <xf numFmtId="0" fontId="28" fillId="5" borderId="8" xfId="0" applyFont="1" applyFill="1" applyBorder="1" applyAlignment="1">
      <alignment horizontal="center"/>
    </xf>
    <xf numFmtId="0" fontId="28" fillId="5" borderId="9" xfId="0" applyFont="1" applyFill="1" applyBorder="1" applyAlignment="1">
      <alignment horizontal="center" wrapText="1"/>
    </xf>
    <xf numFmtId="0" fontId="28" fillId="5" borderId="9" xfId="0" applyFont="1" applyFill="1" applyBorder="1" applyAlignment="1">
      <alignment horizontal="center"/>
    </xf>
    <xf numFmtId="0" fontId="59" fillId="3" borderId="7" xfId="0" applyFont="1" applyFill="1" applyBorder="1" applyAlignment="1">
      <alignment horizontal="left"/>
    </xf>
    <xf numFmtId="0" fontId="58" fillId="3" borderId="7" xfId="0" applyFont="1" applyFill="1" applyBorder="1" applyAlignment="1">
      <alignment horizontal="left"/>
    </xf>
    <xf numFmtId="0" fontId="58" fillId="3" borderId="7" xfId="0" applyFont="1" applyFill="1" applyBorder="1" applyAlignment="1">
      <alignment horizontal="left" wrapText="1"/>
    </xf>
  </cellXfs>
  <cellStyles count="586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Normal" xfId="0" builtinId="0"/>
  </cellStyles>
  <dxfs count="28">
    <dxf>
      <numFmt numFmtId="22" formatCode="mmm\-yy"/>
      <fill>
        <patternFill patternType="solid">
          <fgColor indexed="64"/>
          <bgColor theme="4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/>
        <top style="hair">
          <color auto="1"/>
        </top>
        <bottom style="hair">
          <color auto="1"/>
        </bottom>
        <vertical style="thin">
          <color auto="1"/>
        </vertical>
        <horizontal style="hair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  <vertical style="thin">
          <color auto="1"/>
        </vertical>
        <horizontal style="hair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  <vertical style="thin">
          <color auto="1"/>
        </vertical>
        <horizontal style="hair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  <vertical style="thin">
          <color auto="1"/>
        </vertical>
        <horizontal style="hair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  <vertical style="thin">
          <color auto="1"/>
        </vertical>
        <horizontal style="hair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  <vertical style="thin">
          <color auto="1"/>
        </vertical>
        <horizontal style="hair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  <vertical style="thin">
          <color auto="1"/>
        </vertical>
        <horizontal style="hair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  <vertical style="thin">
          <color auto="1"/>
        </vertical>
        <horizontal style="hair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  <vertical style="thin">
          <color auto="1"/>
        </vertical>
        <horizontal style="hair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  <vertical style="thin">
          <color auto="1"/>
        </vertical>
        <horizontal style="hair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  <vertical style="thin">
          <color auto="1"/>
        </vertical>
        <horizontal style="hair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  <vertical style="thin">
          <color auto="1"/>
        </vertical>
        <horizontal style="hair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  <vertical style="thin">
          <color auto="1"/>
        </vertical>
        <horizontal style="hair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  <vertical style="thin">
          <color auto="1"/>
        </vertical>
        <horizontal style="hair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  <vertical style="thin">
          <color auto="1"/>
        </vertical>
        <horizontal style="hair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  <vertical style="thin">
          <color auto="1"/>
        </vertical>
        <horizontal style="hair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  <vertical style="thin">
          <color auto="1"/>
        </vertical>
        <horizontal style="hair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  <vertical style="thin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auto="1"/>
        <name val="TH SarabunPSK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  <vertical style="thin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rgb="FFFF0000"/>
        <name val="TH SarabunPSK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  <vertical style="thin">
          <color auto="1"/>
        </vertical>
        <horizontal style="hair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  <vertical style="thin">
          <color auto="1"/>
        </vertical>
        <horizontal style="hair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  <vertical style="thin">
          <color auto="1"/>
        </vertical>
        <horizontal style="hair">
          <color auto="1"/>
        </horizontal>
      </border>
    </dxf>
    <dxf>
      <border diagonalUp="0" diagonalDown="0">
        <left/>
        <right style="thin">
          <color auto="1"/>
        </right>
        <top style="hair">
          <color auto="1"/>
        </top>
        <bottom style="hair">
          <color auto="1"/>
        </bottom>
        <vertical style="thin">
          <color auto="1"/>
        </vertical>
        <horizontal style="hair">
          <color auto="1"/>
        </horizontal>
      </border>
    </dxf>
    <dxf>
      <border>
        <top style="thin">
          <color auto="1"/>
        </top>
      </border>
    </dxf>
    <dxf>
      <border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right style="thin">
          <color auto="1"/>
        </right>
        <top style="thin">
          <color auto="1"/>
        </top>
      </border>
    </dxf>
  </dxf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theme" Target="theme/theme1.xml"/><Relationship Id="rId15" Type="http://schemas.openxmlformats.org/officeDocument/2006/relationships/styles" Target="styles.xml"/><Relationship Id="rId16" Type="http://schemas.openxmlformats.org/officeDocument/2006/relationships/sharedStrings" Target="sharedStrings.xml"/><Relationship Id="rId1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853441</xdr:colOff>
      <xdr:row>0</xdr:row>
      <xdr:rowOff>50801</xdr:rowOff>
    </xdr:from>
    <xdr:to>
      <xdr:col>3</xdr:col>
      <xdr:colOff>582989</xdr:colOff>
      <xdr:row>2</xdr:row>
      <xdr:rowOff>251461</xdr:rowOff>
    </xdr:to>
    <xdr:pic>
      <xdr:nvPicPr>
        <xdr:cNvPr id="3" name="Picture 2" descr="poontanalogo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580641" y="50801"/>
          <a:ext cx="1060508" cy="8102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590550</xdr:colOff>
      <xdr:row>0</xdr:row>
      <xdr:rowOff>180975</xdr:rowOff>
    </xdr:from>
    <xdr:to>
      <xdr:col>1</xdr:col>
      <xdr:colOff>1676400</xdr:colOff>
      <xdr:row>2</xdr:row>
      <xdr:rowOff>152400</xdr:rowOff>
    </xdr:to>
    <xdr:pic>
      <xdr:nvPicPr>
        <xdr:cNvPr id="2" name="Picture 1" descr="poontanalogo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68350" y="180975"/>
          <a:ext cx="1085850" cy="581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590550</xdr:colOff>
      <xdr:row>0</xdr:row>
      <xdr:rowOff>180975</xdr:rowOff>
    </xdr:from>
    <xdr:to>
      <xdr:col>1</xdr:col>
      <xdr:colOff>1676400</xdr:colOff>
      <xdr:row>2</xdr:row>
      <xdr:rowOff>152400</xdr:rowOff>
    </xdr:to>
    <xdr:pic>
      <xdr:nvPicPr>
        <xdr:cNvPr id="4" name="Picture 3" descr="poontanalogo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22350" y="180975"/>
          <a:ext cx="1085850" cy="581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590550</xdr:colOff>
      <xdr:row>0</xdr:row>
      <xdr:rowOff>180975</xdr:rowOff>
    </xdr:from>
    <xdr:to>
      <xdr:col>1</xdr:col>
      <xdr:colOff>1676400</xdr:colOff>
      <xdr:row>2</xdr:row>
      <xdr:rowOff>152400</xdr:rowOff>
    </xdr:to>
    <xdr:pic>
      <xdr:nvPicPr>
        <xdr:cNvPr id="2" name="Picture 1" descr="poontanalogo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33450" y="180975"/>
          <a:ext cx="581025" cy="600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590550</xdr:colOff>
      <xdr:row>0</xdr:row>
      <xdr:rowOff>180975</xdr:rowOff>
    </xdr:from>
    <xdr:to>
      <xdr:col>1</xdr:col>
      <xdr:colOff>1676400</xdr:colOff>
      <xdr:row>2</xdr:row>
      <xdr:rowOff>152400</xdr:rowOff>
    </xdr:to>
    <xdr:pic>
      <xdr:nvPicPr>
        <xdr:cNvPr id="2" name="Picture 1" descr="poontanalogo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84250" y="180975"/>
          <a:ext cx="742950" cy="581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590550</xdr:colOff>
      <xdr:row>0</xdr:row>
      <xdr:rowOff>180975</xdr:rowOff>
    </xdr:from>
    <xdr:to>
      <xdr:col>1</xdr:col>
      <xdr:colOff>1676400</xdr:colOff>
      <xdr:row>2</xdr:row>
      <xdr:rowOff>152400</xdr:rowOff>
    </xdr:to>
    <xdr:pic>
      <xdr:nvPicPr>
        <xdr:cNvPr id="2" name="Picture 1" descr="poontanalogo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68350" y="180975"/>
          <a:ext cx="1085850" cy="581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590550</xdr:colOff>
      <xdr:row>0</xdr:row>
      <xdr:rowOff>180975</xdr:rowOff>
    </xdr:from>
    <xdr:to>
      <xdr:col>1</xdr:col>
      <xdr:colOff>1676400</xdr:colOff>
      <xdr:row>2</xdr:row>
      <xdr:rowOff>152400</xdr:rowOff>
    </xdr:to>
    <xdr:pic>
      <xdr:nvPicPr>
        <xdr:cNvPr id="3" name="Picture 2" descr="poontanalogo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84250" y="180975"/>
          <a:ext cx="742950" cy="581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590550</xdr:colOff>
      <xdr:row>0</xdr:row>
      <xdr:rowOff>180975</xdr:rowOff>
    </xdr:from>
    <xdr:to>
      <xdr:col>1</xdr:col>
      <xdr:colOff>1676400</xdr:colOff>
      <xdr:row>2</xdr:row>
      <xdr:rowOff>152400</xdr:rowOff>
    </xdr:to>
    <xdr:pic>
      <xdr:nvPicPr>
        <xdr:cNvPr id="3" name="Picture 2" descr="poontanalogo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68350" y="180975"/>
          <a:ext cx="1085850" cy="581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590550</xdr:colOff>
      <xdr:row>0</xdr:row>
      <xdr:rowOff>180975</xdr:rowOff>
    </xdr:from>
    <xdr:to>
      <xdr:col>1</xdr:col>
      <xdr:colOff>1676400</xdr:colOff>
      <xdr:row>2</xdr:row>
      <xdr:rowOff>152400</xdr:rowOff>
    </xdr:to>
    <xdr:pic>
      <xdr:nvPicPr>
        <xdr:cNvPr id="4" name="Picture 3" descr="poontanalogo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68350" y="180975"/>
          <a:ext cx="1085850" cy="581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234949</xdr:colOff>
      <xdr:row>0</xdr:row>
      <xdr:rowOff>38101</xdr:rowOff>
    </xdr:from>
    <xdr:to>
      <xdr:col>3</xdr:col>
      <xdr:colOff>381000</xdr:colOff>
      <xdr:row>2</xdr:row>
      <xdr:rowOff>241301</xdr:rowOff>
    </xdr:to>
    <xdr:pic>
      <xdr:nvPicPr>
        <xdr:cNvPr id="2" name="Picture 1" descr="poontanalogo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355849" y="38101"/>
          <a:ext cx="1289051" cy="812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590550</xdr:colOff>
      <xdr:row>0</xdr:row>
      <xdr:rowOff>180975</xdr:rowOff>
    </xdr:from>
    <xdr:to>
      <xdr:col>1</xdr:col>
      <xdr:colOff>1676400</xdr:colOff>
      <xdr:row>2</xdr:row>
      <xdr:rowOff>152400</xdr:rowOff>
    </xdr:to>
    <xdr:pic>
      <xdr:nvPicPr>
        <xdr:cNvPr id="3" name="Picture 2" descr="poontanalogo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68350" y="180975"/>
          <a:ext cx="1085850" cy="581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590550</xdr:colOff>
      <xdr:row>0</xdr:row>
      <xdr:rowOff>180975</xdr:rowOff>
    </xdr:from>
    <xdr:to>
      <xdr:col>1</xdr:col>
      <xdr:colOff>1676400</xdr:colOff>
      <xdr:row>2</xdr:row>
      <xdr:rowOff>152400</xdr:rowOff>
    </xdr:to>
    <xdr:pic>
      <xdr:nvPicPr>
        <xdr:cNvPr id="4" name="Picture 3" descr="poontanalogo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68350" y="180975"/>
          <a:ext cx="1085850" cy="581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590550</xdr:colOff>
      <xdr:row>0</xdr:row>
      <xdr:rowOff>180975</xdr:rowOff>
    </xdr:from>
    <xdr:to>
      <xdr:col>1</xdr:col>
      <xdr:colOff>1676400</xdr:colOff>
      <xdr:row>2</xdr:row>
      <xdr:rowOff>152400</xdr:rowOff>
    </xdr:to>
    <xdr:pic>
      <xdr:nvPicPr>
        <xdr:cNvPr id="3" name="Picture 2" descr="poontanalogo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68350" y="180975"/>
          <a:ext cx="1085850" cy="581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590550</xdr:colOff>
      <xdr:row>0</xdr:row>
      <xdr:rowOff>180975</xdr:rowOff>
    </xdr:from>
    <xdr:to>
      <xdr:col>1</xdr:col>
      <xdr:colOff>1676400</xdr:colOff>
      <xdr:row>2</xdr:row>
      <xdr:rowOff>152400</xdr:rowOff>
    </xdr:to>
    <xdr:pic>
      <xdr:nvPicPr>
        <xdr:cNvPr id="4" name="Picture 3" descr="poontanalogo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68350" y="180975"/>
          <a:ext cx="1085850" cy="581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590550</xdr:colOff>
      <xdr:row>0</xdr:row>
      <xdr:rowOff>180975</xdr:rowOff>
    </xdr:from>
    <xdr:to>
      <xdr:col>1</xdr:col>
      <xdr:colOff>1676400</xdr:colOff>
      <xdr:row>2</xdr:row>
      <xdr:rowOff>152400</xdr:rowOff>
    </xdr:to>
    <xdr:pic>
      <xdr:nvPicPr>
        <xdr:cNvPr id="3" name="Picture 2" descr="poontanalogo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68350" y="180975"/>
          <a:ext cx="1085850" cy="581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590550</xdr:colOff>
      <xdr:row>0</xdr:row>
      <xdr:rowOff>180975</xdr:rowOff>
    </xdr:from>
    <xdr:to>
      <xdr:col>1</xdr:col>
      <xdr:colOff>1676400</xdr:colOff>
      <xdr:row>2</xdr:row>
      <xdr:rowOff>152400</xdr:rowOff>
    </xdr:to>
    <xdr:pic>
      <xdr:nvPicPr>
        <xdr:cNvPr id="4" name="Picture 3" descr="poontanalogo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68350" y="180975"/>
          <a:ext cx="1085850" cy="581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1:W14" totalsRowShown="0" headerRowDxfId="0" headerRowBorderDxfId="25" tableBorderDxfId="26" totalsRowBorderDxfId="24">
  <autoFilter ref="A1:W14">
    <filterColumn colId="4">
      <filters>
        <filter val="Mono"/>
      </filters>
    </filterColumn>
  </autoFilter>
  <tableColumns count="23">
    <tableColumn id="1" name="No." dataDxfId="23"/>
    <tableColumn id="2" name="Installation Date" dataDxfId="22"/>
    <tableColumn id="3" name="Document No. " dataDxfId="21"/>
    <tableColumn id="4" name="Model" dataDxfId="20"/>
    <tableColumn id="5" name="Type" dataDxfId="19"/>
    <tableColumn id="6" name="Location " dataDxfId="18"/>
    <tableColumn id="7" name="Serial Number " dataDxfId="17"/>
    <tableColumn id="8" name="Contract No." dataDxfId="16"/>
    <tableColumn id="9" name="Start of Contract" dataDxfId="15"/>
    <tableColumn id="10" name="End of Contract  " dataDxfId="14"/>
    <tableColumn id="11" name="Jun-18" dataDxfId="13">
      <calculatedColumnFormula>'ก.ค.61 (1)'!K10</calculatedColumnFormula>
    </tableColumn>
    <tableColumn id="12" name="Jul-18" dataDxfId="12">
      <calculatedColumnFormula>'ส.ค.61(1)'!L10</calculatedColumnFormula>
    </tableColumn>
    <tableColumn id="13" name="Aug-18" dataDxfId="11">
      <calculatedColumnFormula>'ก.ย.61(1)'!L10</calculatedColumnFormula>
    </tableColumn>
    <tableColumn id="14" name="Sep-18" dataDxfId="10">
      <calculatedColumnFormula>ต.ค.61!L12</calculatedColumnFormula>
    </tableColumn>
    <tableColumn id="15" name="Oct-18" dataDxfId="9">
      <calculatedColumnFormula>ต.ค.61!L12</calculatedColumnFormula>
    </tableColumn>
    <tableColumn id="16" name="Nov-18" dataDxfId="8">
      <calculatedColumnFormula>พ.ย.61!L10</calculatedColumnFormula>
    </tableColumn>
    <tableColumn id="17" name="Dec-18" dataDxfId="7">
      <calculatedColumnFormula>ม..ค.62!L10</calculatedColumnFormula>
    </tableColumn>
    <tableColumn id="18" name="Jan-19" dataDxfId="6">
      <calculatedColumnFormula>ม..ค.62!L10</calculatedColumnFormula>
    </tableColumn>
    <tableColumn id="19" name="Feb-19" dataDxfId="5">
      <calculatedColumnFormula>ก.พ.62!L10</calculatedColumnFormula>
    </tableColumn>
    <tableColumn id="20" name="Mar-19" dataDxfId="4">
      <calculatedColumnFormula>มี.ค.62!L10</calculatedColumnFormula>
    </tableColumn>
    <tableColumn id="21" name="Apr-19" dataDxfId="3">
      <calculatedColumnFormula>เม.ย.62!L10</calculatedColumnFormula>
    </tableColumn>
    <tableColumn id="22" name="May-19" dataDxfId="2">
      <calculatedColumnFormula>พ.ค.62!L13</calculatedColumnFormula>
    </tableColumn>
    <tableColumn id="23" name="Jun-19" dataDxfId="1">
      <calculatedColumnFormula>มิ.ย.62!P21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5"/>
  <sheetViews>
    <sheetView tabSelected="1" workbookViewId="0">
      <selection activeCell="A15" sqref="A15:I15"/>
    </sheetView>
  </sheetViews>
  <sheetFormatPr baseColWidth="10" defaultRowHeight="14" x14ac:dyDescent="0"/>
  <cols>
    <col min="1" max="1" width="10.5" style="119" customWidth="1"/>
    <col min="2" max="2" width="16" style="119" customWidth="1"/>
    <col min="3" max="3" width="15" style="119" customWidth="1"/>
    <col min="4" max="4" width="16" style="119" customWidth="1"/>
    <col min="5" max="5" width="10.83203125" style="119" customWidth="1"/>
    <col min="6" max="6" width="31.33203125" style="119" customWidth="1"/>
    <col min="7" max="7" width="29.33203125" style="119" customWidth="1"/>
    <col min="8" max="8" width="13" style="119" customWidth="1"/>
    <col min="9" max="9" width="16.1640625" style="119" customWidth="1"/>
    <col min="10" max="10" width="18.33203125" style="119" customWidth="1"/>
  </cols>
  <sheetData>
    <row r="1" spans="1:23" s="38" customFormat="1" ht="59" customHeight="1">
      <c r="A1" s="366" t="s">
        <v>77</v>
      </c>
      <c r="B1" s="367" t="s">
        <v>78</v>
      </c>
      <c r="C1" s="367" t="s">
        <v>79</v>
      </c>
      <c r="D1" s="368" t="s">
        <v>80</v>
      </c>
      <c r="E1" s="368" t="s">
        <v>81</v>
      </c>
      <c r="F1" s="368" t="s">
        <v>82</v>
      </c>
      <c r="G1" s="368" t="s">
        <v>83</v>
      </c>
      <c r="H1" s="367" t="s">
        <v>84</v>
      </c>
      <c r="I1" s="367" t="s">
        <v>85</v>
      </c>
      <c r="J1" s="367" t="s">
        <v>86</v>
      </c>
      <c r="K1" s="345" t="s">
        <v>118</v>
      </c>
      <c r="L1" s="345" t="s">
        <v>119</v>
      </c>
      <c r="M1" s="345" t="s">
        <v>120</v>
      </c>
      <c r="N1" s="345" t="s">
        <v>121</v>
      </c>
      <c r="O1" s="345" t="s">
        <v>122</v>
      </c>
      <c r="P1" s="345" t="s">
        <v>123</v>
      </c>
      <c r="Q1" s="345" t="s">
        <v>124</v>
      </c>
      <c r="R1" s="345" t="s">
        <v>125</v>
      </c>
      <c r="S1" s="345" t="s">
        <v>126</v>
      </c>
      <c r="T1" s="345" t="s">
        <v>127</v>
      </c>
      <c r="U1" s="345" t="s">
        <v>128</v>
      </c>
      <c r="V1" s="345" t="s">
        <v>129</v>
      </c>
      <c r="W1" s="346" t="s">
        <v>130</v>
      </c>
    </row>
    <row r="2" spans="1:23" ht="23">
      <c r="A2" s="347">
        <v>2</v>
      </c>
      <c r="B2" s="246">
        <v>43230</v>
      </c>
      <c r="C2" s="247" t="s">
        <v>95</v>
      </c>
      <c r="D2" s="247" t="s">
        <v>91</v>
      </c>
      <c r="E2" s="247" t="s">
        <v>87</v>
      </c>
      <c r="F2" s="371" t="s">
        <v>15</v>
      </c>
      <c r="G2" s="348" t="s">
        <v>20</v>
      </c>
      <c r="H2" s="247">
        <v>2873</v>
      </c>
      <c r="I2" s="246">
        <v>43252</v>
      </c>
      <c r="J2" s="246">
        <v>44712</v>
      </c>
      <c r="K2" s="349">
        <f>'ก.ค.61 (1)'!K10</f>
        <v>5060</v>
      </c>
      <c r="L2" s="349">
        <f>'ส.ค.61(1)'!L10</f>
        <v>6216</v>
      </c>
      <c r="M2" s="349">
        <f>'ก.ย.61(1)'!L10</f>
        <v>7115</v>
      </c>
      <c r="N2" s="349">
        <f>ต.ค.61!L12</f>
        <v>5757</v>
      </c>
      <c r="O2" s="349">
        <f>ต.ค.61!L12</f>
        <v>5757</v>
      </c>
      <c r="P2" s="349">
        <f>พ.ย.61!L10</f>
        <v>4676</v>
      </c>
      <c r="Q2" s="349">
        <f>ม..ค.62!L10</f>
        <v>4754</v>
      </c>
      <c r="R2" s="349">
        <f>ม..ค.62!L10</f>
        <v>4754</v>
      </c>
      <c r="S2" s="349">
        <f>ก.พ.62!L10</f>
        <v>5309</v>
      </c>
      <c r="T2" s="349">
        <f>มี.ค.62!L10</f>
        <v>4281</v>
      </c>
      <c r="U2" s="349">
        <f>เม.ย.62!L10</f>
        <v>3216</v>
      </c>
      <c r="V2" s="349">
        <f>พ.ค.62!L13</f>
        <v>4002</v>
      </c>
      <c r="W2" s="350">
        <f>มิ.ย.62!P10</f>
        <v>2093</v>
      </c>
    </row>
    <row r="3" spans="1:23" ht="23">
      <c r="A3" s="351">
        <v>1</v>
      </c>
      <c r="B3" s="352">
        <v>43230</v>
      </c>
      <c r="C3" s="353" t="s">
        <v>93</v>
      </c>
      <c r="D3" s="353" t="s">
        <v>96</v>
      </c>
      <c r="E3" s="247" t="s">
        <v>87</v>
      </c>
      <c r="F3" s="354" t="s">
        <v>15</v>
      </c>
      <c r="G3" s="355" t="s">
        <v>16</v>
      </c>
      <c r="H3" s="353">
        <v>2873</v>
      </c>
      <c r="I3" s="352">
        <v>43252</v>
      </c>
      <c r="J3" s="352">
        <v>44712</v>
      </c>
      <c r="K3" s="349">
        <f>'ก.ค.61 (1)'!K11</f>
        <v>412</v>
      </c>
      <c r="L3" s="349">
        <f>'ส.ค.61(1)'!L11</f>
        <v>1575</v>
      </c>
      <c r="M3" s="349">
        <f>'ก.ย.61(1)'!L11</f>
        <v>9</v>
      </c>
      <c r="N3" s="349">
        <f>ต.ค.61!L13</f>
        <v>40</v>
      </c>
      <c r="O3" s="349">
        <f>ต.ค.61!L13</f>
        <v>40</v>
      </c>
      <c r="P3" s="349">
        <f>พ.ย.61!L11</f>
        <v>37</v>
      </c>
      <c r="Q3" s="349">
        <f>ม..ค.62!L11</f>
        <v>27</v>
      </c>
      <c r="R3" s="349">
        <f>ม..ค.62!L11</f>
        <v>27</v>
      </c>
      <c r="S3" s="349">
        <f>ก.พ.62!L11</f>
        <v>31</v>
      </c>
      <c r="T3" s="349">
        <f>มี.ค.62!L11</f>
        <v>68</v>
      </c>
      <c r="U3" s="349">
        <f>เม.ย.62!L11</f>
        <v>81</v>
      </c>
      <c r="V3" s="349">
        <f>พ.ค.62!L14</f>
        <v>33</v>
      </c>
      <c r="W3" s="350">
        <f>มิ.ย.62!P11</f>
        <v>72</v>
      </c>
    </row>
    <row r="4" spans="1:23" ht="23" hidden="1">
      <c r="A4" s="347"/>
      <c r="B4" s="352">
        <v>43230</v>
      </c>
      <c r="C4" s="353" t="s">
        <v>93</v>
      </c>
      <c r="D4" s="353" t="s">
        <v>96</v>
      </c>
      <c r="E4" s="245" t="s">
        <v>88</v>
      </c>
      <c r="F4" s="354" t="s">
        <v>15</v>
      </c>
      <c r="G4" s="355" t="s">
        <v>16</v>
      </c>
      <c r="H4" s="353">
        <v>2873</v>
      </c>
      <c r="I4" s="352">
        <v>43252</v>
      </c>
      <c r="J4" s="352">
        <v>44712</v>
      </c>
      <c r="K4" s="349">
        <f>'ก.ค.61 (1)'!K12</f>
        <v>10707</v>
      </c>
      <c r="L4" s="349">
        <f>'ส.ค.61(1)'!L12</f>
        <v>12082</v>
      </c>
      <c r="M4" s="349">
        <f>'ก.ย.61(1)'!L12</f>
        <v>14961</v>
      </c>
      <c r="N4" s="349">
        <f>ต.ค.61!L14</f>
        <v>14224</v>
      </c>
      <c r="O4" s="349">
        <f>ต.ค.61!L14</f>
        <v>14224</v>
      </c>
      <c r="P4" s="349">
        <f>พ.ย.61!L12</f>
        <v>7737</v>
      </c>
      <c r="Q4" s="349">
        <f>ม..ค.62!L12</f>
        <v>14109</v>
      </c>
      <c r="R4" s="349">
        <f>ม..ค.62!L12</f>
        <v>14109</v>
      </c>
      <c r="S4" s="349">
        <f>ก.พ.62!L12</f>
        <v>10532</v>
      </c>
      <c r="T4" s="349">
        <f>มี.ค.62!L12</f>
        <v>12146</v>
      </c>
      <c r="U4" s="349">
        <f>เม.ย.62!L12</f>
        <v>7559</v>
      </c>
      <c r="V4" s="349">
        <f>พ.ค.62!L15</f>
        <v>13071</v>
      </c>
      <c r="W4" s="350">
        <f>มิ.ย.62!P12</f>
        <v>10365</v>
      </c>
    </row>
    <row r="5" spans="1:23" ht="23">
      <c r="A5" s="347">
        <v>3</v>
      </c>
      <c r="B5" s="246">
        <v>43230</v>
      </c>
      <c r="C5" s="247" t="s">
        <v>94</v>
      </c>
      <c r="D5" s="247" t="s">
        <v>91</v>
      </c>
      <c r="E5" s="247" t="s">
        <v>87</v>
      </c>
      <c r="F5" s="371" t="s">
        <v>21</v>
      </c>
      <c r="G5" s="356" t="s">
        <v>22</v>
      </c>
      <c r="H5" s="247">
        <v>2873</v>
      </c>
      <c r="I5" s="246">
        <v>43252</v>
      </c>
      <c r="J5" s="246">
        <v>44712</v>
      </c>
      <c r="K5" s="349">
        <f>'ก.ค.61 (1)'!K13</f>
        <v>19477</v>
      </c>
      <c r="L5" s="349">
        <f>'ส.ค.61(1)'!L13</f>
        <v>14846</v>
      </c>
      <c r="M5" s="349">
        <f>'ก.ย.61(1)'!L13</f>
        <v>14275</v>
      </c>
      <c r="N5" s="349">
        <f>ต.ค.61!L15</f>
        <v>15453</v>
      </c>
      <c r="O5" s="349">
        <f>ต.ค.61!L15</f>
        <v>15453</v>
      </c>
      <c r="P5" s="349">
        <f>พ.ย.61!L13</f>
        <v>16189</v>
      </c>
      <c r="Q5" s="349">
        <f>ม..ค.62!L13</f>
        <v>8250</v>
      </c>
      <c r="R5" s="349">
        <f>ม..ค.62!L13</f>
        <v>8250</v>
      </c>
      <c r="S5" s="349">
        <f>ก.พ.62!L13</f>
        <v>3884</v>
      </c>
      <c r="T5" s="349">
        <f>มี.ค.62!L13</f>
        <v>6655</v>
      </c>
      <c r="U5" s="349">
        <f>เม.ย.62!L13</f>
        <v>2110</v>
      </c>
      <c r="V5" s="349">
        <f>พ.ค.62!L16</f>
        <v>3935</v>
      </c>
      <c r="W5" s="350">
        <f>มิ.ย.62!P13</f>
        <v>7498</v>
      </c>
    </row>
    <row r="6" spans="1:23" ht="23">
      <c r="A6" s="357">
        <v>4</v>
      </c>
      <c r="B6" s="242">
        <v>43230</v>
      </c>
      <c r="C6" s="243" t="s">
        <v>131</v>
      </c>
      <c r="D6" s="243" t="s">
        <v>91</v>
      </c>
      <c r="E6" s="243" t="s">
        <v>87</v>
      </c>
      <c r="F6" s="358" t="s">
        <v>21</v>
      </c>
      <c r="G6" s="243" t="s">
        <v>24</v>
      </c>
      <c r="H6" s="243">
        <v>2873</v>
      </c>
      <c r="I6" s="242">
        <v>43252</v>
      </c>
      <c r="J6" s="242">
        <v>44712</v>
      </c>
      <c r="K6" s="349">
        <f>'ก.ค.61 (1)'!K14</f>
        <v>21540</v>
      </c>
      <c r="L6" s="349">
        <f>'ส.ค.61(1)'!L14</f>
        <v>20713</v>
      </c>
      <c r="M6" s="349">
        <f>'ก.ย.61(1)'!L14</f>
        <v>23101</v>
      </c>
      <c r="N6" s="349">
        <f>ต.ค.61!L16</f>
        <v>23910</v>
      </c>
      <c r="O6" s="349">
        <f>ต.ค.61!L16</f>
        <v>23910</v>
      </c>
      <c r="P6" s="349">
        <f>พ.ย.61!L14</f>
        <v>21992</v>
      </c>
      <c r="Q6" s="349">
        <f>ม..ค.62!L14</f>
        <v>16490</v>
      </c>
      <c r="R6" s="349">
        <f>ม..ค.62!L14</f>
        <v>16490</v>
      </c>
      <c r="S6" s="349">
        <f>ก.พ.62!L14</f>
        <v>19665</v>
      </c>
      <c r="T6" s="349">
        <f>มี.ค.62!L14</f>
        <v>14735</v>
      </c>
      <c r="U6" s="349">
        <f>เม.ย.62!L14</f>
        <v>13426</v>
      </c>
      <c r="V6" s="349">
        <f>พ.ค.62!L17</f>
        <v>11520</v>
      </c>
      <c r="W6" s="350">
        <f>มิ.ย.62!P14</f>
        <v>11709</v>
      </c>
    </row>
    <row r="7" spans="1:23" ht="23">
      <c r="A7" s="359">
        <v>5</v>
      </c>
      <c r="B7" s="244">
        <v>43230</v>
      </c>
      <c r="C7" s="245" t="s">
        <v>99</v>
      </c>
      <c r="D7" s="245" t="s">
        <v>96</v>
      </c>
      <c r="E7" s="243" t="s">
        <v>87</v>
      </c>
      <c r="F7" s="369" t="s">
        <v>21</v>
      </c>
      <c r="G7" s="245" t="s">
        <v>31</v>
      </c>
      <c r="H7" s="245">
        <v>2873</v>
      </c>
      <c r="I7" s="244">
        <v>43252</v>
      </c>
      <c r="J7" s="244">
        <v>44712</v>
      </c>
      <c r="K7" s="349">
        <f>'ก.ค.61 (1)'!K15</f>
        <v>15</v>
      </c>
      <c r="L7" s="349">
        <f>'ส.ค.61(1)'!L15</f>
        <v>-150</v>
      </c>
      <c r="M7" s="349">
        <f>'ก.ย.61(1)'!L15</f>
        <v>5</v>
      </c>
      <c r="N7" s="349">
        <f>ต.ค.61!L17</f>
        <v>48</v>
      </c>
      <c r="O7" s="349">
        <f>ต.ค.61!L17</f>
        <v>48</v>
      </c>
      <c r="P7" s="349">
        <f>พ.ย.61!L15</f>
        <v>13</v>
      </c>
      <c r="Q7" s="349">
        <f>ม..ค.62!L15</f>
        <v>20</v>
      </c>
      <c r="R7" s="349">
        <f>ม..ค.62!L15</f>
        <v>20</v>
      </c>
      <c r="S7" s="349">
        <f>ก.พ.62!L15</f>
        <v>768</v>
      </c>
      <c r="T7" s="349">
        <f>มี.ค.62!L15</f>
        <v>289</v>
      </c>
      <c r="U7" s="349">
        <f>เม.ย.62!L15</f>
        <v>112</v>
      </c>
      <c r="V7" s="349">
        <f>พ.ค.62!L18</f>
        <v>768</v>
      </c>
      <c r="W7" s="350">
        <f>มิ.ย.62!P15</f>
        <v>138</v>
      </c>
    </row>
    <row r="8" spans="1:23" ht="23" hidden="1">
      <c r="A8" s="359"/>
      <c r="B8" s="352">
        <v>43230</v>
      </c>
      <c r="C8" s="353" t="s">
        <v>93</v>
      </c>
      <c r="D8" s="353" t="s">
        <v>96</v>
      </c>
      <c r="E8" s="245" t="s">
        <v>88</v>
      </c>
      <c r="F8" s="360" t="s">
        <v>21</v>
      </c>
      <c r="G8" s="245" t="s">
        <v>31</v>
      </c>
      <c r="H8" s="245">
        <v>2873</v>
      </c>
      <c r="I8" s="244">
        <v>43252</v>
      </c>
      <c r="J8" s="244">
        <v>44712</v>
      </c>
      <c r="K8" s="349">
        <f>'ก.ค.61 (1)'!K16</f>
        <v>1294</v>
      </c>
      <c r="L8" s="349">
        <f>'ส.ค.61(1)'!L16</f>
        <v>1132</v>
      </c>
      <c r="M8" s="349">
        <f>'ก.ย.61(1)'!L16</f>
        <v>1681</v>
      </c>
      <c r="N8" s="349">
        <f>ต.ค.61!L18</f>
        <v>929</v>
      </c>
      <c r="O8" s="349">
        <f>ต.ค.61!L18</f>
        <v>929</v>
      </c>
      <c r="P8" s="349">
        <f>พ.ย.61!L16</f>
        <v>849</v>
      </c>
      <c r="Q8" s="349">
        <f>ม..ค.62!L16</f>
        <v>2592</v>
      </c>
      <c r="R8" s="349">
        <f>ม..ค.62!L16</f>
        <v>2592</v>
      </c>
      <c r="S8" s="349">
        <f>ก.พ.62!L16</f>
        <v>6754</v>
      </c>
      <c r="T8" s="349">
        <f>มี.ค.62!L16</f>
        <v>6401</v>
      </c>
      <c r="U8" s="349">
        <f>เม.ย.62!L16</f>
        <v>5654</v>
      </c>
      <c r="V8" s="349">
        <f>พ.ค.62!L19</f>
        <v>5944</v>
      </c>
      <c r="W8" s="350">
        <f>มิ.ย.62!P16</f>
        <v>5030</v>
      </c>
    </row>
    <row r="9" spans="1:23" ht="23">
      <c r="A9" s="359">
        <v>6</v>
      </c>
      <c r="B9" s="244">
        <v>43230</v>
      </c>
      <c r="C9" s="245" t="s">
        <v>90</v>
      </c>
      <c r="D9" s="245" t="s">
        <v>96</v>
      </c>
      <c r="E9" s="243" t="s">
        <v>87</v>
      </c>
      <c r="F9" s="360" t="s">
        <v>21</v>
      </c>
      <c r="G9" s="245" t="s">
        <v>32</v>
      </c>
      <c r="H9" s="245">
        <v>2873</v>
      </c>
      <c r="I9" s="244">
        <v>43252</v>
      </c>
      <c r="J9" s="244">
        <v>44712</v>
      </c>
      <c r="K9" s="349">
        <f>'ก.ค.61 (1)'!K17</f>
        <v>594</v>
      </c>
      <c r="L9" s="349">
        <f>'ส.ค.61(1)'!L17</f>
        <v>9690</v>
      </c>
      <c r="M9" s="349">
        <f>'ก.ย.61(1)'!L17</f>
        <v>520</v>
      </c>
      <c r="N9" s="349">
        <f>ต.ค.61!L19</f>
        <v>519</v>
      </c>
      <c r="O9" s="349">
        <f>ต.ค.61!L19</f>
        <v>519</v>
      </c>
      <c r="P9" s="349">
        <f>พ.ย.61!L17</f>
        <v>557</v>
      </c>
      <c r="Q9" s="349">
        <f>ม..ค.62!L17</f>
        <v>864</v>
      </c>
      <c r="R9" s="349">
        <f>ม..ค.62!L17</f>
        <v>864</v>
      </c>
      <c r="S9" s="349">
        <f>ก.พ.62!L17</f>
        <v>184</v>
      </c>
      <c r="T9" s="349">
        <f>มี.ค.62!L17</f>
        <v>135</v>
      </c>
      <c r="U9" s="349">
        <f>เม.ย.62!L17</f>
        <v>131</v>
      </c>
      <c r="V9" s="349">
        <f>พ.ค.62!L20</f>
        <v>434</v>
      </c>
      <c r="W9" s="350">
        <f>มิ.ย.62!P17</f>
        <v>596</v>
      </c>
    </row>
    <row r="10" spans="1:23" ht="23" hidden="1">
      <c r="A10" s="359"/>
      <c r="B10" s="352">
        <v>43230</v>
      </c>
      <c r="C10" s="353" t="s">
        <v>93</v>
      </c>
      <c r="D10" s="353" t="s">
        <v>96</v>
      </c>
      <c r="E10" s="245" t="s">
        <v>88</v>
      </c>
      <c r="F10" s="360" t="s">
        <v>21</v>
      </c>
      <c r="G10" s="245" t="s">
        <v>32</v>
      </c>
      <c r="H10" s="245">
        <v>2873</v>
      </c>
      <c r="I10" s="244">
        <v>43252</v>
      </c>
      <c r="J10" s="244">
        <v>44712</v>
      </c>
      <c r="K10" s="349">
        <f>'ก.ค.61 (1)'!K18</f>
        <v>16135</v>
      </c>
      <c r="L10" s="349">
        <f>'ส.ค.61(1)'!L18</f>
        <v>12341</v>
      </c>
      <c r="M10" s="349">
        <f>'ก.ย.61(1)'!L18</f>
        <v>13715</v>
      </c>
      <c r="N10" s="349">
        <f>ต.ค.61!L20</f>
        <v>12872</v>
      </c>
      <c r="O10" s="349">
        <f>ต.ค.61!L20</f>
        <v>12872</v>
      </c>
      <c r="P10" s="349">
        <f>พ.ย.61!L18</f>
        <v>13789</v>
      </c>
      <c r="Q10" s="349">
        <f>ม..ค.62!L18</f>
        <v>10730</v>
      </c>
      <c r="R10" s="349">
        <f>ม..ค.62!L18</f>
        <v>10730</v>
      </c>
      <c r="S10" s="349">
        <f>ก.พ.62!L18</f>
        <v>10083</v>
      </c>
      <c r="T10" s="349">
        <f>มี.ค.62!L18</f>
        <v>10722</v>
      </c>
      <c r="U10" s="349">
        <f>เม.ย.62!L18</f>
        <v>10448</v>
      </c>
      <c r="V10" s="349">
        <f>พ.ค.62!L21</f>
        <v>10065</v>
      </c>
      <c r="W10" s="350">
        <f>มิ.ย.62!P18</f>
        <v>10208</v>
      </c>
    </row>
    <row r="11" spans="1:23" ht="23">
      <c r="A11" s="347">
        <v>7</v>
      </c>
      <c r="B11" s="246">
        <v>43230</v>
      </c>
      <c r="C11" s="247" t="s">
        <v>98</v>
      </c>
      <c r="D11" s="247" t="s">
        <v>91</v>
      </c>
      <c r="E11" s="247" t="s">
        <v>87</v>
      </c>
      <c r="F11" s="370" t="s">
        <v>97</v>
      </c>
      <c r="G11" s="356" t="s">
        <v>26</v>
      </c>
      <c r="H11" s="247">
        <v>2873</v>
      </c>
      <c r="I11" s="246">
        <v>43252</v>
      </c>
      <c r="J11" s="246">
        <v>44712</v>
      </c>
      <c r="K11" s="349">
        <f>'ก.ค.61 (1)'!K19</f>
        <v>11131</v>
      </c>
      <c r="L11" s="349">
        <f>'ส.ค.61(1)'!L19</f>
        <v>8259</v>
      </c>
      <c r="M11" s="349">
        <f>'ก.ย.61(1)'!L19</f>
        <v>10136</v>
      </c>
      <c r="N11" s="349">
        <f>ต.ค.61!L21</f>
        <v>9188</v>
      </c>
      <c r="O11" s="349">
        <f>ต.ค.61!L21</f>
        <v>9188</v>
      </c>
      <c r="P11" s="349">
        <f>พ.ย.61!L19</f>
        <v>10346</v>
      </c>
      <c r="Q11" s="349">
        <f>ม..ค.62!L19</f>
        <v>6868</v>
      </c>
      <c r="R11" s="349">
        <f>ม..ค.62!L19</f>
        <v>6868</v>
      </c>
      <c r="S11" s="349">
        <f>ก.พ.62!L19</f>
        <v>6383</v>
      </c>
      <c r="T11" s="349">
        <f>มี.ค.62!L19</f>
        <v>7575</v>
      </c>
      <c r="U11" s="349">
        <f>เม.ย.62!L19</f>
        <v>1824</v>
      </c>
      <c r="V11" s="349">
        <f>พ.ค.62!L22</f>
        <v>0</v>
      </c>
      <c r="W11" s="350">
        <f>มิ.ย.62!P30</f>
        <v>0</v>
      </c>
    </row>
    <row r="12" spans="1:23" ht="23">
      <c r="A12" s="347">
        <v>8</v>
      </c>
      <c r="B12" s="246">
        <v>43230</v>
      </c>
      <c r="C12" s="247" t="s">
        <v>98</v>
      </c>
      <c r="D12" s="247" t="s">
        <v>91</v>
      </c>
      <c r="E12" s="247" t="s">
        <v>87</v>
      </c>
      <c r="F12" s="370" t="s">
        <v>97</v>
      </c>
      <c r="G12" s="356" t="s">
        <v>29</v>
      </c>
      <c r="H12" s="247">
        <v>2873</v>
      </c>
      <c r="I12" s="246">
        <v>43252</v>
      </c>
      <c r="J12" s="246">
        <v>44712</v>
      </c>
      <c r="K12" s="349">
        <f>'ก.ค.61 (1)'!K20</f>
        <v>7033</v>
      </c>
      <c r="L12" s="349">
        <f>'ส.ค.61(1)'!L20</f>
        <v>5395</v>
      </c>
      <c r="M12" s="349">
        <f>'ก.ย.61(1)'!L20</f>
        <v>6679</v>
      </c>
      <c r="N12" s="349">
        <f>ต.ค.61!L22</f>
        <v>5244</v>
      </c>
      <c r="O12" s="349">
        <f>ต.ค.61!L22</f>
        <v>5244</v>
      </c>
      <c r="P12" s="349">
        <f>พ.ย.61!L20</f>
        <v>11504</v>
      </c>
      <c r="Q12" s="349">
        <f>ม..ค.62!L20</f>
        <v>4479</v>
      </c>
      <c r="R12" s="349">
        <f>ม..ค.62!L20</f>
        <v>4479</v>
      </c>
      <c r="S12" s="349">
        <f>ก.พ.62!L20</f>
        <v>4524</v>
      </c>
      <c r="T12" s="349">
        <f>มี.ค.62!L20</f>
        <v>5006</v>
      </c>
      <c r="U12" s="349">
        <f>เม.ย.62!L20</f>
        <v>5536</v>
      </c>
      <c r="V12" s="349">
        <f>พ.ค.62!L23</f>
        <v>0</v>
      </c>
      <c r="W12" s="350">
        <f>มิ.ย.62!P31</f>
        <v>0</v>
      </c>
    </row>
    <row r="13" spans="1:23" ht="23">
      <c r="A13" s="351">
        <v>9</v>
      </c>
      <c r="B13" s="352">
        <v>43230</v>
      </c>
      <c r="C13" s="353" t="s">
        <v>92</v>
      </c>
      <c r="D13" s="353" t="s">
        <v>91</v>
      </c>
      <c r="E13" s="247" t="s">
        <v>87</v>
      </c>
      <c r="F13" s="369" t="s">
        <v>97</v>
      </c>
      <c r="G13" s="355" t="s">
        <v>30</v>
      </c>
      <c r="H13" s="353">
        <v>2873</v>
      </c>
      <c r="I13" s="352">
        <v>43252</v>
      </c>
      <c r="J13" s="352">
        <v>44712</v>
      </c>
      <c r="K13" s="349">
        <f>'ก.ค.61 (1)'!K21</f>
        <v>38</v>
      </c>
      <c r="L13" s="349">
        <f>'ส.ค.61(1)'!L21</f>
        <v>24</v>
      </c>
      <c r="M13" s="349">
        <f>'ก.ย.61(1)'!L21</f>
        <v>16</v>
      </c>
      <c r="N13" s="349">
        <f>ต.ค.61!L23</f>
        <v>91</v>
      </c>
      <c r="O13" s="349">
        <f>ต.ค.61!L23</f>
        <v>91</v>
      </c>
      <c r="P13" s="349">
        <f>พ.ย.61!L21</f>
        <v>69</v>
      </c>
      <c r="Q13" s="349">
        <f>ม..ค.62!L21</f>
        <v>47</v>
      </c>
      <c r="R13" s="349">
        <f>ม..ค.62!L21</f>
        <v>47</v>
      </c>
      <c r="S13" s="349">
        <f>ก.พ.62!L21</f>
        <v>95</v>
      </c>
      <c r="T13" s="349">
        <f>มี.ค.62!L21</f>
        <v>69</v>
      </c>
      <c r="U13" s="349">
        <f>เม.ย.62!L21</f>
        <v>114</v>
      </c>
      <c r="V13" s="349">
        <f>พ.ค.62!L24</f>
        <v>0</v>
      </c>
      <c r="W13" s="350">
        <f>มิ.ย.62!P32</f>
        <v>0</v>
      </c>
    </row>
    <row r="14" spans="1:23" ht="23" hidden="1">
      <c r="A14" s="351"/>
      <c r="B14" s="352">
        <v>43230</v>
      </c>
      <c r="C14" s="353" t="s">
        <v>93</v>
      </c>
      <c r="D14" s="353" t="s">
        <v>96</v>
      </c>
      <c r="E14" s="245" t="s">
        <v>88</v>
      </c>
      <c r="F14" s="354" t="s">
        <v>97</v>
      </c>
      <c r="G14" s="355" t="s">
        <v>30</v>
      </c>
      <c r="H14" s="353">
        <v>2873</v>
      </c>
      <c r="I14" s="352">
        <v>43252</v>
      </c>
      <c r="J14" s="352">
        <v>44712</v>
      </c>
      <c r="K14" s="349">
        <f>'ก.ค.61 (1)'!K22</f>
        <v>5643</v>
      </c>
      <c r="L14" s="349">
        <f>'ส.ค.61(1)'!L22</f>
        <v>3653</v>
      </c>
      <c r="M14" s="349">
        <f>'ก.ย.61(1)'!L22</f>
        <v>4228</v>
      </c>
      <c r="N14" s="349">
        <f>ต.ค.61!L24</f>
        <v>3153</v>
      </c>
      <c r="O14" s="349">
        <f>ต.ค.61!L24</f>
        <v>3153</v>
      </c>
      <c r="P14" s="349">
        <f>พ.ย.61!L22</f>
        <v>6771</v>
      </c>
      <c r="Q14" s="349">
        <f>ม..ค.62!L22</f>
        <v>3545</v>
      </c>
      <c r="R14" s="349">
        <f>ม..ค.62!L22</f>
        <v>3545</v>
      </c>
      <c r="S14" s="349">
        <f>ก.พ.62!L22</f>
        <v>3739</v>
      </c>
      <c r="T14" s="349">
        <f>มี.ค.62!L22</f>
        <v>2965</v>
      </c>
      <c r="U14" s="349">
        <f>เม.ย.62!L22</f>
        <v>8949</v>
      </c>
      <c r="V14" s="349">
        <f>พ.ค.62!L25</f>
        <v>0</v>
      </c>
      <c r="W14" s="350">
        <f>มิ.ย.62!P33</f>
        <v>0</v>
      </c>
    </row>
    <row r="15" spans="1:23" ht="16">
      <c r="A15" s="365"/>
      <c r="B15" s="365"/>
      <c r="C15" s="365"/>
      <c r="D15" s="365"/>
      <c r="E15" s="365"/>
      <c r="F15" s="365"/>
      <c r="G15" s="365"/>
      <c r="H15" s="365"/>
      <c r="I15" s="364"/>
      <c r="J15" s="361" t="s">
        <v>89</v>
      </c>
      <c r="K15" s="362">
        <f>SUBTOTAL(109,K1:K14)</f>
        <v>65300</v>
      </c>
      <c r="L15" s="362">
        <f t="shared" ref="L15:W15" si="0">SUBTOTAL(109,L1:L14)</f>
        <v>66568</v>
      </c>
      <c r="M15" s="362">
        <f t="shared" si="0"/>
        <v>61856</v>
      </c>
      <c r="N15" s="362">
        <f t="shared" si="0"/>
        <v>60250</v>
      </c>
      <c r="O15" s="362">
        <f t="shared" si="0"/>
        <v>60250</v>
      </c>
      <c r="P15" s="362">
        <f t="shared" si="0"/>
        <v>65383</v>
      </c>
      <c r="Q15" s="362">
        <f t="shared" si="0"/>
        <v>41799</v>
      </c>
      <c r="R15" s="362">
        <f t="shared" si="0"/>
        <v>41799</v>
      </c>
      <c r="S15" s="362">
        <f t="shared" si="0"/>
        <v>40843</v>
      </c>
      <c r="T15" s="362">
        <f t="shared" si="0"/>
        <v>38813</v>
      </c>
      <c r="U15" s="362">
        <f t="shared" si="0"/>
        <v>26550</v>
      </c>
      <c r="V15" s="362">
        <f t="shared" si="0"/>
        <v>20692</v>
      </c>
      <c r="W15" s="363">
        <f t="shared" si="0"/>
        <v>22106</v>
      </c>
    </row>
  </sheetData>
  <mergeCells count="1">
    <mergeCell ref="A15:I15"/>
  </mergeCells>
  <pageMargins left="0.75" right="0.75" top="1" bottom="1" header="0.5" footer="0.5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P30"/>
  <sheetViews>
    <sheetView topLeftCell="A2" zoomScale="150" zoomScaleNormal="150" zoomScalePageLayoutView="150" workbookViewId="0">
      <selection activeCell="S14" sqref="S14"/>
    </sheetView>
  </sheetViews>
  <sheetFormatPr baseColWidth="10" defaultColWidth="8.83203125" defaultRowHeight="14" x14ac:dyDescent="0"/>
  <cols>
    <col min="1" max="1" width="2.33203125" bestFit="1" customWidth="1"/>
    <col min="2" max="2" width="25.5" customWidth="1"/>
    <col min="3" max="3" width="15" bestFit="1" customWidth="1"/>
    <col min="4" max="4" width="12.5" style="70" bestFit="1" customWidth="1"/>
    <col min="5" max="5" width="6" style="70" bestFit="1" customWidth="1"/>
    <col min="6" max="6" width="8.83203125" style="70"/>
    <col min="7" max="7" width="12.5" style="70" bestFit="1" customWidth="1"/>
    <col min="8" max="8" width="12.33203125" style="70" bestFit="1" customWidth="1"/>
    <col min="9" max="9" width="5.5" style="70" hidden="1" customWidth="1"/>
    <col min="10" max="10" width="5.1640625" style="70" hidden="1" customWidth="1"/>
    <col min="11" max="11" width="11.83203125" style="70" customWidth="1"/>
    <col min="12" max="12" width="13.5" style="70" bestFit="1" customWidth="1"/>
    <col min="13" max="13" width="10.33203125" style="70" bestFit="1" customWidth="1"/>
    <col min="14" max="18" width="0" hidden="1" customWidth="1"/>
  </cols>
  <sheetData>
    <row r="1" spans="1:16" ht="27.75" customHeight="1">
      <c r="A1" s="295" t="s">
        <v>0</v>
      </c>
      <c r="B1" s="295"/>
      <c r="C1" s="295"/>
      <c r="D1" s="295"/>
      <c r="E1" s="295"/>
      <c r="F1" s="295"/>
      <c r="G1" s="295"/>
      <c r="H1" s="295"/>
      <c r="I1" s="295"/>
      <c r="J1" s="295"/>
      <c r="K1" s="295"/>
      <c r="L1" s="295"/>
      <c r="M1" s="1"/>
      <c r="N1" s="2"/>
      <c r="O1" s="2"/>
      <c r="P1" s="2"/>
    </row>
    <row r="2" spans="1:16" ht="21.75" customHeight="1">
      <c r="A2" s="295" t="s">
        <v>1</v>
      </c>
      <c r="B2" s="295"/>
      <c r="C2" s="295"/>
      <c r="D2" s="295"/>
      <c r="E2" s="295"/>
      <c r="F2" s="295"/>
      <c r="G2" s="295"/>
      <c r="H2" s="295"/>
      <c r="I2" s="295"/>
      <c r="J2" s="295"/>
      <c r="K2" s="295"/>
      <c r="L2" s="295"/>
      <c r="M2" s="1"/>
      <c r="N2" s="2"/>
      <c r="O2" s="2"/>
      <c r="P2" s="2"/>
    </row>
    <row r="3" spans="1:16" ht="21.75" customHeight="1">
      <c r="A3" s="295" t="s">
        <v>2</v>
      </c>
      <c r="B3" s="295"/>
      <c r="C3" s="295"/>
      <c r="D3" s="295"/>
      <c r="E3" s="295"/>
      <c r="F3" s="295"/>
      <c r="G3" s="295"/>
      <c r="H3" s="295"/>
      <c r="I3" s="295"/>
      <c r="J3" s="295"/>
      <c r="K3" s="295"/>
      <c r="L3" s="295"/>
      <c r="M3" s="3"/>
      <c r="N3" s="4"/>
      <c r="O3" s="4"/>
      <c r="P3" s="4"/>
    </row>
    <row r="4" spans="1:16" ht="8.25" customHeight="1" thickBot="1">
      <c r="A4" s="5"/>
      <c r="B4" s="5"/>
      <c r="C4" s="6"/>
      <c r="D4" s="7"/>
      <c r="E4" s="8"/>
      <c r="F4" s="9"/>
      <c r="G4" s="9"/>
      <c r="H4" s="56"/>
      <c r="I4" s="10"/>
      <c r="J4" s="10"/>
      <c r="K4" s="9"/>
      <c r="L4" s="11"/>
      <c r="M4" s="11"/>
      <c r="O4" s="13"/>
      <c r="P4" s="13"/>
    </row>
    <row r="5" spans="1:16" ht="8.25" customHeight="1" thickTop="1">
      <c r="A5" s="14"/>
      <c r="B5" s="14"/>
      <c r="C5" s="15"/>
      <c r="D5" s="16"/>
      <c r="E5" s="17"/>
      <c r="F5" s="18"/>
      <c r="G5" s="18"/>
      <c r="H5" s="57"/>
      <c r="I5" s="19"/>
      <c r="J5" s="19"/>
      <c r="K5" s="18"/>
      <c r="L5" s="20"/>
      <c r="M5" s="68"/>
      <c r="O5" s="13"/>
      <c r="P5" s="13"/>
    </row>
    <row r="6" spans="1:16" ht="21.75" customHeight="1">
      <c r="A6" s="295" t="s">
        <v>46</v>
      </c>
      <c r="B6" s="295"/>
      <c r="C6" s="295"/>
      <c r="D6" s="295"/>
      <c r="E6" s="295"/>
      <c r="F6" s="295"/>
      <c r="G6" s="295"/>
      <c r="H6" s="295"/>
      <c r="I6" s="295"/>
      <c r="J6" s="295"/>
      <c r="K6" s="295"/>
      <c r="L6" s="295"/>
      <c r="M6" s="68"/>
      <c r="O6" s="13"/>
      <c r="P6" s="13"/>
    </row>
    <row r="7" spans="1:16" ht="27" customHeight="1">
      <c r="A7" s="302" t="s">
        <v>41</v>
      </c>
      <c r="B7" s="302"/>
      <c r="C7" s="302"/>
      <c r="D7" s="302"/>
      <c r="E7" s="302"/>
      <c r="F7" s="302"/>
      <c r="G7" s="302"/>
      <c r="H7" s="302"/>
      <c r="I7" s="302"/>
      <c r="J7" s="302"/>
      <c r="K7" s="302"/>
      <c r="L7" s="302"/>
      <c r="M7" s="68"/>
    </row>
    <row r="8" spans="1:16" ht="25" customHeight="1">
      <c r="A8" s="314" t="s">
        <v>4</v>
      </c>
      <c r="B8" s="316" t="s">
        <v>5</v>
      </c>
      <c r="C8" s="316" t="s">
        <v>6</v>
      </c>
      <c r="D8" s="320" t="s">
        <v>7</v>
      </c>
      <c r="E8" s="333"/>
      <c r="F8" s="310" t="s">
        <v>8</v>
      </c>
      <c r="G8" s="312" t="s">
        <v>9</v>
      </c>
      <c r="H8" s="58" t="s">
        <v>10</v>
      </c>
      <c r="I8" s="22"/>
      <c r="J8" s="23" t="s">
        <v>11</v>
      </c>
      <c r="K8" s="23" t="s">
        <v>11</v>
      </c>
      <c r="L8" s="21" t="s">
        <v>10</v>
      </c>
      <c r="M8" s="116" t="s">
        <v>12</v>
      </c>
    </row>
    <row r="9" spans="1:16" ht="25" customHeight="1">
      <c r="A9" s="315"/>
      <c r="B9" s="317"/>
      <c r="C9" s="317"/>
      <c r="D9" s="321"/>
      <c r="E9" s="334"/>
      <c r="F9" s="311"/>
      <c r="G9" s="313"/>
      <c r="H9" s="59" t="s">
        <v>13</v>
      </c>
      <c r="I9" s="25"/>
      <c r="J9" s="26" t="s">
        <v>33</v>
      </c>
      <c r="K9" s="26" t="s">
        <v>33</v>
      </c>
      <c r="L9" s="24" t="s">
        <v>14</v>
      </c>
      <c r="M9" s="117"/>
    </row>
    <row r="10" spans="1:16" s="70" customFormat="1" ht="17.25" customHeight="1">
      <c r="A10" s="42">
        <v>2</v>
      </c>
      <c r="B10" s="27" t="s">
        <v>15</v>
      </c>
      <c r="C10" s="43" t="s">
        <v>20</v>
      </c>
      <c r="D10" s="109" t="s">
        <v>66</v>
      </c>
      <c r="E10" s="72" t="s">
        <v>19</v>
      </c>
      <c r="F10" s="86">
        <v>56044</v>
      </c>
      <c r="G10" s="86">
        <v>60457</v>
      </c>
      <c r="H10" s="86">
        <f>G10-F10</f>
        <v>4413</v>
      </c>
      <c r="I10" s="86">
        <f>H10*3/100</f>
        <v>132.38999999999999</v>
      </c>
      <c r="J10" s="83">
        <v>0</v>
      </c>
      <c r="K10" s="87">
        <f>ROUND(N10,O10)</f>
        <v>132</v>
      </c>
      <c r="L10" s="88">
        <f>H10-K10</f>
        <v>4281</v>
      </c>
      <c r="M10" s="89">
        <f>L10*0.26</f>
        <v>1113.06</v>
      </c>
      <c r="N10" s="111">
        <f>H10*3/100</f>
        <v>132.38999999999999</v>
      </c>
      <c r="O10" s="70">
        <v>0</v>
      </c>
    </row>
    <row r="11" spans="1:16" s="70" customFormat="1" ht="17.25" customHeight="1">
      <c r="A11" s="296">
        <v>1</v>
      </c>
      <c r="B11" s="303" t="s">
        <v>15</v>
      </c>
      <c r="C11" s="305" t="s">
        <v>16</v>
      </c>
      <c r="D11" s="327" t="s">
        <v>66</v>
      </c>
      <c r="E11" s="82" t="s">
        <v>18</v>
      </c>
      <c r="F11" s="83">
        <v>1857</v>
      </c>
      <c r="G11" s="83">
        <v>1927</v>
      </c>
      <c r="H11" s="83">
        <f t="shared" ref="H11:H18" si="0">G11-F11</f>
        <v>70</v>
      </c>
      <c r="I11" s="110">
        <f>H11*3/100</f>
        <v>2.1</v>
      </c>
      <c r="J11" s="83">
        <v>0</v>
      </c>
      <c r="K11" s="84">
        <f>ROUND(O11,P11)</f>
        <v>2</v>
      </c>
      <c r="L11" s="84">
        <f>H11-K11</f>
        <v>68</v>
      </c>
      <c r="M11" s="85">
        <f>L11*2.7</f>
        <v>183.60000000000002</v>
      </c>
      <c r="N11" s="111"/>
      <c r="O11" s="111">
        <f>H11*3/100</f>
        <v>2.1</v>
      </c>
      <c r="P11" s="70">
        <v>0</v>
      </c>
    </row>
    <row r="12" spans="1:16" s="70" customFormat="1" ht="17.25" customHeight="1">
      <c r="A12" s="297"/>
      <c r="B12" s="304"/>
      <c r="C12" s="306"/>
      <c r="D12" s="328"/>
      <c r="E12" s="72" t="s">
        <v>19</v>
      </c>
      <c r="F12" s="86">
        <v>111119</v>
      </c>
      <c r="G12" s="86">
        <v>123641</v>
      </c>
      <c r="H12" s="86">
        <f t="shared" si="0"/>
        <v>12522</v>
      </c>
      <c r="I12" s="86">
        <f t="shared" ref="I12:I18" si="1">H12*3/100</f>
        <v>375.66</v>
      </c>
      <c r="J12" s="83">
        <v>0</v>
      </c>
      <c r="K12" s="87">
        <f>ROUND(O12,P12)</f>
        <v>376</v>
      </c>
      <c r="L12" s="88">
        <f t="shared" ref="L12:L18" si="2">H12-K12</f>
        <v>12146</v>
      </c>
      <c r="M12" s="89">
        <f>L12*0.26</f>
        <v>3157.96</v>
      </c>
      <c r="N12" s="111"/>
      <c r="O12" s="111">
        <f>H12*3/100</f>
        <v>375.66</v>
      </c>
      <c r="P12" s="70">
        <v>0</v>
      </c>
    </row>
    <row r="13" spans="1:16" s="70" customFormat="1" ht="17.25" customHeight="1">
      <c r="A13" s="42">
        <v>1</v>
      </c>
      <c r="B13" s="27" t="s">
        <v>68</v>
      </c>
      <c r="C13" s="43" t="s">
        <v>22</v>
      </c>
      <c r="D13" s="109" t="s">
        <v>67</v>
      </c>
      <c r="E13" s="72" t="s">
        <v>19</v>
      </c>
      <c r="F13" s="86">
        <v>119115</v>
      </c>
      <c r="G13" s="86">
        <v>125976</v>
      </c>
      <c r="H13" s="86">
        <f t="shared" si="0"/>
        <v>6861</v>
      </c>
      <c r="I13" s="86">
        <f t="shared" si="1"/>
        <v>205.83</v>
      </c>
      <c r="J13" s="83">
        <v>0</v>
      </c>
      <c r="K13" s="87">
        <f t="shared" ref="K13:K18" si="3">ROUND(O13,P13)</f>
        <v>206</v>
      </c>
      <c r="L13" s="88">
        <f t="shared" si="2"/>
        <v>6655</v>
      </c>
      <c r="M13" s="89">
        <f>L13*0.26</f>
        <v>1730.3</v>
      </c>
      <c r="N13" s="111"/>
      <c r="O13" s="111">
        <f t="shared" ref="O13:O18" si="4">H13*3/100</f>
        <v>205.83</v>
      </c>
      <c r="P13" s="70">
        <v>0</v>
      </c>
    </row>
    <row r="14" spans="1:16" s="70" customFormat="1" ht="17.25" customHeight="1">
      <c r="A14" s="42">
        <v>2</v>
      </c>
      <c r="B14" s="27" t="s">
        <v>68</v>
      </c>
      <c r="C14" s="43" t="s">
        <v>24</v>
      </c>
      <c r="D14" s="109" t="s">
        <v>67</v>
      </c>
      <c r="E14" s="72" t="s">
        <v>19</v>
      </c>
      <c r="F14" s="86">
        <v>182280</v>
      </c>
      <c r="G14" s="86">
        <v>197471</v>
      </c>
      <c r="H14" s="86">
        <f t="shared" si="0"/>
        <v>15191</v>
      </c>
      <c r="I14" s="86">
        <f t="shared" si="1"/>
        <v>455.73</v>
      </c>
      <c r="J14" s="83">
        <v>0</v>
      </c>
      <c r="K14" s="87">
        <f t="shared" si="3"/>
        <v>456</v>
      </c>
      <c r="L14" s="88">
        <f t="shared" si="2"/>
        <v>14735</v>
      </c>
      <c r="M14" s="89">
        <f>L14*0.26</f>
        <v>3831.1</v>
      </c>
      <c r="N14" s="111"/>
      <c r="O14" s="111">
        <f t="shared" si="4"/>
        <v>455.73</v>
      </c>
      <c r="P14" s="70">
        <v>0</v>
      </c>
    </row>
    <row r="15" spans="1:16" s="70" customFormat="1" ht="17.25" customHeight="1">
      <c r="A15" s="296">
        <v>3</v>
      </c>
      <c r="B15" s="303" t="s">
        <v>68</v>
      </c>
      <c r="C15" s="305" t="s">
        <v>31</v>
      </c>
      <c r="D15" s="325" t="s">
        <v>67</v>
      </c>
      <c r="E15" s="82" t="s">
        <v>18</v>
      </c>
      <c r="F15" s="83">
        <v>976</v>
      </c>
      <c r="G15" s="83">
        <v>1274</v>
      </c>
      <c r="H15" s="83">
        <f t="shared" si="0"/>
        <v>298</v>
      </c>
      <c r="I15" s="83">
        <f t="shared" si="1"/>
        <v>8.94</v>
      </c>
      <c r="J15" s="83">
        <v>0</v>
      </c>
      <c r="K15" s="84">
        <f t="shared" si="3"/>
        <v>9</v>
      </c>
      <c r="L15" s="84">
        <f>H15-K15</f>
        <v>289</v>
      </c>
      <c r="M15" s="85">
        <f>L15*2.7</f>
        <v>780.30000000000007</v>
      </c>
      <c r="N15" s="111"/>
      <c r="O15" s="111">
        <f t="shared" si="4"/>
        <v>8.94</v>
      </c>
      <c r="P15" s="70">
        <v>0</v>
      </c>
    </row>
    <row r="16" spans="1:16" s="70" customFormat="1" ht="17.25" customHeight="1">
      <c r="A16" s="297"/>
      <c r="B16" s="304"/>
      <c r="C16" s="306"/>
      <c r="D16" s="326"/>
      <c r="E16" s="72" t="s">
        <v>19</v>
      </c>
      <c r="F16" s="86">
        <v>18296</v>
      </c>
      <c r="G16" s="86">
        <v>24895</v>
      </c>
      <c r="H16" s="86">
        <f t="shared" si="0"/>
        <v>6599</v>
      </c>
      <c r="I16" s="86">
        <f t="shared" si="1"/>
        <v>197.97</v>
      </c>
      <c r="J16" s="83">
        <v>0</v>
      </c>
      <c r="K16" s="87">
        <f t="shared" si="3"/>
        <v>198</v>
      </c>
      <c r="L16" s="88">
        <f t="shared" si="2"/>
        <v>6401</v>
      </c>
      <c r="M16" s="89">
        <f>L16*0.26</f>
        <v>1664.26</v>
      </c>
      <c r="N16" s="111"/>
      <c r="O16" s="111">
        <f t="shared" si="4"/>
        <v>197.97</v>
      </c>
      <c r="P16" s="70">
        <v>0</v>
      </c>
    </row>
    <row r="17" spans="1:16" s="70" customFormat="1" ht="17.25" customHeight="1">
      <c r="A17" s="296">
        <v>4</v>
      </c>
      <c r="B17" s="303" t="s">
        <v>68</v>
      </c>
      <c r="C17" s="305" t="s">
        <v>32</v>
      </c>
      <c r="D17" s="325" t="s">
        <v>67</v>
      </c>
      <c r="E17" s="82" t="s">
        <v>18</v>
      </c>
      <c r="F17" s="83">
        <v>5088</v>
      </c>
      <c r="G17" s="83">
        <v>5227</v>
      </c>
      <c r="H17" s="83">
        <f t="shared" si="0"/>
        <v>139</v>
      </c>
      <c r="I17" s="83">
        <f t="shared" si="1"/>
        <v>4.17</v>
      </c>
      <c r="J17" s="83">
        <v>0</v>
      </c>
      <c r="K17" s="84">
        <f t="shared" si="3"/>
        <v>4</v>
      </c>
      <c r="L17" s="84">
        <f>H17-K17</f>
        <v>135</v>
      </c>
      <c r="M17" s="85">
        <f>L17*2.7</f>
        <v>364.5</v>
      </c>
      <c r="N17" s="111"/>
      <c r="O17" s="111">
        <f t="shared" si="4"/>
        <v>4.17</v>
      </c>
      <c r="P17" s="70">
        <v>0</v>
      </c>
    </row>
    <row r="18" spans="1:16" s="70" customFormat="1" ht="17.25" customHeight="1">
      <c r="A18" s="297"/>
      <c r="B18" s="304"/>
      <c r="C18" s="306"/>
      <c r="D18" s="326"/>
      <c r="E18" s="72" t="s">
        <v>19</v>
      </c>
      <c r="F18" s="86">
        <v>110306</v>
      </c>
      <c r="G18" s="86">
        <v>121360</v>
      </c>
      <c r="H18" s="86">
        <f t="shared" si="0"/>
        <v>11054</v>
      </c>
      <c r="I18" s="86">
        <f t="shared" si="1"/>
        <v>331.62</v>
      </c>
      <c r="J18" s="83">
        <v>0</v>
      </c>
      <c r="K18" s="87">
        <f t="shared" si="3"/>
        <v>332</v>
      </c>
      <c r="L18" s="88">
        <f t="shared" si="2"/>
        <v>10722</v>
      </c>
      <c r="M18" s="89">
        <f>L18*0.26</f>
        <v>2787.7200000000003</v>
      </c>
      <c r="N18" s="111"/>
      <c r="O18" s="111">
        <f t="shared" si="4"/>
        <v>331.62</v>
      </c>
      <c r="P18" s="70">
        <v>0</v>
      </c>
    </row>
    <row r="19" spans="1:16" ht="17.25" customHeight="1">
      <c r="A19" s="42">
        <v>1</v>
      </c>
      <c r="B19" s="27" t="s">
        <v>25</v>
      </c>
      <c r="C19" s="43" t="s">
        <v>26</v>
      </c>
      <c r="D19" s="72" t="s">
        <v>67</v>
      </c>
      <c r="E19" s="72" t="s">
        <v>19</v>
      </c>
      <c r="F19" s="86">
        <v>79673</v>
      </c>
      <c r="G19" s="86">
        <v>87482</v>
      </c>
      <c r="H19" s="86">
        <f>G19-F19</f>
        <v>7809</v>
      </c>
      <c r="I19" s="86">
        <f>H19*3/100</f>
        <v>234.27</v>
      </c>
      <c r="J19" s="83">
        <v>0</v>
      </c>
      <c r="K19" s="87">
        <f>ROUND(O19,P19)</f>
        <v>234</v>
      </c>
      <c r="L19" s="88">
        <f>H19-K19</f>
        <v>7575</v>
      </c>
      <c r="M19" s="89">
        <f>L19*0.26</f>
        <v>1969.5</v>
      </c>
      <c r="N19" s="111"/>
      <c r="O19" s="111">
        <f>H19*3/100</f>
        <v>234.27</v>
      </c>
      <c r="P19">
        <v>0</v>
      </c>
    </row>
    <row r="20" spans="1:16" ht="17.25" customHeight="1">
      <c r="A20" s="42">
        <v>2</v>
      </c>
      <c r="B20" s="27" t="s">
        <v>28</v>
      </c>
      <c r="C20" s="114" t="s">
        <v>29</v>
      </c>
      <c r="D20" s="109" t="s">
        <v>67</v>
      </c>
      <c r="E20" s="72" t="s">
        <v>19</v>
      </c>
      <c r="F20" s="86">
        <v>56291</v>
      </c>
      <c r="G20" s="86">
        <v>61452</v>
      </c>
      <c r="H20" s="86">
        <f>G20-F20</f>
        <v>5161</v>
      </c>
      <c r="I20" s="86">
        <f>H20*3/100</f>
        <v>154.83000000000001</v>
      </c>
      <c r="J20" s="83">
        <v>0</v>
      </c>
      <c r="K20" s="87">
        <f>ROUND(O20,P20)</f>
        <v>155</v>
      </c>
      <c r="L20" s="88">
        <f>H20-K20</f>
        <v>5006</v>
      </c>
      <c r="M20" s="89">
        <f>L20*0.26</f>
        <v>1301.56</v>
      </c>
      <c r="N20" s="111"/>
      <c r="O20" s="111">
        <f>H20*3/100</f>
        <v>154.83000000000001</v>
      </c>
      <c r="P20">
        <v>0</v>
      </c>
    </row>
    <row r="21" spans="1:16" ht="17.25" customHeight="1">
      <c r="A21" s="318">
        <v>3</v>
      </c>
      <c r="B21" s="303" t="s">
        <v>25</v>
      </c>
      <c r="C21" s="305" t="s">
        <v>30</v>
      </c>
      <c r="D21" s="325" t="s">
        <v>67</v>
      </c>
      <c r="E21" s="82" t="s">
        <v>18</v>
      </c>
      <c r="F21" s="83">
        <v>661</v>
      </c>
      <c r="G21" s="83">
        <v>732</v>
      </c>
      <c r="H21" s="83">
        <f>G21-F21</f>
        <v>71</v>
      </c>
      <c r="I21" s="83">
        <f>H21*3/100</f>
        <v>2.13</v>
      </c>
      <c r="J21" s="83">
        <v>0</v>
      </c>
      <c r="K21" s="84">
        <f>ROUND(O21,P21)</f>
        <v>2</v>
      </c>
      <c r="L21" s="84">
        <f>H21-K21</f>
        <v>69</v>
      </c>
      <c r="M21" s="95">
        <f>L21*2.7</f>
        <v>186.3</v>
      </c>
      <c r="N21" s="111"/>
      <c r="O21" s="111">
        <f>H21*3/100</f>
        <v>2.13</v>
      </c>
      <c r="P21">
        <v>0</v>
      </c>
    </row>
    <row r="22" spans="1:16" ht="17.25" customHeight="1">
      <c r="A22" s="319"/>
      <c r="B22" s="304"/>
      <c r="C22" s="306"/>
      <c r="D22" s="326"/>
      <c r="E22" s="72" t="s">
        <v>19</v>
      </c>
      <c r="F22" s="86">
        <v>40018</v>
      </c>
      <c r="G22" s="86">
        <v>43075</v>
      </c>
      <c r="H22" s="86">
        <f>G22-F22</f>
        <v>3057</v>
      </c>
      <c r="I22" s="86">
        <f>H22*3/100</f>
        <v>91.71</v>
      </c>
      <c r="J22" s="83">
        <v>0</v>
      </c>
      <c r="K22" s="87">
        <f>ROUND(O22,P22)</f>
        <v>92</v>
      </c>
      <c r="L22" s="88">
        <f>H22-K22</f>
        <v>2965</v>
      </c>
      <c r="M22" s="89">
        <f>L22*0.26</f>
        <v>770.9</v>
      </c>
      <c r="N22" s="111"/>
      <c r="O22" s="111">
        <f>H22*3/100</f>
        <v>91.71</v>
      </c>
      <c r="P22">
        <v>0</v>
      </c>
    </row>
    <row r="23" spans="1:16" ht="17.25" customHeight="1">
      <c r="A23" s="330"/>
      <c r="B23" s="330"/>
      <c r="C23" s="330"/>
      <c r="D23" s="330"/>
      <c r="E23" s="330"/>
      <c r="F23" s="330"/>
      <c r="G23" s="330"/>
      <c r="H23" s="79" t="s">
        <v>18</v>
      </c>
      <c r="I23" s="73"/>
      <c r="J23" s="73"/>
      <c r="K23" s="75">
        <v>2.7</v>
      </c>
      <c r="L23" s="76">
        <f>L21</f>
        <v>69</v>
      </c>
      <c r="M23" s="96">
        <f>L23*K23</f>
        <v>186.3</v>
      </c>
    </row>
    <row r="24" spans="1:16" ht="17.25" customHeight="1">
      <c r="A24" s="331"/>
      <c r="B24" s="331"/>
      <c r="C24" s="331"/>
      <c r="D24" s="331"/>
      <c r="E24" s="331"/>
      <c r="F24" s="331"/>
      <c r="G24" s="331"/>
      <c r="H24" s="74" t="s">
        <v>19</v>
      </c>
      <c r="I24" s="113"/>
      <c r="J24" s="113"/>
      <c r="K24" s="77">
        <v>0.26</v>
      </c>
      <c r="L24" s="78">
        <f>L22+L20+L19</f>
        <v>15546</v>
      </c>
      <c r="M24" s="97">
        <f>L24*K24</f>
        <v>4041.96</v>
      </c>
    </row>
    <row r="25" spans="1:16" ht="17.25" customHeight="1">
      <c r="A25" s="331"/>
      <c r="B25" s="331"/>
      <c r="C25" s="331"/>
      <c r="D25" s="331"/>
      <c r="E25" s="331"/>
      <c r="F25" s="331"/>
      <c r="G25" s="331"/>
      <c r="H25" s="74" t="s">
        <v>48</v>
      </c>
      <c r="I25" s="113"/>
      <c r="J25" s="113"/>
      <c r="K25" s="113"/>
      <c r="L25" s="113"/>
      <c r="M25" s="98">
        <f>SUM(M23:M24)</f>
        <v>4228.26</v>
      </c>
    </row>
    <row r="26" spans="1:16" ht="18" customHeight="1">
      <c r="A26" s="106" t="s">
        <v>34</v>
      </c>
      <c r="B26" s="104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99"/>
    </row>
    <row r="27" spans="1:16" ht="22.5" customHeight="1">
      <c r="A27" s="106" t="s">
        <v>35</v>
      </c>
      <c r="B27" s="105"/>
      <c r="D27" s="332" t="s">
        <v>37</v>
      </c>
      <c r="E27" s="332"/>
      <c r="F27" s="332"/>
      <c r="G27" s="332"/>
      <c r="H27" s="100">
        <f>L11+L15+L17+L21</f>
        <v>561</v>
      </c>
      <c r="I27" s="91"/>
      <c r="J27" s="91"/>
      <c r="K27" s="71"/>
      <c r="L27" s="71">
        <v>2.7</v>
      </c>
      <c r="M27" s="101">
        <f>L27*H27</f>
        <v>1514.7</v>
      </c>
    </row>
    <row r="28" spans="1:16" ht="22.5" customHeight="1">
      <c r="A28" s="106" t="s">
        <v>36</v>
      </c>
      <c r="B28" s="105"/>
      <c r="D28" s="332" t="s">
        <v>38</v>
      </c>
      <c r="E28" s="332"/>
      <c r="F28" s="332"/>
      <c r="G28" s="332"/>
      <c r="H28" s="100">
        <f>SUM(L10:L22)-H27</f>
        <v>70486</v>
      </c>
      <c r="I28" s="91"/>
      <c r="J28" s="91"/>
      <c r="K28" s="71"/>
      <c r="L28" s="71">
        <v>0.26</v>
      </c>
      <c r="M28" s="102">
        <f>L28*H28</f>
        <v>18326.36</v>
      </c>
    </row>
    <row r="29" spans="1:16" ht="22.5" customHeight="1">
      <c r="A29" s="70"/>
      <c r="D29" s="329" t="s">
        <v>49</v>
      </c>
      <c r="E29" s="329"/>
      <c r="F29" s="329"/>
      <c r="G29" s="329"/>
      <c r="H29" s="71"/>
      <c r="I29" s="91"/>
      <c r="J29" s="91"/>
      <c r="K29" s="71"/>
      <c r="L29" s="71"/>
      <c r="M29" s="103">
        <f>SUM(M27:M28)</f>
        <v>19841.060000000001</v>
      </c>
    </row>
    <row r="30" spans="1:16" ht="20">
      <c r="A30" s="70"/>
      <c r="D30" s="71"/>
      <c r="E30" s="90"/>
      <c r="F30" s="71"/>
      <c r="G30" s="71"/>
      <c r="H30" s="71"/>
      <c r="I30" s="91"/>
      <c r="J30" s="91"/>
      <c r="K30" s="71"/>
      <c r="L30" s="71"/>
      <c r="M30" s="92"/>
    </row>
  </sheetData>
  <mergeCells count="34">
    <mergeCell ref="F8:F9"/>
    <mergeCell ref="G8:G9"/>
    <mergeCell ref="A8:A9"/>
    <mergeCell ref="B8:B9"/>
    <mergeCell ref="C8:C9"/>
    <mergeCell ref="D8:D9"/>
    <mergeCell ref="E8:E9"/>
    <mergeCell ref="A15:A16"/>
    <mergeCell ref="B15:B16"/>
    <mergeCell ref="C15:C16"/>
    <mergeCell ref="D15:D16"/>
    <mergeCell ref="A11:A12"/>
    <mergeCell ref="B11:B12"/>
    <mergeCell ref="C11:C12"/>
    <mergeCell ref="D11:D12"/>
    <mergeCell ref="D29:G29"/>
    <mergeCell ref="A17:A18"/>
    <mergeCell ref="B17:B18"/>
    <mergeCell ref="C17:C18"/>
    <mergeCell ref="D17:D18"/>
    <mergeCell ref="A21:A22"/>
    <mergeCell ref="B21:B22"/>
    <mergeCell ref="C21:C22"/>
    <mergeCell ref="D21:D22"/>
    <mergeCell ref="A23:G23"/>
    <mergeCell ref="A24:G24"/>
    <mergeCell ref="A25:G25"/>
    <mergeCell ref="D27:G27"/>
    <mergeCell ref="D28:G28"/>
    <mergeCell ref="A1:L1"/>
    <mergeCell ref="A2:L2"/>
    <mergeCell ref="A3:L3"/>
    <mergeCell ref="A6:L6"/>
    <mergeCell ref="A7:L7"/>
  </mergeCells>
  <pageMargins left="0.68" right="0.17" top="0.15" bottom="0.14000000000000001" header="0.15" footer="0.1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P30"/>
  <sheetViews>
    <sheetView workbookViewId="0">
      <selection activeCell="T20" sqref="T20"/>
    </sheetView>
  </sheetViews>
  <sheetFormatPr baseColWidth="10" defaultColWidth="8.83203125" defaultRowHeight="14" x14ac:dyDescent="0"/>
  <cols>
    <col min="1" max="1" width="2.33203125" bestFit="1" customWidth="1"/>
    <col min="2" max="2" width="25.5" customWidth="1"/>
    <col min="3" max="3" width="15" bestFit="1" customWidth="1"/>
    <col min="4" max="4" width="12.5" style="70" bestFit="1" customWidth="1"/>
    <col min="5" max="5" width="6" style="70" bestFit="1" customWidth="1"/>
    <col min="6" max="6" width="8.83203125" style="70"/>
    <col min="7" max="7" width="12.5" style="70" bestFit="1" customWidth="1"/>
    <col min="8" max="8" width="12.33203125" style="70" bestFit="1" customWidth="1"/>
    <col min="9" max="9" width="5.5" style="70" hidden="1" customWidth="1"/>
    <col min="10" max="10" width="5.1640625" style="70" hidden="1" customWidth="1"/>
    <col min="11" max="11" width="10.1640625" style="70" customWidth="1"/>
    <col min="12" max="12" width="13.5" style="70" bestFit="1" customWidth="1"/>
    <col min="13" max="13" width="10.33203125" style="70" bestFit="1" customWidth="1"/>
    <col min="14" max="18" width="0" hidden="1" customWidth="1"/>
  </cols>
  <sheetData>
    <row r="1" spans="1:16" ht="27.75" customHeight="1">
      <c r="A1" s="295" t="s">
        <v>0</v>
      </c>
      <c r="B1" s="295"/>
      <c r="C1" s="295"/>
      <c r="D1" s="295"/>
      <c r="E1" s="295"/>
      <c r="F1" s="295"/>
      <c r="G1" s="295"/>
      <c r="H1" s="295"/>
      <c r="I1" s="295"/>
      <c r="J1" s="295"/>
      <c r="K1" s="295"/>
      <c r="L1" s="295"/>
      <c r="M1" s="1"/>
      <c r="N1" s="2"/>
      <c r="O1" s="2"/>
      <c r="P1" s="2"/>
    </row>
    <row r="2" spans="1:16" ht="21.75" customHeight="1">
      <c r="A2" s="295" t="s">
        <v>1</v>
      </c>
      <c r="B2" s="295"/>
      <c r="C2" s="295"/>
      <c r="D2" s="295"/>
      <c r="E2" s="295"/>
      <c r="F2" s="295"/>
      <c r="G2" s="295"/>
      <c r="H2" s="295"/>
      <c r="I2" s="295"/>
      <c r="J2" s="295"/>
      <c r="K2" s="295"/>
      <c r="L2" s="295"/>
      <c r="M2" s="1"/>
      <c r="N2" s="2"/>
      <c r="O2" s="2"/>
      <c r="P2" s="2"/>
    </row>
    <row r="3" spans="1:16" ht="21.75" customHeight="1">
      <c r="A3" s="295" t="s">
        <v>2</v>
      </c>
      <c r="B3" s="295"/>
      <c r="C3" s="295"/>
      <c r="D3" s="295"/>
      <c r="E3" s="295"/>
      <c r="F3" s="295"/>
      <c r="G3" s="295"/>
      <c r="H3" s="295"/>
      <c r="I3" s="295"/>
      <c r="J3" s="295"/>
      <c r="K3" s="295"/>
      <c r="L3" s="295"/>
      <c r="M3" s="3"/>
      <c r="N3" s="4"/>
      <c r="O3" s="4"/>
      <c r="P3" s="4"/>
    </row>
    <row r="4" spans="1:16" ht="8.25" customHeight="1" thickBot="1">
      <c r="A4" s="5"/>
      <c r="B4" s="5"/>
      <c r="C4" s="6"/>
      <c r="D4" s="7"/>
      <c r="E4" s="8"/>
      <c r="F4" s="9"/>
      <c r="G4" s="9"/>
      <c r="H4" s="56"/>
      <c r="I4" s="10"/>
      <c r="J4" s="10"/>
      <c r="K4" s="9"/>
      <c r="L4" s="11"/>
      <c r="M4" s="11"/>
      <c r="O4" s="13"/>
      <c r="P4" s="13"/>
    </row>
    <row r="5" spans="1:16" ht="8.25" customHeight="1" thickTop="1">
      <c r="A5" s="14"/>
      <c r="B5" s="14"/>
      <c r="C5" s="15"/>
      <c r="D5" s="16"/>
      <c r="E5" s="17"/>
      <c r="F5" s="18"/>
      <c r="G5" s="18"/>
      <c r="H5" s="57"/>
      <c r="I5" s="19"/>
      <c r="J5" s="19"/>
      <c r="K5" s="18"/>
      <c r="L5" s="20"/>
      <c r="M5" s="68"/>
      <c r="O5" s="13"/>
      <c r="P5" s="13"/>
    </row>
    <row r="6" spans="1:16" ht="21.75" customHeight="1">
      <c r="A6" s="295" t="s">
        <v>46</v>
      </c>
      <c r="B6" s="295"/>
      <c r="C6" s="295"/>
      <c r="D6" s="295"/>
      <c r="E6" s="295"/>
      <c r="F6" s="295"/>
      <c r="G6" s="295"/>
      <c r="H6" s="295"/>
      <c r="I6" s="295"/>
      <c r="J6" s="295"/>
      <c r="K6" s="295"/>
      <c r="L6" s="295"/>
      <c r="M6" s="68"/>
      <c r="O6" s="13"/>
      <c r="P6" s="13"/>
    </row>
    <row r="7" spans="1:16" ht="27" customHeight="1">
      <c r="A7" s="302" t="s">
        <v>41</v>
      </c>
      <c r="B7" s="302"/>
      <c r="C7" s="302"/>
      <c r="D7" s="302"/>
      <c r="E7" s="302"/>
      <c r="F7" s="302"/>
      <c r="G7" s="302"/>
      <c r="H7" s="302"/>
      <c r="I7" s="302"/>
      <c r="J7" s="302"/>
      <c r="K7" s="302"/>
      <c r="L7" s="302"/>
      <c r="M7" s="68"/>
    </row>
    <row r="8" spans="1:16" ht="25" customHeight="1">
      <c r="A8" s="314" t="s">
        <v>4</v>
      </c>
      <c r="B8" s="316" t="s">
        <v>5</v>
      </c>
      <c r="C8" s="316" t="s">
        <v>6</v>
      </c>
      <c r="D8" s="320" t="s">
        <v>7</v>
      </c>
      <c r="E8" s="333"/>
      <c r="F8" s="310" t="s">
        <v>8</v>
      </c>
      <c r="G8" s="312" t="s">
        <v>9</v>
      </c>
      <c r="H8" s="58" t="s">
        <v>10</v>
      </c>
      <c r="I8" s="22"/>
      <c r="J8" s="23" t="s">
        <v>11</v>
      </c>
      <c r="K8" s="23" t="s">
        <v>11</v>
      </c>
      <c r="L8" s="21" t="s">
        <v>10</v>
      </c>
      <c r="M8" s="307" t="s">
        <v>12</v>
      </c>
    </row>
    <row r="9" spans="1:16" ht="25" customHeight="1">
      <c r="A9" s="315"/>
      <c r="B9" s="317"/>
      <c r="C9" s="317"/>
      <c r="D9" s="321"/>
      <c r="E9" s="334"/>
      <c r="F9" s="311"/>
      <c r="G9" s="313"/>
      <c r="H9" s="59" t="s">
        <v>13</v>
      </c>
      <c r="I9" s="25"/>
      <c r="J9" s="26" t="s">
        <v>33</v>
      </c>
      <c r="K9" s="26" t="s">
        <v>33</v>
      </c>
      <c r="L9" s="24" t="s">
        <v>113</v>
      </c>
      <c r="M9" s="308"/>
    </row>
    <row r="10" spans="1:16" s="70" customFormat="1" ht="17.25" customHeight="1">
      <c r="A10" s="42">
        <v>2</v>
      </c>
      <c r="B10" s="27" t="s">
        <v>15</v>
      </c>
      <c r="C10" s="43" t="s">
        <v>20</v>
      </c>
      <c r="D10" s="109" t="s">
        <v>69</v>
      </c>
      <c r="E10" s="72" t="s">
        <v>19</v>
      </c>
      <c r="F10" s="86">
        <v>60457</v>
      </c>
      <c r="G10" s="86">
        <v>63772</v>
      </c>
      <c r="H10" s="86">
        <f>G10-F10</f>
        <v>3315</v>
      </c>
      <c r="I10" s="86">
        <f>H10*3/100</f>
        <v>99.45</v>
      </c>
      <c r="J10" s="83">
        <v>0</v>
      </c>
      <c r="K10" s="87">
        <f>ROUND(N10,O10)</f>
        <v>99</v>
      </c>
      <c r="L10" s="88">
        <f>H10-K10</f>
        <v>3216</v>
      </c>
      <c r="M10" s="89">
        <f>L10*0.26</f>
        <v>836.16000000000008</v>
      </c>
      <c r="N10" s="111">
        <f>H10*3/100</f>
        <v>99.45</v>
      </c>
      <c r="O10" s="70">
        <v>0</v>
      </c>
    </row>
    <row r="11" spans="1:16" s="70" customFormat="1" ht="17.25" customHeight="1">
      <c r="A11" s="296">
        <v>1</v>
      </c>
      <c r="B11" s="303" t="s">
        <v>15</v>
      </c>
      <c r="C11" s="305" t="s">
        <v>16</v>
      </c>
      <c r="D11" s="327" t="s">
        <v>69</v>
      </c>
      <c r="E11" s="82" t="s">
        <v>18</v>
      </c>
      <c r="F11" s="83">
        <v>1927</v>
      </c>
      <c r="G11" s="83">
        <v>2010</v>
      </c>
      <c r="H11" s="83">
        <f t="shared" ref="H11:H18" si="0">G11-F11</f>
        <v>83</v>
      </c>
      <c r="I11" s="110">
        <f>H11*3/100</f>
        <v>2.4900000000000002</v>
      </c>
      <c r="J11" s="83">
        <v>0</v>
      </c>
      <c r="K11" s="84">
        <f>ROUND(N11,O11)</f>
        <v>2</v>
      </c>
      <c r="L11" s="84">
        <f>H11-K11</f>
        <v>81</v>
      </c>
      <c r="M11" s="85" t="e">
        <f>#REF!*K27</f>
        <v>#REF!</v>
      </c>
      <c r="N11" s="111">
        <f>H11*3/100</f>
        <v>2.4900000000000002</v>
      </c>
      <c r="O11" s="70">
        <v>0</v>
      </c>
    </row>
    <row r="12" spans="1:16" s="70" customFormat="1" ht="17.25" customHeight="1">
      <c r="A12" s="297"/>
      <c r="B12" s="304"/>
      <c r="C12" s="306"/>
      <c r="D12" s="328"/>
      <c r="E12" s="72" t="s">
        <v>19</v>
      </c>
      <c r="F12" s="86">
        <v>123641</v>
      </c>
      <c r="G12" s="86">
        <v>131434</v>
      </c>
      <c r="H12" s="86">
        <f t="shared" si="0"/>
        <v>7793</v>
      </c>
      <c r="I12" s="86">
        <f t="shared" ref="I12:I18" si="1">H12*3/100</f>
        <v>233.79</v>
      </c>
      <c r="J12" s="83">
        <v>0</v>
      </c>
      <c r="K12" s="87">
        <f>ROUND(N12,O12)</f>
        <v>234</v>
      </c>
      <c r="L12" s="88">
        <f t="shared" ref="L12:L18" si="2">H12-K12</f>
        <v>7559</v>
      </c>
      <c r="M12" s="89">
        <f>L12*0.26</f>
        <v>1965.3400000000001</v>
      </c>
      <c r="N12" s="111">
        <f>H12*3/100</f>
        <v>233.79</v>
      </c>
      <c r="O12" s="70">
        <v>0</v>
      </c>
    </row>
    <row r="13" spans="1:16" s="70" customFormat="1" ht="17.25" customHeight="1">
      <c r="A13" s="42">
        <v>1</v>
      </c>
      <c r="B13" s="27" t="s">
        <v>68</v>
      </c>
      <c r="C13" s="43" t="s">
        <v>22</v>
      </c>
      <c r="D13" s="109" t="s">
        <v>70</v>
      </c>
      <c r="E13" s="72" t="s">
        <v>19</v>
      </c>
      <c r="F13" s="86">
        <v>125976</v>
      </c>
      <c r="G13" s="86">
        <v>128151</v>
      </c>
      <c r="H13" s="86">
        <f t="shared" si="0"/>
        <v>2175</v>
      </c>
      <c r="I13" s="86">
        <f t="shared" si="1"/>
        <v>65.25</v>
      </c>
      <c r="J13" s="83">
        <v>0</v>
      </c>
      <c r="K13" s="87">
        <f t="shared" ref="K13:K18" si="3">ROUND(N13,O13)</f>
        <v>65</v>
      </c>
      <c r="L13" s="88">
        <f t="shared" si="2"/>
        <v>2110</v>
      </c>
      <c r="M13" s="89">
        <f>L13*0.26</f>
        <v>548.6</v>
      </c>
      <c r="N13" s="111">
        <f t="shared" ref="N13:N18" si="4">H13*3/100</f>
        <v>65.25</v>
      </c>
      <c r="O13" s="70">
        <v>0</v>
      </c>
    </row>
    <row r="14" spans="1:16" s="70" customFormat="1" ht="17.25" customHeight="1">
      <c r="A14" s="42">
        <v>2</v>
      </c>
      <c r="B14" s="27" t="s">
        <v>68</v>
      </c>
      <c r="C14" s="43" t="s">
        <v>24</v>
      </c>
      <c r="D14" s="109" t="s">
        <v>70</v>
      </c>
      <c r="E14" s="72" t="s">
        <v>19</v>
      </c>
      <c r="F14" s="86">
        <v>197471</v>
      </c>
      <c r="G14" s="86">
        <v>211312</v>
      </c>
      <c r="H14" s="86">
        <f t="shared" si="0"/>
        <v>13841</v>
      </c>
      <c r="I14" s="86">
        <f t="shared" si="1"/>
        <v>415.23</v>
      </c>
      <c r="J14" s="83">
        <v>0</v>
      </c>
      <c r="K14" s="87">
        <f t="shared" si="3"/>
        <v>415</v>
      </c>
      <c r="L14" s="88">
        <f t="shared" si="2"/>
        <v>13426</v>
      </c>
      <c r="M14" s="89">
        <f>L14*0.26</f>
        <v>3490.76</v>
      </c>
      <c r="N14" s="111">
        <f t="shared" si="4"/>
        <v>415.23</v>
      </c>
      <c r="O14" s="70">
        <v>0</v>
      </c>
    </row>
    <row r="15" spans="1:16" s="70" customFormat="1" ht="17.25" customHeight="1">
      <c r="A15" s="296">
        <v>3</v>
      </c>
      <c r="B15" s="303" t="s">
        <v>68</v>
      </c>
      <c r="C15" s="305" t="s">
        <v>31</v>
      </c>
      <c r="D15" s="325" t="s">
        <v>70</v>
      </c>
      <c r="E15" s="82" t="s">
        <v>18</v>
      </c>
      <c r="F15" s="83">
        <v>1274</v>
      </c>
      <c r="G15" s="83">
        <v>1389</v>
      </c>
      <c r="H15" s="83">
        <f t="shared" si="0"/>
        <v>115</v>
      </c>
      <c r="I15" s="83">
        <f t="shared" si="1"/>
        <v>3.45</v>
      </c>
      <c r="J15" s="83">
        <v>0</v>
      </c>
      <c r="K15" s="84">
        <f t="shared" si="3"/>
        <v>3</v>
      </c>
      <c r="L15" s="84">
        <f>H15-K15</f>
        <v>112</v>
      </c>
      <c r="M15" s="85" t="e">
        <f>#REF!*K27</f>
        <v>#REF!</v>
      </c>
      <c r="N15" s="111">
        <f t="shared" si="4"/>
        <v>3.45</v>
      </c>
      <c r="O15" s="70">
        <v>0</v>
      </c>
    </row>
    <row r="16" spans="1:16" s="70" customFormat="1" ht="17.25" customHeight="1">
      <c r="A16" s="297"/>
      <c r="B16" s="304"/>
      <c r="C16" s="306"/>
      <c r="D16" s="326"/>
      <c r="E16" s="72" t="s">
        <v>19</v>
      </c>
      <c r="F16" s="86">
        <v>24895</v>
      </c>
      <c r="G16" s="86">
        <v>30724</v>
      </c>
      <c r="H16" s="86">
        <f t="shared" si="0"/>
        <v>5829</v>
      </c>
      <c r="I16" s="86">
        <f t="shared" si="1"/>
        <v>174.87</v>
      </c>
      <c r="J16" s="83">
        <v>0</v>
      </c>
      <c r="K16" s="87">
        <f t="shared" si="3"/>
        <v>175</v>
      </c>
      <c r="L16" s="88">
        <f t="shared" si="2"/>
        <v>5654</v>
      </c>
      <c r="M16" s="89">
        <f>L16*0.26</f>
        <v>1470.04</v>
      </c>
      <c r="N16" s="111">
        <f t="shared" si="4"/>
        <v>174.87</v>
      </c>
      <c r="O16" s="70">
        <v>0</v>
      </c>
    </row>
    <row r="17" spans="1:15" s="70" customFormat="1" ht="17.25" customHeight="1">
      <c r="A17" s="296">
        <v>4</v>
      </c>
      <c r="B17" s="303" t="s">
        <v>68</v>
      </c>
      <c r="C17" s="305" t="s">
        <v>32</v>
      </c>
      <c r="D17" s="325" t="s">
        <v>70</v>
      </c>
      <c r="E17" s="82" t="s">
        <v>18</v>
      </c>
      <c r="F17" s="83">
        <v>5227</v>
      </c>
      <c r="G17" s="83">
        <v>5362</v>
      </c>
      <c r="H17" s="83">
        <f t="shared" si="0"/>
        <v>135</v>
      </c>
      <c r="I17" s="83">
        <f t="shared" si="1"/>
        <v>4.05</v>
      </c>
      <c r="J17" s="83">
        <v>0</v>
      </c>
      <c r="K17" s="84">
        <f t="shared" si="3"/>
        <v>4</v>
      </c>
      <c r="L17" s="84">
        <f>H17-K17</f>
        <v>131</v>
      </c>
      <c r="M17" s="85" t="e">
        <f>#REF!*K27</f>
        <v>#REF!</v>
      </c>
      <c r="N17" s="111">
        <f t="shared" si="4"/>
        <v>4.05</v>
      </c>
      <c r="O17" s="70">
        <v>0</v>
      </c>
    </row>
    <row r="18" spans="1:15" s="70" customFormat="1" ht="17.25" customHeight="1">
      <c r="A18" s="297"/>
      <c r="B18" s="304"/>
      <c r="C18" s="306"/>
      <c r="D18" s="326"/>
      <c r="E18" s="72" t="s">
        <v>19</v>
      </c>
      <c r="F18" s="86">
        <v>121360</v>
      </c>
      <c r="G18" s="86">
        <v>132131</v>
      </c>
      <c r="H18" s="86">
        <f t="shared" si="0"/>
        <v>10771</v>
      </c>
      <c r="I18" s="86">
        <f t="shared" si="1"/>
        <v>323.13</v>
      </c>
      <c r="J18" s="83">
        <v>0</v>
      </c>
      <c r="K18" s="87">
        <f t="shared" si="3"/>
        <v>323</v>
      </c>
      <c r="L18" s="88">
        <f t="shared" si="2"/>
        <v>10448</v>
      </c>
      <c r="M18" s="89">
        <f>L18*0.26</f>
        <v>2716.48</v>
      </c>
      <c r="N18" s="111">
        <f t="shared" si="4"/>
        <v>323.13</v>
      </c>
      <c r="O18" s="70">
        <v>0</v>
      </c>
    </row>
    <row r="19" spans="1:15" ht="17.25" customHeight="1">
      <c r="A19" s="42">
        <v>1</v>
      </c>
      <c r="B19" s="27" t="s">
        <v>72</v>
      </c>
      <c r="C19" s="43" t="s">
        <v>26</v>
      </c>
      <c r="D19" s="72" t="s">
        <v>71</v>
      </c>
      <c r="E19" s="72" t="s">
        <v>19</v>
      </c>
      <c r="F19" s="86">
        <v>87482</v>
      </c>
      <c r="G19" s="86">
        <v>89362</v>
      </c>
      <c r="H19" s="86">
        <f>G19-F19</f>
        <v>1880</v>
      </c>
      <c r="I19" s="86">
        <f>H19*3/100</f>
        <v>56.4</v>
      </c>
      <c r="J19" s="83">
        <v>0</v>
      </c>
      <c r="K19" s="87">
        <f>ROUND(N19,O19)</f>
        <v>56</v>
      </c>
      <c r="L19" s="88">
        <f>H19-K19</f>
        <v>1824</v>
      </c>
      <c r="M19" s="89">
        <f>L19*0.26</f>
        <v>474.24</v>
      </c>
      <c r="N19" s="111">
        <f>H19*3/100</f>
        <v>56.4</v>
      </c>
      <c r="O19">
        <v>0</v>
      </c>
    </row>
    <row r="20" spans="1:15" ht="17.25" customHeight="1">
      <c r="A20" s="42">
        <v>2</v>
      </c>
      <c r="B20" s="27" t="s">
        <v>72</v>
      </c>
      <c r="C20" s="43" t="s">
        <v>29</v>
      </c>
      <c r="D20" s="109" t="s">
        <v>71</v>
      </c>
      <c r="E20" s="72" t="s">
        <v>19</v>
      </c>
      <c r="F20" s="86">
        <v>61452</v>
      </c>
      <c r="G20" s="86">
        <v>67159</v>
      </c>
      <c r="H20" s="86">
        <f>G20-F20</f>
        <v>5707</v>
      </c>
      <c r="I20" s="86">
        <f>H20*3/100</f>
        <v>171.21</v>
      </c>
      <c r="J20" s="83">
        <v>0</v>
      </c>
      <c r="K20" s="87">
        <f>ROUND(N20,O20)</f>
        <v>171</v>
      </c>
      <c r="L20" s="88">
        <f>H20-K20</f>
        <v>5536</v>
      </c>
      <c r="M20" s="89">
        <f>L20*0.26</f>
        <v>1439.3600000000001</v>
      </c>
      <c r="N20" s="111">
        <f>H20*3/100</f>
        <v>171.21</v>
      </c>
      <c r="O20">
        <v>0</v>
      </c>
    </row>
    <row r="21" spans="1:15" ht="17.25" customHeight="1">
      <c r="A21" s="318">
        <v>3</v>
      </c>
      <c r="B21" s="303" t="s">
        <v>72</v>
      </c>
      <c r="C21" s="305" t="s">
        <v>30</v>
      </c>
      <c r="D21" s="325" t="s">
        <v>71</v>
      </c>
      <c r="E21" s="82" t="s">
        <v>18</v>
      </c>
      <c r="F21" s="83">
        <v>732</v>
      </c>
      <c r="G21" s="83">
        <v>850</v>
      </c>
      <c r="H21" s="83">
        <f>G21-F21</f>
        <v>118</v>
      </c>
      <c r="I21" s="83">
        <f>H21*3/100</f>
        <v>3.54</v>
      </c>
      <c r="J21" s="83">
        <v>0</v>
      </c>
      <c r="K21" s="84">
        <f>ROUND(N21,O21)</f>
        <v>4</v>
      </c>
      <c r="L21" s="84">
        <f>H21-K21</f>
        <v>114</v>
      </c>
      <c r="M21" s="95" t="e">
        <f>#REF!*K27</f>
        <v>#REF!</v>
      </c>
      <c r="N21" s="111">
        <f>H21*3/100</f>
        <v>3.54</v>
      </c>
      <c r="O21">
        <v>0</v>
      </c>
    </row>
    <row r="22" spans="1:15" ht="17.25" customHeight="1">
      <c r="A22" s="319"/>
      <c r="B22" s="304"/>
      <c r="C22" s="306"/>
      <c r="D22" s="326"/>
      <c r="E22" s="72" t="s">
        <v>19</v>
      </c>
      <c r="F22" s="86">
        <v>43075</v>
      </c>
      <c r="G22" s="86">
        <v>52301</v>
      </c>
      <c r="H22" s="86">
        <f>G22-F22</f>
        <v>9226</v>
      </c>
      <c r="I22" s="86">
        <f>H22*3/100</f>
        <v>276.77999999999997</v>
      </c>
      <c r="J22" s="83">
        <v>0</v>
      </c>
      <c r="K22" s="87">
        <f>ROUND(N22,O22)</f>
        <v>277</v>
      </c>
      <c r="L22" s="88">
        <f>H22-K22</f>
        <v>8949</v>
      </c>
      <c r="M22" s="89">
        <f>L22*0.26</f>
        <v>2326.7400000000002</v>
      </c>
      <c r="N22" s="111">
        <f>H22*3/100</f>
        <v>276.77999999999997</v>
      </c>
      <c r="O22">
        <v>0</v>
      </c>
    </row>
    <row r="23" spans="1:15" ht="17.25" customHeight="1">
      <c r="A23" s="125"/>
      <c r="B23" s="126"/>
      <c r="C23" s="127"/>
      <c r="D23" s="128"/>
      <c r="E23" s="129"/>
      <c r="F23" s="130"/>
      <c r="G23" s="130"/>
      <c r="H23" s="130"/>
      <c r="I23" s="130"/>
      <c r="J23" s="131"/>
      <c r="K23" s="132"/>
      <c r="L23" s="240">
        <f>SUM(L10:L22)-L11-L15-L17-L21</f>
        <v>58722</v>
      </c>
      <c r="M23" s="134"/>
      <c r="N23" s="111"/>
    </row>
    <row r="24" spans="1:15" ht="17.25" customHeight="1">
      <c r="A24" s="125"/>
      <c r="B24" s="126"/>
      <c r="C24" s="127"/>
      <c r="D24" s="128"/>
      <c r="E24" s="128"/>
      <c r="F24" s="253"/>
      <c r="G24" s="253"/>
      <c r="H24" s="253"/>
      <c r="I24" s="253"/>
      <c r="J24" s="257"/>
      <c r="K24" s="258"/>
      <c r="L24" s="255"/>
      <c r="M24" s="259"/>
      <c r="N24" s="111"/>
    </row>
    <row r="25" spans="1:15" ht="17.25" customHeight="1">
      <c r="A25" s="125"/>
      <c r="B25" s="126"/>
      <c r="C25" s="127"/>
      <c r="D25" s="128"/>
      <c r="E25" s="128"/>
      <c r="F25" s="253"/>
      <c r="G25" s="253"/>
      <c r="H25" s="253"/>
      <c r="I25" s="253"/>
      <c r="J25" s="257"/>
      <c r="K25" s="258"/>
      <c r="L25" s="255"/>
      <c r="M25" s="259"/>
      <c r="N25" s="111"/>
    </row>
    <row r="26" spans="1:15" ht="17.25" customHeight="1">
      <c r="A26" s="125"/>
      <c r="B26" s="126"/>
      <c r="C26" s="127"/>
      <c r="D26" s="128"/>
      <c r="E26" s="128"/>
      <c r="F26" s="253"/>
      <c r="G26" s="253"/>
      <c r="H26" s="253"/>
      <c r="I26" s="253"/>
      <c r="J26" s="257"/>
      <c r="K26" s="258"/>
      <c r="L26" s="255"/>
      <c r="M26" s="259"/>
      <c r="N26" s="111"/>
    </row>
    <row r="27" spans="1:15" ht="22.5" customHeight="1">
      <c r="A27" s="106" t="s">
        <v>34</v>
      </c>
      <c r="B27" s="104"/>
      <c r="D27" s="332" t="s">
        <v>37</v>
      </c>
      <c r="E27" s="332"/>
      <c r="F27" s="332"/>
      <c r="G27" s="332"/>
      <c r="H27" s="74" t="s">
        <v>18</v>
      </c>
      <c r="I27" s="253"/>
      <c r="J27" s="253"/>
      <c r="K27" s="254">
        <v>2.7</v>
      </c>
      <c r="L27" s="255">
        <f>L11+L15+L17+L21</f>
        <v>438</v>
      </c>
      <c r="M27" s="137">
        <f>K27*L27</f>
        <v>1182.6000000000001</v>
      </c>
    </row>
    <row r="28" spans="1:15" ht="22.5" customHeight="1">
      <c r="A28" s="106" t="s">
        <v>35</v>
      </c>
      <c r="B28" s="105"/>
      <c r="D28" s="332" t="s">
        <v>38</v>
      </c>
      <c r="E28" s="332"/>
      <c r="F28" s="332"/>
      <c r="G28" s="332"/>
      <c r="H28" s="74" t="s">
        <v>19</v>
      </c>
      <c r="I28" s="253"/>
      <c r="J28" s="253"/>
      <c r="K28" s="254">
        <v>0.26</v>
      </c>
      <c r="L28" s="255">
        <f>L23</f>
        <v>58722</v>
      </c>
      <c r="M28" s="137">
        <f>K28*L28</f>
        <v>15267.720000000001</v>
      </c>
    </row>
    <row r="29" spans="1:15" ht="22.5" customHeight="1">
      <c r="A29" s="106" t="s">
        <v>36</v>
      </c>
      <c r="B29" s="105"/>
      <c r="D29" s="329" t="s">
        <v>49</v>
      </c>
      <c r="E29" s="329"/>
      <c r="F29" s="329"/>
      <c r="G29" s="329"/>
      <c r="H29" s="256"/>
      <c r="I29" s="253"/>
      <c r="J29" s="253"/>
      <c r="K29" s="254"/>
      <c r="L29" s="251" t="s">
        <v>48</v>
      </c>
      <c r="M29" s="137">
        <f>SUM(M27:M28)</f>
        <v>16450.32</v>
      </c>
    </row>
    <row r="30" spans="1:15" ht="9.75" customHeight="1">
      <c r="A30" s="70"/>
      <c r="D30" s="71"/>
      <c r="E30" s="90"/>
      <c r="F30" s="71"/>
      <c r="G30" s="71"/>
      <c r="H30" s="71"/>
      <c r="I30" s="91"/>
      <c r="J30" s="91"/>
      <c r="K30" s="71"/>
      <c r="L30" s="71"/>
      <c r="M30" s="92"/>
    </row>
  </sheetData>
  <mergeCells count="32">
    <mergeCell ref="B21:B22"/>
    <mergeCell ref="C21:C22"/>
    <mergeCell ref="D21:D22"/>
    <mergeCell ref="D29:G29"/>
    <mergeCell ref="D27:G27"/>
    <mergeCell ref="D28:G28"/>
    <mergeCell ref="A11:A12"/>
    <mergeCell ref="B11:B12"/>
    <mergeCell ref="C11:C12"/>
    <mergeCell ref="D11:D12"/>
    <mergeCell ref="A15:A16"/>
    <mergeCell ref="B15:B16"/>
    <mergeCell ref="C15:C16"/>
    <mergeCell ref="D15:D16"/>
    <mergeCell ref="A17:A18"/>
    <mergeCell ref="B17:B18"/>
    <mergeCell ref="C17:C18"/>
    <mergeCell ref="D17:D18"/>
    <mergeCell ref="A21:A22"/>
    <mergeCell ref="M8:M9"/>
    <mergeCell ref="A1:L1"/>
    <mergeCell ref="A2:L2"/>
    <mergeCell ref="A3:L3"/>
    <mergeCell ref="A6:L6"/>
    <mergeCell ref="A7:L7"/>
    <mergeCell ref="A8:A9"/>
    <mergeCell ref="B8:B9"/>
    <mergeCell ref="C8:C9"/>
    <mergeCell ref="D8:D9"/>
    <mergeCell ref="E8:E9"/>
    <mergeCell ref="F8:F9"/>
    <mergeCell ref="G8:G9"/>
  </mergeCells>
  <pageMargins left="0.68" right="0.17" top="0.15" bottom="0.14000000000000001" header="0.15" footer="0.1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O38"/>
  <sheetViews>
    <sheetView workbookViewId="0">
      <selection activeCell="K27" sqref="K27"/>
    </sheetView>
  </sheetViews>
  <sheetFormatPr baseColWidth="10" defaultColWidth="8.83203125" defaultRowHeight="13" x14ac:dyDescent="0"/>
  <cols>
    <col min="1" max="1" width="5.6640625" style="119" customWidth="1"/>
    <col min="2" max="2" width="23.5" style="119" customWidth="1"/>
    <col min="3" max="3" width="15" style="119" bestFit="1" customWidth="1"/>
    <col min="4" max="4" width="12.5" style="173" bestFit="1" customWidth="1"/>
    <col min="5" max="5" width="6" style="173" bestFit="1" customWidth="1"/>
    <col min="6" max="6" width="8.83203125" style="173"/>
    <col min="7" max="8" width="16.1640625" style="173" customWidth="1"/>
    <col min="9" max="10" width="16.1640625" style="173" hidden="1" customWidth="1"/>
    <col min="11" max="11" width="21.83203125" style="173" customWidth="1"/>
    <col min="12" max="13" width="16.1640625" style="173" customWidth="1"/>
    <col min="14" max="18" width="0" style="119" hidden="1" customWidth="1"/>
    <col min="19" max="16384" width="8.83203125" style="119"/>
  </cols>
  <sheetData>
    <row r="1" spans="1:15" ht="27.75" customHeight="1">
      <c r="A1" s="265" t="s">
        <v>0</v>
      </c>
      <c r="B1" s="265"/>
      <c r="C1" s="265"/>
      <c r="D1" s="265"/>
      <c r="E1" s="265"/>
      <c r="F1" s="265"/>
      <c r="G1" s="265"/>
      <c r="H1" s="265"/>
      <c r="I1" s="265"/>
      <c r="J1" s="265"/>
      <c r="K1" s="265"/>
      <c r="L1" s="265"/>
      <c r="M1" s="265"/>
      <c r="N1" s="145"/>
      <c r="O1" s="145"/>
    </row>
    <row r="2" spans="1:15" ht="21.75" customHeight="1">
      <c r="A2" s="265" t="s">
        <v>1</v>
      </c>
      <c r="B2" s="265"/>
      <c r="C2" s="265"/>
      <c r="D2" s="265"/>
      <c r="E2" s="265"/>
      <c r="F2" s="265"/>
      <c r="G2" s="265"/>
      <c r="H2" s="265"/>
      <c r="I2" s="265"/>
      <c r="J2" s="265"/>
      <c r="K2" s="265"/>
      <c r="L2" s="265"/>
      <c r="M2" s="265"/>
      <c r="N2" s="145"/>
      <c r="O2" s="145"/>
    </row>
    <row r="3" spans="1:15" ht="21.75" customHeight="1">
      <c r="A3" s="265" t="s">
        <v>2</v>
      </c>
      <c r="B3" s="265"/>
      <c r="C3" s="265"/>
      <c r="D3" s="265"/>
      <c r="E3" s="265"/>
      <c r="F3" s="265"/>
      <c r="G3" s="265"/>
      <c r="H3" s="265"/>
      <c r="I3" s="265"/>
      <c r="J3" s="265"/>
      <c r="K3" s="265"/>
      <c r="L3" s="265"/>
      <c r="M3" s="265"/>
      <c r="N3" s="146"/>
      <c r="O3" s="146"/>
    </row>
    <row r="4" spans="1:15" ht="8.25" customHeight="1" thickBot="1">
      <c r="A4" s="147"/>
      <c r="B4" s="147"/>
      <c r="C4" s="148"/>
      <c r="D4" s="149"/>
      <c r="E4" s="150"/>
      <c r="F4" s="151"/>
      <c r="G4" s="151"/>
      <c r="H4" s="152"/>
      <c r="I4" s="153"/>
      <c r="J4" s="151"/>
      <c r="K4" s="154"/>
      <c r="L4" s="154"/>
      <c r="M4" s="154"/>
      <c r="N4" s="155"/>
      <c r="O4" s="155"/>
    </row>
    <row r="5" spans="1:15" ht="8.25" customHeight="1" thickTop="1">
      <c r="A5" s="156"/>
      <c r="B5" s="156"/>
      <c r="C5" s="157"/>
      <c r="D5" s="158"/>
      <c r="E5" s="159"/>
      <c r="F5" s="160"/>
      <c r="G5" s="160"/>
      <c r="H5" s="161"/>
      <c r="I5" s="162"/>
      <c r="J5" s="160"/>
      <c r="K5" s="163"/>
      <c r="L5" s="164"/>
      <c r="M5" s="164"/>
      <c r="N5" s="155"/>
      <c r="O5" s="155"/>
    </row>
    <row r="6" spans="1:15" ht="21.75" customHeight="1">
      <c r="A6" s="265" t="s">
        <v>3</v>
      </c>
      <c r="B6" s="265"/>
      <c r="C6" s="265"/>
      <c r="D6" s="265"/>
      <c r="E6" s="265"/>
      <c r="F6" s="265"/>
      <c r="G6" s="265"/>
      <c r="H6" s="265"/>
      <c r="I6" s="265"/>
      <c r="J6" s="265"/>
      <c r="K6" s="265"/>
      <c r="L6" s="265"/>
      <c r="M6" s="265"/>
      <c r="N6" s="155"/>
      <c r="O6" s="155"/>
    </row>
    <row r="7" spans="1:15" ht="27" customHeight="1">
      <c r="A7" s="267" t="s">
        <v>41</v>
      </c>
      <c r="B7" s="267"/>
      <c r="C7" s="267"/>
      <c r="D7" s="267"/>
      <c r="E7" s="267"/>
      <c r="F7" s="267"/>
      <c r="G7" s="267"/>
      <c r="H7" s="267"/>
      <c r="I7" s="267"/>
      <c r="J7" s="267"/>
      <c r="K7" s="267"/>
      <c r="L7" s="267"/>
      <c r="M7" s="267"/>
    </row>
    <row r="9" spans="1:15" ht="17.25" customHeight="1">
      <c r="A9" s="339" t="s">
        <v>41</v>
      </c>
      <c r="B9" s="339"/>
      <c r="C9" s="339"/>
      <c r="D9" s="339"/>
      <c r="E9" s="339"/>
      <c r="F9" s="339"/>
      <c r="G9" s="339"/>
      <c r="H9" s="339"/>
      <c r="I9" s="339"/>
      <c r="J9" s="339"/>
      <c r="K9" s="339"/>
      <c r="L9" s="339"/>
      <c r="M9" s="339"/>
    </row>
    <row r="10" spans="1:15" ht="10.5" customHeight="1">
      <c r="A10" s="340"/>
      <c r="B10" s="340"/>
      <c r="C10" s="340"/>
      <c r="D10" s="340"/>
      <c r="E10" s="340"/>
      <c r="F10" s="340"/>
      <c r="G10" s="340"/>
      <c r="H10" s="340"/>
      <c r="I10" s="340"/>
      <c r="J10" s="340"/>
      <c r="K10" s="340"/>
      <c r="L10" s="340"/>
      <c r="M10" s="340"/>
    </row>
    <row r="11" spans="1:15" ht="26" customHeight="1">
      <c r="A11" s="282" t="s">
        <v>4</v>
      </c>
      <c r="B11" s="284" t="s">
        <v>5</v>
      </c>
      <c r="C11" s="284" t="s">
        <v>6</v>
      </c>
      <c r="D11" s="286" t="s">
        <v>7</v>
      </c>
      <c r="E11" s="341"/>
      <c r="F11" s="272" t="s">
        <v>8</v>
      </c>
      <c r="G11" s="280" t="s">
        <v>9</v>
      </c>
      <c r="H11" s="165" t="s">
        <v>10</v>
      </c>
      <c r="I11" s="166"/>
      <c r="J11" s="119"/>
      <c r="K11" s="167" t="s">
        <v>11</v>
      </c>
      <c r="L11" s="168" t="s">
        <v>10</v>
      </c>
      <c r="M11" s="337" t="s">
        <v>104</v>
      </c>
    </row>
    <row r="12" spans="1:15" ht="26" customHeight="1">
      <c r="A12" s="283"/>
      <c r="B12" s="285"/>
      <c r="C12" s="285"/>
      <c r="D12" s="287"/>
      <c r="E12" s="342"/>
      <c r="F12" s="273"/>
      <c r="G12" s="281"/>
      <c r="H12" s="169" t="s">
        <v>13</v>
      </c>
      <c r="I12" s="170"/>
      <c r="J12" s="119"/>
      <c r="K12" s="171" t="s">
        <v>33</v>
      </c>
      <c r="L12" s="172" t="s">
        <v>106</v>
      </c>
      <c r="M12" s="338"/>
    </row>
    <row r="13" spans="1:15" s="70" customFormat="1" ht="17.25" customHeight="1">
      <c r="A13" s="42">
        <v>2</v>
      </c>
      <c r="B13" s="27" t="s">
        <v>15</v>
      </c>
      <c r="C13" s="43" t="s">
        <v>20</v>
      </c>
      <c r="D13" s="109" t="s">
        <v>69</v>
      </c>
      <c r="E13" s="72" t="s">
        <v>19</v>
      </c>
      <c r="F13" s="86">
        <v>63772</v>
      </c>
      <c r="G13" s="86">
        <v>67898</v>
      </c>
      <c r="H13" s="86">
        <f>G13-F13</f>
        <v>4126</v>
      </c>
      <c r="I13" s="86">
        <f>H13*3/100</f>
        <v>123.78</v>
      </c>
      <c r="J13" s="83">
        <v>0</v>
      </c>
      <c r="K13" s="87">
        <f>ROUND(N13,O13)</f>
        <v>124</v>
      </c>
      <c r="L13" s="88">
        <f>H13-K13</f>
        <v>4002</v>
      </c>
      <c r="M13" s="89">
        <f>L13*0.26</f>
        <v>1040.52</v>
      </c>
      <c r="N13" s="111">
        <f>H13*3/100</f>
        <v>123.78</v>
      </c>
      <c r="O13" s="70">
        <v>0</v>
      </c>
    </row>
    <row r="14" spans="1:15" s="70" customFormat="1" ht="17.25" customHeight="1">
      <c r="A14" s="296">
        <v>1</v>
      </c>
      <c r="B14" s="303" t="s">
        <v>15</v>
      </c>
      <c r="C14" s="305" t="s">
        <v>16</v>
      </c>
      <c r="D14" s="327" t="s">
        <v>73</v>
      </c>
      <c r="E14" s="82" t="s">
        <v>18</v>
      </c>
      <c r="F14" s="83">
        <v>2010</v>
      </c>
      <c r="G14" s="83">
        <v>2044</v>
      </c>
      <c r="H14" s="83">
        <f t="shared" ref="H14:H21" si="0">G14-F14</f>
        <v>34</v>
      </c>
      <c r="I14" s="110">
        <f>H14*3/100</f>
        <v>1.02</v>
      </c>
      <c r="J14" s="83">
        <v>0</v>
      </c>
      <c r="K14" s="84">
        <f>ROUND(N14,O14)</f>
        <v>1</v>
      </c>
      <c r="L14" s="249">
        <f>H14-K14</f>
        <v>33</v>
      </c>
      <c r="M14" s="85" t="e">
        <f>#REF!*2.7</f>
        <v>#REF!</v>
      </c>
      <c r="N14" s="111">
        <f>H14*3/100</f>
        <v>1.02</v>
      </c>
      <c r="O14" s="70">
        <v>0</v>
      </c>
    </row>
    <row r="15" spans="1:15" s="70" customFormat="1" ht="17.25" customHeight="1">
      <c r="A15" s="297"/>
      <c r="B15" s="304"/>
      <c r="C15" s="306"/>
      <c r="D15" s="328"/>
      <c r="E15" s="72" t="s">
        <v>19</v>
      </c>
      <c r="F15" s="86">
        <v>131434</v>
      </c>
      <c r="G15" s="86">
        <v>144909</v>
      </c>
      <c r="H15" s="86">
        <f t="shared" si="0"/>
        <v>13475</v>
      </c>
      <c r="I15" s="86">
        <f t="shared" ref="I15:I21" si="1">H15*3/100</f>
        <v>404.25</v>
      </c>
      <c r="J15" s="83">
        <v>0</v>
      </c>
      <c r="K15" s="87">
        <f>ROUND(N15,O15)</f>
        <v>404</v>
      </c>
      <c r="L15" s="88">
        <f t="shared" ref="L15:L21" si="2">H15-K15</f>
        <v>13071</v>
      </c>
      <c r="M15" s="89">
        <f>L15*0.26</f>
        <v>3398.46</v>
      </c>
      <c r="N15" s="111">
        <f>H15*3/100</f>
        <v>404.25</v>
      </c>
      <c r="O15" s="70">
        <v>0</v>
      </c>
    </row>
    <row r="16" spans="1:15" s="70" customFormat="1" ht="17.25" customHeight="1">
      <c r="A16" s="42">
        <v>1</v>
      </c>
      <c r="B16" s="27" t="s">
        <v>68</v>
      </c>
      <c r="C16" s="43" t="s">
        <v>22</v>
      </c>
      <c r="D16" s="109" t="s">
        <v>74</v>
      </c>
      <c r="E16" s="72" t="s">
        <v>19</v>
      </c>
      <c r="F16" s="86">
        <v>128151</v>
      </c>
      <c r="G16" s="86">
        <v>132208</v>
      </c>
      <c r="H16" s="86">
        <f t="shared" si="0"/>
        <v>4057</v>
      </c>
      <c r="I16" s="86">
        <f t="shared" si="1"/>
        <v>121.71</v>
      </c>
      <c r="J16" s="83">
        <v>0</v>
      </c>
      <c r="K16" s="87">
        <f t="shared" ref="K16:K21" si="3">ROUND(N16,O16)</f>
        <v>122</v>
      </c>
      <c r="L16" s="88">
        <f t="shared" si="2"/>
        <v>3935</v>
      </c>
      <c r="M16" s="89">
        <f>L16*0.26</f>
        <v>1023.1</v>
      </c>
      <c r="N16" s="111">
        <f t="shared" ref="N16:N21" si="4">H16*3/100</f>
        <v>121.71</v>
      </c>
      <c r="O16" s="70">
        <v>0</v>
      </c>
    </row>
    <row r="17" spans="1:15" s="70" customFormat="1" ht="17.25" customHeight="1">
      <c r="A17" s="42">
        <v>2</v>
      </c>
      <c r="B17" s="27" t="s">
        <v>68</v>
      </c>
      <c r="C17" s="43" t="s">
        <v>24</v>
      </c>
      <c r="D17" s="109" t="s">
        <v>74</v>
      </c>
      <c r="E17" s="72" t="s">
        <v>19</v>
      </c>
      <c r="F17" s="86">
        <v>211312</v>
      </c>
      <c r="G17" s="86">
        <v>223188</v>
      </c>
      <c r="H17" s="86">
        <f t="shared" si="0"/>
        <v>11876</v>
      </c>
      <c r="I17" s="86">
        <f t="shared" si="1"/>
        <v>356.28</v>
      </c>
      <c r="J17" s="83">
        <v>0</v>
      </c>
      <c r="K17" s="87">
        <f t="shared" si="3"/>
        <v>356</v>
      </c>
      <c r="L17" s="88">
        <f t="shared" si="2"/>
        <v>11520</v>
      </c>
      <c r="M17" s="89">
        <f>L17*0.26</f>
        <v>2995.2000000000003</v>
      </c>
      <c r="N17" s="111">
        <f t="shared" si="4"/>
        <v>356.28</v>
      </c>
      <c r="O17" s="70">
        <v>0</v>
      </c>
    </row>
    <row r="18" spans="1:15" s="70" customFormat="1" ht="17.25" customHeight="1">
      <c r="A18" s="296">
        <v>3</v>
      </c>
      <c r="B18" s="303" t="s">
        <v>68</v>
      </c>
      <c r="C18" s="305" t="s">
        <v>31</v>
      </c>
      <c r="D18" s="325" t="s">
        <v>74</v>
      </c>
      <c r="E18" s="82" t="s">
        <v>18</v>
      </c>
      <c r="F18" s="83">
        <v>1389</v>
      </c>
      <c r="G18" s="83">
        <v>2181</v>
      </c>
      <c r="H18" s="83">
        <f t="shared" si="0"/>
        <v>792</v>
      </c>
      <c r="I18" s="83">
        <f t="shared" si="1"/>
        <v>23.76</v>
      </c>
      <c r="J18" s="83">
        <v>0</v>
      </c>
      <c r="K18" s="84">
        <f t="shared" si="3"/>
        <v>24</v>
      </c>
      <c r="L18" s="249">
        <f>H18-K18</f>
        <v>768</v>
      </c>
      <c r="M18" s="85" t="e">
        <f>#REF!*2.7</f>
        <v>#REF!</v>
      </c>
      <c r="N18" s="111">
        <f t="shared" si="4"/>
        <v>23.76</v>
      </c>
      <c r="O18" s="70">
        <v>0</v>
      </c>
    </row>
    <row r="19" spans="1:15" s="70" customFormat="1" ht="17.25" customHeight="1">
      <c r="A19" s="297"/>
      <c r="B19" s="304"/>
      <c r="C19" s="306"/>
      <c r="D19" s="326"/>
      <c r="E19" s="72" t="s">
        <v>19</v>
      </c>
      <c r="F19" s="86">
        <v>30724</v>
      </c>
      <c r="G19" s="86">
        <v>36852</v>
      </c>
      <c r="H19" s="86">
        <f t="shared" si="0"/>
        <v>6128</v>
      </c>
      <c r="I19" s="86">
        <f t="shared" si="1"/>
        <v>183.84</v>
      </c>
      <c r="J19" s="83">
        <v>0</v>
      </c>
      <c r="K19" s="87">
        <f t="shared" si="3"/>
        <v>184</v>
      </c>
      <c r="L19" s="88">
        <f t="shared" si="2"/>
        <v>5944</v>
      </c>
      <c r="M19" s="89">
        <f>L19*0.26</f>
        <v>1545.44</v>
      </c>
      <c r="N19" s="111">
        <f t="shared" si="4"/>
        <v>183.84</v>
      </c>
      <c r="O19" s="70">
        <v>0</v>
      </c>
    </row>
    <row r="20" spans="1:15" s="70" customFormat="1" ht="17.25" customHeight="1">
      <c r="A20" s="296">
        <v>4</v>
      </c>
      <c r="B20" s="303" t="s">
        <v>68</v>
      </c>
      <c r="C20" s="305" t="s">
        <v>32</v>
      </c>
      <c r="D20" s="325" t="s">
        <v>74</v>
      </c>
      <c r="E20" s="82" t="s">
        <v>18</v>
      </c>
      <c r="F20" s="83">
        <v>5362</v>
      </c>
      <c r="G20" s="83">
        <v>5809</v>
      </c>
      <c r="H20" s="83">
        <f t="shared" si="0"/>
        <v>447</v>
      </c>
      <c r="I20" s="83">
        <f t="shared" si="1"/>
        <v>13.41</v>
      </c>
      <c r="J20" s="83">
        <v>0</v>
      </c>
      <c r="K20" s="84">
        <f t="shared" si="3"/>
        <v>13</v>
      </c>
      <c r="L20" s="249">
        <f>H20-K20</f>
        <v>434</v>
      </c>
      <c r="M20" s="85" t="e">
        <f>#REF!*2.7</f>
        <v>#REF!</v>
      </c>
      <c r="N20" s="111">
        <f t="shared" si="4"/>
        <v>13.41</v>
      </c>
      <c r="O20" s="70">
        <v>0</v>
      </c>
    </row>
    <row r="21" spans="1:15" s="70" customFormat="1" ht="17.25" customHeight="1">
      <c r="A21" s="297"/>
      <c r="B21" s="304"/>
      <c r="C21" s="306"/>
      <c r="D21" s="326"/>
      <c r="E21" s="72" t="s">
        <v>19</v>
      </c>
      <c r="F21" s="86">
        <v>132131</v>
      </c>
      <c r="G21" s="86">
        <v>142507</v>
      </c>
      <c r="H21" s="86">
        <f t="shared" si="0"/>
        <v>10376</v>
      </c>
      <c r="I21" s="86">
        <f t="shared" si="1"/>
        <v>311.27999999999997</v>
      </c>
      <c r="J21" s="83">
        <v>0</v>
      </c>
      <c r="K21" s="87">
        <f t="shared" si="3"/>
        <v>311</v>
      </c>
      <c r="L21" s="88">
        <f t="shared" si="2"/>
        <v>10065</v>
      </c>
      <c r="M21" s="89">
        <f>L21*0.26</f>
        <v>2616.9</v>
      </c>
      <c r="N21" s="111">
        <f t="shared" si="4"/>
        <v>311.27999999999997</v>
      </c>
      <c r="O21" s="70">
        <v>0</v>
      </c>
    </row>
    <row r="22" spans="1:15" ht="17.25" customHeight="1">
      <c r="A22" s="176"/>
      <c r="B22" s="176"/>
      <c r="C22" s="176"/>
      <c r="D22" s="176"/>
      <c r="E22" s="176"/>
      <c r="F22" s="176"/>
      <c r="G22" s="176"/>
      <c r="H22" s="119"/>
      <c r="I22" s="176"/>
      <c r="J22" s="176"/>
      <c r="K22" s="119"/>
      <c r="L22" s="178"/>
      <c r="M22" s="179">
        <f>L22*K26</f>
        <v>0</v>
      </c>
    </row>
    <row r="23" spans="1:15" ht="41" customHeight="1">
      <c r="A23" s="180"/>
      <c r="B23" s="180"/>
      <c r="C23" s="180"/>
      <c r="D23" s="180"/>
      <c r="E23" s="180"/>
      <c r="F23" s="180"/>
      <c r="G23" s="180"/>
      <c r="H23" s="119"/>
      <c r="I23" s="180"/>
      <c r="J23" s="180"/>
      <c r="K23" s="119"/>
      <c r="L23" s="183"/>
      <c r="M23" s="184"/>
    </row>
    <row r="24" spans="1:15" s="155" customFormat="1" ht="41" customHeight="1">
      <c r="A24" s="180"/>
      <c r="B24" s="180"/>
      <c r="C24" s="180"/>
      <c r="D24" s="180"/>
      <c r="E24" s="180"/>
      <c r="F24" s="180"/>
      <c r="G24" s="180"/>
      <c r="H24" s="181"/>
      <c r="I24" s="180"/>
      <c r="J24" s="180"/>
      <c r="K24" s="180"/>
      <c r="L24" s="183"/>
      <c r="M24" s="185"/>
    </row>
    <row r="25" spans="1:15" ht="18" customHeight="1">
      <c r="A25" s="186" t="s">
        <v>34</v>
      </c>
      <c r="B25" s="187"/>
      <c r="C25" s="188"/>
      <c r="D25" s="188"/>
      <c r="E25" s="188"/>
      <c r="F25" s="188"/>
      <c r="G25" s="188"/>
      <c r="H25" s="188"/>
      <c r="I25" s="188"/>
      <c r="J25" s="188"/>
      <c r="K25" s="188"/>
      <c r="L25" s="155"/>
      <c r="M25" s="185"/>
    </row>
    <row r="26" spans="1:15" ht="22.5" customHeight="1">
      <c r="A26" s="186" t="s">
        <v>35</v>
      </c>
      <c r="B26" s="189"/>
      <c r="D26" s="336" t="s">
        <v>37</v>
      </c>
      <c r="E26" s="336"/>
      <c r="F26" s="336"/>
      <c r="G26" s="336"/>
      <c r="H26" s="190">
        <f>K14+K18+K20</f>
        <v>38</v>
      </c>
      <c r="I26" s="191"/>
      <c r="J26" s="191"/>
      <c r="K26" s="177">
        <v>2.7</v>
      </c>
      <c r="L26" s="248">
        <f>H26*K26</f>
        <v>102.60000000000001</v>
      </c>
      <c r="M26" s="193"/>
    </row>
    <row r="27" spans="1:15" ht="22.5" customHeight="1">
      <c r="A27" s="186" t="s">
        <v>36</v>
      </c>
      <c r="B27" s="189"/>
      <c r="D27" s="336" t="s">
        <v>38</v>
      </c>
      <c r="E27" s="336"/>
      <c r="F27" s="336"/>
      <c r="G27" s="336"/>
      <c r="H27" s="190">
        <f>SUM(K13:K21)-H26</f>
        <v>1501</v>
      </c>
      <c r="I27" s="191"/>
      <c r="J27" s="191"/>
      <c r="K27" s="182">
        <v>0.26</v>
      </c>
      <c r="L27" s="248">
        <f>L23</f>
        <v>0</v>
      </c>
      <c r="M27" s="194"/>
    </row>
    <row r="28" spans="1:15" ht="22.5" customHeight="1">
      <c r="A28" s="173"/>
      <c r="D28" s="335" t="s">
        <v>49</v>
      </c>
      <c r="E28" s="335"/>
      <c r="F28" s="335"/>
      <c r="G28" s="335"/>
      <c r="H28" s="192"/>
      <c r="I28" s="191"/>
      <c r="J28" s="191"/>
      <c r="K28" s="192"/>
      <c r="L28" s="248">
        <f>SUM(L26:L27)</f>
        <v>102.60000000000001</v>
      </c>
      <c r="M28" s="195"/>
    </row>
    <row r="29" spans="1:15" ht="9.75" customHeight="1">
      <c r="A29" s="173"/>
      <c r="D29" s="192"/>
      <c r="E29" s="196"/>
      <c r="F29" s="192"/>
      <c r="G29" s="192"/>
      <c r="H29" s="192"/>
      <c r="I29" s="191"/>
      <c r="J29" s="191"/>
      <c r="K29" s="192"/>
      <c r="L29" s="192"/>
      <c r="M29" s="197"/>
    </row>
    <row r="34" spans="12:13" ht="16">
      <c r="L34" s="180"/>
    </row>
    <row r="35" spans="12:13">
      <c r="L35" s="188"/>
    </row>
    <row r="36" spans="12:13" ht="19">
      <c r="L36" s="192">
        <v>2.7</v>
      </c>
    </row>
    <row r="37" spans="12:13" ht="19">
      <c r="L37" s="192">
        <v>0.26</v>
      </c>
      <c r="M37" s="176" t="s">
        <v>18</v>
      </c>
    </row>
    <row r="38" spans="12:13" ht="19">
      <c r="L38" s="192"/>
    </row>
  </sheetData>
  <mergeCells count="29">
    <mergeCell ref="G11:G12"/>
    <mergeCell ref="A20:A21"/>
    <mergeCell ref="B20:B21"/>
    <mergeCell ref="C20:C21"/>
    <mergeCell ref="D20:D21"/>
    <mergeCell ref="A14:A15"/>
    <mergeCell ref="B14:B15"/>
    <mergeCell ref="C14:C15"/>
    <mergeCell ref="D14:D15"/>
    <mergeCell ref="A18:A19"/>
    <mergeCell ref="B18:B19"/>
    <mergeCell ref="C18:C19"/>
    <mergeCell ref="D18:D19"/>
    <mergeCell ref="A1:M1"/>
    <mergeCell ref="A3:M3"/>
    <mergeCell ref="A6:M6"/>
    <mergeCell ref="A7:M7"/>
    <mergeCell ref="D28:G28"/>
    <mergeCell ref="D26:G26"/>
    <mergeCell ref="D27:G27"/>
    <mergeCell ref="M11:M12"/>
    <mergeCell ref="A2:M2"/>
    <mergeCell ref="A9:M10"/>
    <mergeCell ref="A11:A12"/>
    <mergeCell ref="B11:B12"/>
    <mergeCell ref="C11:C12"/>
    <mergeCell ref="D11:D12"/>
    <mergeCell ref="E11:E12"/>
    <mergeCell ref="F11:F12"/>
  </mergeCells>
  <pageMargins left="0.68" right="0.17" top="0.15" bottom="0.14000000000000001" header="0.15" footer="0.1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Y38"/>
  <sheetViews>
    <sheetView topLeftCell="A4" workbookViewId="0">
      <selection activeCell="O30" sqref="O30"/>
    </sheetView>
  </sheetViews>
  <sheetFormatPr baseColWidth="10" defaultColWidth="8.83203125" defaultRowHeight="14" x14ac:dyDescent="0"/>
  <cols>
    <col min="1" max="1" width="2.33203125" bestFit="1" customWidth="1"/>
    <col min="2" max="2" width="25.5" customWidth="1"/>
    <col min="3" max="3" width="15" bestFit="1" customWidth="1"/>
    <col min="4" max="4" width="12.5" style="70" bestFit="1" customWidth="1"/>
    <col min="5" max="5" width="6" style="70" bestFit="1" customWidth="1"/>
    <col min="6" max="6" width="8.83203125" style="70"/>
    <col min="7" max="7" width="12.5" style="70" bestFit="1" customWidth="1"/>
    <col min="8" max="10" width="12.5" style="70" hidden="1" customWidth="1"/>
    <col min="11" max="11" width="12.5" style="70" customWidth="1"/>
    <col min="12" max="12" width="12.33203125" style="70" bestFit="1" customWidth="1"/>
    <col min="13" max="13" width="5.5" style="70" hidden="1" customWidth="1"/>
    <col min="14" max="14" width="5.1640625" style="70" hidden="1" customWidth="1"/>
    <col min="15" max="16" width="10.6640625" style="70" customWidth="1"/>
    <col min="17" max="17" width="10.33203125" style="70" bestFit="1" customWidth="1"/>
    <col min="19" max="22" width="0" hidden="1" customWidth="1"/>
  </cols>
  <sheetData>
    <row r="1" spans="1:25" s="119" customFormat="1" ht="27.75" customHeight="1">
      <c r="A1" s="265" t="s">
        <v>0</v>
      </c>
      <c r="B1" s="265"/>
      <c r="C1" s="265"/>
      <c r="D1" s="265"/>
      <c r="E1" s="265"/>
      <c r="F1" s="265"/>
      <c r="G1" s="265"/>
      <c r="H1" s="265"/>
      <c r="I1" s="265"/>
      <c r="J1" s="265"/>
      <c r="K1" s="265"/>
      <c r="L1" s="265"/>
      <c r="M1" s="265"/>
      <c r="N1" s="265"/>
      <c r="O1" s="265"/>
      <c r="P1" s="265"/>
      <c r="Q1" s="265"/>
      <c r="R1" s="145"/>
      <c r="S1" s="145"/>
    </row>
    <row r="2" spans="1:25" s="119" customFormat="1" ht="21.75" customHeight="1">
      <c r="A2" s="265" t="s">
        <v>1</v>
      </c>
      <c r="B2" s="265"/>
      <c r="C2" s="265"/>
      <c r="D2" s="265"/>
      <c r="E2" s="265"/>
      <c r="F2" s="265"/>
      <c r="G2" s="265"/>
      <c r="H2" s="265"/>
      <c r="I2" s="265"/>
      <c r="J2" s="265"/>
      <c r="K2" s="265"/>
      <c r="L2" s="265"/>
      <c r="M2" s="265"/>
      <c r="N2" s="265"/>
      <c r="O2" s="265"/>
      <c r="P2" s="265"/>
      <c r="Q2" s="265"/>
      <c r="R2" s="145"/>
      <c r="S2" s="145"/>
    </row>
    <row r="3" spans="1:25" s="119" customFormat="1" ht="21.75" customHeight="1">
      <c r="A3" s="265" t="s">
        <v>2</v>
      </c>
      <c r="B3" s="265"/>
      <c r="C3" s="265"/>
      <c r="D3" s="265"/>
      <c r="E3" s="265"/>
      <c r="F3" s="265"/>
      <c r="G3" s="265"/>
      <c r="H3" s="265"/>
      <c r="I3" s="265"/>
      <c r="J3" s="265"/>
      <c r="K3" s="265"/>
      <c r="L3" s="265"/>
      <c r="M3" s="265"/>
      <c r="N3" s="265"/>
      <c r="O3" s="265"/>
      <c r="P3" s="265"/>
      <c r="Q3" s="265"/>
      <c r="R3" s="146"/>
      <c r="S3" s="146"/>
    </row>
    <row r="4" spans="1:25" s="119" customFormat="1" ht="8.25" customHeight="1" thickBot="1">
      <c r="A4" s="147"/>
      <c r="B4" s="147"/>
      <c r="C4" s="148"/>
      <c r="D4" s="149"/>
      <c r="E4" s="150"/>
      <c r="F4" s="151"/>
      <c r="G4" s="151"/>
      <c r="H4" s="151"/>
      <c r="I4" s="151"/>
      <c r="J4" s="151"/>
      <c r="K4" s="151"/>
      <c r="L4" s="152"/>
      <c r="M4" s="153"/>
      <c r="N4" s="151"/>
      <c r="O4" s="154"/>
      <c r="P4" s="154"/>
      <c r="Q4" s="154"/>
      <c r="R4" s="155"/>
      <c r="S4" s="155"/>
    </row>
    <row r="5" spans="1:25" s="119" customFormat="1" ht="8.25" customHeight="1" thickTop="1">
      <c r="A5" s="156"/>
      <c r="B5" s="156"/>
      <c r="C5" s="157"/>
      <c r="D5" s="158"/>
      <c r="E5" s="159"/>
      <c r="F5" s="160"/>
      <c r="G5" s="160"/>
      <c r="H5" s="160"/>
      <c r="I5" s="160"/>
      <c r="J5" s="160"/>
      <c r="K5" s="160"/>
      <c r="L5" s="161"/>
      <c r="M5" s="162"/>
      <c r="N5" s="160"/>
      <c r="O5" s="163"/>
      <c r="P5" s="164"/>
      <c r="Q5" s="164"/>
      <c r="R5" s="155"/>
      <c r="S5" s="155"/>
    </row>
    <row r="6" spans="1:25" s="119" customFormat="1" ht="21.75" customHeight="1">
      <c r="A6" s="265" t="s">
        <v>3</v>
      </c>
      <c r="B6" s="265"/>
      <c r="C6" s="265"/>
      <c r="D6" s="265"/>
      <c r="E6" s="265"/>
      <c r="F6" s="265"/>
      <c r="G6" s="265"/>
      <c r="H6" s="265"/>
      <c r="I6" s="265"/>
      <c r="J6" s="265"/>
      <c r="K6" s="265"/>
      <c r="L6" s="265"/>
      <c r="M6" s="265"/>
      <c r="N6" s="265"/>
      <c r="O6" s="265"/>
      <c r="P6" s="265"/>
      <c r="Q6" s="265"/>
      <c r="R6" s="155"/>
      <c r="S6" s="155"/>
    </row>
    <row r="7" spans="1:25" s="119" customFormat="1" ht="27" customHeight="1">
      <c r="A7" s="267" t="s">
        <v>41</v>
      </c>
      <c r="B7" s="267"/>
      <c r="C7" s="267"/>
      <c r="D7" s="267"/>
      <c r="E7" s="267"/>
      <c r="F7" s="267"/>
      <c r="G7" s="267"/>
      <c r="H7" s="267"/>
      <c r="I7" s="267"/>
      <c r="J7" s="267"/>
      <c r="K7" s="267"/>
      <c r="L7" s="267"/>
      <c r="M7" s="267"/>
      <c r="N7" s="267"/>
      <c r="O7" s="267"/>
      <c r="P7" s="267"/>
      <c r="Q7" s="267"/>
    </row>
    <row r="8" spans="1:25" ht="25" customHeight="1">
      <c r="A8" s="314" t="s">
        <v>4</v>
      </c>
      <c r="B8" s="316" t="s">
        <v>5</v>
      </c>
      <c r="C8" s="316" t="s">
        <v>6</v>
      </c>
      <c r="D8" s="320" t="s">
        <v>7</v>
      </c>
      <c r="E8" s="333"/>
      <c r="F8" s="310" t="s">
        <v>8</v>
      </c>
      <c r="G8" s="312" t="s">
        <v>9</v>
      </c>
      <c r="H8" s="120"/>
      <c r="I8" s="120"/>
      <c r="J8" s="120"/>
      <c r="K8" s="120"/>
      <c r="L8" s="58" t="s">
        <v>10</v>
      </c>
      <c r="M8" s="22"/>
      <c r="N8" s="23" t="s">
        <v>11</v>
      </c>
      <c r="P8" s="21" t="s">
        <v>10</v>
      </c>
      <c r="Q8" s="343" t="s">
        <v>104</v>
      </c>
    </row>
    <row r="9" spans="1:25" ht="43" customHeight="1">
      <c r="A9" s="315"/>
      <c r="B9" s="317"/>
      <c r="C9" s="317"/>
      <c r="D9" s="321"/>
      <c r="E9" s="334"/>
      <c r="F9" s="311"/>
      <c r="G9" s="313"/>
      <c r="H9" s="121"/>
      <c r="I9" s="121"/>
      <c r="J9" s="121" t="s">
        <v>111</v>
      </c>
      <c r="K9" s="241" t="s">
        <v>112</v>
      </c>
      <c r="L9" s="59" t="s">
        <v>13</v>
      </c>
      <c r="M9" s="25"/>
      <c r="N9" s="26" t="s">
        <v>33</v>
      </c>
      <c r="P9" s="142" t="s">
        <v>101</v>
      </c>
      <c r="Q9" s="344"/>
    </row>
    <row r="10" spans="1:25" s="70" customFormat="1" ht="17.25" customHeight="1">
      <c r="A10" s="42">
        <v>2</v>
      </c>
      <c r="B10" s="27" t="s">
        <v>15</v>
      </c>
      <c r="C10" s="43" t="s">
        <v>20</v>
      </c>
      <c r="D10" s="109" t="s">
        <v>75</v>
      </c>
      <c r="E10" s="72" t="s">
        <v>19</v>
      </c>
      <c r="F10" s="86">
        <v>67898</v>
      </c>
      <c r="G10" s="86">
        <v>69991</v>
      </c>
      <c r="H10" s="86">
        <f>G10-F10</f>
        <v>2093</v>
      </c>
      <c r="I10" s="110">
        <f>H10/100*3</f>
        <v>62.79</v>
      </c>
      <c r="J10" s="86">
        <v>1</v>
      </c>
      <c r="K10" s="86">
        <f>ROUND(I10:I18,J10)</f>
        <v>62.8</v>
      </c>
      <c r="L10" s="86">
        <f>G10-F10</f>
        <v>2093</v>
      </c>
      <c r="M10" s="86">
        <f>L10*3/100</f>
        <v>62.79</v>
      </c>
      <c r="N10" s="83">
        <v>0</v>
      </c>
      <c r="O10" s="87">
        <f>ROUND(R10,S10)</f>
        <v>0</v>
      </c>
      <c r="P10" s="88">
        <f>L10-O10</f>
        <v>2093</v>
      </c>
      <c r="Q10" s="89">
        <f>P10*0.26</f>
        <v>544.18000000000006</v>
      </c>
      <c r="R10" s="111"/>
      <c r="S10" s="70">
        <v>0</v>
      </c>
      <c r="Y10" s="249"/>
    </row>
    <row r="11" spans="1:25" s="70" customFormat="1" ht="17.25" customHeight="1">
      <c r="A11" s="296">
        <v>1</v>
      </c>
      <c r="B11" s="303" t="s">
        <v>15</v>
      </c>
      <c r="C11" s="305" t="s">
        <v>16</v>
      </c>
      <c r="D11" s="327" t="s">
        <v>75</v>
      </c>
      <c r="E11" s="82" t="s">
        <v>18</v>
      </c>
      <c r="F11" s="83">
        <v>2044</v>
      </c>
      <c r="G11" s="83">
        <v>2118</v>
      </c>
      <c r="H11" s="86">
        <f t="shared" ref="H11:H18" si="0">G11-F11</f>
        <v>74</v>
      </c>
      <c r="I11" s="110">
        <f t="shared" ref="I11:I18" si="1">H11/100*3</f>
        <v>2.2199999999999998</v>
      </c>
      <c r="J11" s="86">
        <v>1</v>
      </c>
      <c r="K11" s="86">
        <f t="shared" ref="K11:K18" si="2">ROUND(I11:I30,J11)</f>
        <v>2.2000000000000002</v>
      </c>
      <c r="L11" s="83">
        <f t="shared" ref="L11:L18" si="3">G11-F11</f>
        <v>74</v>
      </c>
      <c r="M11" s="110">
        <f>L11*3/100</f>
        <v>2.2200000000000002</v>
      </c>
      <c r="N11" s="83">
        <v>0</v>
      </c>
      <c r="O11" s="84">
        <f>ROUND(S11,T11)</f>
        <v>2</v>
      </c>
      <c r="P11" s="84">
        <f>L11-O11</f>
        <v>72</v>
      </c>
      <c r="Q11" s="85">
        <f>P11*P35</f>
        <v>194.4</v>
      </c>
      <c r="R11" s="111"/>
      <c r="S11" s="111">
        <f>L11*3/100</f>
        <v>2.2200000000000002</v>
      </c>
      <c r="T11" s="70">
        <v>0</v>
      </c>
    </row>
    <row r="12" spans="1:25" s="70" customFormat="1" ht="17.25" customHeight="1">
      <c r="A12" s="297"/>
      <c r="B12" s="304"/>
      <c r="C12" s="306"/>
      <c r="D12" s="328"/>
      <c r="E12" s="72" t="s">
        <v>19</v>
      </c>
      <c r="F12" s="86">
        <v>144909</v>
      </c>
      <c r="G12" s="86">
        <v>155595</v>
      </c>
      <c r="H12" s="86">
        <f t="shared" si="0"/>
        <v>10686</v>
      </c>
      <c r="I12" s="110">
        <f t="shared" si="1"/>
        <v>320.58</v>
      </c>
      <c r="J12" s="86">
        <v>1</v>
      </c>
      <c r="K12" s="86">
        <f t="shared" si="2"/>
        <v>320.60000000000002</v>
      </c>
      <c r="L12" s="86">
        <f t="shared" si="3"/>
        <v>10686</v>
      </c>
      <c r="M12" s="86">
        <f t="shared" ref="M12:M18" si="4">L12*3/100</f>
        <v>320.58</v>
      </c>
      <c r="N12" s="83">
        <v>0</v>
      </c>
      <c r="O12" s="87">
        <f>ROUND(S12,T12)</f>
        <v>321</v>
      </c>
      <c r="P12" s="88">
        <f t="shared" ref="P12:P18" si="5">L12-O12</f>
        <v>10365</v>
      </c>
      <c r="Q12" s="89">
        <f>P12*0.26</f>
        <v>2694.9</v>
      </c>
      <c r="R12" s="111"/>
      <c r="S12" s="111">
        <f>L12*3/100</f>
        <v>320.58</v>
      </c>
      <c r="T12" s="70">
        <v>0</v>
      </c>
    </row>
    <row r="13" spans="1:25" s="70" customFormat="1" ht="17.25" customHeight="1">
      <c r="A13" s="42">
        <v>1</v>
      </c>
      <c r="B13" s="27" t="s">
        <v>68</v>
      </c>
      <c r="C13" s="43" t="s">
        <v>22</v>
      </c>
      <c r="D13" s="109" t="s">
        <v>76</v>
      </c>
      <c r="E13" s="72" t="s">
        <v>19</v>
      </c>
      <c r="F13" s="86">
        <v>132208</v>
      </c>
      <c r="G13" s="86">
        <v>139938</v>
      </c>
      <c r="H13" s="86">
        <f t="shared" si="0"/>
        <v>7730</v>
      </c>
      <c r="I13" s="110">
        <f t="shared" si="1"/>
        <v>231.89999999999998</v>
      </c>
      <c r="J13" s="86">
        <v>1</v>
      </c>
      <c r="K13" s="86">
        <f t="shared" si="2"/>
        <v>231.9</v>
      </c>
      <c r="L13" s="86">
        <f t="shared" si="3"/>
        <v>7730</v>
      </c>
      <c r="M13" s="86">
        <f t="shared" si="4"/>
        <v>231.9</v>
      </c>
      <c r="N13" s="83">
        <v>0</v>
      </c>
      <c r="O13" s="87">
        <f t="shared" ref="O13:O18" si="6">ROUND(S13,T13)</f>
        <v>232</v>
      </c>
      <c r="P13" s="88">
        <f t="shared" si="5"/>
        <v>7498</v>
      </c>
      <c r="Q13" s="89">
        <f>P13*0.26</f>
        <v>1949.48</v>
      </c>
      <c r="R13" s="111"/>
      <c r="S13" s="111">
        <f t="shared" ref="S13:S18" si="7">L13*3/100</f>
        <v>231.9</v>
      </c>
      <c r="T13" s="70">
        <v>0</v>
      </c>
    </row>
    <row r="14" spans="1:25" s="70" customFormat="1" ht="17.25" customHeight="1">
      <c r="A14" s="42">
        <v>2</v>
      </c>
      <c r="B14" s="27" t="s">
        <v>68</v>
      </c>
      <c r="C14" s="43" t="s">
        <v>24</v>
      </c>
      <c r="D14" s="109" t="s">
        <v>76</v>
      </c>
      <c r="E14" s="72" t="s">
        <v>19</v>
      </c>
      <c r="F14" s="86">
        <v>223188</v>
      </c>
      <c r="G14" s="86">
        <v>235259</v>
      </c>
      <c r="H14" s="86">
        <f t="shared" si="0"/>
        <v>12071</v>
      </c>
      <c r="I14" s="110">
        <f t="shared" si="1"/>
        <v>362.13</v>
      </c>
      <c r="J14" s="86">
        <v>1</v>
      </c>
      <c r="K14" s="86">
        <f t="shared" si="2"/>
        <v>362.1</v>
      </c>
      <c r="L14" s="86">
        <f t="shared" si="3"/>
        <v>12071</v>
      </c>
      <c r="M14" s="86">
        <f t="shared" si="4"/>
        <v>362.13</v>
      </c>
      <c r="N14" s="83">
        <v>0</v>
      </c>
      <c r="O14" s="87">
        <f t="shared" si="6"/>
        <v>362</v>
      </c>
      <c r="P14" s="88">
        <f t="shared" si="5"/>
        <v>11709</v>
      </c>
      <c r="Q14" s="89">
        <f>P14*0.26</f>
        <v>3044.34</v>
      </c>
      <c r="R14" s="111"/>
      <c r="S14" s="111">
        <f t="shared" si="7"/>
        <v>362.13</v>
      </c>
      <c r="T14" s="70">
        <v>0</v>
      </c>
    </row>
    <row r="15" spans="1:25" s="70" customFormat="1" ht="17.25" customHeight="1">
      <c r="A15" s="296">
        <v>3</v>
      </c>
      <c r="B15" s="303" t="s">
        <v>68</v>
      </c>
      <c r="C15" s="305" t="s">
        <v>31</v>
      </c>
      <c r="D15" s="325" t="s">
        <v>76</v>
      </c>
      <c r="E15" s="82" t="s">
        <v>18</v>
      </c>
      <c r="F15" s="83">
        <v>2181</v>
      </c>
      <c r="G15" s="83">
        <v>2323</v>
      </c>
      <c r="H15" s="86">
        <f t="shared" si="0"/>
        <v>142</v>
      </c>
      <c r="I15" s="110">
        <f t="shared" si="1"/>
        <v>4.26</v>
      </c>
      <c r="J15" s="86">
        <v>1</v>
      </c>
      <c r="K15" s="86">
        <f t="shared" si="2"/>
        <v>4.3</v>
      </c>
      <c r="L15" s="83">
        <f t="shared" si="3"/>
        <v>142</v>
      </c>
      <c r="M15" s="83">
        <f t="shared" si="4"/>
        <v>4.26</v>
      </c>
      <c r="N15" s="83">
        <v>0</v>
      </c>
      <c r="O15" s="84">
        <f t="shared" si="6"/>
        <v>4</v>
      </c>
      <c r="P15" s="84">
        <f>L15-O15</f>
        <v>138</v>
      </c>
      <c r="Q15" s="85">
        <f>P15*P35</f>
        <v>372.6</v>
      </c>
      <c r="R15" s="111"/>
      <c r="S15" s="111">
        <f t="shared" si="7"/>
        <v>4.26</v>
      </c>
      <c r="T15" s="70">
        <v>0</v>
      </c>
    </row>
    <row r="16" spans="1:25" s="70" customFormat="1" ht="17.25" customHeight="1">
      <c r="A16" s="297"/>
      <c r="B16" s="304"/>
      <c r="C16" s="306"/>
      <c r="D16" s="326"/>
      <c r="E16" s="72" t="s">
        <v>19</v>
      </c>
      <c r="F16" s="86">
        <v>36852</v>
      </c>
      <c r="G16" s="86">
        <v>42038</v>
      </c>
      <c r="H16" s="86">
        <f t="shared" si="0"/>
        <v>5186</v>
      </c>
      <c r="I16" s="110">
        <f t="shared" si="1"/>
        <v>155.57999999999998</v>
      </c>
      <c r="J16" s="86">
        <v>1</v>
      </c>
      <c r="K16" s="86">
        <f t="shared" si="2"/>
        <v>155.6</v>
      </c>
      <c r="L16" s="86">
        <f t="shared" si="3"/>
        <v>5186</v>
      </c>
      <c r="M16" s="86">
        <f t="shared" si="4"/>
        <v>155.58000000000001</v>
      </c>
      <c r="N16" s="83">
        <v>0</v>
      </c>
      <c r="O16" s="87">
        <f t="shared" si="6"/>
        <v>156</v>
      </c>
      <c r="P16" s="88">
        <f t="shared" si="5"/>
        <v>5030</v>
      </c>
      <c r="Q16" s="89">
        <f>P16*0.26</f>
        <v>1307.8</v>
      </c>
      <c r="R16" s="111"/>
      <c r="S16" s="111">
        <f t="shared" si="7"/>
        <v>155.58000000000001</v>
      </c>
      <c r="T16" s="70">
        <v>0</v>
      </c>
    </row>
    <row r="17" spans="1:20" s="70" customFormat="1" ht="17.25" customHeight="1">
      <c r="A17" s="296">
        <v>4</v>
      </c>
      <c r="B17" s="303" t="s">
        <v>68</v>
      </c>
      <c r="C17" s="305" t="s">
        <v>32</v>
      </c>
      <c r="D17" s="325" t="s">
        <v>76</v>
      </c>
      <c r="E17" s="82" t="s">
        <v>18</v>
      </c>
      <c r="F17" s="83">
        <v>5809</v>
      </c>
      <c r="G17" s="83">
        <v>6423</v>
      </c>
      <c r="H17" s="86">
        <f t="shared" si="0"/>
        <v>614</v>
      </c>
      <c r="I17" s="110">
        <f t="shared" si="1"/>
        <v>18.419999999999998</v>
      </c>
      <c r="J17" s="86">
        <v>1</v>
      </c>
      <c r="K17" s="86">
        <f t="shared" si="2"/>
        <v>18.399999999999999</v>
      </c>
      <c r="L17" s="83">
        <f t="shared" si="3"/>
        <v>614</v>
      </c>
      <c r="M17" s="83">
        <f t="shared" si="4"/>
        <v>18.420000000000002</v>
      </c>
      <c r="N17" s="83">
        <v>0</v>
      </c>
      <c r="O17" s="84">
        <f t="shared" si="6"/>
        <v>18</v>
      </c>
      <c r="P17" s="84">
        <f>L17-O17</f>
        <v>596</v>
      </c>
      <c r="Q17" s="85">
        <f>P17*P35</f>
        <v>1609.2</v>
      </c>
      <c r="R17" s="111"/>
      <c r="S17" s="111">
        <f t="shared" si="7"/>
        <v>18.420000000000002</v>
      </c>
      <c r="T17" s="70">
        <v>0</v>
      </c>
    </row>
    <row r="18" spans="1:20" s="70" customFormat="1" ht="17.25" customHeight="1">
      <c r="A18" s="297"/>
      <c r="B18" s="304"/>
      <c r="C18" s="306"/>
      <c r="D18" s="326"/>
      <c r="E18" s="72" t="s">
        <v>19</v>
      </c>
      <c r="F18" s="86">
        <v>142507</v>
      </c>
      <c r="G18" s="86">
        <v>153031</v>
      </c>
      <c r="H18" s="86">
        <f t="shared" si="0"/>
        <v>10524</v>
      </c>
      <c r="I18" s="110">
        <f t="shared" si="1"/>
        <v>315.71999999999997</v>
      </c>
      <c r="J18" s="86">
        <v>1</v>
      </c>
      <c r="K18" s="86">
        <f t="shared" si="2"/>
        <v>315.7</v>
      </c>
      <c r="L18" s="86">
        <f t="shared" si="3"/>
        <v>10524</v>
      </c>
      <c r="M18" s="86">
        <f t="shared" si="4"/>
        <v>315.72000000000003</v>
      </c>
      <c r="N18" s="83">
        <v>0</v>
      </c>
      <c r="O18" s="87">
        <f t="shared" si="6"/>
        <v>316</v>
      </c>
      <c r="P18" s="88">
        <f t="shared" si="5"/>
        <v>10208</v>
      </c>
      <c r="Q18" s="89">
        <f>P18*0.26</f>
        <v>2654.08</v>
      </c>
      <c r="R18" s="111"/>
      <c r="S18" s="111">
        <f t="shared" si="7"/>
        <v>315.72000000000003</v>
      </c>
      <c r="T18" s="70">
        <v>0</v>
      </c>
    </row>
    <row r="19" spans="1:20" s="70" customFormat="1" ht="17.25" customHeight="1">
      <c r="A19" s="251"/>
      <c r="B19" s="126"/>
      <c r="C19" s="127"/>
      <c r="D19" s="128"/>
      <c r="E19" s="129"/>
      <c r="F19" s="130"/>
      <c r="G19" s="130"/>
      <c r="H19" s="130"/>
      <c r="I19" s="260"/>
      <c r="J19" s="130"/>
      <c r="K19" s="130"/>
      <c r="L19" s="130"/>
      <c r="M19" s="130"/>
      <c r="N19" s="131"/>
      <c r="O19" s="132"/>
      <c r="P19" s="133"/>
      <c r="Q19" s="134"/>
      <c r="R19" s="111"/>
      <c r="S19" s="111"/>
    </row>
    <row r="20" spans="1:20" s="256" customFormat="1" ht="17.25" customHeight="1">
      <c r="A20" s="251"/>
      <c r="B20" s="126"/>
      <c r="C20" s="127"/>
      <c r="D20" s="128"/>
      <c r="E20" s="128"/>
      <c r="F20" s="253"/>
      <c r="G20" s="253"/>
      <c r="H20" s="253"/>
      <c r="I20" s="262"/>
      <c r="J20" s="253"/>
      <c r="K20" s="253"/>
      <c r="L20" s="253"/>
      <c r="M20" s="253"/>
      <c r="N20" s="257"/>
      <c r="O20" s="258"/>
      <c r="P20" s="263"/>
      <c r="Q20" s="259"/>
      <c r="R20" s="264"/>
      <c r="S20" s="264"/>
    </row>
    <row r="21" spans="1:20" s="256" customFormat="1" ht="17.25" customHeight="1">
      <c r="A21" s="251"/>
      <c r="B21" s="126"/>
      <c r="C21" s="127"/>
      <c r="D21" s="128"/>
      <c r="E21" s="128"/>
      <c r="F21" s="253"/>
      <c r="G21" s="253"/>
      <c r="H21" s="253"/>
      <c r="I21" s="262"/>
      <c r="J21" s="253"/>
      <c r="K21" s="253"/>
      <c r="L21" s="253"/>
      <c r="M21" s="253"/>
      <c r="N21" s="257"/>
      <c r="O21" s="258"/>
      <c r="P21" s="263"/>
      <c r="Q21" s="259"/>
      <c r="R21" s="264"/>
      <c r="S21" s="264"/>
    </row>
    <row r="22" spans="1:20" s="256" customFormat="1" ht="17.25" customHeight="1">
      <c r="A22" s="251"/>
      <c r="B22" s="126"/>
      <c r="C22" s="127"/>
      <c r="D22" s="128"/>
      <c r="E22" s="128"/>
      <c r="F22" s="253"/>
      <c r="G22" s="253"/>
      <c r="H22" s="253"/>
      <c r="I22" s="262"/>
      <c r="J22" s="253"/>
      <c r="K22" s="253"/>
      <c r="L22" s="253"/>
      <c r="M22" s="253"/>
      <c r="N22" s="257"/>
      <c r="O22" s="258"/>
      <c r="P22" s="263"/>
      <c r="Q22" s="259"/>
      <c r="R22" s="264"/>
      <c r="S22" s="264"/>
    </row>
    <row r="23" spans="1:20" s="256" customFormat="1" ht="17.25" customHeight="1">
      <c r="A23" s="251"/>
      <c r="B23" s="126"/>
      <c r="C23" s="127"/>
      <c r="D23" s="128"/>
      <c r="E23" s="128"/>
      <c r="F23" s="253"/>
      <c r="G23" s="253"/>
      <c r="H23" s="253"/>
      <c r="I23" s="262"/>
      <c r="J23" s="253"/>
      <c r="K23" s="253"/>
      <c r="L23" s="253"/>
      <c r="M23" s="253"/>
      <c r="N23" s="257"/>
      <c r="O23" s="258"/>
      <c r="P23" s="263"/>
      <c r="Q23" s="259"/>
      <c r="R23" s="264"/>
      <c r="S23" s="264"/>
    </row>
    <row r="24" spans="1:20" s="256" customFormat="1" ht="17.25" customHeight="1">
      <c r="A24" s="251"/>
      <c r="B24" s="126"/>
      <c r="C24" s="127"/>
      <c r="D24" s="128"/>
      <c r="E24" s="128"/>
      <c r="F24" s="253"/>
      <c r="G24" s="253"/>
      <c r="H24" s="253"/>
      <c r="I24" s="262"/>
      <c r="J24" s="253"/>
      <c r="K24" s="253"/>
      <c r="L24" s="253"/>
      <c r="M24" s="253"/>
      <c r="N24" s="257"/>
      <c r="O24" s="258"/>
      <c r="P24" s="263"/>
      <c r="Q24" s="259"/>
      <c r="R24" s="264"/>
      <c r="S24" s="264"/>
    </row>
    <row r="25" spans="1:20" s="256" customFormat="1" ht="17.25" customHeight="1">
      <c r="A25" s="251"/>
      <c r="B25" s="126"/>
      <c r="C25" s="127"/>
      <c r="D25" s="128"/>
      <c r="E25" s="128"/>
      <c r="F25" s="253"/>
      <c r="G25" s="253"/>
      <c r="H25" s="253"/>
      <c r="I25" s="262"/>
      <c r="J25" s="253"/>
      <c r="K25" s="253"/>
      <c r="L25" s="253"/>
      <c r="M25" s="253"/>
      <c r="N25" s="257"/>
      <c r="O25" s="258"/>
      <c r="P25" s="263"/>
      <c r="Q25" s="259"/>
      <c r="R25" s="264"/>
      <c r="S25" s="264"/>
    </row>
    <row r="26" spans="1:20" s="256" customFormat="1" ht="17.25" customHeight="1">
      <c r="A26" s="251"/>
      <c r="B26" s="126"/>
      <c r="C26" s="127"/>
      <c r="D26" s="128"/>
      <c r="E26" s="128"/>
      <c r="F26" s="253"/>
      <c r="G26" s="253"/>
      <c r="H26" s="253"/>
      <c r="I26" s="262"/>
      <c r="J26" s="253"/>
      <c r="K26" s="253"/>
      <c r="L26" s="253"/>
      <c r="M26" s="253"/>
      <c r="N26" s="257"/>
      <c r="O26" s="258"/>
      <c r="P26" s="263"/>
      <c r="Q26" s="259"/>
      <c r="R26" s="264"/>
      <c r="S26" s="264"/>
    </row>
    <row r="27" spans="1:20" s="256" customFormat="1" ht="17.25" customHeight="1">
      <c r="A27" s="251"/>
      <c r="B27" s="126"/>
      <c r="C27" s="127"/>
      <c r="D27" s="128"/>
      <c r="E27" s="128"/>
      <c r="F27" s="253"/>
      <c r="G27" s="253"/>
      <c r="H27" s="253"/>
      <c r="I27" s="262"/>
      <c r="J27" s="253"/>
      <c r="K27" s="253"/>
      <c r="L27" s="253"/>
      <c r="M27" s="253"/>
      <c r="N27" s="257"/>
      <c r="O27" s="258"/>
      <c r="P27" s="263"/>
      <c r="Q27" s="259"/>
      <c r="R27" s="264"/>
      <c r="S27" s="264"/>
    </row>
    <row r="28" spans="1:20" s="256" customFormat="1" ht="17.25" customHeight="1">
      <c r="A28" s="251"/>
      <c r="B28" s="126"/>
      <c r="C28" s="127"/>
      <c r="D28" s="128"/>
      <c r="E28" s="128"/>
      <c r="F28" s="253"/>
      <c r="G28" s="253"/>
      <c r="H28" s="253"/>
      <c r="I28" s="262"/>
      <c r="J28" s="253"/>
      <c r="K28" s="253"/>
      <c r="L28" s="253"/>
      <c r="M28" s="253"/>
      <c r="N28" s="257"/>
      <c r="O28" s="258"/>
      <c r="P28" s="263"/>
      <c r="Q28" s="259"/>
      <c r="R28" s="264"/>
      <c r="S28" s="264"/>
    </row>
    <row r="29" spans="1:20" s="256" customFormat="1" ht="17.25" customHeight="1">
      <c r="A29" s="251"/>
      <c r="B29" s="126"/>
      <c r="C29" s="127"/>
      <c r="D29" s="128"/>
      <c r="E29" s="128"/>
      <c r="F29" s="253"/>
      <c r="G29" s="253"/>
      <c r="H29" s="253"/>
      <c r="I29" s="262"/>
      <c r="J29" s="253"/>
      <c r="K29" s="253"/>
      <c r="L29" s="253"/>
      <c r="M29" s="253"/>
      <c r="N29" s="257"/>
      <c r="O29" s="258"/>
      <c r="P29" s="263"/>
      <c r="Q29" s="259"/>
      <c r="R29" s="264"/>
      <c r="S29" s="264"/>
    </row>
    <row r="30" spans="1:20" s="13" customFormat="1" ht="17.25" customHeight="1">
      <c r="A30" s="138"/>
      <c r="B30" s="138"/>
      <c r="C30" s="138"/>
      <c r="D30" s="138"/>
      <c r="E30" s="138"/>
      <c r="F30" s="138"/>
      <c r="G30" s="138"/>
      <c r="H30" s="138"/>
      <c r="I30" s="138"/>
      <c r="J30" s="138"/>
      <c r="K30" s="138"/>
      <c r="L30" s="138"/>
      <c r="M30" s="138"/>
      <c r="N30" s="138"/>
      <c r="O30" s="137"/>
      <c r="P30" s="135"/>
      <c r="Q30" s="261"/>
    </row>
    <row r="31" spans="1:20" s="13" customFormat="1" ht="17.25" customHeight="1">
      <c r="A31" s="251"/>
      <c r="B31" s="251"/>
      <c r="C31" s="251"/>
      <c r="D31" s="251"/>
      <c r="E31" s="251"/>
      <c r="F31" s="251"/>
      <c r="G31" s="251"/>
      <c r="H31" s="251"/>
      <c r="I31" s="251"/>
      <c r="J31" s="251"/>
      <c r="K31" s="251"/>
      <c r="L31" s="74"/>
      <c r="M31" s="251"/>
      <c r="N31" s="251"/>
      <c r="O31" s="77"/>
      <c r="P31" s="78"/>
      <c r="Q31" s="93"/>
    </row>
    <row r="32" spans="1:20" ht="19.5" customHeight="1">
      <c r="A32" s="251"/>
      <c r="B32" s="251"/>
      <c r="C32" s="251"/>
      <c r="D32" s="251"/>
      <c r="E32" s="251"/>
      <c r="F32" s="251"/>
      <c r="G32" s="251"/>
      <c r="H32" s="251"/>
      <c r="I32" s="251"/>
      <c r="J32" s="251"/>
      <c r="K32" s="251"/>
      <c r="L32" s="74"/>
      <c r="M32" s="251"/>
      <c r="N32" s="251"/>
      <c r="O32" s="251"/>
      <c r="P32" s="251"/>
      <c r="Q32" s="94"/>
    </row>
    <row r="33" spans="1:17" s="13" customFormat="1" ht="8.25" customHeight="1">
      <c r="A33" s="251"/>
      <c r="B33" s="251"/>
      <c r="C33" s="251"/>
      <c r="D33" s="251"/>
      <c r="E33" s="251"/>
      <c r="F33" s="251"/>
      <c r="G33" s="251"/>
      <c r="H33" s="251"/>
      <c r="I33" s="251"/>
      <c r="J33" s="251"/>
      <c r="K33" s="251"/>
      <c r="L33" s="74"/>
      <c r="M33" s="251"/>
      <c r="N33" s="251"/>
      <c r="O33" s="251"/>
      <c r="P33" s="251"/>
      <c r="Q33" s="99"/>
    </row>
    <row r="34" spans="1:17" ht="18" customHeight="1">
      <c r="A34" s="106" t="s">
        <v>34</v>
      </c>
      <c r="B34" s="104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81"/>
      <c r="Q34" s="99"/>
    </row>
    <row r="35" spans="1:17" ht="22.5" customHeight="1">
      <c r="A35" s="106" t="s">
        <v>35</v>
      </c>
      <c r="B35" s="105"/>
      <c r="D35" s="332" t="s">
        <v>37</v>
      </c>
      <c r="E35" s="332"/>
      <c r="F35" s="332"/>
      <c r="G35" s="332"/>
      <c r="H35" s="123"/>
      <c r="I35" s="123"/>
      <c r="J35" s="123"/>
      <c r="K35" s="123"/>
      <c r="L35" s="100">
        <f>P11+P15+P17</f>
        <v>806</v>
      </c>
      <c r="M35" s="91"/>
      <c r="N35" s="91"/>
      <c r="O35" s="71"/>
      <c r="P35" s="71">
        <v>2.7</v>
      </c>
      <c r="Q35" s="101">
        <f>L35*P35</f>
        <v>2176.2000000000003</v>
      </c>
    </row>
    <row r="36" spans="1:17" ht="22.5" customHeight="1">
      <c r="A36" s="106" t="s">
        <v>36</v>
      </c>
      <c r="B36" s="105"/>
      <c r="D36" s="332" t="s">
        <v>38</v>
      </c>
      <c r="E36" s="332"/>
      <c r="F36" s="332"/>
      <c r="G36" s="332"/>
      <c r="H36" s="123"/>
      <c r="I36" s="123"/>
      <c r="J36" s="123"/>
      <c r="K36" s="123"/>
      <c r="L36" s="100">
        <f>P30-L35</f>
        <v>-806</v>
      </c>
      <c r="M36" s="91"/>
      <c r="N36" s="91"/>
      <c r="O36" s="71"/>
      <c r="P36" s="71">
        <v>0.26</v>
      </c>
      <c r="Q36" s="102">
        <f>P36*L36</f>
        <v>-209.56</v>
      </c>
    </row>
    <row r="37" spans="1:17" ht="22.5" customHeight="1">
      <c r="A37" s="70"/>
      <c r="D37" s="329" t="s">
        <v>49</v>
      </c>
      <c r="E37" s="329"/>
      <c r="F37" s="329"/>
      <c r="G37" s="329"/>
      <c r="H37" s="122"/>
      <c r="I37" s="122"/>
      <c r="J37" s="122"/>
      <c r="K37" s="122"/>
      <c r="L37" s="71"/>
      <c r="M37" s="91"/>
      <c r="N37" s="91"/>
      <c r="O37" s="71"/>
      <c r="P37" s="71"/>
      <c r="Q37" s="103">
        <f>SUM(Q35:Q36)</f>
        <v>1966.6400000000003</v>
      </c>
    </row>
    <row r="38" spans="1:17" ht="9.75" customHeight="1">
      <c r="A38" s="70"/>
      <c r="D38" s="71"/>
      <c r="E38" s="90"/>
      <c r="F38" s="71"/>
      <c r="G38" s="71"/>
      <c r="H38" s="71"/>
      <c r="I38" s="71"/>
      <c r="J38" s="71"/>
      <c r="K38" s="71"/>
      <c r="L38" s="71"/>
      <c r="M38" s="91"/>
      <c r="N38" s="91"/>
      <c r="O38" s="71"/>
      <c r="P38" s="71"/>
      <c r="Q38" s="92"/>
    </row>
  </sheetData>
  <mergeCells count="28">
    <mergeCell ref="D37:G37"/>
    <mergeCell ref="A17:A18"/>
    <mergeCell ref="B17:B18"/>
    <mergeCell ref="C17:C18"/>
    <mergeCell ref="D17:D18"/>
    <mergeCell ref="D35:G35"/>
    <mergeCell ref="D36:G36"/>
    <mergeCell ref="A15:A16"/>
    <mergeCell ref="B15:B16"/>
    <mergeCell ref="C15:C16"/>
    <mergeCell ref="D15:D16"/>
    <mergeCell ref="A11:A12"/>
    <mergeCell ref="B11:B12"/>
    <mergeCell ref="C11:C12"/>
    <mergeCell ref="D11:D12"/>
    <mergeCell ref="Q8:Q9"/>
    <mergeCell ref="A1:Q1"/>
    <mergeCell ref="A2:Q2"/>
    <mergeCell ref="A3:Q3"/>
    <mergeCell ref="A6:Q6"/>
    <mergeCell ref="A7:Q7"/>
    <mergeCell ref="A8:A9"/>
    <mergeCell ref="B8:B9"/>
    <mergeCell ref="C8:C9"/>
    <mergeCell ref="D8:D9"/>
    <mergeCell ref="E8:E9"/>
    <mergeCell ref="F8:F9"/>
    <mergeCell ref="G8:G9"/>
  </mergeCells>
  <pageMargins left="0.68" right="0.17" top="0.15" bottom="0.14000000000000001" header="0.15" footer="0.1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8"/>
  <sheetViews>
    <sheetView zoomScale="125" zoomScaleNormal="125" zoomScalePageLayoutView="125" workbookViewId="0">
      <selection activeCell="K23" sqref="K23"/>
    </sheetView>
  </sheetViews>
  <sheetFormatPr baseColWidth="10" defaultColWidth="8.83203125" defaultRowHeight="14" x14ac:dyDescent="0"/>
  <cols>
    <col min="1" max="1" width="5.1640625" style="119" customWidth="1"/>
    <col min="2" max="2" width="17.5" style="119" customWidth="1"/>
    <col min="3" max="3" width="17.5" style="218" bestFit="1" customWidth="1"/>
    <col min="4" max="4" width="14" style="219" bestFit="1" customWidth="1"/>
    <col min="5" max="5" width="15" style="164" customWidth="1"/>
    <col min="6" max="6" width="13.5" style="220" customWidth="1"/>
    <col min="7" max="7" width="13.6640625" style="220" bestFit="1" customWidth="1"/>
    <col min="8" max="8" width="13.6640625" style="221" bestFit="1" customWidth="1"/>
    <col min="9" max="9" width="4.6640625" style="222" hidden="1" customWidth="1"/>
    <col min="10" max="10" width="11.5" style="220" bestFit="1" customWidth="1"/>
    <col min="11" max="11" width="16.33203125" style="223" customWidth="1"/>
    <col min="12" max="12" width="10.33203125" style="164" customWidth="1"/>
    <col min="13" max="16384" width="8.83203125" style="119"/>
  </cols>
  <sheetData>
    <row r="1" spans="1:14" ht="27.75" customHeight="1">
      <c r="A1" s="265" t="s">
        <v>0</v>
      </c>
      <c r="B1" s="265"/>
      <c r="C1" s="265"/>
      <c r="D1" s="265"/>
      <c r="E1" s="265"/>
      <c r="F1" s="265"/>
      <c r="G1" s="265"/>
      <c r="H1" s="265"/>
      <c r="I1" s="265"/>
      <c r="J1" s="265"/>
      <c r="K1" s="265"/>
      <c r="L1" s="265"/>
      <c r="M1" s="145"/>
      <c r="N1" s="145"/>
    </row>
    <row r="2" spans="1:14" ht="21.75" customHeight="1">
      <c r="A2" s="265" t="s">
        <v>1</v>
      </c>
      <c r="B2" s="265"/>
      <c r="C2" s="265"/>
      <c r="D2" s="265"/>
      <c r="E2" s="265"/>
      <c r="F2" s="265"/>
      <c r="G2" s="265"/>
      <c r="H2" s="265"/>
      <c r="I2" s="265"/>
      <c r="J2" s="265"/>
      <c r="K2" s="265"/>
      <c r="L2" s="265"/>
      <c r="M2" s="145"/>
      <c r="N2" s="145"/>
    </row>
    <row r="3" spans="1:14" ht="21.75" customHeight="1">
      <c r="A3" s="265" t="s">
        <v>2</v>
      </c>
      <c r="B3" s="265"/>
      <c r="C3" s="265"/>
      <c r="D3" s="265"/>
      <c r="E3" s="265"/>
      <c r="F3" s="265"/>
      <c r="G3" s="265"/>
      <c r="H3" s="265"/>
      <c r="I3" s="265"/>
      <c r="J3" s="265"/>
      <c r="K3" s="265"/>
      <c r="L3" s="265"/>
      <c r="M3" s="146"/>
      <c r="N3" s="146"/>
    </row>
    <row r="4" spans="1:14" ht="8.25" customHeight="1" thickBot="1">
      <c r="A4" s="147"/>
      <c r="B4" s="147"/>
      <c r="C4" s="148"/>
      <c r="D4" s="149"/>
      <c r="E4" s="150"/>
      <c r="F4" s="151"/>
      <c r="G4" s="151"/>
      <c r="H4" s="152"/>
      <c r="I4" s="153"/>
      <c r="J4" s="151"/>
      <c r="K4" s="154"/>
      <c r="L4" s="154"/>
      <c r="M4" s="155"/>
      <c r="N4" s="155"/>
    </row>
    <row r="5" spans="1:14" ht="8.25" customHeight="1" thickTop="1">
      <c r="A5" s="156"/>
      <c r="B5" s="156"/>
      <c r="C5" s="157"/>
      <c r="D5" s="158"/>
      <c r="E5" s="159"/>
      <c r="F5" s="160"/>
      <c r="G5" s="160"/>
      <c r="H5" s="161"/>
      <c r="I5" s="162"/>
      <c r="J5" s="160"/>
      <c r="K5" s="163"/>
      <c r="M5" s="155"/>
      <c r="N5" s="155"/>
    </row>
    <row r="6" spans="1:14" ht="21.75" customHeight="1">
      <c r="A6" s="266" t="s">
        <v>108</v>
      </c>
      <c r="B6" s="266"/>
      <c r="C6" s="266"/>
      <c r="D6" s="266"/>
      <c r="E6" s="198" t="s">
        <v>114</v>
      </c>
      <c r="F6" s="250" t="s">
        <v>109</v>
      </c>
      <c r="G6" s="199">
        <v>2561</v>
      </c>
      <c r="H6" s="199"/>
      <c r="I6" s="199"/>
      <c r="J6" s="199"/>
      <c r="K6" s="199"/>
      <c r="M6" s="155"/>
      <c r="N6" s="155"/>
    </row>
    <row r="7" spans="1:14" ht="27" customHeight="1">
      <c r="A7" s="267" t="s">
        <v>41</v>
      </c>
      <c r="B7" s="267"/>
      <c r="C7" s="267"/>
      <c r="D7" s="267"/>
      <c r="E7" s="267"/>
      <c r="F7" s="267"/>
      <c r="G7" s="267"/>
      <c r="H7" s="267"/>
      <c r="I7" s="267"/>
      <c r="J7" s="267"/>
      <c r="K7" s="267"/>
      <c r="L7" s="267"/>
    </row>
    <row r="8" spans="1:14" ht="25" customHeight="1">
      <c r="A8" s="282" t="s">
        <v>4</v>
      </c>
      <c r="B8" s="284" t="s">
        <v>5</v>
      </c>
      <c r="C8" s="284" t="s">
        <v>6</v>
      </c>
      <c r="D8" s="286" t="s">
        <v>47</v>
      </c>
      <c r="E8" s="268" t="s">
        <v>110</v>
      </c>
      <c r="F8" s="272" t="s">
        <v>8</v>
      </c>
      <c r="G8" s="280" t="s">
        <v>9</v>
      </c>
      <c r="H8" s="165" t="s">
        <v>10</v>
      </c>
      <c r="I8" s="166"/>
      <c r="J8" s="167" t="s">
        <v>11</v>
      </c>
      <c r="K8" s="168" t="s">
        <v>10</v>
      </c>
      <c r="L8" s="270" t="s">
        <v>12</v>
      </c>
    </row>
    <row r="9" spans="1:14" ht="25" customHeight="1">
      <c r="A9" s="283"/>
      <c r="B9" s="285"/>
      <c r="C9" s="285"/>
      <c r="D9" s="287"/>
      <c r="E9" s="269"/>
      <c r="F9" s="273"/>
      <c r="G9" s="281"/>
      <c r="H9" s="169" t="s">
        <v>13</v>
      </c>
      <c r="I9" s="170"/>
      <c r="J9" s="171" t="s">
        <v>33</v>
      </c>
      <c r="K9" s="172" t="s">
        <v>106</v>
      </c>
      <c r="L9" s="271"/>
    </row>
    <row r="10" spans="1:14" ht="30">
      <c r="A10" s="174">
        <v>2</v>
      </c>
      <c r="B10" s="200" t="s">
        <v>15</v>
      </c>
      <c r="C10" s="175" t="s">
        <v>20</v>
      </c>
      <c r="D10" s="201" t="s">
        <v>17</v>
      </c>
      <c r="E10" s="202" t="s">
        <v>19</v>
      </c>
      <c r="F10" s="203">
        <v>11692</v>
      </c>
      <c r="G10" s="203">
        <v>16908</v>
      </c>
      <c r="H10" s="204">
        <f>G10-F10</f>
        <v>5216</v>
      </c>
      <c r="I10" s="203">
        <f>H10*3/100</f>
        <v>156.47999999999999</v>
      </c>
      <c r="J10" s="205">
        <v>156</v>
      </c>
      <c r="K10" s="205">
        <f>H10-J10</f>
        <v>5060</v>
      </c>
      <c r="L10" s="206">
        <f>K10*0.26</f>
        <v>1315.6000000000001</v>
      </c>
    </row>
    <row r="11" spans="1:14" ht="16">
      <c r="A11" s="274">
        <v>1</v>
      </c>
      <c r="B11" s="276" t="s">
        <v>15</v>
      </c>
      <c r="C11" s="288" t="s">
        <v>16</v>
      </c>
      <c r="D11" s="290" t="s">
        <v>17</v>
      </c>
      <c r="E11" s="207" t="s">
        <v>18</v>
      </c>
      <c r="F11" s="208">
        <v>1004</v>
      </c>
      <c r="G11" s="208">
        <v>1429</v>
      </c>
      <c r="H11" s="208">
        <f>G11-F11</f>
        <v>425</v>
      </c>
      <c r="I11" s="208">
        <f>H11*3/100</f>
        <v>12.75</v>
      </c>
      <c r="J11" s="209">
        <v>13</v>
      </c>
      <c r="K11" s="209">
        <f>H11-J11</f>
        <v>412</v>
      </c>
      <c r="L11" s="210">
        <f>K11*2.7</f>
        <v>1112.4000000000001</v>
      </c>
    </row>
    <row r="12" spans="1:14" ht="16">
      <c r="A12" s="275"/>
      <c r="B12" s="277"/>
      <c r="C12" s="289"/>
      <c r="D12" s="291"/>
      <c r="E12" s="202" t="s">
        <v>19</v>
      </c>
      <c r="F12" s="203">
        <v>16160</v>
      </c>
      <c r="G12" s="203">
        <v>27198</v>
      </c>
      <c r="H12" s="204">
        <f>G12-F12</f>
        <v>11038</v>
      </c>
      <c r="I12" s="203">
        <f>H12*3/100</f>
        <v>331.14</v>
      </c>
      <c r="J12" s="205">
        <v>331</v>
      </c>
      <c r="K12" s="205">
        <f>H12-J12</f>
        <v>10707</v>
      </c>
      <c r="L12" s="206">
        <f>K12*0.26</f>
        <v>2783.82</v>
      </c>
    </row>
    <row r="13" spans="1:14" ht="16">
      <c r="A13" s="211">
        <v>1</v>
      </c>
      <c r="B13" s="200" t="s">
        <v>21</v>
      </c>
      <c r="C13" s="175" t="s">
        <v>22</v>
      </c>
      <c r="D13" s="201" t="s">
        <v>23</v>
      </c>
      <c r="E13" s="202" t="s">
        <v>19</v>
      </c>
      <c r="F13" s="203">
        <v>15505</v>
      </c>
      <c r="G13" s="203">
        <v>35584</v>
      </c>
      <c r="H13" s="204">
        <f t="shared" ref="H13:H18" si="0">G13-F13</f>
        <v>20079</v>
      </c>
      <c r="I13" s="203">
        <f t="shared" ref="I13:I18" si="1">H13*3/100</f>
        <v>602.37</v>
      </c>
      <c r="J13" s="205">
        <v>602</v>
      </c>
      <c r="K13" s="205">
        <f t="shared" ref="K13:K18" si="2">H13-J13</f>
        <v>19477</v>
      </c>
      <c r="L13" s="206">
        <f>K13*0.26</f>
        <v>5064.0200000000004</v>
      </c>
    </row>
    <row r="14" spans="1:14" s="213" customFormat="1" ht="16">
      <c r="A14" s="211">
        <v>2</v>
      </c>
      <c r="B14" s="212" t="s">
        <v>21</v>
      </c>
      <c r="C14" s="175" t="s">
        <v>24</v>
      </c>
      <c r="D14" s="201" t="s">
        <v>23</v>
      </c>
      <c r="E14" s="202" t="s">
        <v>19</v>
      </c>
      <c r="F14" s="203">
        <v>18408</v>
      </c>
      <c r="G14" s="203">
        <v>40614</v>
      </c>
      <c r="H14" s="204">
        <f t="shared" si="0"/>
        <v>22206</v>
      </c>
      <c r="I14" s="203">
        <f t="shared" si="1"/>
        <v>666.18</v>
      </c>
      <c r="J14" s="205">
        <v>666</v>
      </c>
      <c r="K14" s="205">
        <f t="shared" si="2"/>
        <v>21540</v>
      </c>
      <c r="L14" s="206">
        <f>K14*0.26</f>
        <v>5600.4000000000005</v>
      </c>
    </row>
    <row r="15" spans="1:14" ht="16">
      <c r="A15" s="274">
        <v>3</v>
      </c>
      <c r="B15" s="276" t="s">
        <v>21</v>
      </c>
      <c r="C15" s="214" t="s">
        <v>31</v>
      </c>
      <c r="D15" s="278" t="s">
        <v>23</v>
      </c>
      <c r="E15" s="207" t="s">
        <v>18</v>
      </c>
      <c r="F15" s="208">
        <v>3</v>
      </c>
      <c r="G15" s="208">
        <v>18</v>
      </c>
      <c r="H15" s="208">
        <f t="shared" si="0"/>
        <v>15</v>
      </c>
      <c r="I15" s="208">
        <f t="shared" si="1"/>
        <v>0.45</v>
      </c>
      <c r="J15" s="209">
        <v>0</v>
      </c>
      <c r="K15" s="209">
        <f t="shared" si="2"/>
        <v>15</v>
      </c>
      <c r="L15" s="210">
        <f>K15*2.7</f>
        <v>40.5</v>
      </c>
    </row>
    <row r="16" spans="1:14" ht="16">
      <c r="A16" s="275"/>
      <c r="B16" s="277"/>
      <c r="C16" s="215"/>
      <c r="D16" s="279"/>
      <c r="E16" s="202" t="s">
        <v>19</v>
      </c>
      <c r="F16" s="203">
        <v>1671</v>
      </c>
      <c r="G16" s="203">
        <v>3005</v>
      </c>
      <c r="H16" s="204">
        <f t="shared" si="0"/>
        <v>1334</v>
      </c>
      <c r="I16" s="203">
        <f t="shared" si="1"/>
        <v>40.020000000000003</v>
      </c>
      <c r="J16" s="205">
        <v>40</v>
      </c>
      <c r="K16" s="205">
        <f t="shared" si="2"/>
        <v>1294</v>
      </c>
      <c r="L16" s="206">
        <f>K16*0.26</f>
        <v>336.44</v>
      </c>
    </row>
    <row r="17" spans="1:12" ht="16">
      <c r="A17" s="274">
        <v>4</v>
      </c>
      <c r="B17" s="276" t="s">
        <v>21</v>
      </c>
      <c r="C17" s="288" t="s">
        <v>32</v>
      </c>
      <c r="D17" s="278" t="s">
        <v>23</v>
      </c>
      <c r="E17" s="207" t="s">
        <v>18</v>
      </c>
      <c r="F17" s="208">
        <v>919</v>
      </c>
      <c r="G17" s="208">
        <v>1531</v>
      </c>
      <c r="H17" s="208">
        <f t="shared" si="0"/>
        <v>612</v>
      </c>
      <c r="I17" s="208">
        <f t="shared" si="1"/>
        <v>18.36</v>
      </c>
      <c r="J17" s="209">
        <v>18</v>
      </c>
      <c r="K17" s="209">
        <f>H17-J17</f>
        <v>594</v>
      </c>
      <c r="L17" s="210" t="e">
        <f>#REF!*2.7</f>
        <v>#REF!</v>
      </c>
    </row>
    <row r="18" spans="1:12" ht="16">
      <c r="A18" s="275"/>
      <c r="B18" s="277"/>
      <c r="C18" s="289"/>
      <c r="D18" s="279"/>
      <c r="E18" s="202" t="s">
        <v>19</v>
      </c>
      <c r="F18" s="203">
        <v>11496</v>
      </c>
      <c r="G18" s="203">
        <v>28130</v>
      </c>
      <c r="H18" s="204">
        <f t="shared" si="0"/>
        <v>16634</v>
      </c>
      <c r="I18" s="203">
        <f t="shared" si="1"/>
        <v>499.02</v>
      </c>
      <c r="J18" s="216">
        <v>499</v>
      </c>
      <c r="K18" s="205">
        <f t="shared" si="2"/>
        <v>16135</v>
      </c>
      <c r="L18" s="206">
        <f>K18*0.26</f>
        <v>4195.1000000000004</v>
      </c>
    </row>
    <row r="19" spans="1:12" ht="16">
      <c r="A19" s="174">
        <v>1</v>
      </c>
      <c r="B19" s="200" t="s">
        <v>25</v>
      </c>
      <c r="C19" s="175" t="s">
        <v>26</v>
      </c>
      <c r="D19" s="201" t="s">
        <v>27</v>
      </c>
      <c r="E19" s="202" t="s">
        <v>19</v>
      </c>
      <c r="F19" s="203">
        <v>7946</v>
      </c>
      <c r="G19" s="203">
        <v>19421</v>
      </c>
      <c r="H19" s="204">
        <f>G19-F19</f>
        <v>11475</v>
      </c>
      <c r="I19" s="203">
        <f>H19*3/100</f>
        <v>344.25</v>
      </c>
      <c r="J19" s="205">
        <v>344</v>
      </c>
      <c r="K19" s="205">
        <f>H19-J19</f>
        <v>11131</v>
      </c>
      <c r="L19" s="206">
        <f>K19*0.26</f>
        <v>2894.06</v>
      </c>
    </row>
    <row r="20" spans="1:12" ht="16">
      <c r="A20" s="174">
        <v>2</v>
      </c>
      <c r="B20" s="200" t="s">
        <v>28</v>
      </c>
      <c r="C20" s="175" t="s">
        <v>29</v>
      </c>
      <c r="D20" s="201" t="s">
        <v>27</v>
      </c>
      <c r="E20" s="202" t="s">
        <v>19</v>
      </c>
      <c r="F20" s="203">
        <v>4964</v>
      </c>
      <c r="G20" s="203">
        <v>12215</v>
      </c>
      <c r="H20" s="204">
        <f>G20-F20</f>
        <v>7251</v>
      </c>
      <c r="I20" s="203">
        <f>H20*3/100</f>
        <v>217.53</v>
      </c>
      <c r="J20" s="205">
        <v>218</v>
      </c>
      <c r="K20" s="205">
        <f>H20-J20</f>
        <v>7033</v>
      </c>
      <c r="L20" s="206">
        <f>K20*0.26</f>
        <v>1828.5800000000002</v>
      </c>
    </row>
    <row r="21" spans="1:12" ht="16">
      <c r="A21" s="293">
        <v>3</v>
      </c>
      <c r="B21" s="276" t="s">
        <v>25</v>
      </c>
      <c r="C21" s="217" t="s">
        <v>30</v>
      </c>
      <c r="D21" s="278" t="s">
        <v>27</v>
      </c>
      <c r="E21" s="207" t="s">
        <v>18</v>
      </c>
      <c r="F21" s="208">
        <v>19</v>
      </c>
      <c r="G21" s="208">
        <v>58</v>
      </c>
      <c r="H21" s="208">
        <f>G21-F21</f>
        <v>39</v>
      </c>
      <c r="I21" s="208">
        <f>H21*3/100</f>
        <v>1.17</v>
      </c>
      <c r="J21" s="209">
        <v>1</v>
      </c>
      <c r="K21" s="209">
        <f>H21-J21</f>
        <v>38</v>
      </c>
      <c r="L21" s="210" t="e">
        <f>#REF!*2.7</f>
        <v>#REF!</v>
      </c>
    </row>
    <row r="22" spans="1:12" ht="16">
      <c r="A22" s="294"/>
      <c r="B22" s="277"/>
      <c r="C22" s="215"/>
      <c r="D22" s="279"/>
      <c r="E22" s="202" t="s">
        <v>19</v>
      </c>
      <c r="F22" s="203">
        <v>3410</v>
      </c>
      <c r="G22" s="203">
        <v>9228</v>
      </c>
      <c r="H22" s="204">
        <f>G22-F22</f>
        <v>5818</v>
      </c>
      <c r="I22" s="203">
        <f>H22*3/100</f>
        <v>174.54</v>
      </c>
      <c r="J22" s="205">
        <v>175</v>
      </c>
      <c r="K22" s="205">
        <f>H22-J22</f>
        <v>5643</v>
      </c>
      <c r="L22" s="206">
        <f>K22*0.26</f>
        <v>1467.18</v>
      </c>
    </row>
    <row r="23" spans="1:12">
      <c r="K23" s="223">
        <f>SUM(K10:K22)</f>
        <v>99079</v>
      </c>
      <c r="L23" s="164">
        <f>K23*0.26</f>
        <v>25760.54</v>
      </c>
    </row>
    <row r="25" spans="1:12" ht="19">
      <c r="B25" s="225" t="s">
        <v>34</v>
      </c>
      <c r="E25" s="292" t="s">
        <v>37</v>
      </c>
      <c r="F25" s="292"/>
      <c r="G25" s="292"/>
      <c r="H25" s="226"/>
      <c r="I25" s="227"/>
      <c r="J25" s="228" t="e">
        <f>#REF!</f>
        <v>#REF!</v>
      </c>
      <c r="K25" s="224">
        <v>2.7</v>
      </c>
      <c r="L25" s="229" t="e">
        <f>J25*K25</f>
        <v>#REF!</v>
      </c>
    </row>
    <row r="26" spans="1:12" ht="19">
      <c r="B26" s="225" t="s">
        <v>35</v>
      </c>
      <c r="E26" s="292" t="s">
        <v>40</v>
      </c>
      <c r="F26" s="292"/>
      <c r="G26" s="292"/>
      <c r="H26" s="226"/>
      <c r="I26" s="227"/>
      <c r="J26" s="228">
        <f>K23</f>
        <v>99079</v>
      </c>
      <c r="K26" s="224">
        <v>0.26</v>
      </c>
      <c r="L26" s="229">
        <f>J26*K26</f>
        <v>25760.54</v>
      </c>
    </row>
    <row r="27" spans="1:12" ht="22">
      <c r="B27" s="225" t="s">
        <v>36</v>
      </c>
      <c r="G27" s="230" t="s">
        <v>39</v>
      </c>
      <c r="L27" s="231" t="e">
        <f>SUM(L25:L26)</f>
        <v>#REF!</v>
      </c>
    </row>
    <row r="34" spans="1:15" s="164" customFormat="1">
      <c r="A34" s="119"/>
      <c r="B34" s="119"/>
      <c r="C34" s="233"/>
      <c r="D34" s="234"/>
      <c r="E34" s="235"/>
      <c r="F34" s="236"/>
      <c r="G34" s="236"/>
      <c r="H34" s="237"/>
      <c r="I34" s="238"/>
      <c r="J34" s="236"/>
      <c r="K34" s="232"/>
      <c r="M34" s="119"/>
      <c r="N34" s="119"/>
      <c r="O34" s="119"/>
    </row>
    <row r="38" spans="1:15" s="164" customFormat="1">
      <c r="A38" s="119"/>
      <c r="B38" s="119"/>
      <c r="C38" s="233"/>
      <c r="D38" s="219"/>
      <c r="F38" s="220"/>
      <c r="G38" s="220"/>
      <c r="H38" s="221"/>
      <c r="I38" s="222"/>
      <c r="J38" s="220"/>
      <c r="K38" s="223"/>
      <c r="M38" s="119"/>
      <c r="N38" s="119"/>
      <c r="O38" s="119"/>
    </row>
  </sheetData>
  <mergeCells count="29">
    <mergeCell ref="E25:G25"/>
    <mergeCell ref="E26:G26"/>
    <mergeCell ref="A17:A18"/>
    <mergeCell ref="B17:B18"/>
    <mergeCell ref="C17:C18"/>
    <mergeCell ref="D17:D18"/>
    <mergeCell ref="A21:A22"/>
    <mergeCell ref="B21:B22"/>
    <mergeCell ref="D21:D22"/>
    <mergeCell ref="E8:E9"/>
    <mergeCell ref="L8:L9"/>
    <mergeCell ref="F8:F9"/>
    <mergeCell ref="A15:A16"/>
    <mergeCell ref="B15:B16"/>
    <mergeCell ref="D15:D16"/>
    <mergeCell ref="G8:G9"/>
    <mergeCell ref="A8:A9"/>
    <mergeCell ref="B8:B9"/>
    <mergeCell ref="C8:C9"/>
    <mergeCell ref="D8:D9"/>
    <mergeCell ref="A11:A12"/>
    <mergeCell ref="B11:B12"/>
    <mergeCell ref="C11:C12"/>
    <mergeCell ref="D11:D12"/>
    <mergeCell ref="A1:L1"/>
    <mergeCell ref="A2:L2"/>
    <mergeCell ref="A3:L3"/>
    <mergeCell ref="A6:D6"/>
    <mergeCell ref="A7:L7"/>
  </mergeCells>
  <pageMargins left="0.47" right="0.18" top="0.15748031496062992" bottom="0.43" header="0.31496062992125984" footer="0.17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8"/>
  <sheetViews>
    <sheetView workbookViewId="0">
      <selection activeCell="Q12" sqref="P12:Q12"/>
    </sheetView>
  </sheetViews>
  <sheetFormatPr baseColWidth="10" defaultColWidth="8.83203125" defaultRowHeight="15" x14ac:dyDescent="0"/>
  <cols>
    <col min="1" max="1" width="5.1640625" customWidth="1"/>
    <col min="2" max="2" width="28" customWidth="1"/>
    <col min="3" max="3" width="17.5" style="38" bestFit="1" customWidth="1"/>
    <col min="4" max="4" width="14" style="34" bestFit="1" customWidth="1"/>
    <col min="5" max="5" width="8.5" style="12" customWidth="1"/>
    <col min="6" max="6" width="13.5" style="35" customWidth="1"/>
    <col min="7" max="7" width="13.6640625" style="35" bestFit="1" customWidth="1"/>
    <col min="8" max="8" width="13.6640625" style="60" bestFit="1" customWidth="1"/>
    <col min="9" max="10" width="4.6640625" style="36" hidden="1" customWidth="1"/>
    <col min="11" max="11" width="11.5" style="35" bestFit="1" customWidth="1"/>
    <col min="12" max="12" width="16.5" style="37" customWidth="1"/>
    <col min="13" max="13" width="10.33203125" style="12" customWidth="1"/>
  </cols>
  <sheetData>
    <row r="1" spans="1:16" ht="27.75" customHeight="1">
      <c r="A1" s="295" t="s">
        <v>0</v>
      </c>
      <c r="B1" s="295"/>
      <c r="C1" s="295"/>
      <c r="D1" s="295"/>
      <c r="E1" s="295"/>
      <c r="F1" s="295"/>
      <c r="G1" s="295"/>
      <c r="H1" s="295"/>
      <c r="I1" s="295"/>
      <c r="J1" s="295"/>
      <c r="K1" s="295"/>
      <c r="L1" s="295"/>
      <c r="M1" s="1"/>
      <c r="N1" s="2"/>
      <c r="O1" s="2"/>
      <c r="P1" s="2"/>
    </row>
    <row r="2" spans="1:16" ht="21.75" customHeight="1">
      <c r="A2" s="295" t="s">
        <v>1</v>
      </c>
      <c r="B2" s="295"/>
      <c r="C2" s="295"/>
      <c r="D2" s="295"/>
      <c r="E2" s="295"/>
      <c r="F2" s="295"/>
      <c r="G2" s="295"/>
      <c r="H2" s="295"/>
      <c r="I2" s="295"/>
      <c r="J2" s="295"/>
      <c r="K2" s="295"/>
      <c r="L2" s="295"/>
      <c r="M2" s="1"/>
      <c r="N2" s="2"/>
      <c r="O2" s="2"/>
      <c r="P2" s="2"/>
    </row>
    <row r="3" spans="1:16" ht="21.75" customHeight="1">
      <c r="A3" s="295" t="s">
        <v>2</v>
      </c>
      <c r="B3" s="295"/>
      <c r="C3" s="295"/>
      <c r="D3" s="295"/>
      <c r="E3" s="295"/>
      <c r="F3" s="295"/>
      <c r="G3" s="295"/>
      <c r="H3" s="295"/>
      <c r="I3" s="295"/>
      <c r="J3" s="295"/>
      <c r="K3" s="295"/>
      <c r="L3" s="295"/>
      <c r="M3" s="3"/>
      <c r="N3" s="4"/>
      <c r="O3" s="4"/>
      <c r="P3" s="4"/>
    </row>
    <row r="4" spans="1:16" ht="8.25" customHeight="1" thickBot="1">
      <c r="A4" s="5"/>
      <c r="B4" s="5"/>
      <c r="C4" s="6"/>
      <c r="D4" s="7"/>
      <c r="E4" s="8"/>
      <c r="F4" s="9"/>
      <c r="G4" s="9"/>
      <c r="H4" s="56"/>
      <c r="I4" s="10"/>
      <c r="J4" s="10"/>
      <c r="K4" s="9"/>
      <c r="L4" s="11"/>
      <c r="M4" s="11"/>
      <c r="O4" s="13"/>
      <c r="P4" s="13"/>
    </row>
    <row r="5" spans="1:16" ht="8.25" customHeight="1" thickTop="1">
      <c r="A5" s="14"/>
      <c r="B5" s="14"/>
      <c r="C5" s="15"/>
      <c r="D5" s="16"/>
      <c r="E5" s="17"/>
      <c r="F5" s="18"/>
      <c r="G5" s="18"/>
      <c r="H5" s="57"/>
      <c r="I5" s="19"/>
      <c r="J5" s="19"/>
      <c r="K5" s="18"/>
      <c r="L5" s="20"/>
      <c r="O5" s="13"/>
      <c r="P5" s="13"/>
    </row>
    <row r="6" spans="1:16" ht="21.75" customHeight="1">
      <c r="A6" s="295" t="s">
        <v>43</v>
      </c>
      <c r="B6" s="295"/>
      <c r="C6" s="295"/>
      <c r="D6" s="295"/>
      <c r="E6" s="295"/>
      <c r="F6" s="295"/>
      <c r="G6" s="295"/>
      <c r="H6" s="295"/>
      <c r="I6" s="295"/>
      <c r="J6" s="295"/>
      <c r="K6" s="295"/>
      <c r="L6" s="295"/>
      <c r="O6" s="13"/>
      <c r="P6" s="13"/>
    </row>
    <row r="7" spans="1:16" ht="27" customHeight="1">
      <c r="A7" s="302" t="s">
        <v>41</v>
      </c>
      <c r="B7" s="302"/>
      <c r="C7" s="302"/>
      <c r="D7" s="302"/>
      <c r="E7" s="302"/>
      <c r="F7" s="302"/>
      <c r="G7" s="302"/>
      <c r="H7" s="302"/>
      <c r="I7" s="302"/>
      <c r="J7" s="302"/>
      <c r="K7" s="302"/>
      <c r="L7" s="302"/>
    </row>
    <row r="8" spans="1:16" ht="25" customHeight="1">
      <c r="A8" s="314" t="s">
        <v>4</v>
      </c>
      <c r="B8" s="316" t="s">
        <v>5</v>
      </c>
      <c r="C8" s="316" t="s">
        <v>6</v>
      </c>
      <c r="D8" s="298" t="s">
        <v>47</v>
      </c>
      <c r="E8" s="268" t="s">
        <v>110</v>
      </c>
      <c r="F8" s="310" t="s">
        <v>8</v>
      </c>
      <c r="G8" s="312" t="s">
        <v>9</v>
      </c>
      <c r="H8" s="58" t="s">
        <v>10</v>
      </c>
      <c r="I8" s="22"/>
      <c r="J8" s="23" t="s">
        <v>11</v>
      </c>
      <c r="K8" s="23" t="s">
        <v>11</v>
      </c>
      <c r="L8" s="21" t="s">
        <v>10</v>
      </c>
      <c r="M8" s="307" t="s">
        <v>12</v>
      </c>
    </row>
    <row r="9" spans="1:16" ht="25" customHeight="1">
      <c r="A9" s="315"/>
      <c r="B9" s="317"/>
      <c r="C9" s="317"/>
      <c r="D9" s="299"/>
      <c r="E9" s="269"/>
      <c r="F9" s="311"/>
      <c r="G9" s="313"/>
      <c r="H9" s="59" t="s">
        <v>13</v>
      </c>
      <c r="I9" s="25"/>
      <c r="J9" s="26" t="s">
        <v>33</v>
      </c>
      <c r="K9" s="26" t="s">
        <v>33</v>
      </c>
      <c r="L9" s="24" t="s">
        <v>105</v>
      </c>
      <c r="M9" s="308"/>
    </row>
    <row r="10" spans="1:16" ht="25" customHeight="1">
      <c r="A10" s="42">
        <v>2</v>
      </c>
      <c r="B10" s="27" t="s">
        <v>15</v>
      </c>
      <c r="C10" s="43" t="s">
        <v>20</v>
      </c>
      <c r="D10" s="42" t="s">
        <v>100</v>
      </c>
      <c r="E10" s="39" t="s">
        <v>19</v>
      </c>
      <c r="F10" s="40">
        <v>16908</v>
      </c>
      <c r="G10" s="40">
        <v>23316</v>
      </c>
      <c r="H10" s="46">
        <f>G10-F10</f>
        <v>6408</v>
      </c>
      <c r="I10" s="40">
        <f>H10*3/100</f>
        <v>192.24</v>
      </c>
      <c r="J10" s="40">
        <v>0</v>
      </c>
      <c r="K10" s="67">
        <f>ROUND(I10,J10)</f>
        <v>192</v>
      </c>
      <c r="L10" s="41">
        <f>H10-K10</f>
        <v>6216</v>
      </c>
      <c r="M10" s="65">
        <f>L10*0.26</f>
        <v>1616.16</v>
      </c>
    </row>
    <row r="11" spans="1:16" ht="25" customHeight="1">
      <c r="A11" s="296">
        <v>1</v>
      </c>
      <c r="B11" s="303" t="s">
        <v>15</v>
      </c>
      <c r="C11" s="305" t="s">
        <v>16</v>
      </c>
      <c r="D11" s="300" t="s">
        <v>100</v>
      </c>
      <c r="E11" s="47" t="s">
        <v>18</v>
      </c>
      <c r="F11" s="48">
        <v>1429</v>
      </c>
      <c r="G11" s="48">
        <v>1654</v>
      </c>
      <c r="H11" s="48">
        <f>G11-F11</f>
        <v>225</v>
      </c>
      <c r="I11" s="48">
        <f>H11*3/100</f>
        <v>6.75</v>
      </c>
      <c r="J11" s="48">
        <v>0</v>
      </c>
      <c r="K11" s="49">
        <f>ROUND(I11,J11)</f>
        <v>7</v>
      </c>
      <c r="L11" s="49">
        <f>H11*K11</f>
        <v>1575</v>
      </c>
      <c r="M11" s="66">
        <f>L11*L25</f>
        <v>4252.5</v>
      </c>
    </row>
    <row r="12" spans="1:16" ht="25" customHeight="1">
      <c r="A12" s="297"/>
      <c r="B12" s="304"/>
      <c r="C12" s="306"/>
      <c r="D12" s="301"/>
      <c r="E12" s="39" t="s">
        <v>19</v>
      </c>
      <c r="F12" s="40">
        <v>27198</v>
      </c>
      <c r="G12" s="40">
        <v>39654</v>
      </c>
      <c r="H12" s="46">
        <f>G12-F12</f>
        <v>12456</v>
      </c>
      <c r="I12" s="40">
        <f>H12*3/100</f>
        <v>373.68</v>
      </c>
      <c r="J12" s="40">
        <v>0</v>
      </c>
      <c r="K12" s="67">
        <f>ROUND(I12,J12)</f>
        <v>374</v>
      </c>
      <c r="L12" s="41">
        <f>H12-K12</f>
        <v>12082</v>
      </c>
      <c r="M12" s="65">
        <f>L12*0.26</f>
        <v>3141.32</v>
      </c>
    </row>
    <row r="13" spans="1:16" ht="17">
      <c r="A13" s="42">
        <v>1</v>
      </c>
      <c r="B13" s="27" t="s">
        <v>21</v>
      </c>
      <c r="C13" s="43" t="s">
        <v>22</v>
      </c>
      <c r="D13" s="42" t="s">
        <v>42</v>
      </c>
      <c r="E13" s="39" t="s">
        <v>19</v>
      </c>
      <c r="F13" s="40">
        <v>35584</v>
      </c>
      <c r="G13" s="40">
        <v>50889</v>
      </c>
      <c r="H13" s="46">
        <f t="shared" ref="H13:H22" si="0">G13-F13</f>
        <v>15305</v>
      </c>
      <c r="I13" s="40">
        <f t="shared" ref="I13:I22" si="1">H13*3/100</f>
        <v>459.15</v>
      </c>
      <c r="J13" s="63">
        <v>0</v>
      </c>
      <c r="K13" s="41">
        <f t="shared" ref="K13:K22" si="2">ROUND(I13,J13)</f>
        <v>459</v>
      </c>
      <c r="L13" s="41">
        <f t="shared" ref="L13:L22" si="3">H13-K13</f>
        <v>14846</v>
      </c>
      <c r="M13" s="65">
        <f>L13*0.26</f>
        <v>3859.96</v>
      </c>
    </row>
    <row r="14" spans="1:16" ht="17">
      <c r="A14" s="42">
        <v>2</v>
      </c>
      <c r="B14" s="44" t="s">
        <v>21</v>
      </c>
      <c r="C14" s="43" t="s">
        <v>24</v>
      </c>
      <c r="D14" s="42" t="s">
        <v>42</v>
      </c>
      <c r="E14" s="39" t="s">
        <v>19</v>
      </c>
      <c r="F14" s="40">
        <v>40614</v>
      </c>
      <c r="G14" s="40">
        <v>61968</v>
      </c>
      <c r="H14" s="46">
        <f t="shared" si="0"/>
        <v>21354</v>
      </c>
      <c r="I14" s="40">
        <f t="shared" si="1"/>
        <v>640.62</v>
      </c>
      <c r="J14" s="63">
        <v>0</v>
      </c>
      <c r="K14" s="41">
        <f t="shared" si="2"/>
        <v>641</v>
      </c>
      <c r="L14" s="41">
        <f t="shared" si="3"/>
        <v>20713</v>
      </c>
      <c r="M14" s="65">
        <f>L14*0.26</f>
        <v>5385.38</v>
      </c>
    </row>
    <row r="15" spans="1:16" ht="17">
      <c r="A15" s="296">
        <v>3</v>
      </c>
      <c r="B15" s="303" t="s">
        <v>21</v>
      </c>
      <c r="C15" s="305" t="s">
        <v>31</v>
      </c>
      <c r="D15" s="296" t="s">
        <v>42</v>
      </c>
      <c r="E15" s="47" t="s">
        <v>18</v>
      </c>
      <c r="F15" s="48">
        <v>18</v>
      </c>
      <c r="G15" s="48">
        <v>93</v>
      </c>
      <c r="H15" s="48">
        <f t="shared" si="0"/>
        <v>75</v>
      </c>
      <c r="I15" s="48">
        <f t="shared" si="1"/>
        <v>2.25</v>
      </c>
      <c r="J15" s="64">
        <v>0</v>
      </c>
      <c r="K15" s="49">
        <f t="shared" si="2"/>
        <v>2</v>
      </c>
      <c r="L15" s="49">
        <f>-H15*K15</f>
        <v>-150</v>
      </c>
      <c r="M15" s="66">
        <f>L15*L25</f>
        <v>-405</v>
      </c>
    </row>
    <row r="16" spans="1:16" ht="17">
      <c r="A16" s="297"/>
      <c r="B16" s="304"/>
      <c r="C16" s="306"/>
      <c r="D16" s="297"/>
      <c r="E16" s="39" t="s">
        <v>19</v>
      </c>
      <c r="F16" s="40">
        <v>3005</v>
      </c>
      <c r="G16" s="40">
        <v>4172</v>
      </c>
      <c r="H16" s="46">
        <f t="shared" si="0"/>
        <v>1167</v>
      </c>
      <c r="I16" s="40">
        <f t="shared" si="1"/>
        <v>35.01</v>
      </c>
      <c r="J16" s="63">
        <v>0</v>
      </c>
      <c r="K16" s="41">
        <f t="shared" si="2"/>
        <v>35</v>
      </c>
      <c r="L16" s="41">
        <f t="shared" si="3"/>
        <v>1132</v>
      </c>
      <c r="M16" s="65">
        <f>L16*0.26</f>
        <v>294.32</v>
      </c>
    </row>
    <row r="17" spans="1:13" ht="17">
      <c r="A17" s="296">
        <v>4</v>
      </c>
      <c r="B17" s="303" t="s">
        <v>21</v>
      </c>
      <c r="C17" s="305" t="s">
        <v>32</v>
      </c>
      <c r="D17" s="296" t="s">
        <v>42</v>
      </c>
      <c r="E17" s="47" t="s">
        <v>18</v>
      </c>
      <c r="F17" s="48">
        <v>1531</v>
      </c>
      <c r="G17" s="48">
        <v>2101</v>
      </c>
      <c r="H17" s="48">
        <f t="shared" si="0"/>
        <v>570</v>
      </c>
      <c r="I17" s="48">
        <f t="shared" si="1"/>
        <v>17.100000000000001</v>
      </c>
      <c r="J17" s="64">
        <v>0</v>
      </c>
      <c r="K17" s="49">
        <f t="shared" si="2"/>
        <v>17</v>
      </c>
      <c r="L17" s="49">
        <f>H17*K17</f>
        <v>9690</v>
      </c>
      <c r="M17" s="66">
        <f>L17*L25</f>
        <v>26163</v>
      </c>
    </row>
    <row r="18" spans="1:13" ht="17">
      <c r="A18" s="297"/>
      <c r="B18" s="304"/>
      <c r="C18" s="306"/>
      <c r="D18" s="297"/>
      <c r="E18" s="39" t="s">
        <v>19</v>
      </c>
      <c r="F18" s="40">
        <v>28130</v>
      </c>
      <c r="G18" s="40">
        <v>40853</v>
      </c>
      <c r="H18" s="46">
        <f t="shared" si="0"/>
        <v>12723</v>
      </c>
      <c r="I18" s="40">
        <f t="shared" si="1"/>
        <v>381.69</v>
      </c>
      <c r="J18" s="63">
        <v>0</v>
      </c>
      <c r="K18" s="41">
        <f t="shared" si="2"/>
        <v>382</v>
      </c>
      <c r="L18" s="41">
        <f t="shared" si="3"/>
        <v>12341</v>
      </c>
      <c r="M18" s="65">
        <f>L18*0.26</f>
        <v>3208.6600000000003</v>
      </c>
    </row>
    <row r="19" spans="1:13" ht="17">
      <c r="A19" s="42">
        <v>1</v>
      </c>
      <c r="B19" s="27" t="s">
        <v>25</v>
      </c>
      <c r="C19" s="43" t="s">
        <v>26</v>
      </c>
      <c r="D19" s="42" t="s">
        <v>42</v>
      </c>
      <c r="E19" s="39" t="s">
        <v>19</v>
      </c>
      <c r="F19" s="40">
        <v>19421</v>
      </c>
      <c r="G19" s="40">
        <v>27935</v>
      </c>
      <c r="H19" s="46">
        <f t="shared" si="0"/>
        <v>8514</v>
      </c>
      <c r="I19" s="40">
        <f t="shared" si="1"/>
        <v>255.42</v>
      </c>
      <c r="J19" s="40">
        <v>0</v>
      </c>
      <c r="K19" s="41">
        <f t="shared" si="2"/>
        <v>255</v>
      </c>
      <c r="L19" s="41">
        <f t="shared" si="3"/>
        <v>8259</v>
      </c>
      <c r="M19" s="65">
        <f>L19*0.26</f>
        <v>2147.34</v>
      </c>
    </row>
    <row r="20" spans="1:13" ht="17">
      <c r="A20" s="42">
        <v>2</v>
      </c>
      <c r="B20" s="27" t="s">
        <v>28</v>
      </c>
      <c r="C20" s="43" t="s">
        <v>29</v>
      </c>
      <c r="D20" s="42" t="s">
        <v>42</v>
      </c>
      <c r="E20" s="39" t="s">
        <v>19</v>
      </c>
      <c r="F20" s="40">
        <v>12215</v>
      </c>
      <c r="G20" s="40">
        <v>17777</v>
      </c>
      <c r="H20" s="46">
        <f t="shared" si="0"/>
        <v>5562</v>
      </c>
      <c r="I20" s="40">
        <f t="shared" si="1"/>
        <v>166.86</v>
      </c>
      <c r="J20" s="40">
        <v>0</v>
      </c>
      <c r="K20" s="41">
        <f t="shared" si="2"/>
        <v>167</v>
      </c>
      <c r="L20" s="41">
        <f t="shared" si="3"/>
        <v>5395</v>
      </c>
      <c r="M20" s="65">
        <f>L20*0.26</f>
        <v>1402.7</v>
      </c>
    </row>
    <row r="21" spans="1:13" ht="17">
      <c r="A21" s="318">
        <v>3</v>
      </c>
      <c r="B21" s="303" t="s">
        <v>25</v>
      </c>
      <c r="C21" s="305" t="s">
        <v>30</v>
      </c>
      <c r="D21" s="296" t="s">
        <v>42</v>
      </c>
      <c r="E21" s="47" t="s">
        <v>18</v>
      </c>
      <c r="F21" s="48">
        <v>58</v>
      </c>
      <c r="G21" s="48">
        <v>82</v>
      </c>
      <c r="H21" s="48">
        <f t="shared" si="0"/>
        <v>24</v>
      </c>
      <c r="I21" s="48">
        <f t="shared" si="1"/>
        <v>0.72</v>
      </c>
      <c r="J21" s="48">
        <v>0</v>
      </c>
      <c r="K21" s="49">
        <f t="shared" si="2"/>
        <v>1</v>
      </c>
      <c r="L21" s="49">
        <f>H21*K21</f>
        <v>24</v>
      </c>
      <c r="M21" s="66">
        <f>L21*L25</f>
        <v>64.800000000000011</v>
      </c>
    </row>
    <row r="22" spans="1:13" ht="17">
      <c r="A22" s="319"/>
      <c r="B22" s="304"/>
      <c r="C22" s="306"/>
      <c r="D22" s="297"/>
      <c r="E22" s="39" t="s">
        <v>19</v>
      </c>
      <c r="F22" s="40">
        <v>9228</v>
      </c>
      <c r="G22" s="40">
        <v>12994</v>
      </c>
      <c r="H22" s="46">
        <f t="shared" si="0"/>
        <v>3766</v>
      </c>
      <c r="I22" s="40">
        <f t="shared" si="1"/>
        <v>112.98</v>
      </c>
      <c r="J22" s="40">
        <v>0</v>
      </c>
      <c r="K22" s="41">
        <f t="shared" si="2"/>
        <v>113</v>
      </c>
      <c r="L22" s="41">
        <f t="shared" si="3"/>
        <v>3653</v>
      </c>
      <c r="M22" s="65">
        <f>L22*0.26</f>
        <v>949.78000000000009</v>
      </c>
    </row>
    <row r="23" spans="1:13">
      <c r="L23" s="37">
        <f>SUM(L10:L22)</f>
        <v>95776</v>
      </c>
      <c r="M23" s="12">
        <f>L23*0.26</f>
        <v>24901.760000000002</v>
      </c>
    </row>
    <row r="25" spans="1:13" ht="20">
      <c r="E25" s="309" t="s">
        <v>37</v>
      </c>
      <c r="F25" s="309"/>
      <c r="G25" s="309"/>
      <c r="H25" s="61"/>
      <c r="I25" s="51"/>
      <c r="J25" s="51"/>
      <c r="K25" s="50">
        <f>L11+L15+L17+L21</f>
        <v>11139</v>
      </c>
      <c r="L25" s="52">
        <v>2.7</v>
      </c>
      <c r="M25" s="54">
        <f>K25*L25</f>
        <v>30075.300000000003</v>
      </c>
    </row>
    <row r="26" spans="1:13" ht="20">
      <c r="B26" s="45" t="s">
        <v>34</v>
      </c>
      <c r="E26" s="309" t="s">
        <v>40</v>
      </c>
      <c r="F26" s="309"/>
      <c r="G26" s="309"/>
      <c r="H26" s="61"/>
      <c r="I26" s="51"/>
      <c r="J26" s="51"/>
      <c r="K26" s="50">
        <f>L13+L14+L16+L18</f>
        <v>49032</v>
      </c>
      <c r="L26" s="52">
        <v>0.26</v>
      </c>
      <c r="M26" s="54">
        <f>K26*L26</f>
        <v>12748.32</v>
      </c>
    </row>
    <row r="27" spans="1:13" ht="23">
      <c r="B27" s="45" t="s">
        <v>35</v>
      </c>
      <c r="G27" s="53" t="s">
        <v>39</v>
      </c>
      <c r="M27" s="55">
        <f>SUM(M25:M26)</f>
        <v>42823.62</v>
      </c>
    </row>
    <row r="28" spans="1:13" ht="20">
      <c r="B28" s="45" t="s">
        <v>36</v>
      </c>
    </row>
    <row r="34" spans="1:17" s="12" customFormat="1">
      <c r="A34"/>
      <c r="B34"/>
      <c r="C34" s="28"/>
      <c r="D34" s="29"/>
      <c r="E34" s="30"/>
      <c r="F34" s="31"/>
      <c r="G34" s="31"/>
      <c r="H34" s="62"/>
      <c r="I34" s="32"/>
      <c r="J34" s="32"/>
      <c r="K34" s="31"/>
      <c r="L34" s="33"/>
      <c r="N34"/>
      <c r="O34"/>
      <c r="P34"/>
      <c r="Q34"/>
    </row>
    <row r="38" spans="1:17" s="12" customFormat="1">
      <c r="A38"/>
      <c r="B38"/>
      <c r="C38" s="28"/>
      <c r="D38" s="34"/>
      <c r="F38" s="35"/>
      <c r="G38" s="35"/>
      <c r="H38" s="60"/>
      <c r="I38" s="36"/>
      <c r="J38" s="36"/>
      <c r="K38" s="35"/>
      <c r="L38" s="37"/>
      <c r="N38"/>
      <c r="O38"/>
      <c r="P38"/>
      <c r="Q38"/>
    </row>
  </sheetData>
  <mergeCells count="31">
    <mergeCell ref="C8:C9"/>
    <mergeCell ref="A21:A22"/>
    <mergeCell ref="A11:A12"/>
    <mergeCell ref="B11:B12"/>
    <mergeCell ref="C11:C12"/>
    <mergeCell ref="A17:A18"/>
    <mergeCell ref="B17:B18"/>
    <mergeCell ref="C17:C18"/>
    <mergeCell ref="B21:B22"/>
    <mergeCell ref="C21:C22"/>
    <mergeCell ref="M8:M9"/>
    <mergeCell ref="E25:G25"/>
    <mergeCell ref="E26:G26"/>
    <mergeCell ref="F8:F9"/>
    <mergeCell ref="G8:G9"/>
    <mergeCell ref="A6:L6"/>
    <mergeCell ref="A3:L3"/>
    <mergeCell ref="A2:L2"/>
    <mergeCell ref="A1:L1"/>
    <mergeCell ref="D21:D22"/>
    <mergeCell ref="E8:E9"/>
    <mergeCell ref="D8:D9"/>
    <mergeCell ref="D11:D12"/>
    <mergeCell ref="A7:L7"/>
    <mergeCell ref="D17:D18"/>
    <mergeCell ref="A15:A16"/>
    <mergeCell ref="B15:B16"/>
    <mergeCell ref="C15:C16"/>
    <mergeCell ref="D15:D16"/>
    <mergeCell ref="A8:A9"/>
    <mergeCell ref="B8:B9"/>
  </mergeCells>
  <pageMargins left="0.47" right="0.18" top="0.15748031496062992" bottom="0.43" header="0.31496062992125984" footer="0.17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8"/>
  <sheetViews>
    <sheetView workbookViewId="0">
      <selection activeCell="P22" sqref="P22"/>
    </sheetView>
  </sheetViews>
  <sheetFormatPr baseColWidth="10" defaultColWidth="8.83203125" defaultRowHeight="15" x14ac:dyDescent="0"/>
  <cols>
    <col min="1" max="1" width="5.1640625" customWidth="1"/>
    <col min="2" max="2" width="17.5" customWidth="1"/>
    <col min="3" max="3" width="17.5" style="38" bestFit="1" customWidth="1"/>
    <col min="4" max="4" width="14" style="34" bestFit="1" customWidth="1"/>
    <col min="5" max="5" width="8.5" style="12" customWidth="1"/>
    <col min="6" max="6" width="13.5" style="35" customWidth="1"/>
    <col min="7" max="7" width="13.6640625" style="35" bestFit="1" customWidth="1"/>
    <col min="8" max="8" width="13.6640625" style="60" bestFit="1" customWidth="1"/>
    <col min="9" max="10" width="4.6640625" style="36" hidden="1" customWidth="1"/>
    <col min="11" max="11" width="11.5" style="35" bestFit="1" customWidth="1"/>
    <col min="12" max="12" width="14.6640625" style="37" customWidth="1"/>
    <col min="13" max="13" width="10.33203125" style="68" customWidth="1"/>
  </cols>
  <sheetData>
    <row r="1" spans="1:16" ht="27.75" customHeight="1">
      <c r="A1" s="295" t="s">
        <v>0</v>
      </c>
      <c r="B1" s="295"/>
      <c r="C1" s="295"/>
      <c r="D1" s="295"/>
      <c r="E1" s="295"/>
      <c r="F1" s="295"/>
      <c r="G1" s="295"/>
      <c r="H1" s="295"/>
      <c r="I1" s="295"/>
      <c r="J1" s="295"/>
      <c r="K1" s="295"/>
      <c r="L1" s="295"/>
      <c r="M1" s="1"/>
      <c r="N1" s="2"/>
      <c r="O1" s="2"/>
      <c r="P1" s="2"/>
    </row>
    <row r="2" spans="1:16" ht="21.75" customHeight="1">
      <c r="A2" s="295" t="s">
        <v>1</v>
      </c>
      <c r="B2" s="295"/>
      <c r="C2" s="295"/>
      <c r="D2" s="295"/>
      <c r="E2" s="295"/>
      <c r="F2" s="295"/>
      <c r="G2" s="295"/>
      <c r="H2" s="295"/>
      <c r="I2" s="295"/>
      <c r="J2" s="295"/>
      <c r="K2" s="295"/>
      <c r="L2" s="295"/>
      <c r="M2" s="1"/>
      <c r="N2" s="2"/>
      <c r="O2" s="2"/>
      <c r="P2" s="2"/>
    </row>
    <row r="3" spans="1:16" ht="21.75" customHeight="1">
      <c r="A3" s="295" t="s">
        <v>2</v>
      </c>
      <c r="B3" s="295"/>
      <c r="C3" s="295"/>
      <c r="D3" s="295"/>
      <c r="E3" s="295"/>
      <c r="F3" s="295"/>
      <c r="G3" s="295"/>
      <c r="H3" s="295"/>
      <c r="I3" s="295"/>
      <c r="J3" s="295"/>
      <c r="K3" s="295"/>
      <c r="L3" s="295"/>
      <c r="M3" s="3"/>
      <c r="N3" s="4"/>
      <c r="O3" s="4"/>
      <c r="P3" s="4"/>
    </row>
    <row r="4" spans="1:16" ht="8.25" customHeight="1" thickBot="1">
      <c r="A4" s="5"/>
      <c r="B4" s="5"/>
      <c r="C4" s="6"/>
      <c r="D4" s="7"/>
      <c r="E4" s="8"/>
      <c r="F4" s="9"/>
      <c r="G4" s="9"/>
      <c r="H4" s="56"/>
      <c r="I4" s="10"/>
      <c r="J4" s="10"/>
      <c r="K4" s="9"/>
      <c r="L4" s="11"/>
      <c r="M4" s="11"/>
      <c r="O4" s="13"/>
      <c r="P4" s="13"/>
    </row>
    <row r="5" spans="1:16" ht="8.25" customHeight="1" thickTop="1">
      <c r="A5" s="14"/>
      <c r="B5" s="14"/>
      <c r="C5" s="15"/>
      <c r="D5" s="16"/>
      <c r="E5" s="17"/>
      <c r="F5" s="18"/>
      <c r="G5" s="18"/>
      <c r="H5" s="57"/>
      <c r="I5" s="19"/>
      <c r="J5" s="19"/>
      <c r="K5" s="18"/>
      <c r="L5" s="20"/>
      <c r="O5" s="13"/>
      <c r="P5" s="13"/>
    </row>
    <row r="6" spans="1:16" ht="21.75" customHeight="1">
      <c r="A6" s="295" t="s">
        <v>46</v>
      </c>
      <c r="B6" s="295"/>
      <c r="C6" s="295"/>
      <c r="D6" s="295"/>
      <c r="E6" s="295"/>
      <c r="F6" s="295"/>
      <c r="G6" s="295"/>
      <c r="H6" s="295"/>
      <c r="I6" s="295"/>
      <c r="J6" s="295"/>
      <c r="K6" s="295"/>
      <c r="L6" s="295"/>
      <c r="O6" s="13"/>
      <c r="P6" s="13"/>
    </row>
    <row r="7" spans="1:16" ht="27" customHeight="1">
      <c r="A7" s="302" t="s">
        <v>41</v>
      </c>
      <c r="B7" s="302"/>
      <c r="C7" s="302"/>
      <c r="D7" s="302"/>
      <c r="E7" s="302"/>
      <c r="F7" s="302"/>
      <c r="G7" s="302"/>
      <c r="H7" s="302"/>
      <c r="I7" s="302"/>
      <c r="J7" s="302"/>
      <c r="K7" s="302"/>
      <c r="L7" s="302"/>
    </row>
    <row r="8" spans="1:16" ht="25" customHeight="1">
      <c r="A8" s="314" t="s">
        <v>4</v>
      </c>
      <c r="B8" s="316" t="s">
        <v>5</v>
      </c>
      <c r="C8" s="316" t="s">
        <v>6</v>
      </c>
      <c r="D8" s="320" t="s">
        <v>47</v>
      </c>
      <c r="E8" s="268" t="s">
        <v>110</v>
      </c>
      <c r="F8" s="310" t="s">
        <v>8</v>
      </c>
      <c r="G8" s="312" t="s">
        <v>9</v>
      </c>
      <c r="H8" s="58" t="s">
        <v>10</v>
      </c>
      <c r="I8" s="58" t="s">
        <v>10</v>
      </c>
      <c r="J8" s="22"/>
      <c r="K8" s="23" t="s">
        <v>11</v>
      </c>
      <c r="L8" s="21" t="s">
        <v>10</v>
      </c>
      <c r="M8" s="116" t="s">
        <v>12</v>
      </c>
    </row>
    <row r="9" spans="1:16" ht="25" customHeight="1">
      <c r="A9" s="315"/>
      <c r="B9" s="317"/>
      <c r="C9" s="317"/>
      <c r="D9" s="321"/>
      <c r="E9" s="269"/>
      <c r="F9" s="311"/>
      <c r="G9" s="313"/>
      <c r="H9" s="59" t="s">
        <v>13</v>
      </c>
      <c r="I9" s="59" t="s">
        <v>13</v>
      </c>
      <c r="J9" s="25"/>
      <c r="K9" s="26" t="s">
        <v>33</v>
      </c>
      <c r="L9" s="24" t="s">
        <v>106</v>
      </c>
      <c r="M9" s="117"/>
    </row>
    <row r="10" spans="1:16" ht="32">
      <c r="A10" s="42">
        <v>2</v>
      </c>
      <c r="B10" s="27" t="s">
        <v>15</v>
      </c>
      <c r="C10" s="43" t="s">
        <v>20</v>
      </c>
      <c r="D10" s="42" t="s">
        <v>44</v>
      </c>
      <c r="E10" s="39" t="s">
        <v>19</v>
      </c>
      <c r="F10" s="40">
        <v>23316</v>
      </c>
      <c r="G10" s="40">
        <v>30651</v>
      </c>
      <c r="H10" s="46">
        <f>G10-F10</f>
        <v>7335</v>
      </c>
      <c r="I10" s="40">
        <f>H10*3/100</f>
        <v>220.05</v>
      </c>
      <c r="J10" s="40">
        <v>0</v>
      </c>
      <c r="K10" s="67">
        <f>ROUND(I10,J10)</f>
        <v>220</v>
      </c>
      <c r="L10" s="41">
        <f>H10-K10</f>
        <v>7115</v>
      </c>
      <c r="M10" s="65">
        <f>L10*0.26</f>
        <v>1849.9</v>
      </c>
    </row>
    <row r="11" spans="1:16" ht="17">
      <c r="A11" s="296">
        <v>1</v>
      </c>
      <c r="B11" s="303" t="s">
        <v>15</v>
      </c>
      <c r="C11" s="305" t="s">
        <v>16</v>
      </c>
      <c r="D11" s="300" t="s">
        <v>44</v>
      </c>
      <c r="E11" s="47" t="s">
        <v>18</v>
      </c>
      <c r="F11" s="48">
        <v>1654</v>
      </c>
      <c r="G11" s="48">
        <v>1663</v>
      </c>
      <c r="H11" s="48">
        <f>G11-F11</f>
        <v>9</v>
      </c>
      <c r="I11" s="48">
        <f>H11*3/100</f>
        <v>0.27</v>
      </c>
      <c r="J11" s="48">
        <v>0</v>
      </c>
      <c r="K11" s="49">
        <f>ROUND(I11,J11)</f>
        <v>0</v>
      </c>
      <c r="L11" s="49">
        <f>H11-K11</f>
        <v>9</v>
      </c>
      <c r="M11" s="66">
        <f>L11*2.7</f>
        <v>24.3</v>
      </c>
    </row>
    <row r="12" spans="1:16" ht="17">
      <c r="A12" s="297"/>
      <c r="B12" s="304"/>
      <c r="C12" s="306"/>
      <c r="D12" s="301"/>
      <c r="E12" s="39" t="s">
        <v>19</v>
      </c>
      <c r="F12" s="40">
        <v>39654</v>
      </c>
      <c r="G12" s="40">
        <v>55078</v>
      </c>
      <c r="H12" s="46">
        <f>G12-F12</f>
        <v>15424</v>
      </c>
      <c r="I12" s="40">
        <f>H12*3/100</f>
        <v>462.72</v>
      </c>
      <c r="J12" s="40">
        <v>0</v>
      </c>
      <c r="K12" s="67">
        <f>ROUND(I12,J12)</f>
        <v>463</v>
      </c>
      <c r="L12" s="41">
        <f>H12-K12</f>
        <v>14961</v>
      </c>
      <c r="M12" s="65">
        <f>L12*0.26</f>
        <v>3889.86</v>
      </c>
    </row>
    <row r="13" spans="1:16" ht="17">
      <c r="A13" s="42">
        <v>1</v>
      </c>
      <c r="B13" s="27" t="s">
        <v>21</v>
      </c>
      <c r="C13" s="43" t="s">
        <v>22</v>
      </c>
      <c r="D13" s="42" t="s">
        <v>44</v>
      </c>
      <c r="E13" s="39" t="s">
        <v>19</v>
      </c>
      <c r="F13" s="40">
        <v>50889</v>
      </c>
      <c r="G13" s="40">
        <v>65605</v>
      </c>
      <c r="H13" s="46">
        <f t="shared" ref="H13:H18" si="0">G13-F13</f>
        <v>14716</v>
      </c>
      <c r="I13" s="40">
        <f t="shared" ref="I13:I18" si="1">H13*3/100</f>
        <v>441.48</v>
      </c>
      <c r="J13" s="63">
        <v>0</v>
      </c>
      <c r="K13" s="41">
        <f t="shared" ref="K13:K22" si="2">ROUND(I13,J13)</f>
        <v>441</v>
      </c>
      <c r="L13" s="41">
        <f t="shared" ref="L13:L18" si="3">H13-K13</f>
        <v>14275</v>
      </c>
      <c r="M13" s="65">
        <f>L13*0.26</f>
        <v>3711.5</v>
      </c>
    </row>
    <row r="14" spans="1:16" ht="17">
      <c r="A14" s="42">
        <v>2</v>
      </c>
      <c r="B14" s="44" t="s">
        <v>21</v>
      </c>
      <c r="C14" s="43" t="s">
        <v>24</v>
      </c>
      <c r="D14" s="42" t="s">
        <v>44</v>
      </c>
      <c r="E14" s="39" t="s">
        <v>19</v>
      </c>
      <c r="F14" s="40">
        <v>61968</v>
      </c>
      <c r="G14" s="40">
        <v>85783</v>
      </c>
      <c r="H14" s="46">
        <f t="shared" si="0"/>
        <v>23815</v>
      </c>
      <c r="I14" s="40">
        <f t="shared" si="1"/>
        <v>714.45</v>
      </c>
      <c r="J14" s="63">
        <v>0</v>
      </c>
      <c r="K14" s="41">
        <f t="shared" si="2"/>
        <v>714</v>
      </c>
      <c r="L14" s="41">
        <f t="shared" si="3"/>
        <v>23101</v>
      </c>
      <c r="M14" s="65">
        <f>L14*0.26</f>
        <v>6006.26</v>
      </c>
    </row>
    <row r="15" spans="1:16" ht="17">
      <c r="A15" s="296">
        <v>3</v>
      </c>
      <c r="B15" s="303" t="s">
        <v>21</v>
      </c>
      <c r="C15" s="305" t="s">
        <v>31</v>
      </c>
      <c r="D15" s="296" t="s">
        <v>44</v>
      </c>
      <c r="E15" s="47" t="s">
        <v>18</v>
      </c>
      <c r="F15" s="48">
        <v>93</v>
      </c>
      <c r="G15" s="48">
        <v>98</v>
      </c>
      <c r="H15" s="48">
        <f t="shared" si="0"/>
        <v>5</v>
      </c>
      <c r="I15" s="48">
        <f t="shared" si="1"/>
        <v>0.15</v>
      </c>
      <c r="J15" s="64">
        <v>0</v>
      </c>
      <c r="K15" s="49">
        <f t="shared" si="2"/>
        <v>0</v>
      </c>
      <c r="L15" s="49">
        <f>H15-K15</f>
        <v>5</v>
      </c>
      <c r="M15" s="66">
        <f>L15*2.7</f>
        <v>13.5</v>
      </c>
    </row>
    <row r="16" spans="1:16" ht="17">
      <c r="A16" s="297"/>
      <c r="B16" s="304"/>
      <c r="C16" s="306"/>
      <c r="D16" s="297"/>
      <c r="E16" s="39" t="s">
        <v>19</v>
      </c>
      <c r="F16" s="40">
        <v>4172</v>
      </c>
      <c r="G16" s="40">
        <v>5905</v>
      </c>
      <c r="H16" s="46">
        <f t="shared" si="0"/>
        <v>1733</v>
      </c>
      <c r="I16" s="40">
        <f t="shared" si="1"/>
        <v>51.99</v>
      </c>
      <c r="J16" s="63">
        <v>0</v>
      </c>
      <c r="K16" s="41">
        <f t="shared" si="2"/>
        <v>52</v>
      </c>
      <c r="L16" s="41">
        <f t="shared" si="3"/>
        <v>1681</v>
      </c>
      <c r="M16" s="65">
        <f>L16*0.26</f>
        <v>437.06</v>
      </c>
    </row>
    <row r="17" spans="1:13" ht="17">
      <c r="A17" s="296">
        <v>4</v>
      </c>
      <c r="B17" s="303" t="s">
        <v>21</v>
      </c>
      <c r="C17" s="305" t="s">
        <v>32</v>
      </c>
      <c r="D17" s="296" t="s">
        <v>44</v>
      </c>
      <c r="E17" s="47" t="s">
        <v>18</v>
      </c>
      <c r="F17" s="48">
        <v>2101</v>
      </c>
      <c r="G17" s="48">
        <v>2637</v>
      </c>
      <c r="H17" s="48">
        <f t="shared" si="0"/>
        <v>536</v>
      </c>
      <c r="I17" s="48">
        <f t="shared" si="1"/>
        <v>16.079999999999998</v>
      </c>
      <c r="J17" s="64">
        <v>0</v>
      </c>
      <c r="K17" s="49">
        <f t="shared" si="2"/>
        <v>16</v>
      </c>
      <c r="L17" s="49">
        <f>H17-K17</f>
        <v>520</v>
      </c>
      <c r="M17" s="66">
        <f>L17*2.7</f>
        <v>1404</v>
      </c>
    </row>
    <row r="18" spans="1:13" ht="17">
      <c r="A18" s="297"/>
      <c r="B18" s="304"/>
      <c r="C18" s="306"/>
      <c r="D18" s="297"/>
      <c r="E18" s="39" t="s">
        <v>19</v>
      </c>
      <c r="F18" s="40">
        <v>40853</v>
      </c>
      <c r="G18" s="40">
        <v>54992</v>
      </c>
      <c r="H18" s="46">
        <f t="shared" si="0"/>
        <v>14139</v>
      </c>
      <c r="I18" s="40">
        <f t="shared" si="1"/>
        <v>424.17</v>
      </c>
      <c r="J18" s="63">
        <v>0</v>
      </c>
      <c r="K18" s="41">
        <f t="shared" si="2"/>
        <v>424</v>
      </c>
      <c r="L18" s="41">
        <f t="shared" si="3"/>
        <v>13715</v>
      </c>
      <c r="M18" s="65">
        <f>L18*0.26</f>
        <v>3565.9</v>
      </c>
    </row>
    <row r="19" spans="1:13" ht="17">
      <c r="A19" s="42">
        <v>1</v>
      </c>
      <c r="B19" s="27" t="s">
        <v>25</v>
      </c>
      <c r="C19" s="43" t="s">
        <v>26</v>
      </c>
      <c r="D19" s="42" t="s">
        <v>45</v>
      </c>
      <c r="E19" s="39" t="s">
        <v>19</v>
      </c>
      <c r="F19" s="40">
        <v>27935</v>
      </c>
      <c r="G19" s="40">
        <v>38385</v>
      </c>
      <c r="H19" s="46">
        <f>G19-F19</f>
        <v>10450</v>
      </c>
      <c r="I19" s="40">
        <f>H19*3/100</f>
        <v>313.5</v>
      </c>
      <c r="J19" s="40">
        <v>0</v>
      </c>
      <c r="K19" s="41">
        <f t="shared" si="2"/>
        <v>314</v>
      </c>
      <c r="L19" s="41">
        <f>H19-K19</f>
        <v>10136</v>
      </c>
      <c r="M19" s="65">
        <f>L19*0.26</f>
        <v>2635.36</v>
      </c>
    </row>
    <row r="20" spans="1:13" ht="17">
      <c r="A20" s="42">
        <v>2</v>
      </c>
      <c r="B20" s="27" t="s">
        <v>28</v>
      </c>
      <c r="C20" s="43" t="s">
        <v>29</v>
      </c>
      <c r="D20" s="42" t="s">
        <v>45</v>
      </c>
      <c r="E20" s="39" t="s">
        <v>19</v>
      </c>
      <c r="F20" s="40">
        <v>17777</v>
      </c>
      <c r="G20" s="40">
        <v>24663</v>
      </c>
      <c r="H20" s="46">
        <f>G20-F20</f>
        <v>6886</v>
      </c>
      <c r="I20" s="40">
        <f>H20*3/100</f>
        <v>206.58</v>
      </c>
      <c r="J20" s="40">
        <v>0</v>
      </c>
      <c r="K20" s="41">
        <f t="shared" si="2"/>
        <v>207</v>
      </c>
      <c r="L20" s="41">
        <f>H20-K20</f>
        <v>6679</v>
      </c>
      <c r="M20" s="65">
        <f>L20*0.26</f>
        <v>1736.54</v>
      </c>
    </row>
    <row r="21" spans="1:13" ht="17">
      <c r="A21" s="318">
        <v>3</v>
      </c>
      <c r="B21" s="303" t="s">
        <v>25</v>
      </c>
      <c r="C21" s="305" t="s">
        <v>30</v>
      </c>
      <c r="D21" s="296" t="s">
        <v>45</v>
      </c>
      <c r="E21" s="47" t="s">
        <v>18</v>
      </c>
      <c r="F21" s="48">
        <v>82</v>
      </c>
      <c r="G21" s="48">
        <v>98</v>
      </c>
      <c r="H21" s="48">
        <f>G21-F21</f>
        <v>16</v>
      </c>
      <c r="I21" s="48">
        <f>H21*3/100</f>
        <v>0.48</v>
      </c>
      <c r="J21" s="48">
        <v>0</v>
      </c>
      <c r="K21" s="49">
        <f t="shared" si="2"/>
        <v>0</v>
      </c>
      <c r="L21" s="49">
        <f>H21-K21</f>
        <v>16</v>
      </c>
      <c r="M21" s="66">
        <f>L21*2.7</f>
        <v>43.2</v>
      </c>
    </row>
    <row r="22" spans="1:13" ht="17">
      <c r="A22" s="319"/>
      <c r="B22" s="304"/>
      <c r="C22" s="306"/>
      <c r="D22" s="297"/>
      <c r="E22" s="39" t="s">
        <v>19</v>
      </c>
      <c r="F22" s="40">
        <v>12994</v>
      </c>
      <c r="G22" s="40">
        <v>17353</v>
      </c>
      <c r="H22" s="46">
        <f>G22-F22</f>
        <v>4359</v>
      </c>
      <c r="I22" s="40">
        <f>H22*3/100</f>
        <v>130.77000000000001</v>
      </c>
      <c r="J22" s="40">
        <v>0</v>
      </c>
      <c r="K22" s="41">
        <f t="shared" si="2"/>
        <v>131</v>
      </c>
      <c r="L22" s="41">
        <f>H22-K22</f>
        <v>4228</v>
      </c>
      <c r="M22" s="65">
        <f>L22*0.26</f>
        <v>1099.28</v>
      </c>
    </row>
    <row r="23" spans="1:13">
      <c r="L23" s="37">
        <f>SUM(L10:L22)</f>
        <v>96441</v>
      </c>
      <c r="M23" s="68">
        <f>L23*0.26</f>
        <v>25074.66</v>
      </c>
    </row>
    <row r="25" spans="1:13" ht="20">
      <c r="B25" s="45" t="s">
        <v>34</v>
      </c>
      <c r="E25" s="309" t="s">
        <v>37</v>
      </c>
      <c r="F25" s="309"/>
      <c r="G25" s="309"/>
      <c r="I25" s="51"/>
      <c r="J25" s="51"/>
      <c r="K25" s="61" t="e">
        <f>#REF!</f>
        <v>#REF!</v>
      </c>
      <c r="L25" s="52">
        <v>2.7</v>
      </c>
      <c r="M25" s="52" t="e">
        <f>K25*L25</f>
        <v>#REF!</v>
      </c>
    </row>
    <row r="26" spans="1:13" ht="20">
      <c r="B26" s="45" t="s">
        <v>35</v>
      </c>
      <c r="E26" s="309" t="s">
        <v>40</v>
      </c>
      <c r="F26" s="309"/>
      <c r="G26" s="309"/>
      <c r="I26" s="51"/>
      <c r="J26" s="51"/>
      <c r="K26" s="61">
        <f>L23</f>
        <v>96441</v>
      </c>
      <c r="L26" s="52">
        <v>0.26</v>
      </c>
      <c r="M26" s="52">
        <f>K26*L26</f>
        <v>25074.66</v>
      </c>
    </row>
    <row r="27" spans="1:13" ht="23">
      <c r="B27" s="45" t="s">
        <v>36</v>
      </c>
      <c r="G27" s="53" t="s">
        <v>39</v>
      </c>
      <c r="M27" s="69" t="e">
        <f>SUM(M25:M26)</f>
        <v>#REF!</v>
      </c>
    </row>
    <row r="34" spans="1:17" s="12" customFormat="1">
      <c r="A34"/>
      <c r="B34"/>
      <c r="C34" s="28"/>
      <c r="D34" s="29"/>
      <c r="E34" s="30"/>
      <c r="F34" s="31"/>
      <c r="G34" s="31"/>
      <c r="H34" s="62"/>
      <c r="I34" s="32"/>
      <c r="J34" s="32"/>
      <c r="K34" s="31"/>
      <c r="L34" s="33"/>
      <c r="M34" s="68"/>
      <c r="N34"/>
      <c r="O34"/>
      <c r="P34"/>
      <c r="Q34"/>
    </row>
    <row r="38" spans="1:17" s="12" customFormat="1">
      <c r="A38"/>
      <c r="B38"/>
      <c r="C38" s="28"/>
      <c r="D38" s="34"/>
      <c r="F38" s="35"/>
      <c r="G38" s="35"/>
      <c r="H38" s="60"/>
      <c r="I38" s="36"/>
      <c r="J38" s="36"/>
      <c r="K38" s="35"/>
      <c r="L38" s="37"/>
      <c r="M38" s="68"/>
      <c r="N38"/>
      <c r="O38"/>
      <c r="P38"/>
      <c r="Q38"/>
    </row>
  </sheetData>
  <mergeCells count="30">
    <mergeCell ref="A8:A9"/>
    <mergeCell ref="B8:B9"/>
    <mergeCell ref="C8:C9"/>
    <mergeCell ref="A1:L1"/>
    <mergeCell ref="A2:L2"/>
    <mergeCell ref="A3:L3"/>
    <mergeCell ref="A6:L6"/>
    <mergeCell ref="A7:L7"/>
    <mergeCell ref="E8:E9"/>
    <mergeCell ref="D8:D9"/>
    <mergeCell ref="E25:G25"/>
    <mergeCell ref="E26:G26"/>
    <mergeCell ref="F8:F9"/>
    <mergeCell ref="G8:G9"/>
    <mergeCell ref="D17:D18"/>
    <mergeCell ref="D15:D16"/>
    <mergeCell ref="A21:A22"/>
    <mergeCell ref="B21:B22"/>
    <mergeCell ref="C21:C22"/>
    <mergeCell ref="D21:D22"/>
    <mergeCell ref="A11:A12"/>
    <mergeCell ref="B11:B12"/>
    <mergeCell ref="C11:C12"/>
    <mergeCell ref="D11:D12"/>
    <mergeCell ref="A17:A18"/>
    <mergeCell ref="B17:B18"/>
    <mergeCell ref="C17:C18"/>
    <mergeCell ref="A15:A16"/>
    <mergeCell ref="B15:B16"/>
    <mergeCell ref="C15:C16"/>
  </mergeCells>
  <pageMargins left="0.47" right="0.18" top="0.15748031496062992" bottom="0.43" header="0.31496062992125984" footer="0.17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P33"/>
  <sheetViews>
    <sheetView workbookViewId="0">
      <selection activeCell="A7" sqref="A7:XFD7"/>
    </sheetView>
  </sheetViews>
  <sheetFormatPr baseColWidth="10" defaultColWidth="8.83203125" defaultRowHeight="14" x14ac:dyDescent="0"/>
  <cols>
    <col min="1" max="1" width="2.33203125" bestFit="1" customWidth="1"/>
    <col min="2" max="2" width="25.5" customWidth="1"/>
    <col min="3" max="3" width="15" bestFit="1" customWidth="1"/>
    <col min="4" max="4" width="12.5" style="70" bestFit="1" customWidth="1"/>
    <col min="5" max="5" width="6" style="70" bestFit="1" customWidth="1"/>
    <col min="6" max="6" width="8.83203125" style="70"/>
    <col min="7" max="7" width="12.5" style="70" bestFit="1" customWidth="1"/>
    <col min="8" max="8" width="12.33203125" style="70" bestFit="1" customWidth="1"/>
    <col min="9" max="9" width="5.5" style="70" hidden="1" customWidth="1"/>
    <col min="10" max="10" width="5.1640625" style="70" hidden="1" customWidth="1"/>
    <col min="11" max="12" width="14.1640625" style="70" customWidth="1"/>
    <col min="13" max="13" width="10.33203125" style="70" bestFit="1" customWidth="1"/>
  </cols>
  <sheetData>
    <row r="1" spans="1:16" ht="27.75" customHeight="1">
      <c r="A1" s="295" t="s">
        <v>0</v>
      </c>
      <c r="B1" s="295"/>
      <c r="C1" s="295"/>
      <c r="D1" s="295"/>
      <c r="E1" s="295"/>
      <c r="F1" s="295"/>
      <c r="G1" s="295"/>
      <c r="H1" s="295"/>
      <c r="I1" s="295"/>
      <c r="J1" s="295"/>
      <c r="K1" s="295"/>
      <c r="L1" s="295"/>
      <c r="M1" s="295"/>
      <c r="N1" s="2"/>
      <c r="O1" s="2"/>
    </row>
    <row r="2" spans="1:16" ht="27.75" customHeight="1">
      <c r="A2" s="295" t="s">
        <v>0</v>
      </c>
      <c r="B2" s="295"/>
      <c r="C2" s="295"/>
      <c r="D2" s="295"/>
      <c r="E2" s="295"/>
      <c r="F2" s="295"/>
      <c r="G2" s="295"/>
      <c r="H2" s="295"/>
      <c r="I2" s="295"/>
      <c r="J2" s="295"/>
      <c r="K2" s="295"/>
      <c r="L2" s="295"/>
      <c r="M2" s="295"/>
      <c r="N2" s="2"/>
      <c r="O2" s="2"/>
      <c r="P2" s="2"/>
    </row>
    <row r="3" spans="1:16" ht="21.75" customHeight="1">
      <c r="A3" s="295" t="s">
        <v>1</v>
      </c>
      <c r="B3" s="295"/>
      <c r="C3" s="295"/>
      <c r="D3" s="295"/>
      <c r="E3" s="295"/>
      <c r="F3" s="295"/>
      <c r="G3" s="295"/>
      <c r="H3" s="295"/>
      <c r="I3" s="295"/>
      <c r="J3" s="295"/>
      <c r="K3" s="295"/>
      <c r="L3" s="295"/>
      <c r="M3" s="295"/>
      <c r="N3" s="2"/>
      <c r="O3" s="2"/>
      <c r="P3" s="2"/>
    </row>
    <row r="4" spans="1:16" ht="21.75" customHeight="1">
      <c r="A4" s="295" t="s">
        <v>2</v>
      </c>
      <c r="B4" s="295"/>
      <c r="C4" s="295"/>
      <c r="D4" s="295"/>
      <c r="E4" s="295"/>
      <c r="F4" s="295"/>
      <c r="G4" s="295"/>
      <c r="H4" s="295"/>
      <c r="I4" s="295"/>
      <c r="J4" s="295"/>
      <c r="K4" s="295"/>
      <c r="L4" s="295"/>
      <c r="M4" s="295"/>
      <c r="N4" s="4"/>
      <c r="O4" s="4"/>
      <c r="P4" s="4"/>
    </row>
    <row r="5" spans="1:16" ht="8.25" customHeight="1" thickBot="1">
      <c r="A5" s="5"/>
      <c r="B5" s="5"/>
      <c r="C5" s="6"/>
      <c r="D5" s="7"/>
      <c r="E5" s="8"/>
      <c r="F5" s="9"/>
      <c r="G5" s="9"/>
      <c r="H5" s="56"/>
      <c r="I5" s="10"/>
      <c r="J5" s="10"/>
      <c r="K5" s="9"/>
      <c r="L5" s="11"/>
      <c r="M5" s="11"/>
      <c r="O5" s="13"/>
      <c r="P5" s="13"/>
    </row>
    <row r="6" spans="1:16" ht="8.25" customHeight="1" thickTop="1">
      <c r="A6" s="14"/>
      <c r="B6" s="14"/>
      <c r="C6" s="15"/>
      <c r="D6" s="16"/>
      <c r="E6" s="17"/>
      <c r="H6" s="57"/>
      <c r="I6" s="19"/>
      <c r="J6" s="19"/>
      <c r="K6" s="18"/>
      <c r="L6" s="20"/>
      <c r="M6" s="68"/>
      <c r="O6" s="13"/>
      <c r="P6" s="13"/>
    </row>
    <row r="7" spans="1:16" s="119" customFormat="1" ht="21.75" customHeight="1">
      <c r="A7" s="266" t="s">
        <v>108</v>
      </c>
      <c r="B7" s="266"/>
      <c r="C7" s="266"/>
      <c r="D7" s="266"/>
      <c r="E7" s="324" t="s">
        <v>115</v>
      </c>
      <c r="F7" s="324"/>
      <c r="G7" s="250" t="s">
        <v>109</v>
      </c>
      <c r="H7" s="199">
        <v>2561</v>
      </c>
      <c r="I7" s="199"/>
      <c r="J7" s="199"/>
      <c r="K7" s="199"/>
      <c r="L7" s="164"/>
      <c r="M7" s="155"/>
      <c r="N7" s="155"/>
    </row>
    <row r="8" spans="1:16" ht="27" customHeight="1">
      <c r="A8" s="322" t="s">
        <v>41</v>
      </c>
      <c r="B8" s="322"/>
      <c r="C8" s="322"/>
      <c r="D8" s="322"/>
      <c r="E8" s="322"/>
      <c r="F8" s="322"/>
      <c r="G8" s="322"/>
      <c r="H8" s="322"/>
      <c r="I8" s="322"/>
      <c r="J8" s="322"/>
      <c r="K8" s="322"/>
      <c r="L8" s="322"/>
      <c r="M8" s="322"/>
    </row>
    <row r="9" spans="1:16" ht="10.5" customHeight="1">
      <c r="A9" s="323"/>
      <c r="B9" s="323"/>
      <c r="C9" s="323"/>
      <c r="D9" s="323"/>
      <c r="E9" s="323"/>
      <c r="F9" s="323"/>
      <c r="G9" s="323"/>
      <c r="H9" s="323"/>
      <c r="I9" s="323"/>
      <c r="J9" s="323"/>
      <c r="K9" s="323"/>
      <c r="L9" s="323"/>
      <c r="M9" s="323"/>
    </row>
    <row r="10" spans="1:16" ht="25" customHeight="1">
      <c r="A10" s="314" t="s">
        <v>4</v>
      </c>
      <c r="B10" s="316" t="s">
        <v>5</v>
      </c>
      <c r="C10" s="316" t="s">
        <v>7</v>
      </c>
      <c r="D10" s="320" t="s">
        <v>47</v>
      </c>
      <c r="E10" s="268" t="s">
        <v>110</v>
      </c>
      <c r="F10" s="310" t="s">
        <v>8</v>
      </c>
      <c r="G10" s="312" t="s">
        <v>9</v>
      </c>
      <c r="H10" s="58" t="s">
        <v>10</v>
      </c>
      <c r="I10" s="22"/>
      <c r="J10" s="23" t="s">
        <v>11</v>
      </c>
      <c r="K10" s="23" t="s">
        <v>11</v>
      </c>
      <c r="L10" s="21" t="s">
        <v>10</v>
      </c>
      <c r="M10" s="116" t="s">
        <v>12</v>
      </c>
    </row>
    <row r="11" spans="1:16" ht="25" customHeight="1">
      <c r="A11" s="315"/>
      <c r="B11" s="317"/>
      <c r="C11" s="317"/>
      <c r="D11" s="321"/>
      <c r="E11" s="269"/>
      <c r="F11" s="311"/>
      <c r="G11" s="313"/>
      <c r="H11" s="59" t="s">
        <v>13</v>
      </c>
      <c r="I11" s="25"/>
      <c r="J11" s="26" t="s">
        <v>33</v>
      </c>
      <c r="K11" s="26" t="s">
        <v>33</v>
      </c>
      <c r="L11" s="24" t="s">
        <v>101</v>
      </c>
      <c r="M11" s="117"/>
    </row>
    <row r="12" spans="1:16" s="70" customFormat="1" ht="17.25" customHeight="1">
      <c r="A12" s="42">
        <v>2</v>
      </c>
      <c r="B12" s="27" t="s">
        <v>15</v>
      </c>
      <c r="C12" s="43" t="s">
        <v>20</v>
      </c>
      <c r="D12" s="72" t="s">
        <v>50</v>
      </c>
      <c r="E12" s="72" t="s">
        <v>19</v>
      </c>
      <c r="F12" s="86">
        <v>30651</v>
      </c>
      <c r="G12" s="86">
        <v>36586</v>
      </c>
      <c r="H12" s="86">
        <f>G12-F12</f>
        <v>5935</v>
      </c>
      <c r="I12" s="86">
        <f>H12*3/100</f>
        <v>178.05</v>
      </c>
      <c r="J12" s="83">
        <v>0</v>
      </c>
      <c r="K12" s="87">
        <f>ROUND(I12,J12)</f>
        <v>178</v>
      </c>
      <c r="L12" s="88">
        <f t="shared" ref="L12:L24" si="0">H12-K12</f>
        <v>5757</v>
      </c>
      <c r="M12" s="89">
        <f>L12*0.26</f>
        <v>1496.8200000000002</v>
      </c>
    </row>
    <row r="13" spans="1:16" s="70" customFormat="1" ht="17.25" customHeight="1">
      <c r="A13" s="296">
        <v>1</v>
      </c>
      <c r="B13" s="303" t="s">
        <v>15</v>
      </c>
      <c r="C13" s="305" t="s">
        <v>16</v>
      </c>
      <c r="D13" s="327" t="s">
        <v>50</v>
      </c>
      <c r="E13" s="82" t="s">
        <v>18</v>
      </c>
      <c r="F13" s="83">
        <v>1663</v>
      </c>
      <c r="G13" s="83">
        <v>1704</v>
      </c>
      <c r="H13" s="83">
        <f t="shared" ref="H13:H20" si="1">G13-F13</f>
        <v>41</v>
      </c>
      <c r="I13" s="83">
        <f t="shared" ref="I13:I20" si="2">H13*3/100</f>
        <v>1.23</v>
      </c>
      <c r="J13" s="83">
        <v>0</v>
      </c>
      <c r="K13" s="84">
        <f t="shared" ref="K13:K24" si="3">ROUND(I13,J13)</f>
        <v>1</v>
      </c>
      <c r="L13" s="84">
        <f t="shared" si="0"/>
        <v>40</v>
      </c>
      <c r="M13" s="85" t="e">
        <f>#REF!*#REF!</f>
        <v>#REF!</v>
      </c>
    </row>
    <row r="14" spans="1:16" s="70" customFormat="1" ht="17.25" customHeight="1">
      <c r="A14" s="297"/>
      <c r="B14" s="304"/>
      <c r="C14" s="306"/>
      <c r="D14" s="328"/>
      <c r="E14" s="72" t="s">
        <v>19</v>
      </c>
      <c r="F14" s="86">
        <v>55078</v>
      </c>
      <c r="G14" s="86">
        <v>69742</v>
      </c>
      <c r="H14" s="86">
        <f t="shared" si="1"/>
        <v>14664</v>
      </c>
      <c r="I14" s="86">
        <f t="shared" si="2"/>
        <v>439.92</v>
      </c>
      <c r="J14" s="83">
        <v>0</v>
      </c>
      <c r="K14" s="87">
        <f t="shared" si="3"/>
        <v>440</v>
      </c>
      <c r="L14" s="88">
        <f t="shared" si="0"/>
        <v>14224</v>
      </c>
      <c r="M14" s="89">
        <f>L14*0.26</f>
        <v>3698.2400000000002</v>
      </c>
    </row>
    <row r="15" spans="1:16" s="70" customFormat="1" ht="17.25" customHeight="1">
      <c r="A15" s="42">
        <v>1</v>
      </c>
      <c r="B15" s="27" t="s">
        <v>21</v>
      </c>
      <c r="C15" s="43" t="s">
        <v>22</v>
      </c>
      <c r="D15" s="72" t="s">
        <v>51</v>
      </c>
      <c r="E15" s="72" t="s">
        <v>19</v>
      </c>
      <c r="F15" s="86">
        <v>65605</v>
      </c>
      <c r="G15" s="86">
        <v>81536</v>
      </c>
      <c r="H15" s="86">
        <f t="shared" si="1"/>
        <v>15931</v>
      </c>
      <c r="I15" s="86">
        <f t="shared" si="2"/>
        <v>477.93</v>
      </c>
      <c r="J15" s="83">
        <v>0</v>
      </c>
      <c r="K15" s="87">
        <f t="shared" si="3"/>
        <v>478</v>
      </c>
      <c r="L15" s="88">
        <f t="shared" si="0"/>
        <v>15453</v>
      </c>
      <c r="M15" s="89">
        <f>L15*0.26</f>
        <v>4017.78</v>
      </c>
    </row>
    <row r="16" spans="1:16" s="70" customFormat="1" ht="17.25" customHeight="1">
      <c r="A16" s="42">
        <v>2</v>
      </c>
      <c r="B16" s="44" t="s">
        <v>21</v>
      </c>
      <c r="C16" s="43" t="s">
        <v>24</v>
      </c>
      <c r="D16" s="72" t="s">
        <v>51</v>
      </c>
      <c r="E16" s="72" t="s">
        <v>19</v>
      </c>
      <c r="F16" s="86">
        <v>85783</v>
      </c>
      <c r="G16" s="86">
        <v>110432</v>
      </c>
      <c r="H16" s="86">
        <f t="shared" si="1"/>
        <v>24649</v>
      </c>
      <c r="I16" s="86">
        <f t="shared" si="2"/>
        <v>739.47</v>
      </c>
      <c r="J16" s="83">
        <v>0</v>
      </c>
      <c r="K16" s="87">
        <f t="shared" si="3"/>
        <v>739</v>
      </c>
      <c r="L16" s="88">
        <f t="shared" si="0"/>
        <v>23910</v>
      </c>
      <c r="M16" s="89">
        <f>L16*0.26</f>
        <v>6216.6</v>
      </c>
    </row>
    <row r="17" spans="1:13" s="70" customFormat="1" ht="17.25" customHeight="1">
      <c r="A17" s="296">
        <v>3</v>
      </c>
      <c r="B17" s="303" t="s">
        <v>21</v>
      </c>
      <c r="C17" s="305" t="s">
        <v>31</v>
      </c>
      <c r="D17" s="325" t="s">
        <v>51</v>
      </c>
      <c r="E17" s="82" t="s">
        <v>18</v>
      </c>
      <c r="F17" s="83">
        <v>98</v>
      </c>
      <c r="G17" s="83">
        <v>147</v>
      </c>
      <c r="H17" s="83">
        <f t="shared" si="1"/>
        <v>49</v>
      </c>
      <c r="I17" s="83">
        <f t="shared" si="2"/>
        <v>1.47</v>
      </c>
      <c r="J17" s="83">
        <v>0</v>
      </c>
      <c r="K17" s="84">
        <f t="shared" si="3"/>
        <v>1</v>
      </c>
      <c r="L17" s="84">
        <f t="shared" si="0"/>
        <v>48</v>
      </c>
      <c r="M17" s="85">
        <f>L17*2.7</f>
        <v>129.60000000000002</v>
      </c>
    </row>
    <row r="18" spans="1:13" s="70" customFormat="1" ht="17.25" customHeight="1">
      <c r="A18" s="297"/>
      <c r="B18" s="304"/>
      <c r="C18" s="306"/>
      <c r="D18" s="326"/>
      <c r="E18" s="72" t="s">
        <v>19</v>
      </c>
      <c r="F18" s="86">
        <v>5905</v>
      </c>
      <c r="G18" s="86">
        <v>6863</v>
      </c>
      <c r="H18" s="86">
        <f t="shared" si="1"/>
        <v>958</v>
      </c>
      <c r="I18" s="86">
        <f t="shared" si="2"/>
        <v>28.74</v>
      </c>
      <c r="J18" s="83">
        <v>0</v>
      </c>
      <c r="K18" s="87">
        <f t="shared" si="3"/>
        <v>29</v>
      </c>
      <c r="L18" s="88">
        <f t="shared" si="0"/>
        <v>929</v>
      </c>
      <c r="M18" s="89">
        <f>L18*0.26</f>
        <v>241.54000000000002</v>
      </c>
    </row>
    <row r="19" spans="1:13" s="70" customFormat="1" ht="17.25" customHeight="1">
      <c r="A19" s="296">
        <v>4</v>
      </c>
      <c r="B19" s="303" t="s">
        <v>21</v>
      </c>
      <c r="C19" s="305" t="s">
        <v>32</v>
      </c>
      <c r="D19" s="325" t="s">
        <v>51</v>
      </c>
      <c r="E19" s="82" t="s">
        <v>18</v>
      </c>
      <c r="F19" s="83">
        <v>2637</v>
      </c>
      <c r="G19" s="83">
        <v>3172</v>
      </c>
      <c r="H19" s="83">
        <f t="shared" si="1"/>
        <v>535</v>
      </c>
      <c r="I19" s="83">
        <f t="shared" si="2"/>
        <v>16.05</v>
      </c>
      <c r="J19" s="83">
        <v>0</v>
      </c>
      <c r="K19" s="84">
        <f t="shared" si="3"/>
        <v>16</v>
      </c>
      <c r="L19" s="84">
        <f t="shared" si="0"/>
        <v>519</v>
      </c>
      <c r="M19" s="85">
        <f>L19*2.7</f>
        <v>1401.3000000000002</v>
      </c>
    </row>
    <row r="20" spans="1:13" s="70" customFormat="1" ht="17.25" customHeight="1">
      <c r="A20" s="297"/>
      <c r="B20" s="304"/>
      <c r="C20" s="306"/>
      <c r="D20" s="326"/>
      <c r="E20" s="72" t="s">
        <v>19</v>
      </c>
      <c r="F20" s="86">
        <v>54992</v>
      </c>
      <c r="G20" s="86">
        <v>68262</v>
      </c>
      <c r="H20" s="86">
        <f t="shared" si="1"/>
        <v>13270</v>
      </c>
      <c r="I20" s="86">
        <f t="shared" si="2"/>
        <v>398.1</v>
      </c>
      <c r="J20" s="83">
        <v>0</v>
      </c>
      <c r="K20" s="87">
        <f t="shared" si="3"/>
        <v>398</v>
      </c>
      <c r="L20" s="88">
        <f t="shared" si="0"/>
        <v>12872</v>
      </c>
      <c r="M20" s="89">
        <f>L20*0.26</f>
        <v>3346.7200000000003</v>
      </c>
    </row>
    <row r="21" spans="1:13" ht="17.25" customHeight="1">
      <c r="A21" s="42">
        <v>1</v>
      </c>
      <c r="B21" s="27" t="s">
        <v>25</v>
      </c>
      <c r="C21" s="43" t="s">
        <v>26</v>
      </c>
      <c r="D21" s="72" t="s">
        <v>52</v>
      </c>
      <c r="E21" s="72" t="s">
        <v>19</v>
      </c>
      <c r="F21" s="86">
        <v>38385</v>
      </c>
      <c r="G21" s="86">
        <v>47857</v>
      </c>
      <c r="H21" s="86">
        <f>G21-F21</f>
        <v>9472</v>
      </c>
      <c r="I21" s="86">
        <f>H21*3/100</f>
        <v>284.16000000000003</v>
      </c>
      <c r="J21" s="83">
        <v>0</v>
      </c>
      <c r="K21" s="87">
        <f t="shared" si="3"/>
        <v>284</v>
      </c>
      <c r="L21" s="88">
        <f t="shared" si="0"/>
        <v>9188</v>
      </c>
      <c r="M21" s="89">
        <f>L21*0.26</f>
        <v>2388.88</v>
      </c>
    </row>
    <row r="22" spans="1:13" ht="17.25" customHeight="1">
      <c r="A22" s="42">
        <v>2</v>
      </c>
      <c r="B22" s="27" t="s">
        <v>28</v>
      </c>
      <c r="C22" s="43" t="s">
        <v>29</v>
      </c>
      <c r="D22" s="72" t="s">
        <v>53</v>
      </c>
      <c r="E22" s="72" t="s">
        <v>19</v>
      </c>
      <c r="F22" s="86">
        <v>24663</v>
      </c>
      <c r="G22" s="86">
        <v>30069</v>
      </c>
      <c r="H22" s="86">
        <f>G22-F22</f>
        <v>5406</v>
      </c>
      <c r="I22" s="86">
        <f>H22*3/100</f>
        <v>162.18</v>
      </c>
      <c r="J22" s="83">
        <v>0</v>
      </c>
      <c r="K22" s="87">
        <f t="shared" si="3"/>
        <v>162</v>
      </c>
      <c r="L22" s="88">
        <f t="shared" si="0"/>
        <v>5244</v>
      </c>
      <c r="M22" s="89">
        <f>L22*0.26</f>
        <v>1363.44</v>
      </c>
    </row>
    <row r="23" spans="1:13" ht="17.25" customHeight="1">
      <c r="A23" s="318">
        <v>3</v>
      </c>
      <c r="B23" s="303" t="s">
        <v>25</v>
      </c>
      <c r="C23" s="305" t="s">
        <v>30</v>
      </c>
      <c r="D23" s="325" t="s">
        <v>53</v>
      </c>
      <c r="E23" s="82" t="s">
        <v>18</v>
      </c>
      <c r="F23" s="83">
        <v>98</v>
      </c>
      <c r="G23" s="83">
        <v>192</v>
      </c>
      <c r="H23" s="83">
        <f>G23-F23</f>
        <v>94</v>
      </c>
      <c r="I23" s="83">
        <f>H23*3/100</f>
        <v>2.82</v>
      </c>
      <c r="J23" s="83">
        <v>0</v>
      </c>
      <c r="K23" s="84">
        <f t="shared" si="3"/>
        <v>3</v>
      </c>
      <c r="L23" s="84">
        <f t="shared" si="0"/>
        <v>91</v>
      </c>
      <c r="M23" s="95">
        <f>L23*2.7</f>
        <v>245.70000000000002</v>
      </c>
    </row>
    <row r="24" spans="1:13" ht="17.25" customHeight="1">
      <c r="A24" s="319"/>
      <c r="B24" s="304"/>
      <c r="C24" s="306"/>
      <c r="D24" s="326"/>
      <c r="E24" s="72" t="s">
        <v>19</v>
      </c>
      <c r="F24" s="86">
        <v>17353</v>
      </c>
      <c r="G24" s="86">
        <v>20604</v>
      </c>
      <c r="H24" s="86">
        <f>G24-F24</f>
        <v>3251</v>
      </c>
      <c r="I24" s="86">
        <f>H24*3/100</f>
        <v>97.53</v>
      </c>
      <c r="J24" s="83">
        <v>0</v>
      </c>
      <c r="K24" s="87">
        <f t="shared" si="3"/>
        <v>98</v>
      </c>
      <c r="L24" s="88">
        <f t="shared" si="0"/>
        <v>3153</v>
      </c>
      <c r="M24" s="89">
        <f>L24*0.26</f>
        <v>819.78</v>
      </c>
    </row>
    <row r="25" spans="1:13" ht="17.25" customHeight="1">
      <c r="A25" s="125"/>
      <c r="B25" s="126"/>
      <c r="C25" s="127"/>
      <c r="D25" s="128"/>
      <c r="E25" s="129"/>
      <c r="F25" s="130"/>
      <c r="G25" s="130"/>
      <c r="H25" s="130"/>
      <c r="I25" s="130"/>
      <c r="J25" s="131"/>
      <c r="K25" s="132"/>
      <c r="L25" s="133">
        <f>SUM(L12:L24)</f>
        <v>91428</v>
      </c>
      <c r="M25" s="134">
        <f>L25*0.26</f>
        <v>23771.280000000002</v>
      </c>
    </row>
    <row r="26" spans="1:13" ht="17.25" customHeight="1">
      <c r="A26" s="330"/>
      <c r="B26" s="330"/>
      <c r="C26" s="330"/>
      <c r="D26" s="330"/>
      <c r="E26" s="330"/>
      <c r="F26" s="330"/>
      <c r="G26" s="330"/>
      <c r="H26" s="79" t="s">
        <v>18</v>
      </c>
      <c r="I26" s="73"/>
      <c r="J26" s="73"/>
      <c r="K26" s="75">
        <v>2.7</v>
      </c>
      <c r="L26" s="76">
        <f>L23</f>
        <v>91</v>
      </c>
      <c r="M26" s="96">
        <f>L26*K26</f>
        <v>245.70000000000002</v>
      </c>
    </row>
    <row r="27" spans="1:13" ht="17.25" customHeight="1">
      <c r="A27" s="331"/>
      <c r="B27" s="331"/>
      <c r="C27" s="331"/>
      <c r="D27" s="331"/>
      <c r="E27" s="331"/>
      <c r="F27" s="331"/>
      <c r="G27" s="331"/>
      <c r="H27" s="74" t="s">
        <v>19</v>
      </c>
      <c r="I27" s="80"/>
      <c r="J27" s="80"/>
      <c r="K27" s="77">
        <v>0.26</v>
      </c>
      <c r="L27" s="78">
        <f>L24+L22+L21</f>
        <v>17585</v>
      </c>
      <c r="M27" s="97">
        <f>L27*K27</f>
        <v>4572.1000000000004</v>
      </c>
    </row>
    <row r="28" spans="1:13" ht="17.25" customHeight="1">
      <c r="A28" s="331"/>
      <c r="B28" s="331"/>
      <c r="C28" s="331"/>
      <c r="D28" s="331"/>
      <c r="E28" s="331"/>
      <c r="F28" s="331"/>
      <c r="G28" s="331"/>
      <c r="H28" s="74" t="s">
        <v>48</v>
      </c>
      <c r="I28" s="80"/>
      <c r="J28" s="80"/>
      <c r="K28" s="80"/>
      <c r="L28" s="80"/>
      <c r="M28" s="98">
        <f>SUM(M26:M27)</f>
        <v>4817.8</v>
      </c>
    </row>
    <row r="29" spans="1:13" ht="18" customHeight="1">
      <c r="A29" s="106" t="s">
        <v>34</v>
      </c>
      <c r="B29" s="104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99"/>
    </row>
    <row r="30" spans="1:13" ht="22.5" customHeight="1">
      <c r="A30" s="106" t="s">
        <v>35</v>
      </c>
      <c r="B30" s="105"/>
      <c r="D30" s="332" t="s">
        <v>37</v>
      </c>
      <c r="E30" s="332"/>
      <c r="F30" s="332"/>
      <c r="G30" s="332"/>
      <c r="H30" s="101">
        <f>L23+L19+L17+L13</f>
        <v>698</v>
      </c>
      <c r="I30" s="91"/>
      <c r="J30" s="91"/>
      <c r="K30" s="71"/>
      <c r="L30" s="71">
        <v>2.7</v>
      </c>
      <c r="M30" s="111">
        <f>H30*L30</f>
        <v>1884.6000000000001</v>
      </c>
    </row>
    <row r="31" spans="1:13" ht="22.5" customHeight="1">
      <c r="A31" s="106" t="s">
        <v>36</v>
      </c>
      <c r="B31" s="105"/>
      <c r="D31" s="332" t="s">
        <v>38</v>
      </c>
      <c r="E31" s="332"/>
      <c r="F31" s="332"/>
      <c r="G31" s="332"/>
      <c r="H31" s="100">
        <f>L25-H30</f>
        <v>90730</v>
      </c>
      <c r="I31" s="91"/>
      <c r="J31" s="91"/>
      <c r="K31" s="71"/>
      <c r="L31" s="71">
        <v>0.26</v>
      </c>
      <c r="M31" s="102">
        <f>L31*H31</f>
        <v>23589.8</v>
      </c>
    </row>
    <row r="32" spans="1:13" ht="22.5" customHeight="1">
      <c r="A32" s="70"/>
      <c r="D32" s="329" t="s">
        <v>49</v>
      </c>
      <c r="E32" s="329"/>
      <c r="F32" s="329"/>
      <c r="G32" s="329"/>
      <c r="H32" s="71"/>
      <c r="I32" s="91"/>
      <c r="J32" s="91"/>
      <c r="K32" s="71"/>
      <c r="L32" s="71"/>
      <c r="M32" s="103">
        <f>SUM(M30:M31)</f>
        <v>25474.399999999998</v>
      </c>
    </row>
    <row r="33" spans="1:13" ht="20">
      <c r="A33" s="70"/>
      <c r="D33" s="71"/>
      <c r="E33" s="90"/>
      <c r="F33" s="71"/>
      <c r="G33" s="71"/>
      <c r="H33" s="71"/>
      <c r="I33" s="91"/>
      <c r="J33" s="91"/>
      <c r="K33" s="71"/>
      <c r="L33" s="71"/>
      <c r="M33" s="92"/>
    </row>
  </sheetData>
  <mergeCells count="36">
    <mergeCell ref="D32:G32"/>
    <mergeCell ref="A19:A20"/>
    <mergeCell ref="B19:B20"/>
    <mergeCell ref="C19:C20"/>
    <mergeCell ref="D19:D20"/>
    <mergeCell ref="A23:A24"/>
    <mergeCell ref="B23:B24"/>
    <mergeCell ref="C23:C24"/>
    <mergeCell ref="D23:D24"/>
    <mergeCell ref="A26:G26"/>
    <mergeCell ref="A27:G27"/>
    <mergeCell ref="A28:G28"/>
    <mergeCell ref="D30:G30"/>
    <mergeCell ref="D31:G31"/>
    <mergeCell ref="A17:A18"/>
    <mergeCell ref="B17:B18"/>
    <mergeCell ref="C17:C18"/>
    <mergeCell ref="D17:D18"/>
    <mergeCell ref="A13:A14"/>
    <mergeCell ref="B13:B14"/>
    <mergeCell ref="C13:C14"/>
    <mergeCell ref="D13:D14"/>
    <mergeCell ref="A1:M1"/>
    <mergeCell ref="A2:M2"/>
    <mergeCell ref="A3:M3"/>
    <mergeCell ref="A4:M4"/>
    <mergeCell ref="A7:D7"/>
    <mergeCell ref="E7:F7"/>
    <mergeCell ref="B10:B11"/>
    <mergeCell ref="A10:A11"/>
    <mergeCell ref="A8:M9"/>
    <mergeCell ref="G10:G11"/>
    <mergeCell ref="F10:F11"/>
    <mergeCell ref="E10:E11"/>
    <mergeCell ref="D10:D11"/>
    <mergeCell ref="C10:C11"/>
  </mergeCells>
  <pageMargins left="0.68" right="0.17" top="0.15" bottom="0.14000000000000001" header="0.15" footer="0.1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P30"/>
  <sheetViews>
    <sheetView zoomScale="150" zoomScaleNormal="150" zoomScalePageLayoutView="150" workbookViewId="0">
      <selection activeCell="A7" sqref="A7:L7"/>
    </sheetView>
  </sheetViews>
  <sheetFormatPr baseColWidth="10" defaultColWidth="8.83203125" defaultRowHeight="14" x14ac:dyDescent="0"/>
  <cols>
    <col min="1" max="1" width="2.33203125" bestFit="1" customWidth="1"/>
    <col min="2" max="2" width="25.5" customWidth="1"/>
    <col min="3" max="3" width="15" bestFit="1" customWidth="1"/>
    <col min="4" max="4" width="12.5" style="70" bestFit="1" customWidth="1"/>
    <col min="5" max="5" width="6" style="70" bestFit="1" customWidth="1"/>
    <col min="6" max="6" width="8.83203125" style="70"/>
    <col min="7" max="7" width="12.5" style="70" bestFit="1" customWidth="1"/>
    <col min="8" max="8" width="12.33203125" style="70" bestFit="1" customWidth="1"/>
    <col min="9" max="9" width="5.5" style="70" hidden="1" customWidth="1"/>
    <col min="10" max="10" width="5.1640625" style="70" hidden="1" customWidth="1"/>
    <col min="11" max="11" width="10" style="70" customWidth="1"/>
    <col min="12" max="12" width="20.1640625" style="70" customWidth="1"/>
    <col min="13" max="13" width="10.33203125" style="70" bestFit="1" customWidth="1"/>
  </cols>
  <sheetData>
    <row r="1" spans="1:16" ht="27.75" customHeight="1">
      <c r="A1" s="295" t="s">
        <v>0</v>
      </c>
      <c r="B1" s="295"/>
      <c r="C1" s="295"/>
      <c r="D1" s="295"/>
      <c r="E1" s="295"/>
      <c r="F1" s="295"/>
      <c r="G1" s="295"/>
      <c r="H1" s="295"/>
      <c r="I1" s="295"/>
      <c r="J1" s="295"/>
      <c r="K1" s="295"/>
      <c r="L1" s="295"/>
      <c r="M1" s="1"/>
      <c r="N1" s="2"/>
      <c r="O1" s="2"/>
      <c r="P1" s="2"/>
    </row>
    <row r="2" spans="1:16" ht="21.75" customHeight="1">
      <c r="A2" s="295" t="s">
        <v>1</v>
      </c>
      <c r="B2" s="295"/>
      <c r="C2" s="295"/>
      <c r="D2" s="295"/>
      <c r="E2" s="295"/>
      <c r="F2" s="295"/>
      <c r="G2" s="295"/>
      <c r="H2" s="295"/>
      <c r="I2" s="295"/>
      <c r="J2" s="295"/>
      <c r="K2" s="295"/>
      <c r="L2" s="295"/>
      <c r="M2" s="1"/>
      <c r="N2" s="2"/>
      <c r="O2" s="2"/>
      <c r="P2" s="2"/>
    </row>
    <row r="3" spans="1:16" ht="21.75" customHeight="1">
      <c r="A3" s="295" t="s">
        <v>2</v>
      </c>
      <c r="B3" s="295"/>
      <c r="C3" s="295"/>
      <c r="D3" s="295"/>
      <c r="E3" s="295"/>
      <c r="F3" s="295"/>
      <c r="G3" s="295"/>
      <c r="H3" s="295"/>
      <c r="I3" s="295"/>
      <c r="J3" s="295"/>
      <c r="K3" s="295"/>
      <c r="L3" s="295"/>
      <c r="M3" s="3"/>
      <c r="N3" s="4"/>
      <c r="O3" s="4"/>
      <c r="P3" s="4"/>
    </row>
    <row r="4" spans="1:16" ht="8.25" customHeight="1" thickBot="1">
      <c r="A4" s="5"/>
      <c r="B4" s="5"/>
      <c r="C4" s="6"/>
      <c r="D4" s="7"/>
      <c r="E4" s="8"/>
      <c r="F4" s="9"/>
      <c r="G4" s="9"/>
      <c r="H4" s="56"/>
      <c r="I4" s="10"/>
      <c r="J4" s="10"/>
      <c r="K4" s="9"/>
      <c r="L4" s="11"/>
      <c r="M4" s="11"/>
      <c r="O4" s="13"/>
      <c r="P4" s="13"/>
    </row>
    <row r="5" spans="1:16" ht="8.25" customHeight="1" thickTop="1">
      <c r="A5" s="14"/>
      <c r="B5" s="14"/>
      <c r="C5" s="15"/>
      <c r="D5" s="16"/>
      <c r="E5" s="17"/>
      <c r="F5" s="18"/>
      <c r="G5" s="18"/>
      <c r="H5" s="57"/>
      <c r="I5" s="19"/>
      <c r="J5" s="19"/>
      <c r="K5" s="18"/>
      <c r="L5" s="20"/>
      <c r="M5" s="68"/>
      <c r="O5" s="13"/>
      <c r="P5" s="13"/>
    </row>
    <row r="6" spans="1:16" ht="21.75" customHeight="1">
      <c r="A6" s="295" t="s">
        <v>116</v>
      </c>
      <c r="B6" s="295"/>
      <c r="C6" s="295"/>
      <c r="D6" s="295"/>
      <c r="E6" s="295"/>
      <c r="F6" s="295"/>
      <c r="G6" s="295"/>
      <c r="H6" s="295"/>
      <c r="I6" s="295"/>
      <c r="J6" s="295"/>
      <c r="K6" s="295"/>
      <c r="L6" s="295"/>
      <c r="M6" s="68"/>
      <c r="O6" s="13"/>
      <c r="P6" s="13"/>
    </row>
    <row r="7" spans="1:16" ht="27" customHeight="1">
      <c r="A7" s="302" t="s">
        <v>41</v>
      </c>
      <c r="B7" s="302"/>
      <c r="C7" s="302"/>
      <c r="D7" s="302"/>
      <c r="E7" s="302"/>
      <c r="F7" s="302"/>
      <c r="G7" s="302"/>
      <c r="H7" s="302"/>
      <c r="I7" s="302"/>
      <c r="J7" s="302"/>
      <c r="K7" s="302"/>
      <c r="L7" s="302"/>
      <c r="M7" s="68"/>
    </row>
    <row r="8" spans="1:16" ht="25" customHeight="1">
      <c r="A8" s="314" t="s">
        <v>4</v>
      </c>
      <c r="B8" s="316" t="s">
        <v>5</v>
      </c>
      <c r="C8" s="316" t="s">
        <v>6</v>
      </c>
      <c r="D8" s="320" t="s">
        <v>7</v>
      </c>
      <c r="E8" s="333"/>
      <c r="F8" s="310" t="s">
        <v>8</v>
      </c>
      <c r="G8" s="312" t="s">
        <v>9</v>
      </c>
      <c r="H8" s="58" t="s">
        <v>10</v>
      </c>
      <c r="I8" s="22"/>
      <c r="J8" s="23" t="s">
        <v>11</v>
      </c>
      <c r="K8" s="23" t="s">
        <v>11</v>
      </c>
      <c r="L8" s="21" t="s">
        <v>10</v>
      </c>
      <c r="M8" s="116" t="s">
        <v>12</v>
      </c>
    </row>
    <row r="9" spans="1:16" ht="25" customHeight="1">
      <c r="A9" s="315"/>
      <c r="B9" s="317"/>
      <c r="C9" s="317"/>
      <c r="D9" s="321"/>
      <c r="E9" s="334"/>
      <c r="F9" s="311"/>
      <c r="G9" s="313"/>
      <c r="H9" s="59" t="s">
        <v>13</v>
      </c>
      <c r="I9" s="25"/>
      <c r="J9" s="26" t="s">
        <v>33</v>
      </c>
      <c r="K9" s="26" t="s">
        <v>33</v>
      </c>
      <c r="L9" s="24" t="s">
        <v>14</v>
      </c>
      <c r="M9" s="117"/>
    </row>
    <row r="10" spans="1:16" s="70" customFormat="1" ht="25" customHeight="1">
      <c r="A10" s="42">
        <v>2</v>
      </c>
      <c r="B10" s="27" t="s">
        <v>15</v>
      </c>
      <c r="C10" s="43" t="s">
        <v>20</v>
      </c>
      <c r="D10" s="109" t="s">
        <v>54</v>
      </c>
      <c r="E10" s="72" t="s">
        <v>19</v>
      </c>
      <c r="F10" s="86">
        <v>36586</v>
      </c>
      <c r="G10" s="86">
        <v>41407</v>
      </c>
      <c r="H10" s="86">
        <f>G10-F10</f>
        <v>4821</v>
      </c>
      <c r="I10" s="86">
        <f>H10*3/100</f>
        <v>144.63</v>
      </c>
      <c r="J10" s="83">
        <v>0</v>
      </c>
      <c r="K10" s="87">
        <f>ROUND(I10,J10)</f>
        <v>145</v>
      </c>
      <c r="L10" s="88">
        <f>H10-K10</f>
        <v>4676</v>
      </c>
      <c r="M10" s="89">
        <f>L10*0.26</f>
        <v>1215.76</v>
      </c>
      <c r="N10" s="249"/>
    </row>
    <row r="11" spans="1:16" s="70" customFormat="1" ht="17.25" customHeight="1">
      <c r="A11" s="296">
        <v>1</v>
      </c>
      <c r="B11" s="303" t="s">
        <v>15</v>
      </c>
      <c r="C11" s="305" t="s">
        <v>16</v>
      </c>
      <c r="D11" s="327" t="s">
        <v>54</v>
      </c>
      <c r="E11" s="82" t="s">
        <v>18</v>
      </c>
      <c r="F11" s="83">
        <v>1704</v>
      </c>
      <c r="G11" s="83">
        <v>1742</v>
      </c>
      <c r="H11" s="83">
        <f t="shared" ref="H11:H18" si="0">G11-F11</f>
        <v>38</v>
      </c>
      <c r="I11" s="110">
        <f>H11*3/100</f>
        <v>1.1399999999999999</v>
      </c>
      <c r="J11" s="83">
        <v>0</v>
      </c>
      <c r="K11" s="84">
        <f>ROUND(I11,J11)</f>
        <v>1</v>
      </c>
      <c r="L11" s="84">
        <f>H11-K11</f>
        <v>37</v>
      </c>
      <c r="M11" s="85">
        <f>L11*2.7</f>
        <v>99.9</v>
      </c>
    </row>
    <row r="12" spans="1:16" s="70" customFormat="1" ht="17.25" customHeight="1">
      <c r="A12" s="297"/>
      <c r="B12" s="304"/>
      <c r="C12" s="306"/>
      <c r="D12" s="328"/>
      <c r="E12" s="72" t="s">
        <v>19</v>
      </c>
      <c r="F12" s="86">
        <v>69742</v>
      </c>
      <c r="G12" s="86">
        <v>77718</v>
      </c>
      <c r="H12" s="86">
        <f t="shared" si="0"/>
        <v>7976</v>
      </c>
      <c r="I12" s="86">
        <f t="shared" ref="I12:I18" si="1">H12*3/100</f>
        <v>239.28</v>
      </c>
      <c r="J12" s="83">
        <v>0</v>
      </c>
      <c r="K12" s="87">
        <f t="shared" ref="K12:K18" si="2">ROUND(I12,J12)</f>
        <v>239</v>
      </c>
      <c r="L12" s="88">
        <f t="shared" ref="L12:L18" si="3">H12-K12</f>
        <v>7737</v>
      </c>
      <c r="M12" s="89">
        <f>L12*0.26</f>
        <v>2011.6200000000001</v>
      </c>
    </row>
    <row r="13" spans="1:16" s="70" customFormat="1" ht="17.25" customHeight="1">
      <c r="A13" s="42">
        <v>1</v>
      </c>
      <c r="B13" s="27" t="s">
        <v>21</v>
      </c>
      <c r="C13" s="43" t="s">
        <v>22</v>
      </c>
      <c r="D13" s="109" t="s">
        <v>54</v>
      </c>
      <c r="E13" s="72" t="s">
        <v>19</v>
      </c>
      <c r="F13" s="86">
        <v>81536</v>
      </c>
      <c r="G13" s="86">
        <v>98226</v>
      </c>
      <c r="H13" s="86">
        <f t="shared" si="0"/>
        <v>16690</v>
      </c>
      <c r="I13" s="86">
        <f t="shared" si="1"/>
        <v>500.7</v>
      </c>
      <c r="J13" s="83">
        <v>0</v>
      </c>
      <c r="K13" s="87">
        <f t="shared" si="2"/>
        <v>501</v>
      </c>
      <c r="L13" s="88">
        <f t="shared" si="3"/>
        <v>16189</v>
      </c>
      <c r="M13" s="89">
        <f>L13*0.26</f>
        <v>4209.1400000000003</v>
      </c>
    </row>
    <row r="14" spans="1:16" s="70" customFormat="1" ht="17.25" customHeight="1">
      <c r="A14" s="42">
        <v>2</v>
      </c>
      <c r="B14" s="44" t="s">
        <v>21</v>
      </c>
      <c r="C14" s="43" t="s">
        <v>24</v>
      </c>
      <c r="D14" s="109" t="s">
        <v>54</v>
      </c>
      <c r="E14" s="72" t="s">
        <v>19</v>
      </c>
      <c r="F14" s="86">
        <v>110432</v>
      </c>
      <c r="G14" s="86">
        <v>133104</v>
      </c>
      <c r="H14" s="86">
        <f t="shared" si="0"/>
        <v>22672</v>
      </c>
      <c r="I14" s="86">
        <f t="shared" si="1"/>
        <v>680.16</v>
      </c>
      <c r="J14" s="83">
        <v>0</v>
      </c>
      <c r="K14" s="87">
        <f t="shared" si="2"/>
        <v>680</v>
      </c>
      <c r="L14" s="88">
        <f t="shared" si="3"/>
        <v>21992</v>
      </c>
      <c r="M14" s="89">
        <f>L14*0.26</f>
        <v>5717.92</v>
      </c>
    </row>
    <row r="15" spans="1:16" s="70" customFormat="1" ht="17.25" customHeight="1">
      <c r="A15" s="296">
        <v>3</v>
      </c>
      <c r="B15" s="303" t="s">
        <v>21</v>
      </c>
      <c r="C15" s="305" t="s">
        <v>31</v>
      </c>
      <c r="D15" s="325" t="s">
        <v>54</v>
      </c>
      <c r="E15" s="82" t="s">
        <v>18</v>
      </c>
      <c r="F15" s="83">
        <v>147</v>
      </c>
      <c r="G15" s="83">
        <v>160</v>
      </c>
      <c r="H15" s="83">
        <f t="shared" si="0"/>
        <v>13</v>
      </c>
      <c r="I15" s="83">
        <f t="shared" si="1"/>
        <v>0.39</v>
      </c>
      <c r="J15" s="83">
        <v>0</v>
      </c>
      <c r="K15" s="84">
        <f t="shared" si="2"/>
        <v>0</v>
      </c>
      <c r="L15" s="84">
        <f>H15-K15</f>
        <v>13</v>
      </c>
      <c r="M15" s="85">
        <f>L15*2.7</f>
        <v>35.1</v>
      </c>
    </row>
    <row r="16" spans="1:16" s="70" customFormat="1" ht="17.25" customHeight="1">
      <c r="A16" s="297"/>
      <c r="B16" s="304"/>
      <c r="C16" s="306"/>
      <c r="D16" s="326"/>
      <c r="E16" s="72" t="s">
        <v>19</v>
      </c>
      <c r="F16" s="86">
        <v>6863</v>
      </c>
      <c r="G16" s="86">
        <v>7738</v>
      </c>
      <c r="H16" s="86">
        <f t="shared" si="0"/>
        <v>875</v>
      </c>
      <c r="I16" s="86">
        <f t="shared" si="1"/>
        <v>26.25</v>
      </c>
      <c r="J16" s="83">
        <v>0</v>
      </c>
      <c r="K16" s="87">
        <f t="shared" si="2"/>
        <v>26</v>
      </c>
      <c r="L16" s="88">
        <f>$H16-$K16</f>
        <v>849</v>
      </c>
      <c r="M16" s="89">
        <f>L16*0.26</f>
        <v>220.74</v>
      </c>
    </row>
    <row r="17" spans="1:13" s="70" customFormat="1" ht="17.25" customHeight="1">
      <c r="A17" s="296">
        <v>4</v>
      </c>
      <c r="B17" s="303" t="s">
        <v>21</v>
      </c>
      <c r="C17" s="305" t="s">
        <v>32</v>
      </c>
      <c r="D17" s="325" t="s">
        <v>54</v>
      </c>
      <c r="E17" s="82" t="s">
        <v>18</v>
      </c>
      <c r="F17" s="83">
        <v>3172</v>
      </c>
      <c r="G17" s="83">
        <v>3746</v>
      </c>
      <c r="H17" s="83">
        <f t="shared" si="0"/>
        <v>574</v>
      </c>
      <c r="I17" s="83">
        <f t="shared" si="1"/>
        <v>17.22</v>
      </c>
      <c r="J17" s="83">
        <v>0</v>
      </c>
      <c r="K17" s="84">
        <f t="shared" si="2"/>
        <v>17</v>
      </c>
      <c r="L17" s="84">
        <f>H17-K17</f>
        <v>557</v>
      </c>
      <c r="M17" s="85">
        <f>L17*2.7</f>
        <v>1503.9</v>
      </c>
    </row>
    <row r="18" spans="1:13" s="70" customFormat="1" ht="17.25" customHeight="1">
      <c r="A18" s="297"/>
      <c r="B18" s="304"/>
      <c r="C18" s="306"/>
      <c r="D18" s="326"/>
      <c r="E18" s="72" t="s">
        <v>19</v>
      </c>
      <c r="F18" s="86">
        <v>68262</v>
      </c>
      <c r="G18" s="86">
        <v>82477</v>
      </c>
      <c r="H18" s="86">
        <f t="shared" si="0"/>
        <v>14215</v>
      </c>
      <c r="I18" s="86">
        <f t="shared" si="1"/>
        <v>426.45</v>
      </c>
      <c r="J18" s="83">
        <v>0</v>
      </c>
      <c r="K18" s="87">
        <f t="shared" si="2"/>
        <v>426</v>
      </c>
      <c r="L18" s="88">
        <f t="shared" si="3"/>
        <v>13789</v>
      </c>
      <c r="M18" s="89">
        <f>L18*0.26</f>
        <v>3585.1400000000003</v>
      </c>
    </row>
    <row r="19" spans="1:13" ht="17.25" customHeight="1">
      <c r="A19" s="42">
        <v>1</v>
      </c>
      <c r="B19" s="27" t="s">
        <v>25</v>
      </c>
      <c r="C19" s="43" t="s">
        <v>26</v>
      </c>
      <c r="D19" s="72" t="s">
        <v>55</v>
      </c>
      <c r="E19" s="72" t="s">
        <v>19</v>
      </c>
      <c r="F19" s="86">
        <v>47857</v>
      </c>
      <c r="G19" s="86">
        <v>58523</v>
      </c>
      <c r="H19" s="86">
        <f>G19-F19</f>
        <v>10666</v>
      </c>
      <c r="I19" s="86">
        <f>H19*3/100</f>
        <v>319.98</v>
      </c>
      <c r="J19" s="83">
        <v>0</v>
      </c>
      <c r="K19" s="87">
        <f>ROUND(I19,J19)</f>
        <v>320</v>
      </c>
      <c r="L19" s="88">
        <f>H19-K19</f>
        <v>10346</v>
      </c>
      <c r="M19" s="89">
        <f>L19*0.26</f>
        <v>2689.96</v>
      </c>
    </row>
    <row r="20" spans="1:13" ht="17.25" customHeight="1">
      <c r="A20" s="42">
        <v>2</v>
      </c>
      <c r="B20" s="27" t="s">
        <v>28</v>
      </c>
      <c r="C20" s="43" t="s">
        <v>29</v>
      </c>
      <c r="D20" s="72" t="s">
        <v>55</v>
      </c>
      <c r="E20" s="72" t="s">
        <v>19</v>
      </c>
      <c r="F20" s="86">
        <v>30069</v>
      </c>
      <c r="G20" s="86">
        <v>41929</v>
      </c>
      <c r="H20" s="86">
        <f>G20-F20</f>
        <v>11860</v>
      </c>
      <c r="I20" s="86">
        <f>H20*3/100</f>
        <v>355.8</v>
      </c>
      <c r="J20" s="83">
        <v>0</v>
      </c>
      <c r="K20" s="87">
        <f>ROUND(I20,J20)</f>
        <v>356</v>
      </c>
      <c r="L20" s="88">
        <f>H20-K20</f>
        <v>11504</v>
      </c>
      <c r="M20" s="89">
        <f>L20*0.26</f>
        <v>2991.04</v>
      </c>
    </row>
    <row r="21" spans="1:13" ht="17.25" customHeight="1">
      <c r="A21" s="318">
        <v>3</v>
      </c>
      <c r="B21" s="303" t="s">
        <v>25</v>
      </c>
      <c r="C21" s="305" t="s">
        <v>30</v>
      </c>
      <c r="D21" s="325" t="s">
        <v>55</v>
      </c>
      <c r="E21" s="82" t="s">
        <v>18</v>
      </c>
      <c r="F21" s="83">
        <v>192</v>
      </c>
      <c r="G21" s="83">
        <v>263</v>
      </c>
      <c r="H21" s="83">
        <f>G21-F21</f>
        <v>71</v>
      </c>
      <c r="I21" s="83">
        <f>H21*3/100</f>
        <v>2.13</v>
      </c>
      <c r="J21" s="83">
        <v>0</v>
      </c>
      <c r="K21" s="84">
        <f>ROUND(I21,J21)</f>
        <v>2</v>
      </c>
      <c r="L21" s="84">
        <f>H21-K21</f>
        <v>69</v>
      </c>
      <c r="M21" s="95">
        <f>L21*2.7</f>
        <v>186.3</v>
      </c>
    </row>
    <row r="22" spans="1:13" ht="17.25" customHeight="1">
      <c r="A22" s="319"/>
      <c r="B22" s="304"/>
      <c r="C22" s="306"/>
      <c r="D22" s="326"/>
      <c r="E22" s="72" t="s">
        <v>19</v>
      </c>
      <c r="F22" s="86">
        <v>20604</v>
      </c>
      <c r="G22" s="86">
        <v>27584</v>
      </c>
      <c r="H22" s="86">
        <f>G22-F22</f>
        <v>6980</v>
      </c>
      <c r="I22" s="86">
        <f>H22*3/100</f>
        <v>209.4</v>
      </c>
      <c r="J22" s="83">
        <v>0</v>
      </c>
      <c r="K22" s="87">
        <f>ROUND(I22,J22)</f>
        <v>209</v>
      </c>
      <c r="L22" s="88">
        <f>H22-K22</f>
        <v>6771</v>
      </c>
      <c r="M22" s="89">
        <f>L22*0.26</f>
        <v>1760.46</v>
      </c>
    </row>
    <row r="23" spans="1:13" ht="17.25" customHeight="1">
      <c r="A23" s="330"/>
      <c r="B23" s="330"/>
      <c r="C23" s="330"/>
      <c r="D23" s="330"/>
      <c r="E23" s="330"/>
      <c r="F23" s="330"/>
      <c r="G23" s="330"/>
      <c r="H23" s="79" t="s">
        <v>18</v>
      </c>
      <c r="I23" s="73"/>
      <c r="J23" s="73"/>
      <c r="L23" s="78">
        <f>SUM(L10:L22)</f>
        <v>94529</v>
      </c>
      <c r="M23"/>
    </row>
    <row r="24" spans="1:13" ht="17.25" customHeight="1">
      <c r="A24" s="331"/>
      <c r="B24" s="331"/>
      <c r="C24" s="331"/>
      <c r="D24" s="331"/>
      <c r="E24" s="331"/>
      <c r="F24" s="331"/>
      <c r="G24" s="331"/>
      <c r="H24" s="74" t="s">
        <v>19</v>
      </c>
      <c r="I24" s="107"/>
      <c r="J24" s="107"/>
      <c r="L24" s="77">
        <v>0.26</v>
      </c>
      <c r="M24"/>
    </row>
    <row r="25" spans="1:13" ht="17.25" customHeight="1">
      <c r="A25" s="331"/>
      <c r="B25" s="331"/>
      <c r="C25" s="331"/>
      <c r="D25" s="331"/>
      <c r="E25" s="331"/>
      <c r="F25" s="331"/>
      <c r="G25" s="331"/>
      <c r="H25" s="74" t="s">
        <v>48</v>
      </c>
      <c r="I25" s="107"/>
      <c r="J25" s="107"/>
      <c r="K25" s="107"/>
      <c r="L25" s="107"/>
      <c r="M25"/>
    </row>
    <row r="26" spans="1:13" ht="18" customHeight="1">
      <c r="A26" s="106" t="s">
        <v>34</v>
      </c>
      <c r="B26" s="104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/>
    </row>
    <row r="27" spans="1:13" ht="22.5" customHeight="1">
      <c r="A27" s="106" t="s">
        <v>35</v>
      </c>
      <c r="B27" s="105"/>
      <c r="D27" s="332" t="s">
        <v>37</v>
      </c>
      <c r="E27" s="332"/>
      <c r="F27" s="332"/>
      <c r="G27" s="332"/>
      <c r="H27" s="100">
        <f>L21+L17+L15+L11</f>
        <v>676</v>
      </c>
      <c r="I27" s="91"/>
      <c r="J27" s="91"/>
      <c r="K27" s="71"/>
      <c r="L27" s="71">
        <v>2.7</v>
      </c>
      <c r="M27" s="252">
        <f>H27*L27</f>
        <v>1825.2</v>
      </c>
    </row>
    <row r="28" spans="1:13" ht="22.5" customHeight="1">
      <c r="A28" s="106" t="s">
        <v>36</v>
      </c>
      <c r="B28" s="105"/>
      <c r="D28" s="332" t="s">
        <v>38</v>
      </c>
      <c r="E28" s="332"/>
      <c r="F28" s="332"/>
      <c r="G28" s="332"/>
      <c r="H28" s="100">
        <f>SUM(L10:L22)</f>
        <v>94529</v>
      </c>
      <c r="I28" s="91"/>
      <c r="J28" s="91"/>
      <c r="K28" s="71"/>
      <c r="L28" s="71">
        <v>0.26</v>
      </c>
      <c r="M28" s="252">
        <f>H28*L28</f>
        <v>24577.54</v>
      </c>
    </row>
    <row r="29" spans="1:13" ht="22.5" customHeight="1">
      <c r="A29" s="70"/>
      <c r="D29" s="329" t="s">
        <v>49</v>
      </c>
      <c r="E29" s="329"/>
      <c r="F29" s="329"/>
      <c r="G29" s="329"/>
      <c r="H29" s="71"/>
      <c r="I29" s="91"/>
      <c r="J29" s="91"/>
      <c r="K29" s="71"/>
      <c r="L29" s="71"/>
      <c r="M29" s="252">
        <f>SUM(M27:M28)</f>
        <v>26402.74</v>
      </c>
    </row>
    <row r="30" spans="1:13" ht="20">
      <c r="A30" s="70"/>
      <c r="D30" s="71"/>
      <c r="E30" s="90"/>
      <c r="F30" s="71"/>
      <c r="G30" s="71"/>
      <c r="H30" s="71"/>
      <c r="I30" s="91"/>
      <c r="J30" s="91"/>
      <c r="K30" s="71"/>
      <c r="L30" s="71"/>
      <c r="M30"/>
    </row>
  </sheetData>
  <mergeCells count="34">
    <mergeCell ref="F8:F9"/>
    <mergeCell ref="G8:G9"/>
    <mergeCell ref="D29:G29"/>
    <mergeCell ref="A17:A18"/>
    <mergeCell ref="B17:B18"/>
    <mergeCell ref="C17:C18"/>
    <mergeCell ref="D17:D18"/>
    <mergeCell ref="A21:A22"/>
    <mergeCell ref="B21:B22"/>
    <mergeCell ref="C21:C22"/>
    <mergeCell ref="D21:D22"/>
    <mergeCell ref="A23:G23"/>
    <mergeCell ref="A24:G24"/>
    <mergeCell ref="A25:G25"/>
    <mergeCell ref="D27:G27"/>
    <mergeCell ref="D28:G28"/>
    <mergeCell ref="A8:A9"/>
    <mergeCell ref="B8:B9"/>
    <mergeCell ref="C8:C9"/>
    <mergeCell ref="D8:D9"/>
    <mergeCell ref="E8:E9"/>
    <mergeCell ref="A15:A16"/>
    <mergeCell ref="B15:B16"/>
    <mergeCell ref="C15:C16"/>
    <mergeCell ref="D15:D16"/>
    <mergeCell ref="A11:A12"/>
    <mergeCell ref="B11:B12"/>
    <mergeCell ref="C11:C12"/>
    <mergeCell ref="D11:D12"/>
    <mergeCell ref="A1:L1"/>
    <mergeCell ref="A2:L2"/>
    <mergeCell ref="A3:L3"/>
    <mergeCell ref="A6:L6"/>
    <mergeCell ref="A7:L7"/>
  </mergeCells>
  <pageMargins left="0.68" right="0.17" top="0.15" bottom="0.14000000000000001" header="0.15" footer="0.1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Q48"/>
  <sheetViews>
    <sheetView workbookViewId="0">
      <selection activeCell="A7" sqref="A7:L7"/>
    </sheetView>
  </sheetViews>
  <sheetFormatPr baseColWidth="10" defaultColWidth="8.83203125" defaultRowHeight="14" x14ac:dyDescent="0"/>
  <cols>
    <col min="1" max="1" width="2.33203125" bestFit="1" customWidth="1"/>
    <col min="2" max="2" width="25.5" customWidth="1"/>
    <col min="3" max="3" width="15" bestFit="1" customWidth="1"/>
    <col min="4" max="4" width="12.5" style="70" bestFit="1" customWidth="1"/>
    <col min="5" max="5" width="6" style="70" bestFit="1" customWidth="1"/>
    <col min="6" max="6" width="8.83203125" style="70"/>
    <col min="7" max="7" width="12.5" style="70" bestFit="1" customWidth="1"/>
    <col min="8" max="8" width="12.33203125" style="70" bestFit="1" customWidth="1"/>
    <col min="9" max="9" width="5.5" style="70" hidden="1" customWidth="1"/>
    <col min="10" max="10" width="5.1640625" style="70" hidden="1" customWidth="1"/>
    <col min="11" max="11" width="14.83203125" style="70" customWidth="1"/>
    <col min="12" max="12" width="13.5" style="70" bestFit="1" customWidth="1"/>
    <col min="13" max="13" width="20.1640625" style="70" customWidth="1"/>
    <col min="14" max="14" width="10.33203125" style="70" bestFit="1" customWidth="1"/>
    <col min="15" max="19" width="0" hidden="1" customWidth="1"/>
  </cols>
  <sheetData>
    <row r="1" spans="1:17" ht="27.75" customHeight="1">
      <c r="A1" s="295" t="s">
        <v>0</v>
      </c>
      <c r="B1" s="295"/>
      <c r="C1" s="295"/>
      <c r="D1" s="295"/>
      <c r="E1" s="295"/>
      <c r="F1" s="295"/>
      <c r="G1" s="295"/>
      <c r="H1" s="295"/>
      <c r="I1" s="295"/>
      <c r="J1" s="295"/>
      <c r="K1" s="295"/>
      <c r="L1" s="295"/>
      <c r="M1" s="115"/>
      <c r="N1" s="1"/>
      <c r="O1" s="2"/>
      <c r="P1" s="2"/>
      <c r="Q1" s="2"/>
    </row>
    <row r="2" spans="1:17" ht="21.75" customHeight="1">
      <c r="A2" s="295" t="s">
        <v>1</v>
      </c>
      <c r="B2" s="295"/>
      <c r="C2" s="295"/>
      <c r="D2" s="295"/>
      <c r="E2" s="295"/>
      <c r="F2" s="295"/>
      <c r="G2" s="295"/>
      <c r="H2" s="295"/>
      <c r="I2" s="295"/>
      <c r="J2" s="295"/>
      <c r="K2" s="295"/>
      <c r="L2" s="295"/>
      <c r="M2" s="115"/>
      <c r="N2" s="1"/>
      <c r="O2" s="2"/>
      <c r="P2" s="2"/>
      <c r="Q2" s="2"/>
    </row>
    <row r="3" spans="1:17" ht="21.75" customHeight="1">
      <c r="A3" s="295" t="s">
        <v>2</v>
      </c>
      <c r="B3" s="295"/>
      <c r="C3" s="295"/>
      <c r="D3" s="295"/>
      <c r="E3" s="295"/>
      <c r="F3" s="295"/>
      <c r="G3" s="295"/>
      <c r="H3" s="295"/>
      <c r="I3" s="295"/>
      <c r="J3" s="295"/>
      <c r="K3" s="295"/>
      <c r="L3" s="295"/>
      <c r="M3" s="115"/>
      <c r="N3" s="3"/>
      <c r="O3" s="4"/>
      <c r="P3" s="4"/>
      <c r="Q3" s="4"/>
    </row>
    <row r="4" spans="1:17" ht="8.25" customHeight="1" thickBot="1">
      <c r="A4" s="5"/>
      <c r="B4" s="5"/>
      <c r="C4" s="6"/>
      <c r="D4" s="7"/>
      <c r="E4" s="8"/>
      <c r="F4" s="9"/>
      <c r="G4" s="9"/>
      <c r="H4" s="56"/>
      <c r="I4" s="10"/>
      <c r="J4" s="10"/>
      <c r="K4" s="9"/>
      <c r="L4" s="11"/>
      <c r="M4" s="11"/>
      <c r="N4" s="11"/>
      <c r="P4" s="13"/>
      <c r="Q4" s="13"/>
    </row>
    <row r="5" spans="1:17" ht="8.25" customHeight="1" thickTop="1">
      <c r="A5" s="14"/>
      <c r="B5" s="14"/>
      <c r="C5" s="15"/>
      <c r="D5" s="16"/>
      <c r="E5" s="17"/>
      <c r="F5" s="18"/>
      <c r="G5" s="18"/>
      <c r="H5" s="57"/>
      <c r="I5" s="19"/>
      <c r="J5" s="19"/>
      <c r="K5" s="18"/>
      <c r="L5" s="20"/>
      <c r="M5" s="20"/>
      <c r="N5" s="68"/>
      <c r="P5" s="13"/>
      <c r="Q5" s="13"/>
    </row>
    <row r="6" spans="1:17" ht="21.75" customHeight="1">
      <c r="A6" s="295" t="s">
        <v>117</v>
      </c>
      <c r="B6" s="295"/>
      <c r="C6" s="295"/>
      <c r="D6" s="295"/>
      <c r="E6" s="295"/>
      <c r="F6" s="295"/>
      <c r="G6" s="295"/>
      <c r="H6" s="295"/>
      <c r="I6" s="295"/>
      <c r="J6" s="295"/>
      <c r="K6" s="295"/>
      <c r="L6" s="295"/>
      <c r="M6" s="115"/>
      <c r="N6" s="68"/>
      <c r="P6" s="13"/>
      <c r="Q6" s="13"/>
    </row>
    <row r="7" spans="1:17" ht="27" customHeight="1">
      <c r="A7" s="302" t="s">
        <v>41</v>
      </c>
      <c r="B7" s="302"/>
      <c r="C7" s="302"/>
      <c r="D7" s="302"/>
      <c r="E7" s="302"/>
      <c r="F7" s="302"/>
      <c r="G7" s="302"/>
      <c r="H7" s="302"/>
      <c r="I7" s="302"/>
      <c r="J7" s="302"/>
      <c r="K7" s="302"/>
      <c r="L7" s="302"/>
      <c r="M7" s="124"/>
      <c r="N7" s="68"/>
    </row>
    <row r="8" spans="1:17" ht="25" customHeight="1">
      <c r="A8" s="314" t="s">
        <v>4</v>
      </c>
      <c r="B8" s="316" t="s">
        <v>5</v>
      </c>
      <c r="C8" s="316" t="s">
        <v>6</v>
      </c>
      <c r="D8" s="320" t="s">
        <v>7</v>
      </c>
      <c r="E8" s="333"/>
      <c r="F8" s="310" t="s">
        <v>8</v>
      </c>
      <c r="G8" s="312" t="s">
        <v>9</v>
      </c>
      <c r="H8" s="58" t="s">
        <v>10</v>
      </c>
      <c r="I8" s="22"/>
      <c r="J8" s="23" t="s">
        <v>11</v>
      </c>
      <c r="K8" s="23" t="s">
        <v>11</v>
      </c>
      <c r="L8" s="21" t="s">
        <v>10</v>
      </c>
      <c r="M8" s="21" t="s">
        <v>10</v>
      </c>
      <c r="N8" s="116" t="s">
        <v>12</v>
      </c>
    </row>
    <row r="9" spans="1:17" ht="25" customHeight="1">
      <c r="A9" s="315"/>
      <c r="B9" s="317"/>
      <c r="C9" s="317"/>
      <c r="D9" s="321"/>
      <c r="E9" s="334"/>
      <c r="F9" s="311"/>
      <c r="G9" s="313"/>
      <c r="H9" s="59" t="s">
        <v>13</v>
      </c>
      <c r="I9" s="25"/>
      <c r="J9" s="26" t="s">
        <v>33</v>
      </c>
      <c r="K9" s="26" t="s">
        <v>33</v>
      </c>
      <c r="L9" s="24" t="s">
        <v>14</v>
      </c>
      <c r="M9" s="24" t="s">
        <v>102</v>
      </c>
      <c r="N9" s="117"/>
    </row>
    <row r="10" spans="1:17" s="70" customFormat="1" ht="17.25" customHeight="1">
      <c r="A10" s="42">
        <v>2</v>
      </c>
      <c r="B10" s="27" t="s">
        <v>15</v>
      </c>
      <c r="C10" s="43" t="s">
        <v>20</v>
      </c>
      <c r="D10" s="109" t="s">
        <v>56</v>
      </c>
      <c r="E10" s="72" t="s">
        <v>19</v>
      </c>
      <c r="F10" s="86">
        <v>41407</v>
      </c>
      <c r="G10" s="86">
        <v>45834</v>
      </c>
      <c r="H10" s="86">
        <f>G10-F10</f>
        <v>4427</v>
      </c>
      <c r="I10" s="86">
        <f>H10*3/100</f>
        <v>132.81</v>
      </c>
      <c r="J10" s="83">
        <v>0</v>
      </c>
      <c r="K10" s="87">
        <f>ROUND(O10,P10)</f>
        <v>133</v>
      </c>
      <c r="L10" s="88">
        <f>H10-K10</f>
        <v>4294</v>
      </c>
      <c r="N10" s="89">
        <f>L10*0.26</f>
        <v>1116.44</v>
      </c>
      <c r="O10" s="111">
        <f>H10*3/100</f>
        <v>132.81</v>
      </c>
      <c r="P10" s="70">
        <v>0</v>
      </c>
    </row>
    <row r="11" spans="1:17" s="70" customFormat="1" ht="17.25" customHeight="1">
      <c r="A11" s="296">
        <v>1</v>
      </c>
      <c r="B11" s="303" t="s">
        <v>15</v>
      </c>
      <c r="C11" s="305" t="s">
        <v>16</v>
      </c>
      <c r="D11" s="327" t="s">
        <v>56</v>
      </c>
      <c r="E11" s="82" t="s">
        <v>18</v>
      </c>
      <c r="F11" s="83">
        <v>1742</v>
      </c>
      <c r="G11" s="83">
        <v>1798</v>
      </c>
      <c r="H11" s="83">
        <f t="shared" ref="H11:H18" si="0">G11-F11</f>
        <v>56</v>
      </c>
      <c r="I11" s="110">
        <f>H11*3/100</f>
        <v>1.68</v>
      </c>
      <c r="J11" s="83">
        <v>0</v>
      </c>
      <c r="K11" s="84">
        <f>ROUND(P11,Q11)</f>
        <v>2</v>
      </c>
      <c r="L11" s="84"/>
      <c r="M11" s="84">
        <f>$H11-$K11</f>
        <v>54</v>
      </c>
      <c r="N11" s="85">
        <f>L11*2.7</f>
        <v>0</v>
      </c>
      <c r="O11" s="111"/>
      <c r="P11" s="111">
        <f>H11*3/100</f>
        <v>1.68</v>
      </c>
      <c r="Q11" s="70">
        <v>0</v>
      </c>
    </row>
    <row r="12" spans="1:17" s="70" customFormat="1" ht="17.25" customHeight="1">
      <c r="A12" s="297"/>
      <c r="B12" s="304"/>
      <c r="C12" s="306"/>
      <c r="D12" s="328"/>
      <c r="E12" s="72" t="s">
        <v>19</v>
      </c>
      <c r="F12" s="86">
        <v>77718</v>
      </c>
      <c r="G12" s="86">
        <v>85716</v>
      </c>
      <c r="H12" s="86">
        <f t="shared" si="0"/>
        <v>7998</v>
      </c>
      <c r="I12" s="86">
        <f t="shared" ref="I12:I18" si="1">H12*3/100</f>
        <v>239.94</v>
      </c>
      <c r="J12" s="83">
        <v>0</v>
      </c>
      <c r="K12" s="87">
        <f>ROUND(P12,Q12)</f>
        <v>240</v>
      </c>
      <c r="L12" s="88">
        <f t="shared" ref="L12:L18" si="2">H12-K12</f>
        <v>7758</v>
      </c>
      <c r="N12" s="89">
        <f>L12*0.26</f>
        <v>2017.0800000000002</v>
      </c>
      <c r="O12" s="111"/>
      <c r="P12" s="111">
        <f>H12*3/100</f>
        <v>239.94</v>
      </c>
      <c r="Q12" s="70">
        <v>0</v>
      </c>
    </row>
    <row r="13" spans="1:17" s="70" customFormat="1" ht="17.25" customHeight="1">
      <c r="A13" s="42">
        <v>1</v>
      </c>
      <c r="B13" s="27" t="s">
        <v>59</v>
      </c>
      <c r="C13" s="43" t="s">
        <v>22</v>
      </c>
      <c r="D13" s="109" t="s">
        <v>57</v>
      </c>
      <c r="E13" s="72" t="s">
        <v>19</v>
      </c>
      <c r="F13" s="86">
        <v>98226</v>
      </c>
      <c r="G13" s="86">
        <v>106606</v>
      </c>
      <c r="H13" s="86">
        <f t="shared" si="0"/>
        <v>8380</v>
      </c>
      <c r="I13" s="86">
        <f t="shared" si="1"/>
        <v>251.4</v>
      </c>
      <c r="J13" s="83">
        <v>0</v>
      </c>
      <c r="K13" s="87">
        <f t="shared" ref="K13:K18" si="3">ROUND(P13,Q13)</f>
        <v>251</v>
      </c>
      <c r="L13" s="88">
        <f t="shared" si="2"/>
        <v>8129</v>
      </c>
      <c r="M13" s="88"/>
      <c r="N13" s="89">
        <f>L13*0.26</f>
        <v>2113.54</v>
      </c>
      <c r="O13" s="111"/>
      <c r="P13" s="111">
        <f t="shared" ref="P13:P18" si="4">H13*3/100</f>
        <v>251.4</v>
      </c>
      <c r="Q13" s="70">
        <v>0</v>
      </c>
    </row>
    <row r="14" spans="1:17" s="70" customFormat="1" ht="17.25" customHeight="1">
      <c r="A14" s="42">
        <v>2</v>
      </c>
      <c r="B14" s="27" t="s">
        <v>59</v>
      </c>
      <c r="C14" s="43" t="s">
        <v>24</v>
      </c>
      <c r="D14" s="109" t="s">
        <v>57</v>
      </c>
      <c r="E14" s="72" t="s">
        <v>19</v>
      </c>
      <c r="F14" s="86">
        <v>133104</v>
      </c>
      <c r="G14" s="86">
        <v>145007</v>
      </c>
      <c r="H14" s="86">
        <f t="shared" si="0"/>
        <v>11903</v>
      </c>
      <c r="I14" s="86">
        <f t="shared" si="1"/>
        <v>357.09</v>
      </c>
      <c r="J14" s="83">
        <v>0</v>
      </c>
      <c r="K14" s="87">
        <f t="shared" si="3"/>
        <v>357</v>
      </c>
      <c r="L14" s="88">
        <f t="shared" si="2"/>
        <v>11546</v>
      </c>
      <c r="M14" s="88"/>
      <c r="N14" s="89">
        <f>L14*0.26</f>
        <v>3001.96</v>
      </c>
      <c r="O14" s="111"/>
      <c r="P14" s="111">
        <f t="shared" si="4"/>
        <v>357.09</v>
      </c>
      <c r="Q14" s="70">
        <v>0</v>
      </c>
    </row>
    <row r="15" spans="1:17" s="70" customFormat="1" ht="17.25" customHeight="1">
      <c r="A15" s="296">
        <v>3</v>
      </c>
      <c r="B15" s="303" t="s">
        <v>59</v>
      </c>
      <c r="C15" s="305" t="s">
        <v>31</v>
      </c>
      <c r="D15" s="325" t="s">
        <v>57</v>
      </c>
      <c r="E15" s="82" t="s">
        <v>18</v>
      </c>
      <c r="F15" s="83">
        <v>160</v>
      </c>
      <c r="G15" s="83">
        <v>163</v>
      </c>
      <c r="H15" s="83">
        <f t="shared" si="0"/>
        <v>3</v>
      </c>
      <c r="I15" s="83">
        <f t="shared" si="1"/>
        <v>0.09</v>
      </c>
      <c r="J15" s="83">
        <v>0</v>
      </c>
      <c r="K15" s="84">
        <f t="shared" si="3"/>
        <v>0</v>
      </c>
      <c r="L15" s="84"/>
      <c r="M15" s="84">
        <f>$H15-$K15</f>
        <v>3</v>
      </c>
      <c r="N15" s="85">
        <f>L15*2.7</f>
        <v>0</v>
      </c>
      <c r="O15" s="111"/>
      <c r="P15" s="111">
        <f t="shared" si="4"/>
        <v>0.09</v>
      </c>
      <c r="Q15" s="70">
        <v>0</v>
      </c>
    </row>
    <row r="16" spans="1:17" s="70" customFormat="1" ht="17.25" customHeight="1">
      <c r="A16" s="297"/>
      <c r="B16" s="304"/>
      <c r="C16" s="306"/>
      <c r="D16" s="326"/>
      <c r="E16" s="72" t="s">
        <v>19</v>
      </c>
      <c r="F16" s="86">
        <v>7738</v>
      </c>
      <c r="G16" s="86">
        <v>8661</v>
      </c>
      <c r="H16" s="86">
        <f t="shared" si="0"/>
        <v>923</v>
      </c>
      <c r="I16" s="86">
        <f t="shared" si="1"/>
        <v>27.69</v>
      </c>
      <c r="J16" s="83">
        <v>0</v>
      </c>
      <c r="K16" s="87">
        <f t="shared" si="3"/>
        <v>28</v>
      </c>
      <c r="L16" s="88">
        <f t="shared" si="2"/>
        <v>895</v>
      </c>
      <c r="M16" s="88">
        <f>$H16-$K16</f>
        <v>895</v>
      </c>
      <c r="N16" s="89">
        <f>L16*0.26</f>
        <v>232.70000000000002</v>
      </c>
      <c r="O16" s="111"/>
      <c r="P16" s="111">
        <f t="shared" si="4"/>
        <v>27.69</v>
      </c>
      <c r="Q16" s="70">
        <v>0</v>
      </c>
    </row>
    <row r="17" spans="1:17" s="70" customFormat="1" ht="17.25" customHeight="1">
      <c r="A17" s="296">
        <v>4</v>
      </c>
      <c r="B17" s="303" t="s">
        <v>59</v>
      </c>
      <c r="C17" s="305" t="s">
        <v>32</v>
      </c>
      <c r="D17" s="325" t="s">
        <v>57</v>
      </c>
      <c r="E17" s="82" t="s">
        <v>18</v>
      </c>
      <c r="F17" s="83">
        <v>3746</v>
      </c>
      <c r="G17" s="83">
        <v>4578</v>
      </c>
      <c r="H17" s="83">
        <f t="shared" si="0"/>
        <v>832</v>
      </c>
      <c r="I17" s="83">
        <f t="shared" si="1"/>
        <v>24.96</v>
      </c>
      <c r="J17" s="83">
        <v>0</v>
      </c>
      <c r="K17" s="84">
        <f t="shared" si="3"/>
        <v>25</v>
      </c>
      <c r="L17" s="84"/>
      <c r="M17" s="84">
        <f>$H17-$K17</f>
        <v>807</v>
      </c>
      <c r="N17" s="85">
        <f>L17*2.7</f>
        <v>0</v>
      </c>
      <c r="O17" s="111"/>
      <c r="P17" s="111">
        <f t="shared" si="4"/>
        <v>24.96</v>
      </c>
      <c r="Q17" s="70">
        <v>0</v>
      </c>
    </row>
    <row r="18" spans="1:17" s="70" customFormat="1" ht="17.25" customHeight="1">
      <c r="A18" s="297"/>
      <c r="B18" s="304"/>
      <c r="C18" s="306"/>
      <c r="D18" s="326"/>
      <c r="E18" s="72" t="s">
        <v>19</v>
      </c>
      <c r="F18" s="86">
        <v>82477</v>
      </c>
      <c r="G18" s="86">
        <v>88849</v>
      </c>
      <c r="H18" s="86">
        <f t="shared" si="0"/>
        <v>6372</v>
      </c>
      <c r="I18" s="86">
        <f t="shared" si="1"/>
        <v>191.16</v>
      </c>
      <c r="J18" s="83">
        <v>0</v>
      </c>
      <c r="K18" s="87">
        <f t="shared" si="3"/>
        <v>191</v>
      </c>
      <c r="L18" s="88">
        <f t="shared" si="2"/>
        <v>6181</v>
      </c>
      <c r="M18" s="88"/>
      <c r="N18" s="89">
        <f>L18*0.26</f>
        <v>1607.06</v>
      </c>
      <c r="O18" s="111"/>
      <c r="P18" s="111">
        <f t="shared" si="4"/>
        <v>191.16</v>
      </c>
      <c r="Q18" s="70">
        <v>0</v>
      </c>
    </row>
    <row r="19" spans="1:17" ht="17.25" customHeight="1">
      <c r="A19" s="42">
        <v>1</v>
      </c>
      <c r="B19" s="27" t="s">
        <v>25</v>
      </c>
      <c r="C19" s="43" t="s">
        <v>26</v>
      </c>
      <c r="D19" s="72" t="s">
        <v>58</v>
      </c>
      <c r="E19" s="72" t="s">
        <v>19</v>
      </c>
      <c r="F19" s="86">
        <v>58523</v>
      </c>
      <c r="G19" s="86">
        <v>66013</v>
      </c>
      <c r="H19" s="86">
        <f>G19-F19</f>
        <v>7490</v>
      </c>
      <c r="I19" s="86">
        <f>H19*3/100</f>
        <v>224.7</v>
      </c>
      <c r="J19" s="83">
        <v>0</v>
      </c>
      <c r="K19" s="87">
        <f>ROUND(P19,Q19)</f>
        <v>225</v>
      </c>
      <c r="L19" s="88">
        <f>H19-K19</f>
        <v>7265</v>
      </c>
      <c r="M19" s="88"/>
      <c r="N19" s="89">
        <f>L19*0.26</f>
        <v>1888.9</v>
      </c>
      <c r="O19" s="111"/>
      <c r="P19" s="111">
        <f>H19*3/100</f>
        <v>224.7</v>
      </c>
      <c r="Q19">
        <v>0</v>
      </c>
    </row>
    <row r="20" spans="1:17" ht="17.25" customHeight="1">
      <c r="A20" s="42">
        <v>2</v>
      </c>
      <c r="B20" s="27" t="s">
        <v>28</v>
      </c>
      <c r="C20" s="43" t="s">
        <v>29</v>
      </c>
      <c r="D20" s="72" t="s">
        <v>58</v>
      </c>
      <c r="E20" s="72" t="s">
        <v>19</v>
      </c>
      <c r="F20" s="86">
        <v>41929</v>
      </c>
      <c r="G20" s="86">
        <v>47009</v>
      </c>
      <c r="H20" s="86">
        <f>G20-F20</f>
        <v>5080</v>
      </c>
      <c r="I20" s="86">
        <f>H20*3/100</f>
        <v>152.4</v>
      </c>
      <c r="J20" s="83">
        <v>0</v>
      </c>
      <c r="K20" s="87">
        <f>ROUND(P20,Q20)</f>
        <v>152</v>
      </c>
      <c r="L20" s="88">
        <f>H20-K20</f>
        <v>4928</v>
      </c>
      <c r="M20" s="88"/>
      <c r="N20" s="89">
        <f>L20*0.26</f>
        <v>1281.28</v>
      </c>
      <c r="O20" s="111"/>
      <c r="P20" s="111">
        <f>H20*3/100</f>
        <v>152.4</v>
      </c>
      <c r="Q20">
        <v>0</v>
      </c>
    </row>
    <row r="21" spans="1:17" ht="17.25" customHeight="1">
      <c r="A21" s="318">
        <v>3</v>
      </c>
      <c r="B21" s="303" t="s">
        <v>25</v>
      </c>
      <c r="C21" s="305" t="s">
        <v>30</v>
      </c>
      <c r="D21" s="325" t="s">
        <v>58</v>
      </c>
      <c r="E21" s="82" t="s">
        <v>18</v>
      </c>
      <c r="F21" s="83">
        <v>263</v>
      </c>
      <c r="G21" s="83">
        <v>515</v>
      </c>
      <c r="H21" s="83">
        <f>G21-F21</f>
        <v>252</v>
      </c>
      <c r="I21" s="83">
        <f>H21*3/100</f>
        <v>7.56</v>
      </c>
      <c r="J21" s="83">
        <v>0</v>
      </c>
      <c r="K21" s="84">
        <f>ROUND(P21,Q21)</f>
        <v>8</v>
      </c>
      <c r="L21" s="84"/>
      <c r="M21" s="84">
        <f>$H21-$K21</f>
        <v>244</v>
      </c>
      <c r="N21" s="95">
        <f>L21*2.7</f>
        <v>0</v>
      </c>
      <c r="O21" s="111"/>
      <c r="P21" s="111">
        <f>H21*3/100</f>
        <v>7.56</v>
      </c>
      <c r="Q21">
        <v>0</v>
      </c>
    </row>
    <row r="22" spans="1:17" ht="17.25" customHeight="1">
      <c r="A22" s="319"/>
      <c r="B22" s="304"/>
      <c r="C22" s="306"/>
      <c r="D22" s="326"/>
      <c r="E22" s="72" t="s">
        <v>19</v>
      </c>
      <c r="F22" s="86">
        <v>27584</v>
      </c>
      <c r="G22" s="86">
        <v>32508</v>
      </c>
      <c r="H22" s="86">
        <f>G22-F22</f>
        <v>4924</v>
      </c>
      <c r="I22" s="86">
        <f>H22*3/100</f>
        <v>147.72</v>
      </c>
      <c r="J22" s="83">
        <v>0</v>
      </c>
      <c r="K22" s="87">
        <f>ROUND(P22,Q22)</f>
        <v>148</v>
      </c>
      <c r="L22" s="88">
        <f>H22-K22</f>
        <v>4776</v>
      </c>
      <c r="M22" s="88"/>
      <c r="N22" s="89">
        <f>L22*0.26</f>
        <v>1241.76</v>
      </c>
      <c r="O22" s="111"/>
      <c r="P22" s="111">
        <f>H22*3/100</f>
        <v>147.72</v>
      </c>
      <c r="Q22">
        <v>0</v>
      </c>
    </row>
    <row r="23" spans="1:17" ht="17.25" customHeight="1">
      <c r="A23" s="330"/>
      <c r="B23" s="330"/>
      <c r="C23" s="330"/>
      <c r="D23" s="330"/>
      <c r="E23" s="330"/>
      <c r="F23" s="330"/>
      <c r="G23" s="330"/>
      <c r="H23" s="79" t="s">
        <v>18</v>
      </c>
      <c r="I23" s="73"/>
      <c r="J23" s="73"/>
      <c r="K23" s="75"/>
      <c r="L23" s="76">
        <f>SUM(L11:L22)</f>
        <v>51478</v>
      </c>
      <c r="M23" s="76">
        <f>SUM(M11:M22)</f>
        <v>2003</v>
      </c>
      <c r="N23" s="96">
        <f>L23*K23</f>
        <v>0</v>
      </c>
    </row>
    <row r="24" spans="1:17" ht="17.25" customHeight="1">
      <c r="A24" s="331"/>
      <c r="B24" s="331"/>
      <c r="C24" s="331"/>
      <c r="D24" s="331"/>
      <c r="E24" s="331"/>
      <c r="F24" s="331"/>
      <c r="G24" s="331"/>
      <c r="H24" s="74" t="s">
        <v>19</v>
      </c>
      <c r="I24" s="108"/>
      <c r="J24" s="108"/>
      <c r="L24" s="77">
        <v>0.26</v>
      </c>
      <c r="M24" s="75">
        <v>2.7</v>
      </c>
      <c r="N24" s="97" t="e">
        <f>#REF!*L24</f>
        <v>#REF!</v>
      </c>
    </row>
    <row r="25" spans="1:17" ht="17.25" customHeight="1">
      <c r="A25" s="118"/>
      <c r="B25" s="118"/>
      <c r="C25" s="118"/>
      <c r="D25" s="118"/>
      <c r="E25" s="118"/>
      <c r="F25" s="118"/>
      <c r="G25" s="118"/>
      <c r="H25" s="74"/>
      <c r="I25" s="118"/>
      <c r="J25" s="118"/>
      <c r="K25" s="77"/>
      <c r="L25" s="78"/>
      <c r="M25" s="137"/>
      <c r="N25" s="97"/>
    </row>
    <row r="26" spans="1:17" ht="17.25" customHeight="1">
      <c r="A26" s="118"/>
      <c r="B26" s="118"/>
      <c r="C26" s="118"/>
      <c r="D26" s="118"/>
      <c r="E26" s="118"/>
      <c r="F26" s="118"/>
      <c r="G26" s="118"/>
      <c r="H26" s="74"/>
      <c r="I26" s="118"/>
      <c r="J26" s="118"/>
      <c r="K26" s="77"/>
      <c r="L26" s="78"/>
      <c r="M26" s="137"/>
      <c r="N26" s="97"/>
    </row>
    <row r="27" spans="1:17" ht="17.25" customHeight="1">
      <c r="A27" s="118"/>
      <c r="B27" s="118"/>
      <c r="C27" s="118"/>
      <c r="D27" s="118"/>
      <c r="E27" s="118"/>
      <c r="F27" s="118"/>
      <c r="G27" s="118"/>
      <c r="H27" s="74"/>
      <c r="I27" s="118"/>
      <c r="J27" s="118"/>
      <c r="K27" s="77"/>
      <c r="L27" s="78"/>
      <c r="M27" s="137"/>
      <c r="N27" s="97"/>
    </row>
    <row r="28" spans="1:17" ht="17.25" customHeight="1">
      <c r="A28" s="118"/>
      <c r="B28" s="118"/>
      <c r="C28" s="118"/>
      <c r="D28" s="118"/>
      <c r="E28" s="118"/>
      <c r="F28" s="118"/>
      <c r="G28" s="118"/>
      <c r="H28" s="74"/>
      <c r="I28" s="118"/>
      <c r="J28" s="118"/>
      <c r="K28" s="77"/>
      <c r="L28" s="78"/>
      <c r="M28" s="137"/>
      <c r="N28" s="97"/>
    </row>
    <row r="29" spans="1:17" ht="17.25" customHeight="1">
      <c r="A29" s="118"/>
      <c r="B29" s="118"/>
      <c r="C29" s="118"/>
      <c r="D29" s="118"/>
      <c r="E29" s="118"/>
      <c r="F29" s="118"/>
      <c r="G29" s="118"/>
      <c r="H29" s="74"/>
      <c r="I29" s="118"/>
      <c r="J29" s="118"/>
      <c r="K29" s="77"/>
      <c r="L29" s="78"/>
      <c r="M29" s="137"/>
      <c r="N29" s="97"/>
    </row>
    <row r="30" spans="1:17" ht="17.25" customHeight="1">
      <c r="A30" s="118"/>
      <c r="B30" s="118"/>
      <c r="C30" s="118"/>
      <c r="D30" s="118"/>
      <c r="E30" s="118"/>
      <c r="F30" s="118"/>
      <c r="G30" s="118"/>
      <c r="H30" s="74"/>
      <c r="I30" s="118"/>
      <c r="J30" s="118"/>
      <c r="K30" s="77"/>
      <c r="L30" s="78"/>
      <c r="M30" s="137"/>
      <c r="N30" s="97"/>
    </row>
    <row r="31" spans="1:17" ht="17.25" customHeight="1">
      <c r="A31" s="118"/>
      <c r="B31" s="118"/>
      <c r="C31" s="118"/>
      <c r="D31" s="118"/>
      <c r="E31" s="118"/>
      <c r="F31" s="118"/>
      <c r="G31" s="118"/>
      <c r="H31" s="74"/>
      <c r="I31" s="118"/>
      <c r="J31" s="118"/>
      <c r="K31" s="77"/>
      <c r="L31" s="78"/>
      <c r="M31" s="137"/>
      <c r="N31" s="97"/>
    </row>
    <row r="32" spans="1:17" ht="17.25" customHeight="1">
      <c r="A32" s="118"/>
      <c r="B32" s="118"/>
      <c r="C32" s="118"/>
      <c r="D32" s="118"/>
      <c r="E32" s="118"/>
      <c r="F32" s="118"/>
      <c r="G32" s="118"/>
      <c r="H32" s="74"/>
      <c r="I32" s="118"/>
      <c r="J32" s="118"/>
      <c r="K32" s="77"/>
      <c r="L32" s="78"/>
      <c r="M32" s="137"/>
      <c r="N32" s="97"/>
    </row>
    <row r="33" spans="1:14" ht="17.25" customHeight="1">
      <c r="A33" s="118"/>
      <c r="B33" s="118"/>
      <c r="C33" s="118"/>
      <c r="D33" s="118"/>
      <c r="E33" s="118"/>
      <c r="F33" s="118"/>
      <c r="G33" s="118"/>
      <c r="H33" s="74"/>
      <c r="I33" s="118"/>
      <c r="J33" s="118"/>
      <c r="K33" s="77"/>
      <c r="L33" s="78"/>
      <c r="M33" s="137"/>
      <c r="N33" s="97"/>
    </row>
    <row r="34" spans="1:14" ht="17.25" customHeight="1">
      <c r="A34" s="118"/>
      <c r="B34" s="118"/>
      <c r="C34" s="118"/>
      <c r="D34" s="118"/>
      <c r="E34" s="118"/>
      <c r="F34" s="118"/>
      <c r="G34" s="118"/>
      <c r="H34" s="74"/>
      <c r="I34" s="118"/>
      <c r="J34" s="118"/>
      <c r="K34" s="77"/>
      <c r="L34" s="78"/>
      <c r="M34" s="137"/>
      <c r="N34" s="97"/>
    </row>
    <row r="35" spans="1:14" ht="17.25" customHeight="1">
      <c r="A35" s="118"/>
      <c r="B35" s="118"/>
      <c r="C35" s="118"/>
      <c r="D35" s="118"/>
      <c r="E35" s="118"/>
      <c r="F35" s="118"/>
      <c r="G35" s="118"/>
      <c r="H35" s="74"/>
      <c r="I35" s="118"/>
      <c r="J35" s="118"/>
      <c r="K35" s="77"/>
      <c r="L35" s="78"/>
      <c r="M35" s="137"/>
      <c r="N35" s="97"/>
    </row>
    <row r="36" spans="1:14" ht="17.25" customHeight="1">
      <c r="A36" s="118"/>
      <c r="B36" s="118"/>
      <c r="C36" s="118"/>
      <c r="D36" s="118"/>
      <c r="E36" s="118"/>
      <c r="F36" s="118"/>
      <c r="G36" s="118"/>
      <c r="H36" s="74"/>
      <c r="I36" s="118"/>
      <c r="J36" s="118"/>
      <c r="K36" s="77"/>
      <c r="L36" s="78"/>
      <c r="M36" s="137"/>
      <c r="N36" s="97"/>
    </row>
    <row r="37" spans="1:14" ht="17.25" customHeight="1">
      <c r="A37" s="118"/>
      <c r="B37" s="118"/>
      <c r="C37" s="118"/>
      <c r="D37" s="118"/>
      <c r="E37" s="118"/>
      <c r="F37" s="118"/>
      <c r="G37" s="118"/>
      <c r="H37" s="74"/>
      <c r="I37" s="118"/>
      <c r="J37" s="118"/>
      <c r="K37" s="77"/>
      <c r="L37" s="78"/>
      <c r="M37" s="137"/>
      <c r="N37" s="97"/>
    </row>
    <row r="38" spans="1:14" ht="17.25" customHeight="1">
      <c r="A38" s="118"/>
      <c r="B38" s="118"/>
      <c r="C38" s="118"/>
      <c r="D38" s="118"/>
      <c r="E38" s="118"/>
      <c r="F38" s="118"/>
      <c r="G38" s="118"/>
      <c r="H38" s="74"/>
      <c r="I38" s="118"/>
      <c r="J38" s="118"/>
      <c r="K38" s="77"/>
      <c r="L38" s="78"/>
      <c r="M38" s="137"/>
      <c r="N38" s="97"/>
    </row>
    <row r="39" spans="1:14" ht="17.25" customHeight="1">
      <c r="A39" s="118"/>
      <c r="B39" s="118"/>
      <c r="C39" s="118"/>
      <c r="D39" s="118"/>
      <c r="E39" s="118"/>
      <c r="F39" s="118"/>
      <c r="G39" s="118"/>
      <c r="H39" s="74"/>
      <c r="I39" s="118"/>
      <c r="J39" s="118"/>
      <c r="K39" s="77"/>
      <c r="L39" s="78"/>
      <c r="M39" s="137"/>
      <c r="N39" s="97"/>
    </row>
    <row r="40" spans="1:14" ht="17.25" customHeight="1">
      <c r="A40" s="118"/>
      <c r="B40" s="118"/>
      <c r="C40" s="118"/>
      <c r="D40" s="118"/>
      <c r="E40" s="118"/>
      <c r="F40" s="118"/>
      <c r="G40" s="118"/>
      <c r="H40" s="74"/>
      <c r="I40" s="118"/>
      <c r="J40" s="118"/>
      <c r="K40" s="77"/>
      <c r="L40" s="78"/>
      <c r="M40" s="137"/>
      <c r="N40" s="97"/>
    </row>
    <row r="41" spans="1:14" ht="17.25" customHeight="1">
      <c r="A41" s="118"/>
      <c r="B41" s="118"/>
      <c r="C41" s="118"/>
      <c r="D41" s="118"/>
      <c r="E41" s="118"/>
      <c r="F41" s="118"/>
      <c r="G41" s="118"/>
      <c r="H41" s="74"/>
      <c r="I41" s="118"/>
      <c r="J41" s="118"/>
      <c r="K41" s="77"/>
      <c r="L41" s="78"/>
      <c r="M41" s="137"/>
      <c r="N41" s="97"/>
    </row>
    <row r="42" spans="1:14" ht="17.25" customHeight="1">
      <c r="A42" s="118"/>
      <c r="B42" s="118"/>
      <c r="C42" s="118"/>
      <c r="D42" s="118"/>
      <c r="E42" s="118"/>
      <c r="F42" s="118"/>
      <c r="G42" s="118"/>
      <c r="H42" s="74"/>
      <c r="I42" s="118"/>
      <c r="J42" s="118"/>
      <c r="K42" s="77"/>
      <c r="L42" s="78"/>
      <c r="M42" s="137"/>
      <c r="N42" s="97"/>
    </row>
    <row r="43" spans="1:14" ht="17.25" customHeight="1">
      <c r="A43" s="331"/>
      <c r="B43" s="331"/>
      <c r="C43" s="331"/>
      <c r="D43" s="331"/>
      <c r="E43" s="331"/>
      <c r="F43" s="331"/>
      <c r="G43" s="331"/>
      <c r="H43" s="74" t="s">
        <v>48</v>
      </c>
      <c r="I43" s="108"/>
      <c r="J43" s="108"/>
      <c r="K43" s="108"/>
      <c r="L43" s="108"/>
      <c r="M43" s="118"/>
      <c r="N43" s="98" t="e">
        <f>SUM(N23:N24)</f>
        <v>#REF!</v>
      </c>
    </row>
    <row r="44" spans="1:14" ht="18" customHeight="1">
      <c r="A44" s="106" t="s">
        <v>34</v>
      </c>
      <c r="B44" s="104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99"/>
    </row>
    <row r="45" spans="1:14" ht="22.5" customHeight="1">
      <c r="A45" s="106" t="s">
        <v>35</v>
      </c>
      <c r="B45" s="105"/>
      <c r="D45" s="332" t="s">
        <v>37</v>
      </c>
      <c r="E45" s="332"/>
      <c r="F45" s="332"/>
      <c r="G45" s="332"/>
      <c r="H45" s="100" t="e">
        <f>L23+#REF!+#REF!</f>
        <v>#REF!</v>
      </c>
      <c r="I45" s="91"/>
      <c r="J45" s="91"/>
      <c r="K45" s="71"/>
      <c r="L45" s="71">
        <v>2.7</v>
      </c>
      <c r="M45" s="71">
        <v>2.7</v>
      </c>
      <c r="N45" s="101" t="e">
        <f>L45*H45</f>
        <v>#REF!</v>
      </c>
    </row>
    <row r="46" spans="1:14" ht="22.5" customHeight="1">
      <c r="A46" s="106" t="s">
        <v>36</v>
      </c>
      <c r="B46" s="105"/>
      <c r="D46" s="332" t="s">
        <v>38</v>
      </c>
      <c r="E46" s="332"/>
      <c r="F46" s="332"/>
      <c r="G46" s="332"/>
      <c r="H46" s="100" t="e">
        <f>#REF!+#REF!+#REF!</f>
        <v>#REF!</v>
      </c>
      <c r="I46" s="91"/>
      <c r="J46" s="91"/>
      <c r="K46" s="71"/>
      <c r="L46" s="71">
        <v>0.26</v>
      </c>
      <c r="M46" s="71">
        <v>0.26</v>
      </c>
      <c r="N46" s="102" t="e">
        <f>L46*H46</f>
        <v>#REF!</v>
      </c>
    </row>
    <row r="47" spans="1:14" ht="22.5" customHeight="1">
      <c r="A47" s="70"/>
      <c r="D47" s="329" t="s">
        <v>49</v>
      </c>
      <c r="E47" s="329"/>
      <c r="F47" s="329"/>
      <c r="G47" s="329"/>
      <c r="H47" s="71"/>
      <c r="I47" s="91"/>
      <c r="J47" s="91"/>
      <c r="K47" s="71"/>
      <c r="L47" s="71"/>
      <c r="M47" s="71"/>
      <c r="N47" s="103" t="e">
        <f>SUM(N45:N46)</f>
        <v>#REF!</v>
      </c>
    </row>
    <row r="48" spans="1:14" ht="20">
      <c r="A48" s="70"/>
      <c r="D48" s="71"/>
      <c r="E48" s="90"/>
      <c r="F48" s="71"/>
      <c r="G48" s="71"/>
      <c r="H48" s="71"/>
      <c r="I48" s="91"/>
      <c r="J48" s="91"/>
      <c r="K48" s="71"/>
      <c r="L48" s="71"/>
      <c r="M48" s="71"/>
      <c r="N48" s="92"/>
    </row>
  </sheetData>
  <mergeCells count="34">
    <mergeCell ref="F8:F9"/>
    <mergeCell ref="G8:G9"/>
    <mergeCell ref="A8:A9"/>
    <mergeCell ref="B8:B9"/>
    <mergeCell ref="C8:C9"/>
    <mergeCell ref="D8:D9"/>
    <mergeCell ref="E8:E9"/>
    <mergeCell ref="A15:A16"/>
    <mergeCell ref="B15:B16"/>
    <mergeCell ref="C15:C16"/>
    <mergeCell ref="D15:D16"/>
    <mergeCell ref="A11:A12"/>
    <mergeCell ref="B11:B12"/>
    <mergeCell ref="C11:C12"/>
    <mergeCell ref="D11:D12"/>
    <mergeCell ref="D47:G47"/>
    <mergeCell ref="A17:A18"/>
    <mergeCell ref="B17:B18"/>
    <mergeCell ref="C17:C18"/>
    <mergeCell ref="D17:D18"/>
    <mergeCell ref="A21:A22"/>
    <mergeCell ref="B21:B22"/>
    <mergeCell ref="C21:C22"/>
    <mergeCell ref="D21:D22"/>
    <mergeCell ref="A23:G23"/>
    <mergeCell ref="A24:G24"/>
    <mergeCell ref="A43:G43"/>
    <mergeCell ref="D45:G45"/>
    <mergeCell ref="D46:G46"/>
    <mergeCell ref="A1:L1"/>
    <mergeCell ref="A2:L2"/>
    <mergeCell ref="A3:L3"/>
    <mergeCell ref="A6:L6"/>
    <mergeCell ref="A7:L7"/>
  </mergeCells>
  <pageMargins left="0.68" right="0.17" top="0.15" bottom="0.14000000000000001" header="0.15" footer="0.1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28"/>
  <sheetViews>
    <sheetView workbookViewId="0">
      <selection activeCell="G29" sqref="G29"/>
    </sheetView>
  </sheetViews>
  <sheetFormatPr baseColWidth="10" defaultColWidth="8.83203125" defaultRowHeight="14" x14ac:dyDescent="0"/>
  <cols>
    <col min="1" max="1" width="2.33203125" bestFit="1" customWidth="1"/>
    <col min="2" max="2" width="25.5" customWidth="1"/>
    <col min="3" max="3" width="15" bestFit="1" customWidth="1"/>
    <col min="4" max="4" width="12.5" style="70" bestFit="1" customWidth="1"/>
    <col min="5" max="5" width="13" style="70" customWidth="1"/>
    <col min="6" max="6" width="8.83203125" style="70"/>
    <col min="7" max="7" width="12.5" style="70" bestFit="1" customWidth="1"/>
    <col min="8" max="8" width="20" style="70" customWidth="1"/>
    <col min="9" max="9" width="5.5" style="70" hidden="1" customWidth="1"/>
    <col min="10" max="10" width="5.1640625" style="70" hidden="1" customWidth="1"/>
    <col min="11" max="11" width="14.1640625" style="70" customWidth="1"/>
    <col min="12" max="12" width="20.5" style="70" customWidth="1"/>
    <col min="13" max="13" width="14.83203125" style="70" customWidth="1"/>
    <col min="14" max="14" width="18" hidden="1" customWidth="1"/>
    <col min="15" max="19" width="0" hidden="1" customWidth="1"/>
  </cols>
  <sheetData>
    <row r="1" spans="1:20" ht="27.75" customHeight="1">
      <c r="A1" s="295" t="s">
        <v>0</v>
      </c>
      <c r="B1" s="295"/>
      <c r="C1" s="295"/>
      <c r="D1" s="295"/>
      <c r="E1" s="295"/>
      <c r="F1" s="295"/>
      <c r="G1" s="295"/>
      <c r="H1" s="295"/>
      <c r="I1" s="295"/>
      <c r="J1" s="295"/>
      <c r="K1" s="295"/>
      <c r="L1" s="295"/>
      <c r="M1" s="2"/>
      <c r="N1" s="2"/>
      <c r="O1" s="2"/>
    </row>
    <row r="2" spans="1:20" ht="21.75" customHeight="1">
      <c r="A2" s="295" t="s">
        <v>1</v>
      </c>
      <c r="B2" s="295"/>
      <c r="C2" s="295"/>
      <c r="D2" s="295"/>
      <c r="E2" s="295"/>
      <c r="F2" s="295"/>
      <c r="G2" s="295"/>
      <c r="H2" s="295"/>
      <c r="I2" s="295"/>
      <c r="J2" s="295"/>
      <c r="K2" s="295"/>
      <c r="L2" s="295"/>
      <c r="M2" s="2"/>
      <c r="N2" s="2"/>
      <c r="O2" s="2"/>
    </row>
    <row r="3" spans="1:20" ht="21.75" customHeight="1">
      <c r="A3" s="295" t="s">
        <v>2</v>
      </c>
      <c r="B3" s="295"/>
      <c r="C3" s="295"/>
      <c r="D3" s="295"/>
      <c r="E3" s="295"/>
      <c r="F3" s="295"/>
      <c r="G3" s="295"/>
      <c r="H3" s="295"/>
      <c r="I3" s="295"/>
      <c r="J3" s="295"/>
      <c r="K3" s="295"/>
      <c r="L3" s="295"/>
      <c r="M3" s="4"/>
      <c r="N3" s="4"/>
      <c r="O3" s="4"/>
    </row>
    <row r="4" spans="1:20" ht="8.25" customHeight="1" thickBot="1">
      <c r="A4" s="5"/>
      <c r="B4" s="5"/>
      <c r="C4" s="6"/>
      <c r="D4" s="7"/>
      <c r="E4" s="8"/>
      <c r="F4" s="9"/>
      <c r="G4" s="9"/>
      <c r="H4" s="56"/>
      <c r="I4" s="10"/>
      <c r="J4" s="9"/>
      <c r="K4" s="11"/>
      <c r="L4" s="11"/>
      <c r="M4" s="11"/>
      <c r="N4" s="13"/>
      <c r="O4" s="13"/>
    </row>
    <row r="5" spans="1:20" ht="8.25" customHeight="1" thickTop="1">
      <c r="A5" s="14"/>
      <c r="B5" s="14"/>
      <c r="C5" s="15"/>
      <c r="D5" s="16"/>
      <c r="E5" s="17"/>
      <c r="F5" s="18"/>
      <c r="G5" s="18"/>
      <c r="H5" s="57"/>
      <c r="I5" s="19"/>
      <c r="J5" s="18"/>
      <c r="K5" s="20"/>
      <c r="L5" s="12"/>
      <c r="M5" s="12"/>
      <c r="N5" s="13"/>
      <c r="O5" s="13"/>
    </row>
    <row r="6" spans="1:20" ht="21.75" customHeight="1">
      <c r="A6" s="295" t="s">
        <v>108</v>
      </c>
      <c r="B6" s="295"/>
      <c r="C6" s="295"/>
      <c r="D6" s="295"/>
      <c r="E6" s="144">
        <v>1.18</v>
      </c>
      <c r="F6" s="115" t="s">
        <v>109</v>
      </c>
      <c r="G6" s="143">
        <v>2562</v>
      </c>
      <c r="H6" s="143"/>
      <c r="I6" s="143"/>
      <c r="J6" s="143"/>
      <c r="K6" s="143"/>
      <c r="L6" s="12"/>
      <c r="M6" s="12"/>
      <c r="N6" s="13"/>
      <c r="O6" s="13"/>
    </row>
    <row r="7" spans="1:20" ht="27" customHeight="1">
      <c r="A7" s="302" t="s">
        <v>41</v>
      </c>
      <c r="B7" s="302"/>
      <c r="C7" s="302"/>
      <c r="D7" s="302"/>
      <c r="E7" s="302"/>
      <c r="F7" s="302"/>
      <c r="G7" s="302"/>
      <c r="H7" s="302"/>
      <c r="I7" s="302"/>
      <c r="J7" s="302"/>
      <c r="K7" s="302"/>
      <c r="L7" s="302"/>
      <c r="M7" s="302"/>
    </row>
    <row r="8" spans="1:20" ht="31" customHeight="1">
      <c r="A8" s="314" t="s">
        <v>4</v>
      </c>
      <c r="B8" s="316" t="s">
        <v>5</v>
      </c>
      <c r="C8" s="316" t="s">
        <v>6</v>
      </c>
      <c r="D8" s="320" t="s">
        <v>7</v>
      </c>
      <c r="E8" s="298" t="s">
        <v>7</v>
      </c>
      <c r="F8" s="310" t="s">
        <v>8</v>
      </c>
      <c r="G8" s="312" t="s">
        <v>9</v>
      </c>
      <c r="H8" s="58" t="s">
        <v>10</v>
      </c>
      <c r="I8" s="22"/>
      <c r="J8" s="23" t="s">
        <v>11</v>
      </c>
      <c r="K8" s="23" t="s">
        <v>11</v>
      </c>
      <c r="L8" s="21" t="s">
        <v>10</v>
      </c>
      <c r="M8" s="116" t="s">
        <v>12</v>
      </c>
    </row>
    <row r="9" spans="1:20" ht="31" customHeight="1">
      <c r="A9" s="315"/>
      <c r="B9" s="317"/>
      <c r="C9" s="317"/>
      <c r="D9" s="321"/>
      <c r="E9" s="299"/>
      <c r="F9" s="311"/>
      <c r="G9" s="313"/>
      <c r="H9" s="59" t="s">
        <v>13</v>
      </c>
      <c r="I9" s="25"/>
      <c r="J9" s="26" t="s">
        <v>33</v>
      </c>
      <c r="K9" s="26" t="s">
        <v>33</v>
      </c>
      <c r="L9" s="24" t="s">
        <v>107</v>
      </c>
      <c r="M9" s="117"/>
    </row>
    <row r="10" spans="1:20" s="70" customFormat="1" ht="17.25" customHeight="1">
      <c r="A10" s="42">
        <v>2</v>
      </c>
      <c r="B10" s="27" t="s">
        <v>15</v>
      </c>
      <c r="C10" s="43" t="s">
        <v>20</v>
      </c>
      <c r="D10" s="109" t="s">
        <v>60</v>
      </c>
      <c r="E10" s="72" t="s">
        <v>19</v>
      </c>
      <c r="F10" s="86">
        <v>45834</v>
      </c>
      <c r="G10" s="86">
        <v>50735</v>
      </c>
      <c r="H10" s="86">
        <f>G10-F10</f>
        <v>4901</v>
      </c>
      <c r="I10" s="86">
        <f>H10*3/100</f>
        <v>147.03</v>
      </c>
      <c r="J10" s="83">
        <v>0</v>
      </c>
      <c r="K10" s="87">
        <f>ROUND(N10,O10)</f>
        <v>147</v>
      </c>
      <c r="L10" s="88">
        <f>H10-K10</f>
        <v>4754</v>
      </c>
      <c r="M10" s="89">
        <f>L10*L26</f>
        <v>1236.04</v>
      </c>
      <c r="N10" s="111">
        <f>H10*3/100</f>
        <v>147.03</v>
      </c>
      <c r="O10" s="70">
        <v>0</v>
      </c>
    </row>
    <row r="11" spans="1:20" s="70" customFormat="1" ht="17.25" customHeight="1">
      <c r="A11" s="296">
        <v>1</v>
      </c>
      <c r="B11" s="303" t="s">
        <v>15</v>
      </c>
      <c r="C11" s="305" t="s">
        <v>16</v>
      </c>
      <c r="D11" s="327" t="s">
        <v>60</v>
      </c>
      <c r="E11" s="82" t="s">
        <v>18</v>
      </c>
      <c r="F11" s="83">
        <v>1798</v>
      </c>
      <c r="G11" s="83">
        <v>1826</v>
      </c>
      <c r="H11" s="83">
        <f t="shared" ref="H11:H18" si="0">G11-F11</f>
        <v>28</v>
      </c>
      <c r="I11" s="110">
        <f>H11*3/100</f>
        <v>0.84</v>
      </c>
      <c r="J11" s="83">
        <v>0</v>
      </c>
      <c r="K11" s="84">
        <f>ROUND(O11,P11)</f>
        <v>1</v>
      </c>
      <c r="L11" s="84">
        <f>H11-K11</f>
        <v>27</v>
      </c>
      <c r="M11" s="89">
        <f>L11*L26</f>
        <v>7.0200000000000005</v>
      </c>
      <c r="N11" s="111"/>
      <c r="O11" s="111">
        <f>H11*3/100</f>
        <v>0.84</v>
      </c>
      <c r="P11" s="70">
        <v>0</v>
      </c>
      <c r="S11" s="85" t="e">
        <f>R11*#REF!</f>
        <v>#REF!</v>
      </c>
      <c r="T11" s="89"/>
    </row>
    <row r="12" spans="1:20" s="70" customFormat="1" ht="17.25" customHeight="1">
      <c r="A12" s="297"/>
      <c r="B12" s="304"/>
      <c r="C12" s="306"/>
      <c r="D12" s="328"/>
      <c r="E12" s="72" t="s">
        <v>19</v>
      </c>
      <c r="F12" s="86">
        <v>85716</v>
      </c>
      <c r="G12" s="86">
        <v>100261</v>
      </c>
      <c r="H12" s="86">
        <f t="shared" si="0"/>
        <v>14545</v>
      </c>
      <c r="I12" s="86">
        <f t="shared" ref="I12:I18" si="1">H12*3/100</f>
        <v>436.35</v>
      </c>
      <c r="J12" s="83">
        <v>0</v>
      </c>
      <c r="K12" s="87">
        <f>ROUND(O12,P12)</f>
        <v>436</v>
      </c>
      <c r="L12" s="88">
        <f t="shared" ref="L12:L18" si="2">H12-K12</f>
        <v>14109</v>
      </c>
      <c r="M12" s="89">
        <f>L12*L26</f>
        <v>3668.34</v>
      </c>
      <c r="N12" s="140">
        <f>SUM(M11:M12)</f>
        <v>3675.36</v>
      </c>
      <c r="O12" s="111">
        <f>H12*3/100</f>
        <v>436.35</v>
      </c>
      <c r="P12" s="70">
        <v>0</v>
      </c>
    </row>
    <row r="13" spans="1:20" s="70" customFormat="1" ht="17.25" customHeight="1">
      <c r="A13" s="42">
        <v>1</v>
      </c>
      <c r="B13" s="27" t="s">
        <v>59</v>
      </c>
      <c r="C13" s="43" t="s">
        <v>22</v>
      </c>
      <c r="D13" s="109" t="s">
        <v>61</v>
      </c>
      <c r="E13" s="72" t="s">
        <v>19</v>
      </c>
      <c r="F13" s="86">
        <v>106606</v>
      </c>
      <c r="G13" s="86">
        <v>115111</v>
      </c>
      <c r="H13" s="86">
        <f t="shared" si="0"/>
        <v>8505</v>
      </c>
      <c r="I13" s="86">
        <f t="shared" si="1"/>
        <v>255.15</v>
      </c>
      <c r="J13" s="83">
        <v>0</v>
      </c>
      <c r="K13" s="87">
        <f t="shared" ref="K13:K18" si="3">ROUND(O13,P13)</f>
        <v>255</v>
      </c>
      <c r="L13" s="88">
        <f t="shared" si="2"/>
        <v>8250</v>
      </c>
      <c r="M13" s="89">
        <f>L13*L26</f>
        <v>2145</v>
      </c>
      <c r="N13" s="111"/>
      <c r="O13" s="111">
        <f t="shared" ref="O13:O18" si="4">H13*3/100</f>
        <v>255.15</v>
      </c>
      <c r="P13" s="70">
        <v>0</v>
      </c>
    </row>
    <row r="14" spans="1:20" s="70" customFormat="1" ht="17.25" customHeight="1">
      <c r="A14" s="42">
        <v>2</v>
      </c>
      <c r="B14" s="27" t="s">
        <v>59</v>
      </c>
      <c r="C14" s="43" t="s">
        <v>24</v>
      </c>
      <c r="D14" s="109" t="s">
        <v>61</v>
      </c>
      <c r="E14" s="72" t="s">
        <v>19</v>
      </c>
      <c r="F14" s="86">
        <v>145007</v>
      </c>
      <c r="G14" s="86">
        <v>162007</v>
      </c>
      <c r="H14" s="86">
        <f t="shared" si="0"/>
        <v>17000</v>
      </c>
      <c r="I14" s="86">
        <f t="shared" si="1"/>
        <v>510</v>
      </c>
      <c r="J14" s="83">
        <v>0</v>
      </c>
      <c r="K14" s="87">
        <f t="shared" si="3"/>
        <v>510</v>
      </c>
      <c r="L14" s="88">
        <f t="shared" si="2"/>
        <v>16490</v>
      </c>
      <c r="M14" s="89">
        <f>L14*L26</f>
        <v>4287.4000000000005</v>
      </c>
      <c r="N14" s="111"/>
      <c r="O14" s="111">
        <f t="shared" si="4"/>
        <v>510</v>
      </c>
      <c r="P14" s="70">
        <v>0</v>
      </c>
    </row>
    <row r="15" spans="1:20" s="70" customFormat="1" ht="17.25" customHeight="1">
      <c r="A15" s="296">
        <v>3</v>
      </c>
      <c r="B15" s="303" t="s">
        <v>59</v>
      </c>
      <c r="C15" s="305" t="s">
        <v>31</v>
      </c>
      <c r="D15" s="325" t="s">
        <v>61</v>
      </c>
      <c r="E15" s="82" t="s">
        <v>18</v>
      </c>
      <c r="F15" s="83">
        <v>163</v>
      </c>
      <c r="G15" s="83">
        <v>184</v>
      </c>
      <c r="H15" s="83">
        <f t="shared" si="0"/>
        <v>21</v>
      </c>
      <c r="I15" s="83">
        <f t="shared" si="1"/>
        <v>0.63</v>
      </c>
      <c r="J15" s="83">
        <v>0</v>
      </c>
      <c r="K15" s="84">
        <f t="shared" si="3"/>
        <v>1</v>
      </c>
      <c r="L15" s="84">
        <f>H15-K15</f>
        <v>20</v>
      </c>
      <c r="M15" s="89">
        <f>L15+L25</f>
        <v>22.7</v>
      </c>
      <c r="N15" s="111"/>
      <c r="O15" s="111">
        <f t="shared" si="4"/>
        <v>0.63</v>
      </c>
      <c r="P15" s="70">
        <v>0</v>
      </c>
    </row>
    <row r="16" spans="1:20" s="70" customFormat="1" ht="17.25" customHeight="1">
      <c r="A16" s="297"/>
      <c r="B16" s="304"/>
      <c r="C16" s="306"/>
      <c r="D16" s="326"/>
      <c r="E16" s="72" t="s">
        <v>19</v>
      </c>
      <c r="F16" s="86">
        <v>8661</v>
      </c>
      <c r="G16" s="86">
        <v>11333</v>
      </c>
      <c r="H16" s="86">
        <f t="shared" si="0"/>
        <v>2672</v>
      </c>
      <c r="I16" s="86">
        <f t="shared" si="1"/>
        <v>80.16</v>
      </c>
      <c r="J16" s="83">
        <v>0</v>
      </c>
      <c r="K16" s="87">
        <f t="shared" si="3"/>
        <v>80</v>
      </c>
      <c r="L16" s="88">
        <f t="shared" si="2"/>
        <v>2592</v>
      </c>
      <c r="M16" s="89">
        <f>L16*L26</f>
        <v>673.92000000000007</v>
      </c>
      <c r="N16" s="111"/>
      <c r="O16" s="111">
        <f t="shared" si="4"/>
        <v>80.16</v>
      </c>
      <c r="P16" s="70">
        <v>0</v>
      </c>
    </row>
    <row r="17" spans="1:16" s="70" customFormat="1" ht="17.25" customHeight="1">
      <c r="A17" s="296">
        <v>4</v>
      </c>
      <c r="B17" s="303" t="s">
        <v>59</v>
      </c>
      <c r="C17" s="305" t="s">
        <v>32</v>
      </c>
      <c r="D17" s="325" t="s">
        <v>61</v>
      </c>
      <c r="E17" s="82" t="s">
        <v>18</v>
      </c>
      <c r="F17" s="83">
        <v>4578</v>
      </c>
      <c r="G17" s="83">
        <v>4898</v>
      </c>
      <c r="H17" s="83">
        <f t="shared" si="0"/>
        <v>320</v>
      </c>
      <c r="I17" s="83">
        <f t="shared" si="1"/>
        <v>9.6</v>
      </c>
      <c r="J17" s="83">
        <v>0</v>
      </c>
      <c r="K17" s="84">
        <f t="shared" si="3"/>
        <v>10</v>
      </c>
      <c r="L17" s="84">
        <f>H17*2.7</f>
        <v>864</v>
      </c>
      <c r="M17" s="89">
        <f>L17*L25</f>
        <v>2332.8000000000002</v>
      </c>
      <c r="N17" s="111"/>
      <c r="O17" s="111">
        <f t="shared" si="4"/>
        <v>9.6</v>
      </c>
      <c r="P17" s="70">
        <v>0</v>
      </c>
    </row>
    <row r="18" spans="1:16" s="70" customFormat="1" ht="17.25" customHeight="1">
      <c r="A18" s="297"/>
      <c r="B18" s="304"/>
      <c r="C18" s="306"/>
      <c r="D18" s="326"/>
      <c r="E18" s="72" t="s">
        <v>19</v>
      </c>
      <c r="F18" s="86">
        <v>88849</v>
      </c>
      <c r="G18" s="86">
        <v>99911</v>
      </c>
      <c r="H18" s="86">
        <f t="shared" si="0"/>
        <v>11062</v>
      </c>
      <c r="I18" s="86">
        <f t="shared" si="1"/>
        <v>331.86</v>
      </c>
      <c r="J18" s="83">
        <v>0</v>
      </c>
      <c r="K18" s="87">
        <f t="shared" si="3"/>
        <v>332</v>
      </c>
      <c r="L18" s="88">
        <f t="shared" si="2"/>
        <v>10730</v>
      </c>
      <c r="M18" s="89">
        <f>L18*L26</f>
        <v>2789.8</v>
      </c>
      <c r="N18" s="140">
        <f>SUM(M13:M19)</f>
        <v>14037.3</v>
      </c>
      <c r="O18" s="111">
        <f t="shared" si="4"/>
        <v>331.86</v>
      </c>
      <c r="P18" s="70">
        <v>0</v>
      </c>
    </row>
    <row r="19" spans="1:16" ht="17.25" customHeight="1">
      <c r="A19" s="42">
        <v>1</v>
      </c>
      <c r="B19" s="27" t="s">
        <v>25</v>
      </c>
      <c r="C19" s="43" t="s">
        <v>26</v>
      </c>
      <c r="D19" s="72" t="s">
        <v>62</v>
      </c>
      <c r="E19" s="72" t="s">
        <v>19</v>
      </c>
      <c r="F19" s="86">
        <v>66013</v>
      </c>
      <c r="G19" s="86">
        <v>73093</v>
      </c>
      <c r="H19" s="86">
        <f>G19-F19</f>
        <v>7080</v>
      </c>
      <c r="I19" s="86">
        <f>H19*3/100</f>
        <v>212.4</v>
      </c>
      <c r="J19" s="83">
        <v>0</v>
      </c>
      <c r="K19" s="87">
        <f>ROUND(O19,P19)</f>
        <v>212</v>
      </c>
      <c r="L19" s="88">
        <f>H19-K19</f>
        <v>6868</v>
      </c>
      <c r="M19" s="89">
        <f>L19*L26</f>
        <v>1785.68</v>
      </c>
      <c r="N19" s="111"/>
      <c r="O19" s="111">
        <f>H19*3/100</f>
        <v>212.4</v>
      </c>
      <c r="P19">
        <v>0</v>
      </c>
    </row>
    <row r="20" spans="1:16" ht="17.25" customHeight="1">
      <c r="A20" s="42">
        <v>2</v>
      </c>
      <c r="B20" s="27" t="s">
        <v>28</v>
      </c>
      <c r="C20" s="43" t="s">
        <v>29</v>
      </c>
      <c r="D20" s="72" t="s">
        <v>62</v>
      </c>
      <c r="E20" s="72" t="s">
        <v>19</v>
      </c>
      <c r="F20" s="86">
        <v>47009</v>
      </c>
      <c r="G20" s="86">
        <v>51627</v>
      </c>
      <c r="H20" s="86">
        <f>G20-F20</f>
        <v>4618</v>
      </c>
      <c r="I20" s="86">
        <f>H20*3/100</f>
        <v>138.54</v>
      </c>
      <c r="J20" s="83">
        <v>0</v>
      </c>
      <c r="K20" s="87">
        <f>ROUND(O20,P20)</f>
        <v>139</v>
      </c>
      <c r="L20" s="88">
        <f>H20-K20</f>
        <v>4479</v>
      </c>
      <c r="M20" s="89">
        <f>L20*L26</f>
        <v>1164.54</v>
      </c>
      <c r="N20" s="111"/>
      <c r="O20" s="111">
        <f>H20*3/100</f>
        <v>138.54</v>
      </c>
      <c r="P20">
        <v>0</v>
      </c>
    </row>
    <row r="21" spans="1:16" ht="17.25" customHeight="1">
      <c r="A21" s="318">
        <v>3</v>
      </c>
      <c r="B21" s="303" t="s">
        <v>25</v>
      </c>
      <c r="C21" s="305" t="s">
        <v>30</v>
      </c>
      <c r="D21" s="325" t="s">
        <v>62</v>
      </c>
      <c r="E21" s="82" t="s">
        <v>18</v>
      </c>
      <c r="F21" s="83">
        <v>515</v>
      </c>
      <c r="G21" s="83">
        <v>563</v>
      </c>
      <c r="H21" s="83">
        <f>G21-F21</f>
        <v>48</v>
      </c>
      <c r="I21" s="83">
        <f>H21*3/100</f>
        <v>1.44</v>
      </c>
      <c r="J21" s="83">
        <v>0</v>
      </c>
      <c r="K21" s="84">
        <f>ROUND(O21,P21)</f>
        <v>1</v>
      </c>
      <c r="L21" s="84">
        <f>H21-K21</f>
        <v>47</v>
      </c>
      <c r="M21" s="89">
        <f>L21*L25</f>
        <v>126.9</v>
      </c>
      <c r="N21" s="111"/>
      <c r="O21" s="111">
        <f>H21*3/100</f>
        <v>1.44</v>
      </c>
      <c r="P21">
        <v>0</v>
      </c>
    </row>
    <row r="22" spans="1:16" ht="17.25" customHeight="1">
      <c r="A22" s="319"/>
      <c r="B22" s="304"/>
      <c r="C22" s="306"/>
      <c r="D22" s="326"/>
      <c r="E22" s="72" t="s">
        <v>19</v>
      </c>
      <c r="F22" s="86">
        <v>32508</v>
      </c>
      <c r="G22" s="86">
        <v>36163</v>
      </c>
      <c r="H22" s="86">
        <f>G22-F22</f>
        <v>3655</v>
      </c>
      <c r="I22" s="86">
        <f>H22*3/100</f>
        <v>109.65</v>
      </c>
      <c r="J22" s="83">
        <v>0</v>
      </c>
      <c r="K22" s="87">
        <f>ROUND(O22,P22)</f>
        <v>110</v>
      </c>
      <c r="L22" s="88">
        <f>H22-K22</f>
        <v>3545</v>
      </c>
      <c r="M22" s="89">
        <f>L22*L26</f>
        <v>921.7</v>
      </c>
      <c r="N22" s="141">
        <f>M19+M20+M21+M22</f>
        <v>3998.8200000000006</v>
      </c>
      <c r="O22" s="111">
        <f>H22*3/100</f>
        <v>109.65</v>
      </c>
      <c r="P22">
        <v>0</v>
      </c>
    </row>
    <row r="23" spans="1:16" ht="17.25" customHeight="1">
      <c r="A23" s="118"/>
      <c r="B23" s="118"/>
      <c r="C23" s="118"/>
      <c r="D23" s="118"/>
      <c r="E23" s="118"/>
      <c r="F23" s="118"/>
      <c r="G23" s="118"/>
      <c r="L23" s="249"/>
      <c r="M23" s="89">
        <f>SUM(M10:M22)</f>
        <v>21161.840000000004</v>
      </c>
    </row>
    <row r="24" spans="1:16" ht="18" customHeight="1">
      <c r="A24" s="106" t="s">
        <v>34</v>
      </c>
      <c r="B24" s="104"/>
      <c r="C24" s="81"/>
      <c r="D24" s="81"/>
      <c r="E24" s="81"/>
      <c r="F24" s="81"/>
      <c r="G24" s="81"/>
      <c r="H24" s="136" t="s">
        <v>103</v>
      </c>
      <c r="I24" s="81"/>
      <c r="J24" s="81"/>
      <c r="K24" s="81"/>
      <c r="L24" s="81"/>
    </row>
    <row r="25" spans="1:16" ht="22.5" customHeight="1">
      <c r="A25" s="106" t="s">
        <v>35</v>
      </c>
      <c r="B25" s="105"/>
      <c r="D25" s="332" t="s">
        <v>37</v>
      </c>
      <c r="E25" s="332"/>
      <c r="F25" s="332"/>
      <c r="G25" s="332"/>
      <c r="H25" s="100">
        <f>L11+L15+L17+L21</f>
        <v>958</v>
      </c>
      <c r="I25" s="91"/>
      <c r="J25" s="91"/>
      <c r="K25" s="71"/>
      <c r="L25" s="71">
        <v>2.7</v>
      </c>
      <c r="M25" s="111">
        <f>H25*L25</f>
        <v>2586.6000000000004</v>
      </c>
    </row>
    <row r="26" spans="1:16" ht="22.5" customHeight="1">
      <c r="A26" s="106" t="s">
        <v>36</v>
      </c>
      <c r="B26" s="105"/>
      <c r="D26" s="332" t="s">
        <v>38</v>
      </c>
      <c r="E26" s="332"/>
      <c r="F26" s="332"/>
      <c r="G26" s="332"/>
      <c r="H26" s="100">
        <f>SUM(L10:L22)-H25</f>
        <v>71817</v>
      </c>
      <c r="I26" s="91"/>
      <c r="J26" s="91"/>
      <c r="K26" s="71"/>
      <c r="L26" s="71">
        <v>0.26</v>
      </c>
      <c r="M26" s="111">
        <f>H26*L26</f>
        <v>18672.420000000002</v>
      </c>
    </row>
    <row r="27" spans="1:16" ht="22.5" customHeight="1">
      <c r="A27" s="70"/>
      <c r="D27" s="329" t="s">
        <v>49</v>
      </c>
      <c r="E27" s="329"/>
      <c r="F27" s="329"/>
      <c r="G27" s="329"/>
      <c r="I27" s="91"/>
      <c r="J27" s="91"/>
      <c r="K27" s="71"/>
      <c r="L27" s="71"/>
    </row>
    <row r="28" spans="1:16" ht="20">
      <c r="A28" s="70"/>
      <c r="D28" s="71"/>
      <c r="E28" s="90"/>
      <c r="F28" s="71"/>
      <c r="G28" s="71"/>
      <c r="H28" s="71"/>
      <c r="I28" s="91"/>
      <c r="J28" s="91"/>
      <c r="K28" s="71"/>
      <c r="L28" s="71"/>
    </row>
  </sheetData>
  <mergeCells count="31">
    <mergeCell ref="F8:F9"/>
    <mergeCell ref="G8:G9"/>
    <mergeCell ref="A8:A9"/>
    <mergeCell ref="B8:B9"/>
    <mergeCell ref="C8:C9"/>
    <mergeCell ref="D8:D9"/>
    <mergeCell ref="E8:E9"/>
    <mergeCell ref="A15:A16"/>
    <mergeCell ref="B15:B16"/>
    <mergeCell ref="C15:C16"/>
    <mergeCell ref="D15:D16"/>
    <mergeCell ref="A11:A12"/>
    <mergeCell ref="B11:B12"/>
    <mergeCell ref="C11:C12"/>
    <mergeCell ref="D11:D12"/>
    <mergeCell ref="D27:G27"/>
    <mergeCell ref="A17:A18"/>
    <mergeCell ref="B17:B18"/>
    <mergeCell ref="C17:C18"/>
    <mergeCell ref="D17:D18"/>
    <mergeCell ref="A21:A22"/>
    <mergeCell ref="B21:B22"/>
    <mergeCell ref="C21:C22"/>
    <mergeCell ref="D21:D22"/>
    <mergeCell ref="D25:G25"/>
    <mergeCell ref="D26:G26"/>
    <mergeCell ref="A6:D6"/>
    <mergeCell ref="A7:M7"/>
    <mergeCell ref="A1:L1"/>
    <mergeCell ref="A2:L2"/>
    <mergeCell ref="A3:L3"/>
  </mergeCells>
  <pageMargins left="0.68" right="0.17" top="0.15" bottom="0.14000000000000001" header="0.15" footer="0.1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P32"/>
  <sheetViews>
    <sheetView workbookViewId="0">
      <selection activeCell="K8" sqref="K8:K9"/>
    </sheetView>
  </sheetViews>
  <sheetFormatPr baseColWidth="10" defaultColWidth="8.83203125" defaultRowHeight="14" x14ac:dyDescent="0"/>
  <cols>
    <col min="1" max="1" width="2.33203125" bestFit="1" customWidth="1"/>
    <col min="2" max="2" width="25.5" customWidth="1"/>
    <col min="3" max="3" width="15" bestFit="1" customWidth="1"/>
    <col min="4" max="4" width="12.5" style="70" bestFit="1" customWidth="1"/>
    <col min="5" max="5" width="6" style="70" bestFit="1" customWidth="1"/>
    <col min="6" max="6" width="8.83203125" style="70"/>
    <col min="7" max="7" width="12.5" style="70" bestFit="1" customWidth="1"/>
    <col min="8" max="8" width="13.83203125" style="70" customWidth="1"/>
    <col min="9" max="10" width="13.83203125" style="70" hidden="1" customWidth="1"/>
    <col min="11" max="13" width="13.83203125" style="70" customWidth="1"/>
    <col min="15" max="17" width="0" hidden="1" customWidth="1"/>
  </cols>
  <sheetData>
    <row r="1" spans="1:16" ht="27.75" customHeight="1">
      <c r="A1" s="295" t="s">
        <v>0</v>
      </c>
      <c r="B1" s="295"/>
      <c r="C1" s="295"/>
      <c r="D1" s="295"/>
      <c r="E1" s="295"/>
      <c r="F1" s="295"/>
      <c r="G1" s="295"/>
      <c r="H1" s="295"/>
      <c r="I1" s="295"/>
      <c r="J1" s="295"/>
      <c r="K1" s="295"/>
      <c r="L1" s="295"/>
      <c r="M1" s="1"/>
      <c r="N1" s="2"/>
      <c r="O1" s="2"/>
      <c r="P1" s="2"/>
    </row>
    <row r="2" spans="1:16" ht="21.75" customHeight="1">
      <c r="A2" s="295" t="s">
        <v>1</v>
      </c>
      <c r="B2" s="295"/>
      <c r="C2" s="295"/>
      <c r="D2" s="295"/>
      <c r="E2" s="295"/>
      <c r="F2" s="295"/>
      <c r="G2" s="295"/>
      <c r="H2" s="295"/>
      <c r="I2" s="295"/>
      <c r="J2" s="295"/>
      <c r="K2" s="295"/>
      <c r="L2" s="295"/>
      <c r="M2" s="1"/>
      <c r="N2" s="2"/>
      <c r="O2" s="2"/>
      <c r="P2" s="2"/>
    </row>
    <row r="3" spans="1:16" ht="21.75" customHeight="1">
      <c r="A3" s="295" t="s">
        <v>2</v>
      </c>
      <c r="B3" s="295"/>
      <c r="C3" s="295"/>
      <c r="D3" s="295"/>
      <c r="E3" s="295"/>
      <c r="F3" s="295"/>
      <c r="G3" s="295"/>
      <c r="H3" s="295"/>
      <c r="I3" s="295"/>
      <c r="J3" s="295"/>
      <c r="K3" s="295"/>
      <c r="L3" s="295"/>
      <c r="M3" s="3"/>
      <c r="N3" s="4"/>
      <c r="O3" s="4"/>
      <c r="P3" s="4"/>
    </row>
    <row r="4" spans="1:16" ht="8.25" customHeight="1" thickBot="1">
      <c r="A4" s="5"/>
      <c r="B4" s="5"/>
      <c r="C4" s="6"/>
      <c r="D4" s="7"/>
      <c r="E4" s="8"/>
      <c r="F4" s="9"/>
      <c r="G4" s="9"/>
      <c r="H4" s="56"/>
      <c r="I4" s="10"/>
      <c r="J4" s="10"/>
      <c r="K4" s="9"/>
      <c r="L4" s="11"/>
      <c r="M4" s="11"/>
      <c r="O4" s="13"/>
      <c r="P4" s="13"/>
    </row>
    <row r="5" spans="1:16" ht="8.25" customHeight="1" thickTop="1">
      <c r="A5" s="14"/>
      <c r="B5" s="14"/>
      <c r="C5" s="15"/>
      <c r="D5" s="16"/>
      <c r="E5" s="17"/>
      <c r="F5" s="18"/>
      <c r="G5" s="18"/>
      <c r="H5" s="57"/>
      <c r="I5" s="19"/>
      <c r="J5" s="19"/>
      <c r="K5" s="18"/>
      <c r="L5" s="20"/>
      <c r="M5" s="68"/>
      <c r="O5" s="13"/>
      <c r="P5" s="13"/>
    </row>
    <row r="6" spans="1:16" ht="21.75" customHeight="1">
      <c r="A6" s="295" t="s">
        <v>46</v>
      </c>
      <c r="B6" s="295"/>
      <c r="C6" s="295"/>
      <c r="D6" s="295"/>
      <c r="E6" s="295"/>
      <c r="F6" s="295"/>
      <c r="G6" s="295"/>
      <c r="H6" s="295"/>
      <c r="I6" s="295"/>
      <c r="J6" s="295"/>
      <c r="K6" s="295"/>
      <c r="L6" s="295"/>
      <c r="M6" s="68"/>
      <c r="O6" s="13"/>
      <c r="P6" s="13"/>
    </row>
    <row r="7" spans="1:16" ht="27" customHeight="1">
      <c r="A7" s="302" t="s">
        <v>41</v>
      </c>
      <c r="B7" s="302"/>
      <c r="C7" s="302"/>
      <c r="D7" s="302"/>
      <c r="E7" s="302"/>
      <c r="F7" s="302"/>
      <c r="G7" s="302"/>
      <c r="H7" s="302"/>
      <c r="I7" s="302"/>
      <c r="J7" s="302"/>
      <c r="K7" s="302"/>
      <c r="L7" s="302"/>
      <c r="M7" s="68"/>
    </row>
    <row r="8" spans="1:16" ht="25" customHeight="1">
      <c r="A8" s="314" t="s">
        <v>4</v>
      </c>
      <c r="B8" s="316" t="s">
        <v>5</v>
      </c>
      <c r="C8" s="316" t="s">
        <v>6</v>
      </c>
      <c r="D8" s="320" t="s">
        <v>7</v>
      </c>
      <c r="E8" s="333"/>
      <c r="F8" s="310" t="s">
        <v>8</v>
      </c>
      <c r="G8" s="312" t="s">
        <v>9</v>
      </c>
      <c r="H8" s="58" t="s">
        <v>10</v>
      </c>
      <c r="I8" s="22"/>
      <c r="K8" s="23" t="s">
        <v>11</v>
      </c>
      <c r="L8" s="21" t="s">
        <v>10</v>
      </c>
      <c r="M8" s="116" t="s">
        <v>12</v>
      </c>
    </row>
    <row r="9" spans="1:16" ht="25" customHeight="1">
      <c r="A9" s="315"/>
      <c r="B9" s="317"/>
      <c r="C9" s="317"/>
      <c r="D9" s="321"/>
      <c r="E9" s="334"/>
      <c r="F9" s="311"/>
      <c r="G9" s="313"/>
      <c r="H9" s="59" t="s">
        <v>13</v>
      </c>
      <c r="I9" s="25"/>
      <c r="K9" s="26" t="s">
        <v>33</v>
      </c>
      <c r="L9" s="24" t="s">
        <v>14</v>
      </c>
      <c r="M9" s="117"/>
    </row>
    <row r="10" spans="1:16" s="70" customFormat="1" ht="17.25" customHeight="1">
      <c r="A10" s="42">
        <v>2</v>
      </c>
      <c r="B10" s="27" t="s">
        <v>15</v>
      </c>
      <c r="C10" s="43" t="s">
        <v>20</v>
      </c>
      <c r="D10" s="109" t="s">
        <v>63</v>
      </c>
      <c r="E10" s="72" t="s">
        <v>19</v>
      </c>
      <c r="F10" s="86">
        <v>50735</v>
      </c>
      <c r="G10" s="86">
        <v>56044</v>
      </c>
      <c r="H10" s="86">
        <f>G10-F10</f>
        <v>5309</v>
      </c>
      <c r="I10" s="86">
        <f>H10*3/100</f>
        <v>159.27000000000001</v>
      </c>
      <c r="J10" s="83">
        <v>0</v>
      </c>
      <c r="K10" s="87">
        <f>ROUND(N10,O10)</f>
        <v>0</v>
      </c>
      <c r="L10" s="88">
        <f>H10-K10</f>
        <v>5309</v>
      </c>
      <c r="M10" s="89">
        <f>L10*0.26</f>
        <v>1380.3400000000001</v>
      </c>
      <c r="N10" s="111"/>
      <c r="O10" s="70">
        <v>0</v>
      </c>
    </row>
    <row r="11" spans="1:16" s="70" customFormat="1" ht="17.25" customHeight="1">
      <c r="A11" s="296">
        <v>1</v>
      </c>
      <c r="B11" s="303" t="s">
        <v>15</v>
      </c>
      <c r="C11" s="305" t="s">
        <v>16</v>
      </c>
      <c r="D11" s="327" t="s">
        <v>63</v>
      </c>
      <c r="E11" s="82" t="s">
        <v>18</v>
      </c>
      <c r="F11" s="83">
        <v>1826</v>
      </c>
      <c r="G11" s="83">
        <v>1857</v>
      </c>
      <c r="H11" s="83">
        <f t="shared" ref="H11:H18" si="0">G11-F11</f>
        <v>31</v>
      </c>
      <c r="I11" s="110">
        <f>H11*3/100</f>
        <v>0.93</v>
      </c>
      <c r="J11" s="83">
        <v>0</v>
      </c>
      <c r="K11" s="84">
        <f>ROUND(O11,P11)</f>
        <v>1</v>
      </c>
      <c r="L11" s="84">
        <f>H11*K11</f>
        <v>31</v>
      </c>
      <c r="M11" s="85">
        <f>L11*2.7</f>
        <v>83.7</v>
      </c>
      <c r="N11" s="111"/>
      <c r="O11" s="111">
        <f>H11*3/100</f>
        <v>0.93</v>
      </c>
      <c r="P11" s="70">
        <v>0</v>
      </c>
    </row>
    <row r="12" spans="1:16" s="70" customFormat="1" ht="17.25" customHeight="1">
      <c r="A12" s="297"/>
      <c r="B12" s="304"/>
      <c r="C12" s="306"/>
      <c r="D12" s="328"/>
      <c r="E12" s="72" t="s">
        <v>19</v>
      </c>
      <c r="F12" s="86">
        <v>100261</v>
      </c>
      <c r="G12" s="86">
        <v>111119</v>
      </c>
      <c r="H12" s="86">
        <f t="shared" si="0"/>
        <v>10858</v>
      </c>
      <c r="I12" s="86">
        <f t="shared" ref="I12:I18" si="1">H12*3/100</f>
        <v>325.74</v>
      </c>
      <c r="J12" s="83">
        <v>0</v>
      </c>
      <c r="K12" s="87">
        <f>ROUND(O12,P12)</f>
        <v>326</v>
      </c>
      <c r="L12" s="88">
        <f t="shared" ref="L12:L18" si="2">H12-K12</f>
        <v>10532</v>
      </c>
      <c r="M12" s="89">
        <f>L12*0.26</f>
        <v>2738.32</v>
      </c>
      <c r="N12" s="111"/>
      <c r="O12" s="111">
        <f>H12*3/100</f>
        <v>325.74</v>
      </c>
      <c r="P12" s="70">
        <v>0</v>
      </c>
    </row>
    <row r="13" spans="1:16" s="70" customFormat="1" ht="17.25" customHeight="1">
      <c r="A13" s="42">
        <v>1</v>
      </c>
      <c r="B13" s="27" t="s">
        <v>59</v>
      </c>
      <c r="C13" s="43" t="s">
        <v>22</v>
      </c>
      <c r="D13" s="109" t="s">
        <v>64</v>
      </c>
      <c r="E13" s="72" t="s">
        <v>19</v>
      </c>
      <c r="F13" s="86">
        <v>115111</v>
      </c>
      <c r="G13" s="86">
        <v>119115</v>
      </c>
      <c r="H13" s="86">
        <f t="shared" si="0"/>
        <v>4004</v>
      </c>
      <c r="I13" s="86">
        <f t="shared" si="1"/>
        <v>120.12</v>
      </c>
      <c r="J13" s="83">
        <v>0</v>
      </c>
      <c r="K13" s="87">
        <f t="shared" ref="K13:K18" si="3">ROUND(O13,P13)</f>
        <v>120</v>
      </c>
      <c r="L13" s="88">
        <f t="shared" si="2"/>
        <v>3884</v>
      </c>
      <c r="M13" s="89">
        <f>L13*0.26</f>
        <v>1009.84</v>
      </c>
      <c r="N13" s="111"/>
      <c r="O13" s="111">
        <f t="shared" ref="O13:O18" si="4">H13*3/100</f>
        <v>120.12</v>
      </c>
      <c r="P13" s="70">
        <v>0</v>
      </c>
    </row>
    <row r="14" spans="1:16" s="70" customFormat="1" ht="17.25" customHeight="1">
      <c r="A14" s="42">
        <v>2</v>
      </c>
      <c r="B14" s="27" t="s">
        <v>59</v>
      </c>
      <c r="C14" s="43" t="s">
        <v>24</v>
      </c>
      <c r="D14" s="109" t="s">
        <v>65</v>
      </c>
      <c r="E14" s="72" t="s">
        <v>19</v>
      </c>
      <c r="F14" s="86">
        <v>162007</v>
      </c>
      <c r="G14" s="86">
        <v>182280</v>
      </c>
      <c r="H14" s="86">
        <f t="shared" si="0"/>
        <v>20273</v>
      </c>
      <c r="I14" s="86">
        <f t="shared" si="1"/>
        <v>608.19000000000005</v>
      </c>
      <c r="J14" s="83">
        <v>0</v>
      </c>
      <c r="K14" s="87">
        <f t="shared" si="3"/>
        <v>608</v>
      </c>
      <c r="L14" s="88">
        <f t="shared" si="2"/>
        <v>19665</v>
      </c>
      <c r="M14" s="89">
        <f>L14*0.26</f>
        <v>5112.9000000000005</v>
      </c>
      <c r="N14" s="111"/>
      <c r="O14" s="111">
        <f t="shared" si="4"/>
        <v>608.19000000000005</v>
      </c>
      <c r="P14" s="70">
        <v>0</v>
      </c>
    </row>
    <row r="15" spans="1:16" s="70" customFormat="1" ht="17.25" customHeight="1">
      <c r="A15" s="296">
        <v>3</v>
      </c>
      <c r="B15" s="303" t="s">
        <v>59</v>
      </c>
      <c r="C15" s="305" t="s">
        <v>31</v>
      </c>
      <c r="D15" s="325" t="s">
        <v>64</v>
      </c>
      <c r="E15" s="82" t="s">
        <v>18</v>
      </c>
      <c r="F15" s="83">
        <v>184</v>
      </c>
      <c r="G15" s="83">
        <v>976</v>
      </c>
      <c r="H15" s="83">
        <f t="shared" si="0"/>
        <v>792</v>
      </c>
      <c r="I15" s="83">
        <f t="shared" si="1"/>
        <v>23.76</v>
      </c>
      <c r="J15" s="83">
        <v>0</v>
      </c>
      <c r="K15" s="84">
        <f t="shared" si="3"/>
        <v>24</v>
      </c>
      <c r="L15" s="84">
        <f>H15-K15</f>
        <v>768</v>
      </c>
      <c r="M15" s="85">
        <f>L15*2.7</f>
        <v>2073.6000000000004</v>
      </c>
      <c r="N15" s="111"/>
      <c r="O15" s="111">
        <f t="shared" si="4"/>
        <v>23.76</v>
      </c>
      <c r="P15" s="70">
        <v>0</v>
      </c>
    </row>
    <row r="16" spans="1:16" s="70" customFormat="1" ht="17.25" customHeight="1">
      <c r="A16" s="297"/>
      <c r="B16" s="304"/>
      <c r="C16" s="306"/>
      <c r="D16" s="326"/>
      <c r="E16" s="72" t="s">
        <v>19</v>
      </c>
      <c r="F16" s="86">
        <v>11333</v>
      </c>
      <c r="G16" s="86">
        <v>18296</v>
      </c>
      <c r="H16" s="86">
        <f t="shared" si="0"/>
        <v>6963</v>
      </c>
      <c r="I16" s="86">
        <f t="shared" si="1"/>
        <v>208.89</v>
      </c>
      <c r="J16" s="83">
        <v>0</v>
      </c>
      <c r="K16" s="87">
        <f t="shared" si="3"/>
        <v>209</v>
      </c>
      <c r="L16" s="88">
        <f t="shared" si="2"/>
        <v>6754</v>
      </c>
      <c r="M16" s="89">
        <f>L16*0.26</f>
        <v>1756.04</v>
      </c>
      <c r="N16" s="111"/>
      <c r="O16" s="111">
        <f t="shared" si="4"/>
        <v>208.89</v>
      </c>
      <c r="P16" s="70">
        <v>0</v>
      </c>
    </row>
    <row r="17" spans="1:16" s="70" customFormat="1" ht="17.25" customHeight="1">
      <c r="A17" s="296">
        <v>4</v>
      </c>
      <c r="B17" s="303" t="s">
        <v>59</v>
      </c>
      <c r="C17" s="305" t="s">
        <v>32</v>
      </c>
      <c r="D17" s="325" t="s">
        <v>64</v>
      </c>
      <c r="E17" s="82" t="s">
        <v>18</v>
      </c>
      <c r="F17" s="83">
        <v>4898</v>
      </c>
      <c r="G17" s="83">
        <v>5088</v>
      </c>
      <c r="H17" s="83">
        <f t="shared" si="0"/>
        <v>190</v>
      </c>
      <c r="I17" s="83">
        <f t="shared" si="1"/>
        <v>5.7</v>
      </c>
      <c r="J17" s="83">
        <v>0</v>
      </c>
      <c r="K17" s="84">
        <f t="shared" si="3"/>
        <v>6</v>
      </c>
      <c r="L17" s="84">
        <f>H17-K17</f>
        <v>184</v>
      </c>
      <c r="M17" s="85">
        <f>L17*2.7</f>
        <v>496.8</v>
      </c>
      <c r="N17" s="111"/>
      <c r="O17" s="111">
        <f t="shared" si="4"/>
        <v>5.7</v>
      </c>
      <c r="P17" s="70">
        <v>0</v>
      </c>
    </row>
    <row r="18" spans="1:16" s="70" customFormat="1" ht="17.25" customHeight="1">
      <c r="A18" s="297"/>
      <c r="B18" s="304"/>
      <c r="C18" s="306"/>
      <c r="D18" s="326"/>
      <c r="E18" s="72" t="s">
        <v>19</v>
      </c>
      <c r="F18" s="86">
        <v>99911</v>
      </c>
      <c r="G18" s="86">
        <v>110306</v>
      </c>
      <c r="H18" s="86">
        <f t="shared" si="0"/>
        <v>10395</v>
      </c>
      <c r="I18" s="86">
        <f t="shared" si="1"/>
        <v>311.85000000000002</v>
      </c>
      <c r="J18" s="83">
        <v>0</v>
      </c>
      <c r="K18" s="87">
        <f t="shared" si="3"/>
        <v>312</v>
      </c>
      <c r="L18" s="88">
        <f t="shared" si="2"/>
        <v>10083</v>
      </c>
      <c r="M18" s="89">
        <f>L18*0.26</f>
        <v>2621.58</v>
      </c>
      <c r="N18" s="111"/>
      <c r="O18" s="111">
        <f t="shared" si="4"/>
        <v>311.85000000000002</v>
      </c>
      <c r="P18" s="70">
        <v>0</v>
      </c>
    </row>
    <row r="19" spans="1:16" ht="17.25" customHeight="1">
      <c r="A19" s="42">
        <v>1</v>
      </c>
      <c r="B19" s="27" t="s">
        <v>25</v>
      </c>
      <c r="C19" s="43" t="s">
        <v>26</v>
      </c>
      <c r="D19" s="72" t="s">
        <v>64</v>
      </c>
      <c r="E19" s="72" t="s">
        <v>19</v>
      </c>
      <c r="F19" s="86">
        <v>73093</v>
      </c>
      <c r="G19" s="86">
        <v>79673</v>
      </c>
      <c r="H19" s="86">
        <f>G19-F19</f>
        <v>6580</v>
      </c>
      <c r="I19" s="86">
        <f>H19*3/100</f>
        <v>197.4</v>
      </c>
      <c r="J19" s="83">
        <v>0</v>
      </c>
      <c r="K19" s="87">
        <f>ROUND(O19,P19)</f>
        <v>197</v>
      </c>
      <c r="L19" s="88">
        <f>H19-K19</f>
        <v>6383</v>
      </c>
      <c r="M19" s="89">
        <f>L19*0.26</f>
        <v>1659.5800000000002</v>
      </c>
      <c r="N19" s="111"/>
      <c r="O19" s="111">
        <f>H19*3/100</f>
        <v>197.4</v>
      </c>
      <c r="P19">
        <v>0</v>
      </c>
    </row>
    <row r="20" spans="1:16" ht="17.25" customHeight="1">
      <c r="A20" s="42">
        <v>2</v>
      </c>
      <c r="B20" s="27" t="s">
        <v>28</v>
      </c>
      <c r="C20" s="43" t="s">
        <v>29</v>
      </c>
      <c r="D20" s="72" t="s">
        <v>64</v>
      </c>
      <c r="E20" s="72" t="s">
        <v>19</v>
      </c>
      <c r="F20" s="86">
        <v>51627</v>
      </c>
      <c r="G20" s="86">
        <v>56291</v>
      </c>
      <c r="H20" s="86">
        <f>G20-F20</f>
        <v>4664</v>
      </c>
      <c r="I20" s="86">
        <f>H20*3/100</f>
        <v>139.91999999999999</v>
      </c>
      <c r="J20" s="83">
        <v>0</v>
      </c>
      <c r="K20" s="87">
        <f>ROUND(O20,P20)</f>
        <v>140</v>
      </c>
      <c r="L20" s="88">
        <f>H20-K20</f>
        <v>4524</v>
      </c>
      <c r="M20" s="89">
        <f>L20*0.26</f>
        <v>1176.24</v>
      </c>
      <c r="N20" s="111"/>
      <c r="O20" s="111">
        <f>H20*3/100</f>
        <v>139.91999999999999</v>
      </c>
      <c r="P20">
        <v>0</v>
      </c>
    </row>
    <row r="21" spans="1:16" ht="17.25" customHeight="1">
      <c r="A21" s="318">
        <v>3</v>
      </c>
      <c r="B21" s="303" t="s">
        <v>25</v>
      </c>
      <c r="C21" s="305" t="s">
        <v>30</v>
      </c>
      <c r="D21" s="325" t="s">
        <v>64</v>
      </c>
      <c r="E21" s="82" t="s">
        <v>18</v>
      </c>
      <c r="F21" s="83">
        <v>563</v>
      </c>
      <c r="G21" s="83">
        <v>661</v>
      </c>
      <c r="H21" s="83">
        <f>G21-F21</f>
        <v>98</v>
      </c>
      <c r="I21" s="83">
        <f>H21*3/100</f>
        <v>2.94</v>
      </c>
      <c r="J21" s="83">
        <v>0</v>
      </c>
      <c r="K21" s="84">
        <f>ROUND(O21,P21)</f>
        <v>3</v>
      </c>
      <c r="L21" s="84">
        <f>H21-K21</f>
        <v>95</v>
      </c>
      <c r="M21" s="95">
        <f>L21*2.7</f>
        <v>256.5</v>
      </c>
      <c r="N21" s="111"/>
      <c r="O21" s="111">
        <f>H21*3/100</f>
        <v>2.94</v>
      </c>
      <c r="P21">
        <v>0</v>
      </c>
    </row>
    <row r="22" spans="1:16" ht="17.25" customHeight="1">
      <c r="A22" s="319"/>
      <c r="B22" s="304"/>
      <c r="C22" s="306"/>
      <c r="D22" s="326"/>
      <c r="E22" s="72" t="s">
        <v>19</v>
      </c>
      <c r="F22" s="86">
        <v>36163</v>
      </c>
      <c r="G22" s="86">
        <v>40018</v>
      </c>
      <c r="H22" s="86">
        <f>G22-F22</f>
        <v>3855</v>
      </c>
      <c r="I22" s="86">
        <f>H22*3/100</f>
        <v>115.65</v>
      </c>
      <c r="J22" s="83">
        <v>0</v>
      </c>
      <c r="K22" s="87">
        <f>ROUND(O22,P22)</f>
        <v>116</v>
      </c>
      <c r="L22" s="88">
        <f>H22-K22</f>
        <v>3739</v>
      </c>
      <c r="M22" s="89">
        <f>L22*0.26</f>
        <v>972.14</v>
      </c>
      <c r="N22" s="111"/>
      <c r="O22" s="111">
        <f>H22*3/100</f>
        <v>115.65</v>
      </c>
      <c r="P22">
        <v>0</v>
      </c>
    </row>
    <row r="23" spans="1:16" ht="17.25" customHeight="1">
      <c r="A23" s="125"/>
      <c r="B23" s="126"/>
      <c r="C23" s="127"/>
      <c r="D23" s="128"/>
      <c r="E23" s="129"/>
      <c r="F23" s="130"/>
      <c r="G23" s="130"/>
      <c r="H23" s="130"/>
      <c r="I23" s="130"/>
      <c r="J23" s="131"/>
      <c r="K23" s="132"/>
      <c r="L23" s="133"/>
      <c r="M23" s="134"/>
      <c r="N23" s="111"/>
      <c r="O23" s="111"/>
    </row>
    <row r="24" spans="1:16" ht="17.25" customHeight="1">
      <c r="A24" s="125"/>
      <c r="B24" s="126"/>
      <c r="C24" s="126"/>
      <c r="D24" s="126"/>
      <c r="E24" s="239"/>
      <c r="F24" s="239"/>
      <c r="G24" s="239"/>
      <c r="H24" s="239"/>
      <c r="I24" s="239"/>
      <c r="J24" s="239"/>
      <c r="K24" s="239"/>
      <c r="L24" s="239"/>
      <c r="M24" s="239"/>
      <c r="N24" s="111"/>
      <c r="O24" s="111"/>
    </row>
    <row r="25" spans="1:16" ht="17.25" customHeight="1">
      <c r="A25" s="330"/>
      <c r="B25" s="330"/>
      <c r="C25" s="330"/>
      <c r="D25" s="330"/>
      <c r="E25" s="331"/>
      <c r="F25" s="331"/>
      <c r="G25" s="331"/>
      <c r="H25" s="74" t="s">
        <v>18</v>
      </c>
      <c r="I25" s="138"/>
      <c r="J25" s="138"/>
      <c r="K25" s="137">
        <v>2.7</v>
      </c>
      <c r="L25" s="135">
        <f>L21</f>
        <v>95</v>
      </c>
      <c r="M25" s="139">
        <f>L25*K25</f>
        <v>256.5</v>
      </c>
    </row>
    <row r="26" spans="1:16" ht="17.25" customHeight="1">
      <c r="A26" s="331"/>
      <c r="B26" s="331"/>
      <c r="C26" s="331"/>
      <c r="D26" s="331"/>
      <c r="E26" s="331"/>
      <c r="F26" s="331"/>
      <c r="G26" s="331"/>
      <c r="H26" s="74" t="s">
        <v>19</v>
      </c>
      <c r="I26" s="112"/>
      <c r="J26" s="112"/>
      <c r="K26" s="77">
        <v>0.26</v>
      </c>
      <c r="L26" s="78">
        <f>L22+L20+L19</f>
        <v>14646</v>
      </c>
      <c r="M26" s="97">
        <f>L26*K26</f>
        <v>3807.96</v>
      </c>
    </row>
    <row r="27" spans="1:16" ht="17.25" customHeight="1">
      <c r="A27" s="331"/>
      <c r="B27" s="331"/>
      <c r="C27" s="331"/>
      <c r="D27" s="331"/>
      <c r="E27" s="331"/>
      <c r="F27" s="331"/>
      <c r="G27" s="331"/>
      <c r="H27" s="74" t="s">
        <v>48</v>
      </c>
      <c r="I27" s="112"/>
      <c r="J27" s="112"/>
      <c r="K27" s="112"/>
      <c r="L27" s="112"/>
      <c r="M27" s="98">
        <f>SUM(M25:M26)</f>
        <v>4064.46</v>
      </c>
    </row>
    <row r="28" spans="1:16" ht="18" customHeight="1">
      <c r="A28" s="106" t="s">
        <v>34</v>
      </c>
      <c r="B28" s="104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99"/>
    </row>
    <row r="29" spans="1:16" ht="22.5" customHeight="1">
      <c r="A29" s="106" t="s">
        <v>35</v>
      </c>
      <c r="B29" s="105"/>
      <c r="D29" s="332" t="s">
        <v>37</v>
      </c>
      <c r="E29" s="332"/>
      <c r="F29" s="332"/>
      <c r="G29" s="332"/>
      <c r="H29" s="100">
        <f>L11+L15+L15+L17+L21</f>
        <v>1846</v>
      </c>
      <c r="I29" s="91"/>
      <c r="J29" s="91"/>
      <c r="K29" s="71"/>
      <c r="L29" s="71">
        <v>2.7</v>
      </c>
      <c r="M29" s="101">
        <f>H29*L29</f>
        <v>4984.2000000000007</v>
      </c>
    </row>
    <row r="30" spans="1:16" ht="22.5" customHeight="1">
      <c r="A30" s="106" t="s">
        <v>36</v>
      </c>
      <c r="B30" s="105"/>
      <c r="D30" s="332" t="s">
        <v>38</v>
      </c>
      <c r="E30" s="332"/>
      <c r="F30" s="332"/>
      <c r="G30" s="332"/>
      <c r="H30" s="100">
        <f>SUM(L10:L22)-H29</f>
        <v>70105</v>
      </c>
      <c r="I30" s="91"/>
      <c r="J30" s="91"/>
      <c r="K30" s="71"/>
      <c r="L30" s="71">
        <v>0.26</v>
      </c>
      <c r="M30" s="101">
        <f>H30*L30</f>
        <v>18227.3</v>
      </c>
    </row>
    <row r="31" spans="1:16" ht="22.5" customHeight="1">
      <c r="A31" s="70"/>
      <c r="D31" s="329" t="s">
        <v>49</v>
      </c>
      <c r="E31" s="329"/>
      <c r="F31" s="329"/>
      <c r="G31" s="329"/>
      <c r="H31" s="71"/>
      <c r="I31" s="91"/>
      <c r="J31" s="91"/>
      <c r="K31" s="71"/>
      <c r="L31" s="71"/>
      <c r="M31" s="103"/>
    </row>
    <row r="32" spans="1:16" ht="20">
      <c r="A32" s="70"/>
      <c r="D32" s="71"/>
      <c r="E32" s="90"/>
      <c r="F32" s="71"/>
      <c r="G32" s="71"/>
      <c r="H32" s="71"/>
      <c r="I32" s="91"/>
      <c r="J32" s="91"/>
      <c r="K32" s="71"/>
      <c r="L32" s="71"/>
      <c r="M32" s="92"/>
    </row>
  </sheetData>
  <mergeCells count="34">
    <mergeCell ref="F8:F9"/>
    <mergeCell ref="G8:G9"/>
    <mergeCell ref="D31:G31"/>
    <mergeCell ref="A17:A18"/>
    <mergeCell ref="B17:B18"/>
    <mergeCell ref="C17:C18"/>
    <mergeCell ref="D17:D18"/>
    <mergeCell ref="A21:A22"/>
    <mergeCell ref="B21:B22"/>
    <mergeCell ref="C21:C22"/>
    <mergeCell ref="D21:D22"/>
    <mergeCell ref="A25:G25"/>
    <mergeCell ref="A26:G26"/>
    <mergeCell ref="A27:G27"/>
    <mergeCell ref="D29:G29"/>
    <mergeCell ref="D30:G30"/>
    <mergeCell ref="A8:A9"/>
    <mergeCell ref="B8:B9"/>
    <mergeCell ref="C8:C9"/>
    <mergeCell ref="D8:D9"/>
    <mergeCell ref="E8:E9"/>
    <mergeCell ref="A15:A16"/>
    <mergeCell ref="B15:B16"/>
    <mergeCell ref="C15:C16"/>
    <mergeCell ref="D15:D16"/>
    <mergeCell ref="A11:A12"/>
    <mergeCell ref="B11:B12"/>
    <mergeCell ref="C11:C12"/>
    <mergeCell ref="D11:D12"/>
    <mergeCell ref="A1:L1"/>
    <mergeCell ref="A2:L2"/>
    <mergeCell ref="A3:L3"/>
    <mergeCell ref="A6:L6"/>
    <mergeCell ref="A7:L7"/>
  </mergeCells>
  <pageMargins left="0.68" right="0.17" top="0.15" bottom="0.14000000000000001" header="0.15" footer="0.1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Sheet2</vt:lpstr>
      <vt:lpstr>ก.ค.61 (1)</vt:lpstr>
      <vt:lpstr>ส.ค.61(1)</vt:lpstr>
      <vt:lpstr>ก.ย.61(1)</vt:lpstr>
      <vt:lpstr>ต.ค.61</vt:lpstr>
      <vt:lpstr>พ.ย.61</vt:lpstr>
      <vt:lpstr>ธ.ค.61</vt:lpstr>
      <vt:lpstr>ม..ค.62</vt:lpstr>
      <vt:lpstr>ก.พ.62</vt:lpstr>
      <vt:lpstr>มี.ค.62</vt:lpstr>
      <vt:lpstr>เม.ย.62</vt:lpstr>
      <vt:lpstr>พ.ค.62</vt:lpstr>
      <vt:lpstr>มิ.ย.62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Finance</dc:creator>
  <cp:lastModifiedBy>Kirati Srichawla</cp:lastModifiedBy>
  <cp:lastPrinted>2019-08-13T03:15:44Z</cp:lastPrinted>
  <dcterms:created xsi:type="dcterms:W3CDTF">2018-08-07T07:49:30Z</dcterms:created>
  <dcterms:modified xsi:type="dcterms:W3CDTF">2019-08-14T10:34:58Z</dcterms:modified>
</cp:coreProperties>
</file>