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60" yWindow="0" windowWidth="25360" windowHeight="15820"/>
  </bookViews>
  <sheets>
    <sheet name="Sum " sheetId="16" r:id="rId1"/>
    <sheet name="มิ.ย.61" sheetId="1" r:id="rId2"/>
    <sheet name="ก.ค.61" sheetId="2" r:id="rId3"/>
    <sheet name="ส.ค.61" sheetId="3" r:id="rId4"/>
    <sheet name="ก.ย.61" sheetId="4" r:id="rId5"/>
    <sheet name="ต.ค.61" sheetId="5" r:id="rId6"/>
    <sheet name="พ.ย.61" sheetId="6" r:id="rId7"/>
    <sheet name="ธ.ค.61" sheetId="7" r:id="rId8"/>
    <sheet name="ม.ค.62" sheetId="8" r:id="rId9"/>
    <sheet name="ก.พ.62" sheetId="9" r:id="rId10"/>
    <sheet name="มี.ค.62" sheetId="10" r:id="rId11"/>
    <sheet name="เม.ย.62" sheetId="11" r:id="rId12"/>
    <sheet name="พ.ค.62" sheetId="12" r:id="rId13"/>
    <sheet name="มิ.ย.62" sheetId="13" r:id="rId14"/>
    <sheet name="ก.ค.62" sheetId="14" r:id="rId15"/>
    <sheet name="Sheet1" sheetId="15" r:id="rId16"/>
  </sheets>
  <externalReferences>
    <externalReference r:id="rId17"/>
  </externalReferences>
  <definedNames>
    <definedName name="_xlnm.Print_Area" localSheetId="0">'Sum '!$A:$Y</definedName>
    <definedName name="_xlnm.Print_Area" localSheetId="2">ก.ค.61!$A$1:$O$31</definedName>
    <definedName name="_xlnm.Print_Area" localSheetId="14">ก.ค.62!$A$1:$O$42</definedName>
    <definedName name="_xlnm.Print_Area" localSheetId="9">ก.พ.62!$A$1:$P$34</definedName>
    <definedName name="_xlnm.Print_Area" localSheetId="4">ก.ย.61!$A$1:$P$34</definedName>
    <definedName name="_xlnm.Print_Area" localSheetId="5">ต.ค.61!$A$1:$P$34</definedName>
    <definedName name="_xlnm.Print_Area" localSheetId="7">ธ.ค.61!$A$1:$P$34</definedName>
    <definedName name="_xlnm.Print_Area" localSheetId="12">พ.ค.62!$A$1:$P$39</definedName>
    <definedName name="_xlnm.Print_Area" localSheetId="6">พ.ย.61!$A$1:$P$34</definedName>
    <definedName name="_xlnm.Print_Area" localSheetId="8">ม.ค.62!$A$1:$P$34</definedName>
    <definedName name="_xlnm.Print_Area" localSheetId="1">มิ.ย.61!$A$1:$M$31</definedName>
    <definedName name="_xlnm.Print_Area" localSheetId="13">มิ.ย.62!$A$1:$P$46</definedName>
    <definedName name="_xlnm.Print_Area" localSheetId="10">มี.ค.62!$A$1:$P$34</definedName>
    <definedName name="_xlnm.Print_Area" localSheetId="11">เม.ย.62!$A$1:$P$40</definedName>
    <definedName name="_xlnm.Print_Area" localSheetId="3">ส.ค.61!$A$1:$O$34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4" l="1"/>
  <c r="K23" i="14"/>
  <c r="M23" i="14"/>
  <c r="N23" i="14"/>
  <c r="Y17" i="16"/>
  <c r="J24" i="14"/>
  <c r="K24" i="14"/>
  <c r="M24" i="14"/>
  <c r="N24" i="14"/>
  <c r="Y18" i="16"/>
  <c r="M25" i="14"/>
  <c r="N25" i="14"/>
  <c r="Y19" i="16"/>
  <c r="J26" i="14"/>
  <c r="K26" i="14"/>
  <c r="N26" i="14"/>
  <c r="Y20" i="16"/>
  <c r="J27" i="14"/>
  <c r="Y21" i="16"/>
  <c r="J28" i="14"/>
  <c r="Y22" i="16"/>
  <c r="J29" i="14"/>
  <c r="Y23" i="16"/>
  <c r="Y24" i="16"/>
  <c r="J8" i="14"/>
  <c r="K8" i="14"/>
  <c r="M8" i="14"/>
  <c r="N8" i="14"/>
  <c r="Y2" i="16"/>
  <c r="O34" i="11"/>
  <c r="K8" i="11"/>
  <c r="L8" i="11"/>
  <c r="N8" i="11"/>
  <c r="O8" i="11"/>
  <c r="K9" i="11"/>
  <c r="L9" i="11"/>
  <c r="N9" i="11"/>
  <c r="O9" i="11"/>
  <c r="K10" i="11"/>
  <c r="L10" i="11"/>
  <c r="N10" i="11"/>
  <c r="O10" i="11"/>
  <c r="K11" i="11"/>
  <c r="L11" i="11"/>
  <c r="N11" i="11"/>
  <c r="O11" i="11"/>
  <c r="K12" i="11"/>
  <c r="L12" i="11"/>
  <c r="N12" i="11"/>
  <c r="O12" i="11"/>
  <c r="K13" i="11"/>
  <c r="L13" i="11"/>
  <c r="N13" i="11"/>
  <c r="O13" i="11"/>
  <c r="K14" i="11"/>
  <c r="L14" i="11"/>
  <c r="N14" i="11"/>
  <c r="O14" i="11"/>
  <c r="K15" i="11"/>
  <c r="L15" i="11"/>
  <c r="N15" i="11"/>
  <c r="O15" i="11"/>
  <c r="K16" i="11"/>
  <c r="L16" i="11"/>
  <c r="N16" i="11"/>
  <c r="O16" i="11"/>
  <c r="K17" i="11"/>
  <c r="L17" i="11"/>
  <c r="N17" i="11"/>
  <c r="O17" i="11"/>
  <c r="K18" i="11"/>
  <c r="L18" i="11"/>
  <c r="N18" i="11"/>
  <c r="O18" i="11"/>
  <c r="K19" i="11"/>
  <c r="L19" i="11"/>
  <c r="N19" i="11"/>
  <c r="O19" i="11"/>
  <c r="K20" i="11"/>
  <c r="L20" i="11"/>
  <c r="N20" i="11"/>
  <c r="O20" i="11"/>
  <c r="K21" i="11"/>
  <c r="L21" i="11"/>
  <c r="N21" i="11"/>
  <c r="O21" i="11"/>
  <c r="K22" i="11"/>
  <c r="L22" i="11"/>
  <c r="N22" i="11"/>
  <c r="O22" i="11"/>
  <c r="K23" i="11"/>
  <c r="L23" i="11"/>
  <c r="N23" i="11"/>
  <c r="O23" i="11"/>
  <c r="K24" i="11"/>
  <c r="L24" i="11"/>
  <c r="N24" i="11"/>
  <c r="O24" i="11"/>
  <c r="K25" i="11"/>
  <c r="L25" i="11"/>
  <c r="N25" i="11"/>
  <c r="O25" i="11"/>
  <c r="K26" i="11"/>
  <c r="L26" i="11"/>
  <c r="N26" i="11"/>
  <c r="O26" i="11"/>
  <c r="K27" i="11"/>
  <c r="L27" i="11"/>
  <c r="N27" i="11"/>
  <c r="O27" i="11"/>
  <c r="K28" i="11"/>
  <c r="L28" i="11"/>
  <c r="N28" i="11"/>
  <c r="O28" i="11"/>
  <c r="O31" i="11"/>
  <c r="O30" i="11"/>
  <c r="O29" i="11"/>
  <c r="I8" i="1"/>
  <c r="L8" i="1"/>
  <c r="L2" i="16"/>
  <c r="K8" i="2"/>
  <c r="N8" i="2"/>
  <c r="M2" i="16"/>
  <c r="K8" i="3"/>
  <c r="N8" i="3"/>
  <c r="N2" i="16"/>
  <c r="K8" i="4"/>
  <c r="L8" i="4"/>
  <c r="N8" i="4"/>
  <c r="O8" i="4"/>
  <c r="O2" i="16"/>
  <c r="K8" i="5"/>
  <c r="L8" i="5"/>
  <c r="N8" i="5"/>
  <c r="O8" i="5"/>
  <c r="P2" i="16"/>
  <c r="K8" i="6"/>
  <c r="L8" i="6"/>
  <c r="N8" i="6"/>
  <c r="O8" i="6"/>
  <c r="Q2" i="16"/>
  <c r="K8" i="7"/>
  <c r="L8" i="7"/>
  <c r="N8" i="7"/>
  <c r="O8" i="7"/>
  <c r="R2" i="16"/>
  <c r="K8" i="8"/>
  <c r="L8" i="8"/>
  <c r="N8" i="8"/>
  <c r="O8" i="8"/>
  <c r="S2" i="16"/>
  <c r="K8" i="9"/>
  <c r="L8" i="9"/>
  <c r="N8" i="9"/>
  <c r="O8" i="9"/>
  <c r="T2" i="16"/>
  <c r="K8" i="10"/>
  <c r="L8" i="10"/>
  <c r="N8" i="10"/>
  <c r="O8" i="10"/>
  <c r="U2" i="16"/>
  <c r="V2" i="16"/>
  <c r="K8" i="12"/>
  <c r="L8" i="12"/>
  <c r="N8" i="12"/>
  <c r="O8" i="12"/>
  <c r="W2" i="16"/>
  <c r="K8" i="13"/>
  <c r="L8" i="13"/>
  <c r="N8" i="13"/>
  <c r="O8" i="13"/>
  <c r="X2" i="16"/>
  <c r="I9" i="1"/>
  <c r="L9" i="1"/>
  <c r="L3" i="16"/>
  <c r="K9" i="2"/>
  <c r="N9" i="2"/>
  <c r="M3" i="16"/>
  <c r="K9" i="3"/>
  <c r="N9" i="3"/>
  <c r="N3" i="16"/>
  <c r="K9" i="4"/>
  <c r="L9" i="4"/>
  <c r="N9" i="4"/>
  <c r="O9" i="4"/>
  <c r="O3" i="16"/>
  <c r="K9" i="5"/>
  <c r="L9" i="5"/>
  <c r="N9" i="5"/>
  <c r="O9" i="5"/>
  <c r="P3" i="16"/>
  <c r="K9" i="6"/>
  <c r="L9" i="6"/>
  <c r="N9" i="6"/>
  <c r="O9" i="6"/>
  <c r="Q3" i="16"/>
  <c r="K9" i="7"/>
  <c r="L9" i="7"/>
  <c r="N9" i="7"/>
  <c r="O9" i="7"/>
  <c r="R3" i="16"/>
  <c r="K9" i="8"/>
  <c r="L9" i="8"/>
  <c r="N9" i="8"/>
  <c r="O9" i="8"/>
  <c r="S3" i="16"/>
  <c r="K9" i="9"/>
  <c r="L9" i="9"/>
  <c r="N9" i="9"/>
  <c r="O9" i="9"/>
  <c r="T3" i="16"/>
  <c r="K9" i="10"/>
  <c r="L9" i="10"/>
  <c r="N9" i="10"/>
  <c r="O9" i="10"/>
  <c r="U3" i="16"/>
  <c r="V3" i="16"/>
  <c r="K9" i="12"/>
  <c r="L9" i="12"/>
  <c r="N9" i="12"/>
  <c r="O9" i="12"/>
  <c r="W3" i="16"/>
  <c r="K9" i="13"/>
  <c r="L9" i="13"/>
  <c r="N9" i="13"/>
  <c r="O9" i="13"/>
  <c r="X3" i="16"/>
  <c r="J9" i="14"/>
  <c r="K9" i="14"/>
  <c r="M9" i="14"/>
  <c r="N9" i="14"/>
  <c r="Y3" i="16"/>
  <c r="I10" i="1"/>
  <c r="L10" i="1"/>
  <c r="L4" i="16"/>
  <c r="K10" i="2"/>
  <c r="N10" i="2"/>
  <c r="M4" i="16"/>
  <c r="K10" i="3"/>
  <c r="N10" i="3"/>
  <c r="N4" i="16"/>
  <c r="K10" i="4"/>
  <c r="L10" i="4"/>
  <c r="N10" i="4"/>
  <c r="O10" i="4"/>
  <c r="O4" i="16"/>
  <c r="K10" i="5"/>
  <c r="L10" i="5"/>
  <c r="N10" i="5"/>
  <c r="O10" i="5"/>
  <c r="P4" i="16"/>
  <c r="K10" i="6"/>
  <c r="L10" i="6"/>
  <c r="N10" i="6"/>
  <c r="O10" i="6"/>
  <c r="Q4" i="16"/>
  <c r="K10" i="7"/>
  <c r="L10" i="7"/>
  <c r="N10" i="7"/>
  <c r="O10" i="7"/>
  <c r="R4" i="16"/>
  <c r="K10" i="8"/>
  <c r="L10" i="8"/>
  <c r="N10" i="8"/>
  <c r="O10" i="8"/>
  <c r="S4" i="16"/>
  <c r="K10" i="9"/>
  <c r="L10" i="9"/>
  <c r="N10" i="9"/>
  <c r="O10" i="9"/>
  <c r="T4" i="16"/>
  <c r="K10" i="10"/>
  <c r="L10" i="10"/>
  <c r="N10" i="10"/>
  <c r="O10" i="10"/>
  <c r="U4" i="16"/>
  <c r="V4" i="16"/>
  <c r="K10" i="12"/>
  <c r="L10" i="12"/>
  <c r="N10" i="12"/>
  <c r="O10" i="12"/>
  <c r="W4" i="16"/>
  <c r="K10" i="13"/>
  <c r="L10" i="13"/>
  <c r="N10" i="13"/>
  <c r="O10" i="13"/>
  <c r="X4" i="16"/>
  <c r="J10" i="14"/>
  <c r="K10" i="14"/>
  <c r="M10" i="14"/>
  <c r="N10" i="14"/>
  <c r="Y4" i="16"/>
  <c r="I11" i="1"/>
  <c r="L11" i="1"/>
  <c r="L5" i="16"/>
  <c r="K11" i="2"/>
  <c r="N11" i="2"/>
  <c r="M5" i="16"/>
  <c r="K11" i="3"/>
  <c r="N11" i="3"/>
  <c r="N5" i="16"/>
  <c r="K11" i="4"/>
  <c r="L11" i="4"/>
  <c r="N11" i="4"/>
  <c r="O11" i="4"/>
  <c r="O5" i="16"/>
  <c r="K11" i="5"/>
  <c r="L11" i="5"/>
  <c r="N11" i="5"/>
  <c r="O11" i="5"/>
  <c r="P5" i="16"/>
  <c r="K11" i="6"/>
  <c r="L11" i="6"/>
  <c r="N11" i="6"/>
  <c r="O11" i="6"/>
  <c r="Q5" i="16"/>
  <c r="K11" i="7"/>
  <c r="L11" i="7"/>
  <c r="N11" i="7"/>
  <c r="O11" i="7"/>
  <c r="R5" i="16"/>
  <c r="K11" i="8"/>
  <c r="L11" i="8"/>
  <c r="N11" i="8"/>
  <c r="O11" i="8"/>
  <c r="S5" i="16"/>
  <c r="K11" i="9"/>
  <c r="L11" i="9"/>
  <c r="N11" i="9"/>
  <c r="O11" i="9"/>
  <c r="T5" i="16"/>
  <c r="K11" i="10"/>
  <c r="L11" i="10"/>
  <c r="N11" i="10"/>
  <c r="O11" i="10"/>
  <c r="U5" i="16"/>
  <c r="V5" i="16"/>
  <c r="K11" i="12"/>
  <c r="L11" i="12"/>
  <c r="N11" i="12"/>
  <c r="O11" i="12"/>
  <c r="W5" i="16"/>
  <c r="K11" i="13"/>
  <c r="L11" i="13"/>
  <c r="N11" i="13"/>
  <c r="O11" i="13"/>
  <c r="X5" i="16"/>
  <c r="J11" i="14"/>
  <c r="K11" i="14"/>
  <c r="M11" i="14"/>
  <c r="N11" i="14"/>
  <c r="Y5" i="16"/>
  <c r="I12" i="1"/>
  <c r="L12" i="1"/>
  <c r="L6" i="16"/>
  <c r="K12" i="2"/>
  <c r="N12" i="2"/>
  <c r="M6" i="16"/>
  <c r="K12" i="3"/>
  <c r="N12" i="3"/>
  <c r="N6" i="16"/>
  <c r="K12" i="4"/>
  <c r="L12" i="4"/>
  <c r="N12" i="4"/>
  <c r="O12" i="4"/>
  <c r="O6" i="16"/>
  <c r="K12" i="5"/>
  <c r="L12" i="5"/>
  <c r="N12" i="5"/>
  <c r="O12" i="5"/>
  <c r="P6" i="16"/>
  <c r="K12" i="6"/>
  <c r="L12" i="6"/>
  <c r="N12" i="6"/>
  <c r="O12" i="6"/>
  <c r="Q6" i="16"/>
  <c r="K12" i="7"/>
  <c r="L12" i="7"/>
  <c r="N12" i="7"/>
  <c r="O12" i="7"/>
  <c r="R6" i="16"/>
  <c r="K12" i="8"/>
  <c r="L12" i="8"/>
  <c r="N12" i="8"/>
  <c r="O12" i="8"/>
  <c r="S6" i="16"/>
  <c r="K12" i="9"/>
  <c r="L12" i="9"/>
  <c r="N12" i="9"/>
  <c r="O12" i="9"/>
  <c r="T6" i="16"/>
  <c r="K12" i="10"/>
  <c r="L12" i="10"/>
  <c r="N12" i="10"/>
  <c r="O12" i="10"/>
  <c r="U6" i="16"/>
  <c r="V6" i="16"/>
  <c r="K12" i="12"/>
  <c r="L12" i="12"/>
  <c r="N12" i="12"/>
  <c r="O12" i="12"/>
  <c r="W6" i="16"/>
  <c r="K12" i="13"/>
  <c r="L12" i="13"/>
  <c r="N12" i="13"/>
  <c r="O12" i="13"/>
  <c r="X6" i="16"/>
  <c r="J12" i="14"/>
  <c r="K12" i="14"/>
  <c r="M12" i="14"/>
  <c r="N12" i="14"/>
  <c r="Y6" i="16"/>
  <c r="I13" i="1"/>
  <c r="L13" i="1"/>
  <c r="L7" i="16"/>
  <c r="K13" i="2"/>
  <c r="N13" i="2"/>
  <c r="M7" i="16"/>
  <c r="K13" i="3"/>
  <c r="N13" i="3"/>
  <c r="N7" i="16"/>
  <c r="K13" i="4"/>
  <c r="L13" i="4"/>
  <c r="N13" i="4"/>
  <c r="O13" i="4"/>
  <c r="O7" i="16"/>
  <c r="K13" i="5"/>
  <c r="L13" i="5"/>
  <c r="N13" i="5"/>
  <c r="O13" i="5"/>
  <c r="P7" i="16"/>
  <c r="K13" i="6"/>
  <c r="L13" i="6"/>
  <c r="N13" i="6"/>
  <c r="O13" i="6"/>
  <c r="Q7" i="16"/>
  <c r="K13" i="7"/>
  <c r="L13" i="7"/>
  <c r="N13" i="7"/>
  <c r="O13" i="7"/>
  <c r="R7" i="16"/>
  <c r="K13" i="8"/>
  <c r="L13" i="8"/>
  <c r="N13" i="8"/>
  <c r="O13" i="8"/>
  <c r="S7" i="16"/>
  <c r="K13" i="9"/>
  <c r="L13" i="9"/>
  <c r="N13" i="9"/>
  <c r="O13" i="9"/>
  <c r="T7" i="16"/>
  <c r="K13" i="10"/>
  <c r="L13" i="10"/>
  <c r="N13" i="10"/>
  <c r="O13" i="10"/>
  <c r="U7" i="16"/>
  <c r="V7" i="16"/>
  <c r="K13" i="12"/>
  <c r="L13" i="12"/>
  <c r="N13" i="12"/>
  <c r="O13" i="12"/>
  <c r="W7" i="16"/>
  <c r="K13" i="13"/>
  <c r="L13" i="13"/>
  <c r="N13" i="13"/>
  <c r="O13" i="13"/>
  <c r="X7" i="16"/>
  <c r="J13" i="14"/>
  <c r="K13" i="14"/>
  <c r="M13" i="14"/>
  <c r="N13" i="14"/>
  <c r="Y7" i="16"/>
  <c r="I14" i="1"/>
  <c r="L14" i="1"/>
  <c r="L8" i="16"/>
  <c r="K14" i="2"/>
  <c r="N14" i="2"/>
  <c r="M8" i="16"/>
  <c r="K14" i="3"/>
  <c r="N14" i="3"/>
  <c r="N8" i="16"/>
  <c r="K14" i="4"/>
  <c r="L14" i="4"/>
  <c r="N14" i="4"/>
  <c r="O14" i="4"/>
  <c r="O8" i="16"/>
  <c r="K14" i="5"/>
  <c r="L14" i="5"/>
  <c r="N14" i="5"/>
  <c r="O14" i="5"/>
  <c r="P8" i="16"/>
  <c r="K14" i="6"/>
  <c r="L14" i="6"/>
  <c r="N14" i="6"/>
  <c r="O14" i="6"/>
  <c r="Q8" i="16"/>
  <c r="K14" i="7"/>
  <c r="L14" i="7"/>
  <c r="N14" i="7"/>
  <c r="O14" i="7"/>
  <c r="R8" i="16"/>
  <c r="K14" i="8"/>
  <c r="L14" i="8"/>
  <c r="N14" i="8"/>
  <c r="O14" i="8"/>
  <c r="S8" i="16"/>
  <c r="K14" i="9"/>
  <c r="L14" i="9"/>
  <c r="N14" i="9"/>
  <c r="O14" i="9"/>
  <c r="T8" i="16"/>
  <c r="K14" i="10"/>
  <c r="L14" i="10"/>
  <c r="N14" i="10"/>
  <c r="O14" i="10"/>
  <c r="U8" i="16"/>
  <c r="V8" i="16"/>
  <c r="K14" i="12"/>
  <c r="L14" i="12"/>
  <c r="N14" i="12"/>
  <c r="O14" i="12"/>
  <c r="W8" i="16"/>
  <c r="K14" i="13"/>
  <c r="L14" i="13"/>
  <c r="N14" i="13"/>
  <c r="O14" i="13"/>
  <c r="X8" i="16"/>
  <c r="J14" i="14"/>
  <c r="K14" i="14"/>
  <c r="M14" i="14"/>
  <c r="N14" i="14"/>
  <c r="Y8" i="16"/>
  <c r="I15" i="1"/>
  <c r="L15" i="1"/>
  <c r="L9" i="16"/>
  <c r="K15" i="2"/>
  <c r="N15" i="2"/>
  <c r="M9" i="16"/>
  <c r="K15" i="3"/>
  <c r="N15" i="3"/>
  <c r="N9" i="16"/>
  <c r="K15" i="4"/>
  <c r="L15" i="4"/>
  <c r="N15" i="4"/>
  <c r="O15" i="4"/>
  <c r="O9" i="16"/>
  <c r="K15" i="5"/>
  <c r="L15" i="5"/>
  <c r="N15" i="5"/>
  <c r="O15" i="5"/>
  <c r="P9" i="16"/>
  <c r="K15" i="6"/>
  <c r="L15" i="6"/>
  <c r="N15" i="6"/>
  <c r="O15" i="6"/>
  <c r="Q9" i="16"/>
  <c r="K15" i="7"/>
  <c r="L15" i="7"/>
  <c r="N15" i="7"/>
  <c r="O15" i="7"/>
  <c r="R9" i="16"/>
  <c r="K15" i="8"/>
  <c r="L15" i="8"/>
  <c r="N15" i="8"/>
  <c r="O15" i="8"/>
  <c r="S9" i="16"/>
  <c r="K15" i="9"/>
  <c r="L15" i="9"/>
  <c r="N15" i="9"/>
  <c r="O15" i="9"/>
  <c r="T9" i="16"/>
  <c r="K15" i="10"/>
  <c r="L15" i="10"/>
  <c r="N15" i="10"/>
  <c r="O15" i="10"/>
  <c r="U9" i="16"/>
  <c r="V9" i="16"/>
  <c r="K15" i="12"/>
  <c r="L15" i="12"/>
  <c r="N15" i="12"/>
  <c r="O15" i="12"/>
  <c r="W9" i="16"/>
  <c r="K15" i="13"/>
  <c r="L15" i="13"/>
  <c r="N15" i="13"/>
  <c r="O15" i="13"/>
  <c r="X9" i="16"/>
  <c r="J15" i="14"/>
  <c r="K15" i="14"/>
  <c r="M15" i="14"/>
  <c r="N15" i="14"/>
  <c r="Y9" i="16"/>
  <c r="I16" i="1"/>
  <c r="L16" i="1"/>
  <c r="L10" i="16"/>
  <c r="K16" i="2"/>
  <c r="N16" i="2"/>
  <c r="M10" i="16"/>
  <c r="K16" i="3"/>
  <c r="N16" i="3"/>
  <c r="N10" i="16"/>
  <c r="K16" i="4"/>
  <c r="L16" i="4"/>
  <c r="N16" i="4"/>
  <c r="O16" i="4"/>
  <c r="O10" i="16"/>
  <c r="K16" i="5"/>
  <c r="L16" i="5"/>
  <c r="N16" i="5"/>
  <c r="O16" i="5"/>
  <c r="P10" i="16"/>
  <c r="K16" i="6"/>
  <c r="L16" i="6"/>
  <c r="N16" i="6"/>
  <c r="O16" i="6"/>
  <c r="Q10" i="16"/>
  <c r="K16" i="7"/>
  <c r="L16" i="7"/>
  <c r="N16" i="7"/>
  <c r="O16" i="7"/>
  <c r="R10" i="16"/>
  <c r="K16" i="8"/>
  <c r="L16" i="8"/>
  <c r="N16" i="8"/>
  <c r="O16" i="8"/>
  <c r="S10" i="16"/>
  <c r="K16" i="9"/>
  <c r="L16" i="9"/>
  <c r="N16" i="9"/>
  <c r="O16" i="9"/>
  <c r="T10" i="16"/>
  <c r="K16" i="10"/>
  <c r="L16" i="10"/>
  <c r="N16" i="10"/>
  <c r="O16" i="10"/>
  <c r="U10" i="16"/>
  <c r="V10" i="16"/>
  <c r="K16" i="12"/>
  <c r="L16" i="12"/>
  <c r="N16" i="12"/>
  <c r="O16" i="12"/>
  <c r="W10" i="16"/>
  <c r="K16" i="13"/>
  <c r="L16" i="13"/>
  <c r="N16" i="13"/>
  <c r="O16" i="13"/>
  <c r="X10" i="16"/>
  <c r="J16" i="14"/>
  <c r="K16" i="14"/>
  <c r="M16" i="14"/>
  <c r="N16" i="14"/>
  <c r="Y10" i="16"/>
  <c r="I17" i="1"/>
  <c r="L17" i="1"/>
  <c r="L11" i="16"/>
  <c r="K17" i="2"/>
  <c r="N17" i="2"/>
  <c r="M11" i="16"/>
  <c r="K17" i="3"/>
  <c r="N17" i="3"/>
  <c r="N11" i="16"/>
  <c r="K17" i="4"/>
  <c r="L17" i="4"/>
  <c r="N17" i="4"/>
  <c r="O17" i="4"/>
  <c r="O11" i="16"/>
  <c r="K17" i="5"/>
  <c r="L17" i="5"/>
  <c r="N17" i="5"/>
  <c r="O17" i="5"/>
  <c r="P11" i="16"/>
  <c r="K17" i="6"/>
  <c r="L17" i="6"/>
  <c r="N17" i="6"/>
  <c r="O17" i="6"/>
  <c r="Q11" i="16"/>
  <c r="K17" i="7"/>
  <c r="L17" i="7"/>
  <c r="N17" i="7"/>
  <c r="O17" i="7"/>
  <c r="R11" i="16"/>
  <c r="K17" i="8"/>
  <c r="L17" i="8"/>
  <c r="N17" i="8"/>
  <c r="O17" i="8"/>
  <c r="S11" i="16"/>
  <c r="K17" i="9"/>
  <c r="L17" i="9"/>
  <c r="N17" i="9"/>
  <c r="O17" i="9"/>
  <c r="T11" i="16"/>
  <c r="K17" i="10"/>
  <c r="L17" i="10"/>
  <c r="N17" i="10"/>
  <c r="O17" i="10"/>
  <c r="U11" i="16"/>
  <c r="V11" i="16"/>
  <c r="K17" i="12"/>
  <c r="L17" i="12"/>
  <c r="N17" i="12"/>
  <c r="O17" i="12"/>
  <c r="W11" i="16"/>
  <c r="K17" i="13"/>
  <c r="L17" i="13"/>
  <c r="N17" i="13"/>
  <c r="O17" i="13"/>
  <c r="X11" i="16"/>
  <c r="J17" i="14"/>
  <c r="K17" i="14"/>
  <c r="M17" i="14"/>
  <c r="N17" i="14"/>
  <c r="Y11" i="16"/>
  <c r="I18" i="1"/>
  <c r="L18" i="1"/>
  <c r="L12" i="16"/>
  <c r="K18" i="2"/>
  <c r="N18" i="2"/>
  <c r="M12" i="16"/>
  <c r="K18" i="3"/>
  <c r="N18" i="3"/>
  <c r="N12" i="16"/>
  <c r="K18" i="4"/>
  <c r="L18" i="4"/>
  <c r="N18" i="4"/>
  <c r="O18" i="4"/>
  <c r="O12" i="16"/>
  <c r="K18" i="5"/>
  <c r="L18" i="5"/>
  <c r="N18" i="5"/>
  <c r="O18" i="5"/>
  <c r="P12" i="16"/>
  <c r="K18" i="6"/>
  <c r="L18" i="6"/>
  <c r="N18" i="6"/>
  <c r="O18" i="6"/>
  <c r="Q12" i="16"/>
  <c r="K18" i="7"/>
  <c r="L18" i="7"/>
  <c r="N18" i="7"/>
  <c r="O18" i="7"/>
  <c r="R12" i="16"/>
  <c r="K18" i="8"/>
  <c r="L18" i="8"/>
  <c r="N18" i="8"/>
  <c r="O18" i="8"/>
  <c r="S12" i="16"/>
  <c r="K18" i="9"/>
  <c r="L18" i="9"/>
  <c r="N18" i="9"/>
  <c r="O18" i="9"/>
  <c r="T12" i="16"/>
  <c r="K18" i="10"/>
  <c r="L18" i="10"/>
  <c r="N18" i="10"/>
  <c r="O18" i="10"/>
  <c r="U12" i="16"/>
  <c r="V12" i="16"/>
  <c r="K18" i="12"/>
  <c r="L18" i="12"/>
  <c r="N18" i="12"/>
  <c r="O18" i="12"/>
  <c r="W12" i="16"/>
  <c r="K18" i="13"/>
  <c r="L18" i="13"/>
  <c r="N18" i="13"/>
  <c r="O18" i="13"/>
  <c r="X12" i="16"/>
  <c r="J18" i="14"/>
  <c r="K18" i="14"/>
  <c r="M18" i="14"/>
  <c r="N18" i="14"/>
  <c r="Y12" i="16"/>
  <c r="I19" i="1"/>
  <c r="L19" i="1"/>
  <c r="L13" i="16"/>
  <c r="K19" i="2"/>
  <c r="N19" i="2"/>
  <c r="M13" i="16"/>
  <c r="K19" i="3"/>
  <c r="N19" i="3"/>
  <c r="N13" i="16"/>
  <c r="K19" i="4"/>
  <c r="L19" i="4"/>
  <c r="N19" i="4"/>
  <c r="O19" i="4"/>
  <c r="O13" i="16"/>
  <c r="K19" i="5"/>
  <c r="L19" i="5"/>
  <c r="N19" i="5"/>
  <c r="O19" i="5"/>
  <c r="P13" i="16"/>
  <c r="K19" i="6"/>
  <c r="L19" i="6"/>
  <c r="N19" i="6"/>
  <c r="O19" i="6"/>
  <c r="Q13" i="16"/>
  <c r="K19" i="7"/>
  <c r="L19" i="7"/>
  <c r="N19" i="7"/>
  <c r="O19" i="7"/>
  <c r="R13" i="16"/>
  <c r="K19" i="8"/>
  <c r="L19" i="8"/>
  <c r="N19" i="8"/>
  <c r="O19" i="8"/>
  <c r="S13" i="16"/>
  <c r="K19" i="9"/>
  <c r="L19" i="9"/>
  <c r="N19" i="9"/>
  <c r="O19" i="9"/>
  <c r="T13" i="16"/>
  <c r="K19" i="10"/>
  <c r="L19" i="10"/>
  <c r="N19" i="10"/>
  <c r="O19" i="10"/>
  <c r="U13" i="16"/>
  <c r="V13" i="16"/>
  <c r="K19" i="12"/>
  <c r="L19" i="12"/>
  <c r="N19" i="12"/>
  <c r="O19" i="12"/>
  <c r="W13" i="16"/>
  <c r="K19" i="13"/>
  <c r="L19" i="13"/>
  <c r="N19" i="13"/>
  <c r="O19" i="13"/>
  <c r="X13" i="16"/>
  <c r="J19" i="14"/>
  <c r="K19" i="14"/>
  <c r="M19" i="14"/>
  <c r="N19" i="14"/>
  <c r="Y13" i="16"/>
  <c r="I20" i="1"/>
  <c r="L20" i="1"/>
  <c r="L14" i="16"/>
  <c r="K20" i="2"/>
  <c r="N20" i="2"/>
  <c r="M14" i="16"/>
  <c r="K20" i="3"/>
  <c r="N20" i="3"/>
  <c r="N14" i="16"/>
  <c r="K20" i="4"/>
  <c r="L20" i="4"/>
  <c r="N20" i="4"/>
  <c r="O20" i="4"/>
  <c r="O14" i="16"/>
  <c r="K20" i="5"/>
  <c r="L20" i="5"/>
  <c r="N20" i="5"/>
  <c r="O20" i="5"/>
  <c r="P14" i="16"/>
  <c r="K20" i="6"/>
  <c r="L20" i="6"/>
  <c r="N20" i="6"/>
  <c r="O20" i="6"/>
  <c r="Q14" i="16"/>
  <c r="K20" i="7"/>
  <c r="L20" i="7"/>
  <c r="N20" i="7"/>
  <c r="O20" i="7"/>
  <c r="R14" i="16"/>
  <c r="K20" i="8"/>
  <c r="L20" i="8"/>
  <c r="N20" i="8"/>
  <c r="O20" i="8"/>
  <c r="S14" i="16"/>
  <c r="K20" i="9"/>
  <c r="L20" i="9"/>
  <c r="N20" i="9"/>
  <c r="O20" i="9"/>
  <c r="T14" i="16"/>
  <c r="K20" i="10"/>
  <c r="L20" i="10"/>
  <c r="N20" i="10"/>
  <c r="O20" i="10"/>
  <c r="U14" i="16"/>
  <c r="V14" i="16"/>
  <c r="K20" i="12"/>
  <c r="L20" i="12"/>
  <c r="N20" i="12"/>
  <c r="O20" i="12"/>
  <c r="W14" i="16"/>
  <c r="K20" i="13"/>
  <c r="L20" i="13"/>
  <c r="N20" i="13"/>
  <c r="O20" i="13"/>
  <c r="X14" i="16"/>
  <c r="J20" i="14"/>
  <c r="K20" i="14"/>
  <c r="M20" i="14"/>
  <c r="N20" i="14"/>
  <c r="Y14" i="16"/>
  <c r="I21" i="1"/>
  <c r="L21" i="1"/>
  <c r="L15" i="16"/>
  <c r="K21" i="2"/>
  <c r="N21" i="2"/>
  <c r="M15" i="16"/>
  <c r="K21" i="3"/>
  <c r="N21" i="3"/>
  <c r="N15" i="16"/>
  <c r="K21" i="4"/>
  <c r="L21" i="4"/>
  <c r="N21" i="4"/>
  <c r="O21" i="4"/>
  <c r="O15" i="16"/>
  <c r="K21" i="5"/>
  <c r="L21" i="5"/>
  <c r="N21" i="5"/>
  <c r="O21" i="5"/>
  <c r="P15" i="16"/>
  <c r="K21" i="6"/>
  <c r="L21" i="6"/>
  <c r="N21" i="6"/>
  <c r="O21" i="6"/>
  <c r="Q15" i="16"/>
  <c r="K21" i="7"/>
  <c r="L21" i="7"/>
  <c r="N21" i="7"/>
  <c r="O21" i="7"/>
  <c r="R15" i="16"/>
  <c r="K21" i="8"/>
  <c r="L21" i="8"/>
  <c r="N21" i="8"/>
  <c r="O21" i="8"/>
  <c r="S15" i="16"/>
  <c r="K21" i="9"/>
  <c r="L21" i="9"/>
  <c r="N21" i="9"/>
  <c r="O21" i="9"/>
  <c r="T15" i="16"/>
  <c r="K21" i="10"/>
  <c r="L21" i="10"/>
  <c r="N21" i="10"/>
  <c r="O21" i="10"/>
  <c r="U15" i="16"/>
  <c r="V15" i="16"/>
  <c r="K21" i="12"/>
  <c r="L21" i="12"/>
  <c r="N21" i="12"/>
  <c r="O21" i="12"/>
  <c r="W15" i="16"/>
  <c r="K21" i="13"/>
  <c r="L21" i="13"/>
  <c r="N21" i="13"/>
  <c r="O21" i="13"/>
  <c r="X15" i="16"/>
  <c r="J21" i="14"/>
  <c r="K21" i="14"/>
  <c r="M21" i="14"/>
  <c r="N21" i="14"/>
  <c r="Y15" i="16"/>
  <c r="J22" i="14"/>
  <c r="K22" i="14"/>
  <c r="M22" i="14"/>
  <c r="N22" i="14"/>
  <c r="Y16" i="16"/>
  <c r="K22" i="13"/>
  <c r="L22" i="13"/>
  <c r="N22" i="13"/>
  <c r="O22" i="13"/>
  <c r="X25" i="16"/>
  <c r="K22" i="12"/>
  <c r="L22" i="12"/>
  <c r="N22" i="12"/>
  <c r="O22" i="12"/>
  <c r="W25" i="16"/>
  <c r="V25" i="16"/>
  <c r="K22" i="10"/>
  <c r="L22" i="10"/>
  <c r="N22" i="10"/>
  <c r="O22" i="10"/>
  <c r="U25" i="16"/>
  <c r="K22" i="9"/>
  <c r="L22" i="9"/>
  <c r="N22" i="9"/>
  <c r="O22" i="9"/>
  <c r="T25" i="16"/>
  <c r="K22" i="8"/>
  <c r="L22" i="8"/>
  <c r="N22" i="8"/>
  <c r="O22" i="8"/>
  <c r="S25" i="16"/>
  <c r="K22" i="7"/>
  <c r="L22" i="7"/>
  <c r="N22" i="7"/>
  <c r="O22" i="7"/>
  <c r="R25" i="16"/>
  <c r="K22" i="6"/>
  <c r="L22" i="6"/>
  <c r="N22" i="6"/>
  <c r="O22" i="6"/>
  <c r="Q25" i="16"/>
  <c r="K22" i="5"/>
  <c r="L22" i="5"/>
  <c r="N22" i="5"/>
  <c r="O22" i="5"/>
  <c r="P25" i="16"/>
  <c r="K22" i="4"/>
  <c r="L22" i="4"/>
  <c r="N22" i="4"/>
  <c r="O22" i="4"/>
  <c r="O25" i="16"/>
  <c r="K22" i="3"/>
  <c r="N22" i="3"/>
  <c r="N25" i="16"/>
  <c r="N22" i="2"/>
  <c r="M25" i="16"/>
  <c r="L25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K23" i="12"/>
  <c r="F18" i="15"/>
  <c r="K24" i="12"/>
  <c r="F19" i="15"/>
  <c r="K25" i="12"/>
  <c r="F20" i="15"/>
  <c r="F21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K23" i="10"/>
  <c r="H18" i="15"/>
  <c r="K24" i="10"/>
  <c r="H19" i="15"/>
  <c r="H20" i="15"/>
  <c r="H21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K23" i="9"/>
  <c r="I18" i="15"/>
  <c r="K24" i="9"/>
  <c r="I19" i="15"/>
  <c r="I20" i="15"/>
  <c r="I21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K23" i="8"/>
  <c r="J18" i="15"/>
  <c r="K24" i="8"/>
  <c r="J19" i="15"/>
  <c r="J20" i="15"/>
  <c r="J21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23" i="7"/>
  <c r="K18" i="15"/>
  <c r="K24" i="7"/>
  <c r="K19" i="15"/>
  <c r="K20" i="15"/>
  <c r="K21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K23" i="6"/>
  <c r="L18" i="15"/>
  <c r="K24" i="6"/>
  <c r="L19" i="15"/>
  <c r="L20" i="15"/>
  <c r="L21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K23" i="5"/>
  <c r="M18" i="15"/>
  <c r="K24" i="5"/>
  <c r="M19" i="15"/>
  <c r="M20" i="15"/>
  <c r="M21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K23" i="4"/>
  <c r="N18" i="15"/>
  <c r="K24" i="4"/>
  <c r="N19" i="15"/>
  <c r="N20" i="15"/>
  <c r="N21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K23" i="3"/>
  <c r="O18" i="15"/>
  <c r="K24" i="3"/>
  <c r="O19" i="15"/>
  <c r="O20" i="15"/>
  <c r="O21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E3" i="15"/>
  <c r="R3" i="15"/>
  <c r="E4" i="15"/>
  <c r="R4" i="15"/>
  <c r="E5" i="15"/>
  <c r="R5" i="15"/>
  <c r="E6" i="15"/>
  <c r="R6" i="15"/>
  <c r="E7" i="15"/>
  <c r="R7" i="15"/>
  <c r="E8" i="15"/>
  <c r="R8" i="15"/>
  <c r="E9" i="15"/>
  <c r="R9" i="15"/>
  <c r="E10" i="15"/>
  <c r="R10" i="15"/>
  <c r="E11" i="15"/>
  <c r="R11" i="15"/>
  <c r="E12" i="15"/>
  <c r="R12" i="15"/>
  <c r="E13" i="15"/>
  <c r="R13" i="15"/>
  <c r="E14" i="15"/>
  <c r="R14" i="15"/>
  <c r="E15" i="15"/>
  <c r="R15" i="15"/>
  <c r="E16" i="15"/>
  <c r="R16" i="15"/>
  <c r="E17" i="15"/>
  <c r="R17" i="15"/>
  <c r="K23" i="13"/>
  <c r="E18" i="15"/>
  <c r="R18" i="15"/>
  <c r="K24" i="13"/>
  <c r="E19" i="15"/>
  <c r="R19" i="15"/>
  <c r="K25" i="13"/>
  <c r="E20" i="15"/>
  <c r="R20" i="15"/>
  <c r="R21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T21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V21" i="15"/>
  <c r="E21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U29" i="15"/>
  <c r="W29" i="15"/>
  <c r="X29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U31" i="15"/>
  <c r="W31" i="15"/>
  <c r="X31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U33" i="15"/>
  <c r="W33" i="15"/>
  <c r="X33" i="15"/>
  <c r="W12" i="15"/>
  <c r="X12" i="15"/>
  <c r="W14" i="15"/>
  <c r="X14" i="15"/>
  <c r="W20" i="15"/>
  <c r="X20" i="15"/>
  <c r="Y3" i="15"/>
  <c r="W3" i="15"/>
  <c r="X3" i="15"/>
  <c r="Y4" i="15"/>
  <c r="W4" i="15"/>
  <c r="X4" i="15"/>
  <c r="Y5" i="15"/>
  <c r="W5" i="15"/>
  <c r="X5" i="15"/>
  <c r="Y6" i="15"/>
  <c r="W6" i="15"/>
  <c r="X6" i="15"/>
  <c r="Y7" i="15"/>
  <c r="W7" i="15"/>
  <c r="X7" i="15"/>
  <c r="Y8" i="15"/>
  <c r="W8" i="15"/>
  <c r="X8" i="15"/>
  <c r="Y9" i="15"/>
  <c r="W9" i="15"/>
  <c r="X9" i="15"/>
  <c r="Y10" i="15"/>
  <c r="W10" i="15"/>
  <c r="X10" i="15"/>
  <c r="Y11" i="15"/>
  <c r="W11" i="15"/>
  <c r="X11" i="15"/>
  <c r="Y13" i="15"/>
  <c r="W13" i="15"/>
  <c r="X13" i="15"/>
  <c r="Y15" i="15"/>
  <c r="W15" i="15"/>
  <c r="X15" i="15"/>
  <c r="Y16" i="15"/>
  <c r="W16" i="15"/>
  <c r="X16" i="15"/>
  <c r="Y17" i="15"/>
  <c r="W17" i="15"/>
  <c r="X17" i="15"/>
  <c r="Y18" i="15"/>
  <c r="W18" i="15"/>
  <c r="X18" i="15"/>
  <c r="Y19" i="15"/>
  <c r="W19" i="15"/>
  <c r="X19" i="15"/>
  <c r="X21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U28" i="15"/>
  <c r="W28" i="15"/>
  <c r="Y28" i="15"/>
  <c r="X28" i="15"/>
  <c r="Y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U30" i="15"/>
  <c r="W30" i="15"/>
  <c r="X30" i="15"/>
  <c r="Y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U32" i="15"/>
  <c r="W32" i="15"/>
  <c r="X32" i="15"/>
  <c r="Y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U34" i="15"/>
  <c r="W34" i="15"/>
  <c r="X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U35" i="15"/>
  <c r="W35" i="15"/>
  <c r="Y35" i="15"/>
  <c r="X35" i="15"/>
  <c r="X36" i="15"/>
  <c r="W36" i="15"/>
  <c r="Y21" i="15"/>
  <c r="Y36" i="15"/>
  <c r="W21" i="15"/>
  <c r="N33" i="14"/>
  <c r="N32" i="14"/>
  <c r="N31" i="14"/>
  <c r="L23" i="13"/>
  <c r="N23" i="13"/>
  <c r="O23" i="13"/>
  <c r="L24" i="13"/>
  <c r="N24" i="13"/>
  <c r="O24" i="13"/>
  <c r="O37" i="13"/>
  <c r="K32" i="13"/>
  <c r="L32" i="13"/>
  <c r="N32" i="13"/>
  <c r="O32" i="13"/>
  <c r="K27" i="13"/>
  <c r="L27" i="13"/>
  <c r="N27" i="13"/>
  <c r="O27" i="13"/>
  <c r="O36" i="13"/>
  <c r="O35" i="13"/>
  <c r="P35" i="13"/>
  <c r="P28" i="11"/>
  <c r="K29" i="12"/>
  <c r="L29" i="12"/>
  <c r="N29" i="12"/>
  <c r="O29" i="12"/>
  <c r="P29" i="12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33" i="14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L25" i="13"/>
  <c r="N25" i="13"/>
  <c r="O25" i="13"/>
  <c r="P25" i="13"/>
  <c r="K26" i="13"/>
  <c r="L26" i="13"/>
  <c r="N26" i="13"/>
  <c r="O26" i="13"/>
  <c r="P26" i="13"/>
  <c r="P27" i="13"/>
  <c r="K28" i="13"/>
  <c r="L28" i="13"/>
  <c r="N28" i="13"/>
  <c r="O28" i="13"/>
  <c r="P28" i="13"/>
  <c r="K29" i="13"/>
  <c r="L29" i="13"/>
  <c r="N29" i="13"/>
  <c r="O29" i="13"/>
  <c r="P29" i="13"/>
  <c r="K30" i="13"/>
  <c r="L30" i="13"/>
  <c r="N30" i="13"/>
  <c r="O30" i="13"/>
  <c r="P30" i="13"/>
  <c r="K31" i="13"/>
  <c r="L31" i="13"/>
  <c r="N31" i="13"/>
  <c r="O31" i="13"/>
  <c r="P31" i="13"/>
  <c r="P32" i="13"/>
  <c r="K33" i="13"/>
  <c r="L33" i="13"/>
  <c r="N33" i="13"/>
  <c r="O33" i="13"/>
  <c r="P33" i="13"/>
  <c r="K34" i="13"/>
  <c r="L34" i="13"/>
  <c r="N34" i="13"/>
  <c r="O34" i="13"/>
  <c r="P34" i="13"/>
  <c r="P37" i="13"/>
  <c r="L29" i="14"/>
  <c r="L28" i="14"/>
  <c r="L27" i="14"/>
  <c r="L26" i="14"/>
  <c r="K28" i="12"/>
  <c r="L28" i="12"/>
  <c r="N28" i="12"/>
  <c r="O28" i="12"/>
  <c r="P28" i="12"/>
  <c r="K27" i="12"/>
  <c r="L27" i="12"/>
  <c r="N27" i="12"/>
  <c r="O27" i="12"/>
  <c r="P27" i="12"/>
  <c r="K26" i="12"/>
  <c r="L26" i="12"/>
  <c r="N26" i="12"/>
  <c r="O26" i="12"/>
  <c r="P26" i="12"/>
  <c r="L25" i="12"/>
  <c r="N25" i="12"/>
  <c r="O25" i="12"/>
  <c r="P25" i="12"/>
  <c r="P27" i="11"/>
  <c r="P26" i="11"/>
  <c r="P25" i="11"/>
  <c r="M33" i="14"/>
  <c r="L24" i="12"/>
  <c r="N24" i="12"/>
  <c r="O24" i="12"/>
  <c r="P24" i="12"/>
  <c r="L23" i="12"/>
  <c r="N23" i="12"/>
  <c r="O23" i="12"/>
  <c r="P23" i="12"/>
  <c r="P22" i="12"/>
  <c r="P20" i="12"/>
  <c r="P19" i="12"/>
  <c r="P18" i="12"/>
  <c r="P16" i="12"/>
  <c r="P15" i="12"/>
  <c r="P14" i="12"/>
  <c r="P12" i="12"/>
  <c r="P11" i="12"/>
  <c r="P10" i="12"/>
  <c r="O36" i="14"/>
  <c r="N37" i="13"/>
  <c r="P13" i="12"/>
  <c r="P17" i="12"/>
  <c r="P21" i="12"/>
  <c r="P24" i="11"/>
  <c r="P21" i="11"/>
  <c r="P20" i="11"/>
  <c r="P17" i="11"/>
  <c r="P16" i="11"/>
  <c r="P13" i="11"/>
  <c r="P12" i="11"/>
  <c r="P9" i="11"/>
  <c r="O37" i="14"/>
  <c r="O38" i="14"/>
  <c r="P39" i="13"/>
  <c r="N30" i="12"/>
  <c r="P9" i="12"/>
  <c r="P8" i="12"/>
  <c r="O30" i="12"/>
  <c r="P22" i="11"/>
  <c r="P18" i="11"/>
  <c r="P14" i="11"/>
  <c r="P10" i="11"/>
  <c r="P15" i="11"/>
  <c r="P19" i="11"/>
  <c r="P23" i="11"/>
  <c r="P11" i="11"/>
  <c r="L24" i="10"/>
  <c r="N24" i="10"/>
  <c r="O24" i="10"/>
  <c r="P24" i="10"/>
  <c r="L23" i="10"/>
  <c r="N23" i="10"/>
  <c r="O23" i="10"/>
  <c r="P23" i="10"/>
  <c r="P22" i="10"/>
  <c r="P20" i="10"/>
  <c r="P19" i="10"/>
  <c r="P18" i="10"/>
  <c r="P16" i="10"/>
  <c r="P15" i="10"/>
  <c r="P14" i="10"/>
  <c r="P12" i="10"/>
  <c r="P11" i="10"/>
  <c r="P10" i="10"/>
  <c r="P40" i="13"/>
  <c r="P41" i="13"/>
  <c r="P32" i="12"/>
  <c r="P30" i="12"/>
  <c r="N31" i="11"/>
  <c r="P8" i="11"/>
  <c r="P9" i="10"/>
  <c r="P13" i="10"/>
  <c r="P17" i="10"/>
  <c r="P21" i="10"/>
  <c r="L24" i="9"/>
  <c r="N24" i="9"/>
  <c r="O24" i="9"/>
  <c r="P24" i="9"/>
  <c r="L23" i="9"/>
  <c r="N23" i="9"/>
  <c r="O23" i="9"/>
  <c r="P23" i="9"/>
  <c r="P21" i="9"/>
  <c r="P20" i="9"/>
  <c r="P19" i="9"/>
  <c r="P17" i="9"/>
  <c r="P16" i="9"/>
  <c r="P15" i="9"/>
  <c r="P13" i="9"/>
  <c r="P12" i="9"/>
  <c r="P11" i="9"/>
  <c r="P9" i="9"/>
  <c r="P33" i="12"/>
  <c r="P34" i="12"/>
  <c r="P31" i="11"/>
  <c r="P33" i="11"/>
  <c r="P8" i="10"/>
  <c r="O25" i="10"/>
  <c r="N25" i="10"/>
  <c r="P14" i="9"/>
  <c r="P22" i="9"/>
  <c r="P18" i="9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L23" i="8"/>
  <c r="N23" i="8"/>
  <c r="O23" i="8"/>
  <c r="P23" i="8"/>
  <c r="L24" i="8"/>
  <c r="N24" i="8"/>
  <c r="O24" i="8"/>
  <c r="P24" i="8"/>
  <c r="P25" i="8"/>
  <c r="P34" i="11"/>
  <c r="P35" i="11"/>
  <c r="P27" i="10"/>
  <c r="P25" i="10"/>
  <c r="N25" i="9"/>
  <c r="P10" i="9"/>
  <c r="O25" i="9"/>
  <c r="P8" i="9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L23" i="7"/>
  <c r="N23" i="7"/>
  <c r="O23" i="7"/>
  <c r="P23" i="7"/>
  <c r="L24" i="7"/>
  <c r="N24" i="7"/>
  <c r="O24" i="7"/>
  <c r="P24" i="7"/>
  <c r="P25" i="7"/>
  <c r="P28" i="10"/>
  <c r="P29" i="10"/>
  <c r="P27" i="9"/>
  <c r="P25" i="9"/>
  <c r="N25" i="8"/>
  <c r="P28" i="9"/>
  <c r="P29" i="9"/>
  <c r="P27" i="8"/>
  <c r="O25" i="8"/>
  <c r="L24" i="6"/>
  <c r="N24" i="6"/>
  <c r="O24" i="6"/>
  <c r="P24" i="6"/>
  <c r="P21" i="6"/>
  <c r="P20" i="6"/>
  <c r="P18" i="6"/>
  <c r="P17" i="6"/>
  <c r="P16" i="6"/>
  <c r="P14" i="6"/>
  <c r="P13" i="6"/>
  <c r="P12" i="6"/>
  <c r="P10" i="6"/>
  <c r="P9" i="6"/>
  <c r="P28" i="8"/>
  <c r="P29" i="8"/>
  <c r="O25" i="7"/>
  <c r="N25" i="7"/>
  <c r="P22" i="6"/>
  <c r="P15" i="6"/>
  <c r="L23" i="6"/>
  <c r="N23" i="6"/>
  <c r="O23" i="6"/>
  <c r="P23" i="6"/>
  <c r="P19" i="6"/>
  <c r="L24" i="5"/>
  <c r="N24" i="5"/>
  <c r="O24" i="5"/>
  <c r="P24" i="5"/>
  <c r="P21" i="5"/>
  <c r="P20" i="5"/>
  <c r="P17" i="5"/>
  <c r="P16" i="5"/>
  <c r="P13" i="5"/>
  <c r="P12" i="5"/>
  <c r="P9" i="5"/>
  <c r="P27" i="7"/>
  <c r="N25" i="6"/>
  <c r="P8" i="6"/>
  <c r="P11" i="6"/>
  <c r="P18" i="5"/>
  <c r="P22" i="5"/>
  <c r="P14" i="5"/>
  <c r="P10" i="5"/>
  <c r="P11" i="5"/>
  <c r="P15" i="5"/>
  <c r="P19" i="5"/>
  <c r="L23" i="5"/>
  <c r="N23" i="5"/>
  <c r="O23" i="5"/>
  <c r="P23" i="5"/>
  <c r="L24" i="4"/>
  <c r="N24" i="4"/>
  <c r="L23" i="4"/>
  <c r="N23" i="4"/>
  <c r="P28" i="7"/>
  <c r="P29" i="7"/>
  <c r="P25" i="6"/>
  <c r="P27" i="6"/>
  <c r="O25" i="6"/>
  <c r="N25" i="5"/>
  <c r="O25" i="5"/>
  <c r="P8" i="5"/>
  <c r="N25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O23" i="4"/>
  <c r="P23" i="4"/>
  <c r="O24" i="4"/>
  <c r="P24" i="4"/>
  <c r="L18" i="3"/>
  <c r="P28" i="6"/>
  <c r="P29" i="6"/>
  <c r="P25" i="5"/>
  <c r="P27" i="5"/>
  <c r="O25" i="4"/>
  <c r="P8" i="4"/>
  <c r="L14" i="3"/>
  <c r="M25" i="3"/>
  <c r="O22" i="3"/>
  <c r="L23" i="3"/>
  <c r="L24" i="3"/>
  <c r="L21" i="3"/>
  <c r="L20" i="3"/>
  <c r="O19" i="3"/>
  <c r="O17" i="3"/>
  <c r="O16" i="3"/>
  <c r="L15" i="3"/>
  <c r="O14" i="3"/>
  <c r="O8" i="3"/>
  <c r="O9" i="3"/>
  <c r="O10" i="3"/>
  <c r="O11" i="3"/>
  <c r="O12" i="3"/>
  <c r="O13" i="3"/>
  <c r="O15" i="3"/>
  <c r="O18" i="3"/>
  <c r="O20" i="3"/>
  <c r="O21" i="3"/>
  <c r="N23" i="3"/>
  <c r="O23" i="3"/>
  <c r="N24" i="3"/>
  <c r="O24" i="3"/>
  <c r="O25" i="3"/>
  <c r="P28" i="5"/>
  <c r="P29" i="5"/>
  <c r="P27" i="4"/>
  <c r="P25" i="4"/>
  <c r="O27" i="3"/>
  <c r="N25" i="3"/>
  <c r="L8" i="3"/>
  <c r="L22" i="3"/>
  <c r="L17" i="3"/>
  <c r="L13" i="3"/>
  <c r="L9" i="3"/>
  <c r="L12" i="3"/>
  <c r="L10" i="3"/>
  <c r="L11" i="3"/>
  <c r="L19" i="3"/>
  <c r="L16" i="3"/>
  <c r="M22" i="2"/>
  <c r="O21" i="2"/>
  <c r="O20" i="2"/>
  <c r="O19" i="2"/>
  <c r="O18" i="2"/>
  <c r="O17" i="2"/>
  <c r="O16" i="2"/>
  <c r="O15" i="2"/>
  <c r="O14" i="2"/>
  <c r="O8" i="2"/>
  <c r="O9" i="2"/>
  <c r="O10" i="2"/>
  <c r="O11" i="2"/>
  <c r="O12" i="2"/>
  <c r="O13" i="2"/>
  <c r="O22" i="2"/>
  <c r="P28" i="4"/>
  <c r="P29" i="4"/>
  <c r="L8" i="2"/>
  <c r="L9" i="2"/>
  <c r="L10" i="2"/>
  <c r="L11" i="2"/>
  <c r="L12" i="2"/>
  <c r="L13" i="2"/>
  <c r="L15" i="2"/>
  <c r="L16" i="2"/>
  <c r="L17" i="2"/>
  <c r="L18" i="2"/>
  <c r="L19" i="2"/>
  <c r="L20" i="2"/>
  <c r="L21" i="2"/>
  <c r="K22" i="1"/>
  <c r="M19" i="1"/>
  <c r="J18" i="1"/>
  <c r="M21" i="1"/>
  <c r="J9" i="1"/>
  <c r="M10" i="1"/>
  <c r="M11" i="1"/>
  <c r="M12" i="1"/>
  <c r="J13" i="1"/>
  <c r="J14" i="1"/>
  <c r="M15" i="1"/>
  <c r="J20" i="1"/>
  <c r="J16" i="1"/>
  <c r="M17" i="1"/>
  <c r="M8" i="1"/>
  <c r="O28" i="3"/>
  <c r="O29" i="3"/>
  <c r="O24" i="2"/>
  <c r="J19" i="1"/>
  <c r="J21" i="1"/>
  <c r="M18" i="1"/>
  <c r="M9" i="1"/>
  <c r="M13" i="1"/>
  <c r="M14" i="1"/>
  <c r="M20" i="1"/>
  <c r="J8" i="1"/>
  <c r="J10" i="1"/>
  <c r="J12" i="1"/>
  <c r="J15" i="1"/>
  <c r="J11" i="1"/>
  <c r="M16" i="1"/>
  <c r="J17" i="1"/>
  <c r="O25" i="2"/>
  <c r="O26" i="2"/>
  <c r="M22" i="1"/>
  <c r="M24" i="1"/>
  <c r="L22" i="1"/>
  <c r="M25" i="1"/>
  <c r="M26" i="1"/>
</calcChain>
</file>

<file path=xl/sharedStrings.xml><?xml version="1.0" encoding="utf-8"?>
<sst xmlns="http://schemas.openxmlformats.org/spreadsheetml/2006/main" count="1860" uniqueCount="193">
  <si>
    <t>ที่</t>
  </si>
  <si>
    <t>ชื่อหน่วยงาน</t>
  </si>
  <si>
    <t>วันที่จดมิเตอร์</t>
  </si>
  <si>
    <t>มิเตอร์เริ่ม</t>
  </si>
  <si>
    <t>มิเตอร์ปัจจุบัน</t>
  </si>
  <si>
    <t>จำนวนที่ใช้ไป</t>
  </si>
  <si>
    <t>หัก 3%</t>
  </si>
  <si>
    <t>จำนวนที่ใช้จริง</t>
  </si>
  <si>
    <t>ยอดสุทธิ</t>
  </si>
  <si>
    <t>สี</t>
  </si>
  <si>
    <t>ขาวดำ</t>
  </si>
  <si>
    <t xml:space="preserve"> 26/06/61</t>
  </si>
  <si>
    <t xml:space="preserve"> 25/06/61</t>
  </si>
  <si>
    <t>Total</t>
  </si>
  <si>
    <t>ยอดเงิน</t>
  </si>
  <si>
    <t>Vat 7%</t>
  </si>
  <si>
    <t>รอดรวมสุทธิ</t>
  </si>
  <si>
    <t>***อัตราค่าถ่ายเอกสาร   เอกสาร ขาวดำ  แผ่นละ 0.26 บาท</t>
  </si>
  <si>
    <t xml:space="preserve">บริษัท พูนธนามาร์เก็ตติ้ง จำกัด </t>
  </si>
  <si>
    <t>95 ถนนสุคนธสวัสดิ์ แขวงลาดพร้าว เขตลาดพร้าว กรุงเทพฯ 10230</t>
  </si>
  <si>
    <t>เลขประจำตัวผู้เสียภาษี 0105535091676</t>
  </si>
  <si>
    <t>ปริมาณการถ่ายเอกสารประจำเดือน มิถุนายน 2561</t>
  </si>
  <si>
    <t xml:space="preserve">        เอกสารสี แผ่นละ 2.7 บาท    หักกระดาษเสีย 3%</t>
  </si>
  <si>
    <t>บริษัท เบอร์ลี่ ยุคเกอร์ โลจิสติกส์ จำกัด (BJL)</t>
  </si>
  <si>
    <t>BJL-NDC (Officeชั้น2)</t>
  </si>
  <si>
    <t>S/N</t>
  </si>
  <si>
    <t>CNB1L1X40L/07S4BJLK100002K</t>
  </si>
  <si>
    <t>CNB1KCY34K/0A3HBJNJB0000QH</t>
  </si>
  <si>
    <t>BJL-NDC (Inventory)</t>
  </si>
  <si>
    <t xml:space="preserve">CNB1KCJ1HR/0A3HBJNJB0000BV </t>
  </si>
  <si>
    <t>BJL-NDC(CSC)</t>
  </si>
  <si>
    <t>CNB1KCY34Q/0A3HBJNJB0000WE</t>
  </si>
  <si>
    <t>BJL-NDC(TP)</t>
  </si>
  <si>
    <t>CNB2KCK5BJ/0A3HBJNJB0000FD</t>
  </si>
  <si>
    <t>CNB1KCJ1HQ/0A3HBJNJB0000AE</t>
  </si>
  <si>
    <t>BJL-LDC</t>
  </si>
  <si>
    <t>CNB0K87CJ8/07S4BJLJ800002A</t>
  </si>
  <si>
    <t>BJL-DG</t>
  </si>
  <si>
    <t>CNB1L1404J/07RUBJMK10001LB</t>
  </si>
  <si>
    <t>BJL-BDC1(Office G HL)</t>
  </si>
  <si>
    <t>CNB1L1X420/07S4BJLK10001DJ</t>
  </si>
  <si>
    <t>CNB1KCJ1HF/0A3HBJNJB00001Y</t>
  </si>
  <si>
    <t>CNB1L1X42W/07S4BJLK100027E</t>
  </si>
  <si>
    <t>BDL-BDC4</t>
  </si>
  <si>
    <t>BJL-BDC4(TP)</t>
  </si>
  <si>
    <t>CNB1L1404G/07RUBJMK10001JV</t>
  </si>
  <si>
    <t>BJL- BCC</t>
  </si>
  <si>
    <t>Customer Card</t>
  </si>
  <si>
    <t>Installattion Date</t>
  </si>
  <si>
    <t xml:space="preserve"> 23/05/61</t>
  </si>
  <si>
    <t xml:space="preserve"> 21/05/61</t>
  </si>
  <si>
    <t xml:space="preserve"> 22/05/61</t>
  </si>
  <si>
    <t>Model</t>
  </si>
  <si>
    <t>K4300</t>
  </si>
  <si>
    <t>K7500</t>
  </si>
  <si>
    <t>X4300</t>
  </si>
  <si>
    <t>BU(BU-WH-(DEP.))</t>
  </si>
  <si>
    <t xml:space="preserve"> 23/07/61</t>
  </si>
  <si>
    <t xml:space="preserve"> 24/07/61</t>
  </si>
  <si>
    <t>ปริมาณการถ่ายเอกสารประจำเดือน กรกฎาคม 2561</t>
  </si>
  <si>
    <t>ปริมาณการถ่ายเอกสารประจำเดือน สิงหาคม 2561</t>
  </si>
  <si>
    <t>บริษัท เบอร์ลี่ ยุคเกอร์ โลจิสติกส์ จำกัด (บ1375)</t>
  </si>
  <si>
    <t xml:space="preserve"> 24/08/61</t>
  </si>
  <si>
    <t xml:space="preserve"> 23/08/61</t>
  </si>
  <si>
    <t>กล้วยน้ำไท</t>
  </si>
  <si>
    <t>CNB1KCJ2HJ/0A3HBJNJB00004P</t>
  </si>
  <si>
    <t xml:space="preserve"> 09/07/61</t>
  </si>
  <si>
    <t xml:space="preserve"> 27/08/61</t>
  </si>
  <si>
    <t>CNB2KCK5BG/0A3HBJNJB0000DR</t>
  </si>
  <si>
    <t>CNB1KCY34N/0A3HBJNJB0000TM</t>
  </si>
  <si>
    <t xml:space="preserve"> 21/09/61</t>
  </si>
  <si>
    <t xml:space="preserve"> 20/09/61</t>
  </si>
  <si>
    <t>ปริมาณการถ่ายเอกสารประจำเดือน กันยายน 2561</t>
  </si>
  <si>
    <t>ปริมาณการถ่ายเอกสารประจำเดือน ตุลาคม 2561</t>
  </si>
  <si>
    <t xml:space="preserve"> 31/10/61</t>
  </si>
  <si>
    <t>คลัง BDC4 โครงการ พีพาร์ค 3 ออฟฟิศ</t>
  </si>
  <si>
    <t xml:space="preserve"> 01/10/61</t>
  </si>
  <si>
    <t xml:space="preserve"> 27/11/61</t>
  </si>
  <si>
    <t xml:space="preserve"> 26/11/61</t>
  </si>
  <si>
    <t xml:space="preserve"> 28/11/61</t>
  </si>
  <si>
    <t xml:space="preserve"> 23/11/61</t>
  </si>
  <si>
    <t xml:space="preserve"> 29/11/61</t>
  </si>
  <si>
    <t>ปริมาณการถ่ายเอกสารประจำเดือน พฤศจิกายน 2561</t>
  </si>
  <si>
    <t xml:space="preserve"> 28/12/61</t>
  </si>
  <si>
    <t xml:space="preserve"> 25/12/61</t>
  </si>
  <si>
    <t xml:space="preserve"> 24/12/61</t>
  </si>
  <si>
    <t>ปริมาณการถ่ายเอกสารประจำเดือน ธันวาคม 2561</t>
  </si>
  <si>
    <t xml:space="preserve"> 3/1/62</t>
  </si>
  <si>
    <t>ปริมาณการถ่ายเอกสารประจำเดือน มกราคม 2562</t>
  </si>
  <si>
    <t xml:space="preserve"> 28/1/62</t>
  </si>
  <si>
    <t xml:space="preserve"> 25/1/62</t>
  </si>
  <si>
    <t xml:space="preserve"> 26/1/62</t>
  </si>
  <si>
    <t>ปริมาณการถ่ายเอกสารประจำเดือน กุมภาพันธ์ 2562</t>
  </si>
  <si>
    <t xml:space="preserve"> 28/2/62</t>
  </si>
  <si>
    <t xml:space="preserve"> 25/2/62</t>
  </si>
  <si>
    <t xml:space="preserve"> 27/2/62</t>
  </si>
  <si>
    <t xml:space="preserve"> 26/2/62</t>
  </si>
  <si>
    <t xml:space="preserve"> 1/3/62</t>
  </si>
  <si>
    <t>ปริมาณการถ่ายเอกสารประจำเดือน มีนาคม 2562</t>
  </si>
  <si>
    <t xml:space="preserve"> 26/3/62</t>
  </si>
  <si>
    <t xml:space="preserve"> 25/3/62</t>
  </si>
  <si>
    <t xml:space="preserve"> 27/3/62</t>
  </si>
  <si>
    <t xml:space="preserve"> 27/4/62</t>
  </si>
  <si>
    <t xml:space="preserve"> 25/4/62</t>
  </si>
  <si>
    <t xml:space="preserve"> 26/4/62</t>
  </si>
  <si>
    <t xml:space="preserve">  27/4/62</t>
  </si>
  <si>
    <t>ปริมาณการถ่ายเอกสารประจำเดือน เมษายน 2562</t>
  </si>
  <si>
    <t>ปริมาณการถ่ายเอกสารประจำเดือน พฤษภาคม 2562</t>
  </si>
  <si>
    <t xml:space="preserve"> 27/5/62</t>
  </si>
  <si>
    <t xml:space="preserve"> 23/5/62</t>
  </si>
  <si>
    <t xml:space="preserve"> 29/5/62</t>
  </si>
  <si>
    <t xml:space="preserve"> 24/5/62</t>
  </si>
  <si>
    <t xml:space="preserve"> 30/5/62</t>
  </si>
  <si>
    <t xml:space="preserve"> 27/6/62</t>
  </si>
  <si>
    <t xml:space="preserve"> 26/6/62</t>
  </si>
  <si>
    <t xml:space="preserve"> 29/6/62</t>
  </si>
  <si>
    <t xml:space="preserve"> 28/6/62</t>
  </si>
  <si>
    <t>ปริมาณการถ่ายเอกสารประจำเดือน มิถุนายน 2562</t>
  </si>
  <si>
    <t>ปริมาณการถ่ายเอกสารประจำเดือน กรกฎาคม 2562</t>
  </si>
  <si>
    <t xml:space="preserve"> 26/7/62</t>
  </si>
  <si>
    <t>Column1</t>
  </si>
  <si>
    <t>Column2</t>
  </si>
  <si>
    <t>Column3</t>
  </si>
  <si>
    <t>BJL-BDC1 คลัง WHA</t>
  </si>
  <si>
    <t>CNB1L1X40K/07S4BJLK100001E</t>
  </si>
  <si>
    <t>CNB1L1X431/07S4BJLK10002CX</t>
  </si>
  <si>
    <t>CNB1KDC02J/07RUBJPJC0001QP</t>
  </si>
  <si>
    <t xml:space="preserve"> 30/3/62</t>
  </si>
  <si>
    <t>BJL-Office WII 1 (CSC) หน้าท่าประตู 25</t>
  </si>
  <si>
    <t>07S4BJPK200021K</t>
  </si>
  <si>
    <t xml:space="preserve"> 1/4/62</t>
  </si>
  <si>
    <t xml:space="preserve">ลบการใช้งาน สี </t>
  </si>
  <si>
    <t xml:space="preserve">รวม </t>
  </si>
  <si>
    <t>Location</t>
  </si>
  <si>
    <t>No.</t>
  </si>
  <si>
    <t>ค่ายกเลิกสัญญา ต่อ เครื่อง/เดือน</t>
  </si>
  <si>
    <t>เป็นเงิน</t>
  </si>
  <si>
    <t xml:space="preserve">เฉลี่ย </t>
  </si>
  <si>
    <t>ส่วนต่าง</t>
  </si>
  <si>
    <t>เป็นเงินต่อเดือน</t>
  </si>
  <si>
    <t xml:space="preserve">ระยะเวลา </t>
  </si>
  <si>
    <t>รวมเป็นเงิน</t>
  </si>
  <si>
    <t xml:space="preserve">ส่วนต่างเทียบค่าปิดสัญญา </t>
  </si>
  <si>
    <t>Jul-19</t>
  </si>
  <si>
    <t>Jun-19</t>
  </si>
  <si>
    <t>May-19</t>
  </si>
  <si>
    <t>Apr-19</t>
  </si>
  <si>
    <t>Mar-19</t>
  </si>
  <si>
    <t>Feb-19</t>
  </si>
  <si>
    <t>Jan-19</t>
  </si>
  <si>
    <t>Dec-18</t>
  </si>
  <si>
    <t>Nov-18</t>
  </si>
  <si>
    <t>Oct-18</t>
  </si>
  <si>
    <t>Sep-18</t>
  </si>
  <si>
    <t>Aug-18</t>
  </si>
  <si>
    <t>Jul-18</t>
  </si>
  <si>
    <t>Jun-18</t>
  </si>
  <si>
    <t>ชั้น 2 โซนออฟฟิศ</t>
  </si>
  <si>
    <t>ชั้น 1 PRDC</t>
  </si>
  <si>
    <t>ชั้น 2 ห้อง Weiding</t>
  </si>
  <si>
    <t>ชั้น 1 ออฟฟิศ</t>
  </si>
  <si>
    <t>ชั้น 1 Rawmat/WH Office</t>
  </si>
  <si>
    <t>K7600</t>
  </si>
  <si>
    <t>Installation Date</t>
  </si>
  <si>
    <t xml:space="preserve">Location </t>
  </si>
  <si>
    <t>Serial Number</t>
  </si>
  <si>
    <t>Type</t>
  </si>
  <si>
    <t>Color</t>
  </si>
  <si>
    <t xml:space="preserve">Serial Number </t>
  </si>
  <si>
    <t>Customer Card Number</t>
  </si>
  <si>
    <t>Mono</t>
  </si>
  <si>
    <t xml:space="preserve">Total </t>
  </si>
  <si>
    <t>;y</t>
  </si>
  <si>
    <t xml:space="preserve">Document No. </t>
  </si>
  <si>
    <t>SL-K4300LX</t>
  </si>
  <si>
    <t>SL-X4300LX</t>
  </si>
  <si>
    <t>SL-K7500LX</t>
  </si>
  <si>
    <t>Ccontract No.</t>
  </si>
  <si>
    <t xml:space="preserve">End of Contract  </t>
  </si>
  <si>
    <t>Start of Contract</t>
  </si>
  <si>
    <r>
      <t xml:space="preserve">CNB1KDC02J/07RUBJPJC0001QP             </t>
    </r>
    <r>
      <rPr>
        <sz val="14"/>
        <color rgb="FFFF0000"/>
        <rFont val="Angsana New"/>
        <family val="1"/>
      </rPr>
      <t xml:space="preserve"> Mono</t>
    </r>
  </si>
  <si>
    <t xml:space="preserve"> Job Recive 173677</t>
  </si>
  <si>
    <t xml:space="preserve"> Job Recive 173679</t>
  </si>
  <si>
    <t xml:space="preserve"> Job Recive 173678</t>
  </si>
  <si>
    <t xml:space="preserve"> 30/3/18</t>
  </si>
  <si>
    <t xml:space="preserve"> 30/3/`8</t>
  </si>
  <si>
    <r>
      <rPr>
        <sz val="16"/>
        <rFont val="TH SarabunPSK"/>
      </rPr>
      <t>CNB1L1404G/07RUBJMK10001JV</t>
    </r>
    <r>
      <rPr>
        <sz val="16"/>
        <color rgb="FFFF0000"/>
        <rFont val="TH SarabunPSK"/>
      </rPr>
      <t xml:space="preserve"> Mono</t>
    </r>
  </si>
  <si>
    <t>TranfeCintract N0.2873  to  Contraacrt no.2865</t>
  </si>
  <si>
    <t>TranferFri`   Done on 01/04/19</t>
  </si>
  <si>
    <r>
      <t xml:space="preserve">CNB1KDC02J/07RUBJPJC0001QP     </t>
    </r>
    <r>
      <rPr>
        <sz val="14"/>
        <color rgb="FFFF0000"/>
        <rFont val="Angsana New"/>
        <family val="1"/>
      </rPr>
      <t xml:space="preserve">          Color</t>
    </r>
  </si>
  <si>
    <r>
      <t xml:space="preserve">CNB1L1404J/07RUBJMK10001LB   </t>
    </r>
    <r>
      <rPr>
        <sz val="16"/>
        <color rgb="FFFF0000"/>
        <rFont val="TH SarabunPSK"/>
      </rPr>
      <t>Color</t>
    </r>
  </si>
  <si>
    <r>
      <rPr>
        <sz val="16"/>
        <rFont val="TH SarabunPSK"/>
      </rPr>
      <t xml:space="preserve">CNB1L1404J/07RUBJMK10001LB </t>
    </r>
    <r>
      <rPr>
        <sz val="16"/>
        <color rgb="FFFF0000"/>
        <rFont val="TH SarabunPSK"/>
      </rPr>
      <t xml:space="preserve"> Mono</t>
    </r>
  </si>
  <si>
    <r>
      <t xml:space="preserve">CNB1L1404G/07RUBJMK10001JV </t>
    </r>
    <r>
      <rPr>
        <sz val="16"/>
        <color rgb="FFFF0000"/>
        <rFont val="TH SarabunPSK"/>
      </rPr>
      <t xml:space="preserve"> Color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</si>
</sst>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[$-1070000]d/m/yy;@"/>
    <numFmt numFmtId="167" formatCode="mmm\ yy;@"/>
  </numFmts>
  <fonts count="41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sz val="14"/>
      <color theme="1"/>
      <name val="Angsana New"/>
      <family val="1"/>
    </font>
    <font>
      <sz val="13"/>
      <color rgb="FF000000"/>
      <name val="Angsana New"/>
      <family val="1"/>
    </font>
    <font>
      <sz val="13"/>
      <name val="Angsana New"/>
      <family val="1"/>
    </font>
    <font>
      <sz val="16"/>
      <color theme="1"/>
      <name val="Angsana New"/>
      <family val="1"/>
    </font>
    <font>
      <sz val="11"/>
      <color theme="1"/>
      <name val="Angsana New"/>
      <family val="1"/>
    </font>
    <font>
      <b/>
      <sz val="14"/>
      <color rgb="FF000000"/>
      <name val="Angsana New"/>
      <family val="1"/>
    </font>
    <font>
      <b/>
      <sz val="16"/>
      <color rgb="FF000000"/>
      <name val="Angsana New"/>
      <family val="1"/>
    </font>
    <font>
      <sz val="16"/>
      <color rgb="FFFF0000"/>
      <name val="Angsana New"/>
      <family val="1"/>
    </font>
    <font>
      <b/>
      <sz val="16"/>
      <color theme="1"/>
      <name val="Angsana New"/>
      <family val="1"/>
    </font>
    <font>
      <b/>
      <sz val="14"/>
      <color rgb="FFFF0000"/>
      <name val="Angsana New"/>
      <family val="1"/>
    </font>
    <font>
      <b/>
      <u val="doubleAccounting"/>
      <sz val="16"/>
      <color rgb="FFFF0000"/>
      <name val="Angsana New"/>
      <family val="1"/>
    </font>
    <font>
      <sz val="14"/>
      <color rgb="FF000000"/>
      <name val="Angsana New"/>
      <family val="1"/>
    </font>
    <font>
      <sz val="16"/>
      <color rgb="FF000000"/>
      <name val="Angsana New"/>
      <family val="1"/>
    </font>
    <font>
      <b/>
      <sz val="15"/>
      <color theme="1"/>
      <name val="Angsana New"/>
      <family val="1"/>
    </font>
    <font>
      <b/>
      <sz val="15"/>
      <name val="Angsana New"/>
      <family val="1"/>
    </font>
    <font>
      <u val="singleAccounting"/>
      <sz val="16"/>
      <color rgb="FFFF0000"/>
      <name val="Angsana New"/>
      <family val="1"/>
    </font>
    <font>
      <sz val="14"/>
      <name val="Angsana New"/>
      <family val="1"/>
    </font>
    <font>
      <b/>
      <sz val="14"/>
      <name val="Angsana New"/>
      <family val="1"/>
    </font>
    <font>
      <sz val="14"/>
      <color rgb="FFFF0000"/>
      <name val="Angsana New"/>
      <family val="1"/>
    </font>
    <font>
      <sz val="11"/>
      <name val="Calibri"/>
      <family val="2"/>
      <charset val="222"/>
      <scheme val="minor"/>
    </font>
    <font>
      <sz val="16"/>
      <name val="Angsana New"/>
      <family val="1"/>
    </font>
    <font>
      <u val="singleAccounting"/>
      <sz val="16"/>
      <name val="Angsana New"/>
      <family val="1"/>
    </font>
    <font>
      <b/>
      <u val="doubleAccounting"/>
      <sz val="16"/>
      <name val="Angsana New"/>
      <family val="1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  <font>
      <sz val="14"/>
      <color rgb="FF000000"/>
      <name val="TH SarabunPSK"/>
    </font>
    <font>
      <sz val="14"/>
      <color theme="1"/>
      <name val="TH SarabunPSK"/>
    </font>
    <font>
      <sz val="14"/>
      <name val="TH SarabunPSK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Calibri"/>
      <family val="2"/>
      <scheme val="minor"/>
    </font>
    <font>
      <sz val="20"/>
      <color theme="1"/>
      <name val="Calibri Light"/>
      <scheme val="major"/>
    </font>
    <font>
      <sz val="8"/>
      <name val="Calibri"/>
      <family val="2"/>
      <charset val="222"/>
      <scheme val="minor"/>
    </font>
    <font>
      <sz val="16"/>
      <color theme="1"/>
      <name val="TH SarabunPSK"/>
    </font>
    <font>
      <sz val="16"/>
      <name val="TH SarabunPSK"/>
    </font>
    <font>
      <sz val="28"/>
      <name val="TH SarabunPSK"/>
    </font>
    <font>
      <sz val="16"/>
      <color rgb="FFFF0000"/>
      <name val="TH SarabunPSK"/>
    </font>
    <font>
      <b/>
      <sz val="22"/>
      <color theme="1"/>
      <name val="TH SarabunPSK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34">
    <xf numFmtId="0" fontId="0" fillId="0" borderId="0"/>
    <xf numFmtId="43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2" xfId="0" applyFont="1" applyBorder="1" applyAlignment="1">
      <alignment horizontal="center"/>
    </xf>
    <xf numFmtId="43" fontId="2" fillId="0" borderId="2" xfId="1" applyFont="1" applyBorder="1" applyAlignment="1">
      <alignment horizontal="center" vertical="center"/>
    </xf>
    <xf numFmtId="0" fontId="7" fillId="3" borderId="2" xfId="0" applyFont="1" applyFill="1" applyBorder="1"/>
    <xf numFmtId="0" fontId="3" fillId="4" borderId="2" xfId="0" applyFont="1" applyFill="1" applyBorder="1" applyAlignment="1">
      <alignment horizontal="center"/>
    </xf>
    <xf numFmtId="164" fontId="3" fillId="0" borderId="2" xfId="1" applyNumberFormat="1" applyFont="1" applyBorder="1"/>
    <xf numFmtId="164" fontId="3" fillId="3" borderId="2" xfId="1" applyNumberFormat="1" applyFont="1" applyFill="1" applyBorder="1"/>
    <xf numFmtId="0" fontId="3" fillId="0" borderId="2" xfId="1" applyNumberFormat="1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Border="1"/>
    <xf numFmtId="164" fontId="3" fillId="3" borderId="0" xfId="1" applyNumberFormat="1" applyFont="1" applyFill="1" applyBorder="1"/>
    <xf numFmtId="0" fontId="3" fillId="4" borderId="2" xfId="1" applyNumberFormat="1" applyFont="1" applyFill="1" applyBorder="1"/>
    <xf numFmtId="164" fontId="3" fillId="4" borderId="2" xfId="1" applyNumberFormat="1" applyFont="1" applyFill="1" applyBorder="1"/>
    <xf numFmtId="164" fontId="3" fillId="0" borderId="2" xfId="1" applyNumberFormat="1" applyFont="1" applyFill="1" applyBorder="1"/>
    <xf numFmtId="0" fontId="3" fillId="4" borderId="2" xfId="0" applyNumberFormat="1" applyFont="1" applyFill="1" applyBorder="1"/>
    <xf numFmtId="0" fontId="3" fillId="0" borderId="2" xfId="0" applyNumberFormat="1" applyFont="1" applyBorder="1"/>
    <xf numFmtId="0" fontId="2" fillId="0" borderId="0" xfId="0" applyFont="1" applyBorder="1"/>
    <xf numFmtId="43" fontId="10" fillId="0" borderId="0" xfId="1" applyFont="1" applyBorder="1"/>
    <xf numFmtId="164" fontId="2" fillId="0" borderId="2" xfId="0" applyNumberFormat="1" applyFont="1" applyBorder="1"/>
    <xf numFmtId="43" fontId="13" fillId="0" borderId="0" xfId="1" applyFont="1" applyBorder="1"/>
    <xf numFmtId="164" fontId="3" fillId="0" borderId="0" xfId="1" applyNumberFormat="1" applyFont="1" applyFill="1" applyBorder="1"/>
    <xf numFmtId="164" fontId="2" fillId="0" borderId="0" xfId="1" applyNumberFormat="1" applyFont="1" applyFill="1" applyBorder="1"/>
    <xf numFmtId="0" fontId="9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/>
    <xf numFmtId="43" fontId="12" fillId="0" borderId="0" xfId="1" applyFont="1" applyBorder="1"/>
    <xf numFmtId="0" fontId="15" fillId="0" borderId="0" xfId="0" applyFont="1" applyBorder="1" applyAlignment="1">
      <alignment horizontal="left" vertical="center" wrapText="1"/>
    </xf>
    <xf numFmtId="0" fontId="16" fillId="0" borderId="5" xfId="0" applyFont="1" applyBorder="1"/>
    <xf numFmtId="0" fontId="17" fillId="0" borderId="5" xfId="0" applyFont="1" applyBorder="1"/>
    <xf numFmtId="0" fontId="0" fillId="0" borderId="5" xfId="0" applyBorder="1"/>
    <xf numFmtId="43" fontId="18" fillId="0" borderId="0" xfId="1" applyFont="1" applyBorder="1"/>
    <xf numFmtId="43" fontId="19" fillId="0" borderId="2" xfId="1" applyFont="1" applyBorder="1"/>
    <xf numFmtId="43" fontId="19" fillId="4" borderId="2" xfId="1" applyFont="1" applyFill="1" applyBorder="1"/>
    <xf numFmtId="43" fontId="19" fillId="0" borderId="2" xfId="1" applyFont="1" applyFill="1" applyBorder="1"/>
    <xf numFmtId="43" fontId="20" fillId="0" borderId="2" xfId="1" applyFont="1" applyBorder="1"/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9" fillId="2" borderId="2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6" fillId="0" borderId="5" xfId="1" applyNumberFormat="1" applyFont="1" applyBorder="1"/>
    <xf numFmtId="164" fontId="2" fillId="0" borderId="2" xfId="1" applyNumberFormat="1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/>
    <xf numFmtId="164" fontId="0" fillId="0" borderId="0" xfId="1" applyNumberFormat="1" applyFont="1"/>
    <xf numFmtId="43" fontId="21" fillId="0" borderId="2" xfId="1" applyFont="1" applyBorder="1"/>
    <xf numFmtId="43" fontId="21" fillId="4" borderId="2" xfId="1" applyFont="1" applyFill="1" applyBorder="1"/>
    <xf numFmtId="43" fontId="21" fillId="0" borderId="2" xfId="1" applyFont="1" applyFill="1" applyBorder="1"/>
    <xf numFmtId="0" fontId="14" fillId="0" borderId="4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22" fillId="0" borderId="5" xfId="0" applyFont="1" applyBorder="1"/>
    <xf numFmtId="43" fontId="20" fillId="0" borderId="2" xfId="1" applyFont="1" applyBorder="1" applyAlignment="1">
      <alignment horizontal="center" vertical="center"/>
    </xf>
    <xf numFmtId="43" fontId="20" fillId="0" borderId="0" xfId="1" applyFont="1" applyBorder="1"/>
    <xf numFmtId="43" fontId="23" fillId="0" borderId="0" xfId="1" applyFont="1" applyBorder="1"/>
    <xf numFmtId="43" fontId="24" fillId="0" borderId="0" xfId="1" applyFont="1" applyBorder="1"/>
    <xf numFmtId="43" fontId="25" fillId="0" borderId="0" xfId="1" applyFont="1" applyBorder="1"/>
    <xf numFmtId="0" fontId="22" fillId="0" borderId="0" xfId="0" applyFont="1"/>
    <xf numFmtId="0" fontId="16" fillId="0" borderId="5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center"/>
    </xf>
    <xf numFmtId="14" fontId="19" fillId="2" borderId="4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65" fontId="3" fillId="0" borderId="2" xfId="1" applyNumberFormat="1" applyFont="1" applyBorder="1"/>
    <xf numFmtId="0" fontId="3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43" fontId="3" fillId="3" borderId="2" xfId="1" applyNumberFormat="1" applyFont="1" applyFill="1" applyBorder="1"/>
    <xf numFmtId="0" fontId="14" fillId="0" borderId="4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3" fontId="21" fillId="0" borderId="10" xfId="1" applyFont="1" applyBorder="1"/>
    <xf numFmtId="43" fontId="21" fillId="4" borderId="10" xfId="1" applyFont="1" applyFill="1" applyBorder="1"/>
    <xf numFmtId="43" fontId="21" fillId="0" borderId="10" xfId="1" applyFont="1" applyFill="1" applyBorder="1"/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 vertical="center"/>
    </xf>
    <xf numFmtId="0" fontId="7" fillId="3" borderId="4" xfId="0" applyFont="1" applyFill="1" applyBorder="1"/>
    <xf numFmtId="43" fontId="20" fillId="0" borderId="11" xfId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4" fontId="3" fillId="3" borderId="3" xfId="1" applyNumberFormat="1" applyFont="1" applyFill="1" applyBorder="1"/>
    <xf numFmtId="164" fontId="2" fillId="0" borderId="3" xfId="0" applyNumberFormat="1" applyFont="1" applyBorder="1"/>
    <xf numFmtId="43" fontId="20" fillId="0" borderId="12" xfId="1" applyFont="1" applyBorder="1"/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9" fillId="2" borderId="3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3" fontId="3" fillId="0" borderId="2" xfId="1" applyNumberFormat="1" applyFont="1" applyBorder="1"/>
    <xf numFmtId="0" fontId="3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/>
    </xf>
    <xf numFmtId="14" fontId="19" fillId="2" borderId="14" xfId="0" applyNumberFormat="1" applyFont="1" applyFill="1" applyBorder="1" applyAlignment="1">
      <alignment horizontal="center" vertical="center"/>
    </xf>
    <xf numFmtId="164" fontId="3" fillId="0" borderId="3" xfId="1" applyNumberFormat="1" applyFont="1" applyBorder="1"/>
    <xf numFmtId="43" fontId="21" fillId="0" borderId="4" xfId="1" applyFont="1" applyBorder="1"/>
    <xf numFmtId="0" fontId="14" fillId="0" borderId="2" xfId="0" applyFont="1" applyBorder="1" applyAlignment="1">
      <alignment horizontal="center"/>
    </xf>
    <xf numFmtId="0" fontId="14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164" fontId="14" fillId="0" borderId="7" xfId="0" applyNumberFormat="1" applyFont="1" applyBorder="1"/>
    <xf numFmtId="164" fontId="3" fillId="0" borderId="3" xfId="1" applyNumberFormat="1" applyFont="1" applyFill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0" borderId="3" xfId="1" applyNumberFormat="1" applyFont="1" applyFill="1" applyBorder="1"/>
    <xf numFmtId="43" fontId="21" fillId="0" borderId="14" xfId="1" applyFont="1" applyBorder="1"/>
    <xf numFmtId="164" fontId="3" fillId="8" borderId="2" xfId="1" applyNumberFormat="1" applyFont="1" applyFill="1" applyBorder="1"/>
    <xf numFmtId="0" fontId="29" fillId="0" borderId="0" xfId="0" applyFont="1"/>
    <xf numFmtId="0" fontId="28" fillId="3" borderId="15" xfId="0" applyFont="1" applyFill="1" applyBorder="1" applyAlignment="1">
      <alignment horizontal="left" vertical="center" wrapText="1"/>
    </xf>
    <xf numFmtId="164" fontId="29" fillId="3" borderId="15" xfId="1" applyNumberFormat="1" applyFont="1" applyFill="1" applyBorder="1"/>
    <xf numFmtId="0" fontId="29" fillId="0" borderId="15" xfId="0" applyFont="1" applyBorder="1"/>
    <xf numFmtId="43" fontId="29" fillId="0" borderId="15" xfId="0" applyNumberFormat="1" applyFont="1" applyBorder="1"/>
    <xf numFmtId="43" fontId="29" fillId="0" borderId="15" xfId="1" applyFont="1" applyBorder="1"/>
    <xf numFmtId="43" fontId="29" fillId="0" borderId="15" xfId="1" applyFont="1" applyBorder="1" applyAlignment="1">
      <alignment horizontal="center"/>
    </xf>
    <xf numFmtId="0" fontId="28" fillId="3" borderId="15" xfId="0" applyFont="1" applyFill="1" applyBorder="1" applyAlignment="1">
      <alignment horizontal="left" vertical="center"/>
    </xf>
    <xf numFmtId="0" fontId="28" fillId="0" borderId="15" xfId="0" applyFont="1" applyBorder="1" applyAlignment="1">
      <alignment horizontal="left" vertical="center" wrapText="1"/>
    </xf>
    <xf numFmtId="164" fontId="29" fillId="0" borderId="15" xfId="1" applyNumberFormat="1" applyFont="1" applyBorder="1"/>
    <xf numFmtId="164" fontId="28" fillId="0" borderId="15" xfId="0" applyNumberFormat="1" applyFont="1" applyBorder="1"/>
    <xf numFmtId="0" fontId="29" fillId="0" borderId="16" xfId="0" applyFont="1" applyBorder="1"/>
    <xf numFmtId="43" fontId="29" fillId="0" borderId="16" xfId="0" applyNumberFormat="1" applyFont="1" applyBorder="1"/>
    <xf numFmtId="0" fontId="30" fillId="7" borderId="15" xfId="0" applyFont="1" applyFill="1" applyBorder="1" applyAlignment="1">
      <alignment horizontal="left" vertical="center" wrapText="1"/>
    </xf>
    <xf numFmtId="164" fontId="30" fillId="7" borderId="15" xfId="1" applyNumberFormat="1" applyFont="1" applyFill="1" applyBorder="1"/>
    <xf numFmtId="0" fontId="29" fillId="0" borderId="0" xfId="0" applyFont="1" applyAlignment="1">
      <alignment horizontal="center" vertical="center" wrapText="1"/>
    </xf>
    <xf numFmtId="0" fontId="29" fillId="7" borderId="15" xfId="0" applyFont="1" applyFill="1" applyBorder="1"/>
    <xf numFmtId="43" fontId="29" fillId="7" borderId="15" xfId="0" applyNumberFormat="1" applyFont="1" applyFill="1" applyBorder="1"/>
    <xf numFmtId="43" fontId="29" fillId="7" borderId="15" xfId="1" applyFont="1" applyFill="1" applyBorder="1"/>
    <xf numFmtId="43" fontId="29" fillId="7" borderId="15" xfId="1" applyFont="1" applyFill="1" applyBorder="1" applyAlignment="1">
      <alignment horizontal="center"/>
    </xf>
    <xf numFmtId="164" fontId="29" fillId="7" borderId="15" xfId="1" applyNumberFormat="1" applyFont="1" applyFill="1" applyBorder="1"/>
    <xf numFmtId="0" fontId="28" fillId="7" borderId="15" xfId="0" applyFont="1" applyFill="1" applyBorder="1" applyAlignment="1">
      <alignment horizontal="left" vertical="center" wrapText="1"/>
    </xf>
    <xf numFmtId="0" fontId="29" fillId="3" borderId="17" xfId="0" applyFont="1" applyFill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7" borderId="17" xfId="0" applyFont="1" applyFill="1" applyBorder="1" applyAlignment="1">
      <alignment horizontal="center"/>
    </xf>
    <xf numFmtId="0" fontId="29" fillId="7" borderId="17" xfId="0" applyFont="1" applyFill="1" applyBorder="1"/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17" fontId="29" fillId="0" borderId="20" xfId="0" applyNumberFormat="1" applyFont="1" applyBorder="1" applyAlignment="1">
      <alignment horizontal="center" vertical="center" wrapText="1"/>
    </xf>
    <xf numFmtId="43" fontId="29" fillId="0" borderId="20" xfId="1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7" borderId="22" xfId="0" applyFont="1" applyFill="1" applyBorder="1"/>
    <xf numFmtId="0" fontId="29" fillId="7" borderId="23" xfId="0" applyFont="1" applyFill="1" applyBorder="1"/>
    <xf numFmtId="164" fontId="29" fillId="7" borderId="23" xfId="1" applyNumberFormat="1" applyFont="1" applyFill="1" applyBorder="1"/>
    <xf numFmtId="43" fontId="29" fillId="7" borderId="23" xfId="0" applyNumberFormat="1" applyFont="1" applyFill="1" applyBorder="1"/>
    <xf numFmtId="43" fontId="29" fillId="7" borderId="23" xfId="1" applyFont="1" applyFill="1" applyBorder="1"/>
    <xf numFmtId="43" fontId="29" fillId="7" borderId="23" xfId="1" applyFont="1" applyFill="1" applyBorder="1" applyAlignment="1">
      <alignment horizontal="center"/>
    </xf>
    <xf numFmtId="43" fontId="29" fillId="0" borderId="18" xfId="1" applyFont="1" applyBorder="1"/>
    <xf numFmtId="43" fontId="29" fillId="7" borderId="18" xfId="1" applyFont="1" applyFill="1" applyBorder="1"/>
    <xf numFmtId="43" fontId="29" fillId="7" borderId="24" xfId="1" applyFont="1" applyFill="1" applyBorder="1"/>
    <xf numFmtId="164" fontId="29" fillId="0" borderId="15" xfId="0" applyNumberFormat="1" applyFont="1" applyBorder="1"/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164" fontId="29" fillId="0" borderId="16" xfId="0" applyNumberFormat="1" applyFont="1" applyBorder="1"/>
    <xf numFmtId="164" fontId="32" fillId="7" borderId="15" xfId="1" applyNumberFormat="1" applyFont="1" applyFill="1" applyBorder="1" applyAlignment="1"/>
    <xf numFmtId="164" fontId="29" fillId="7" borderId="15" xfId="0" applyNumberFormat="1" applyFont="1" applyFill="1" applyBorder="1"/>
    <xf numFmtId="0" fontId="29" fillId="7" borderId="0" xfId="0" applyFont="1" applyFill="1"/>
    <xf numFmtId="0" fontId="29" fillId="0" borderId="17" xfId="0" applyFont="1" applyBorder="1"/>
    <xf numFmtId="0" fontId="29" fillId="0" borderId="25" xfId="0" applyFont="1" applyBorder="1"/>
    <xf numFmtId="0" fontId="29" fillId="3" borderId="16" xfId="0" applyFont="1" applyFill="1" applyBorder="1"/>
    <xf numFmtId="43" fontId="29" fillId="3" borderId="16" xfId="0" applyNumberFormat="1" applyFont="1" applyFill="1" applyBorder="1"/>
    <xf numFmtId="43" fontId="29" fillId="3" borderId="16" xfId="1" applyFont="1" applyFill="1" applyBorder="1" applyAlignment="1">
      <alignment horizontal="center"/>
    </xf>
    <xf numFmtId="43" fontId="29" fillId="3" borderId="16" xfId="1" applyFont="1" applyFill="1" applyBorder="1"/>
    <xf numFmtId="0" fontId="29" fillId="3" borderId="0" xfId="0" applyFont="1" applyFill="1"/>
    <xf numFmtId="0" fontId="29" fillId="3" borderId="4" xfId="0" applyFont="1" applyFill="1" applyBorder="1"/>
    <xf numFmtId="43" fontId="29" fillId="3" borderId="4" xfId="0" applyNumberFormat="1" applyFont="1" applyFill="1" applyBorder="1"/>
    <xf numFmtId="43" fontId="29" fillId="3" borderId="4" xfId="1" applyFont="1" applyFill="1" applyBorder="1" applyAlignment="1">
      <alignment horizontal="center"/>
    </xf>
    <xf numFmtId="43" fontId="29" fillId="3" borderId="4" xfId="1" applyFont="1" applyFill="1" applyBorder="1"/>
    <xf numFmtId="0" fontId="31" fillId="7" borderId="15" xfId="0" applyFont="1" applyFill="1" applyBorder="1" applyAlignment="1">
      <alignment horizontal="center" vertical="center"/>
    </xf>
    <xf numFmtId="164" fontId="32" fillId="0" borderId="15" xfId="1" applyNumberFormat="1" applyFont="1" applyFill="1" applyBorder="1" applyAlignment="1"/>
    <xf numFmtId="164" fontId="32" fillId="0" borderId="16" xfId="1" applyNumberFormat="1" applyFont="1" applyFill="1" applyBorder="1" applyAlignment="1"/>
    <xf numFmtId="0" fontId="29" fillId="0" borderId="0" xfId="0" applyFont="1" applyFill="1" applyBorder="1"/>
    <xf numFmtId="0" fontId="29" fillId="0" borderId="14" xfId="0" applyFont="1" applyFill="1" applyBorder="1"/>
    <xf numFmtId="43" fontId="29" fillId="0" borderId="14" xfId="0" applyNumberFormat="1" applyFont="1" applyFill="1" applyBorder="1"/>
    <xf numFmtId="43" fontId="29" fillId="0" borderId="14" xfId="1" applyFont="1" applyFill="1" applyBorder="1" applyAlignment="1">
      <alignment horizontal="center"/>
    </xf>
    <xf numFmtId="43" fontId="29" fillId="0" borderId="14" xfId="1" applyFont="1" applyFill="1" applyBorder="1"/>
    <xf numFmtId="0" fontId="29" fillId="0" borderId="0" xfId="0" applyFont="1" applyFill="1"/>
    <xf numFmtId="0" fontId="34" fillId="0" borderId="0" xfId="0" applyFont="1"/>
    <xf numFmtId="164" fontId="0" fillId="0" borderId="0" xfId="0" applyNumberFormat="1" applyBorder="1"/>
    <xf numFmtId="0" fontId="36" fillId="9" borderId="0" xfId="0" applyFont="1" applyFill="1" applyAlignment="1">
      <alignment horizontal="right"/>
    </xf>
    <xf numFmtId="0" fontId="38" fillId="9" borderId="14" xfId="0" applyFont="1" applyFill="1" applyBorder="1" applyAlignment="1">
      <alignment horizontal="center" vertical="center"/>
    </xf>
    <xf numFmtId="0" fontId="40" fillId="0" borderId="0" xfId="0" applyFont="1"/>
    <xf numFmtId="164" fontId="36" fillId="9" borderId="4" xfId="0" applyNumberFormat="1" applyFont="1" applyFill="1" applyBorder="1" applyAlignment="1">
      <alignment horizontal="right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40" fillId="9" borderId="2" xfId="0" applyFont="1" applyFill="1" applyBorder="1" applyAlignment="1">
      <alignment horizontal="center"/>
    </xf>
    <xf numFmtId="0" fontId="40" fillId="9" borderId="2" xfId="0" applyFont="1" applyFill="1" applyBorder="1"/>
    <xf numFmtId="0" fontId="40" fillId="9" borderId="2" xfId="0" applyFont="1" applyFill="1" applyBorder="1" applyAlignment="1">
      <alignment horizontal="center" wrapText="1"/>
    </xf>
    <xf numFmtId="167" fontId="40" fillId="9" borderId="2" xfId="0" applyNumberFormat="1" applyFont="1" applyFill="1" applyBorder="1"/>
    <xf numFmtId="166" fontId="40" fillId="9" borderId="2" xfId="0" applyNumberFormat="1" applyFont="1" applyFill="1" applyBorder="1" applyAlignment="1"/>
    <xf numFmtId="0" fontId="0" fillId="0" borderId="2" xfId="0" applyBorder="1"/>
    <xf numFmtId="0" fontId="33" fillId="0" borderId="2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0" fontId="19" fillId="2" borderId="2" xfId="0" applyFont="1" applyFill="1" applyBorder="1" applyAlignment="1">
      <alignment horizontal="left" vertical="center"/>
    </xf>
    <xf numFmtId="164" fontId="6" fillId="0" borderId="2" xfId="1" applyNumberFormat="1" applyFont="1" applyBorder="1"/>
    <xf numFmtId="0" fontId="33" fillId="0" borderId="2" xfId="0" applyFont="1" applyBorder="1"/>
    <xf numFmtId="0" fontId="36" fillId="0" borderId="2" xfId="0" applyFont="1" applyBorder="1"/>
    <xf numFmtId="43" fontId="36" fillId="9" borderId="2" xfId="0" applyNumberFormat="1" applyFont="1" applyFill="1" applyBorder="1"/>
    <xf numFmtId="14" fontId="0" fillId="0" borderId="2" xfId="0" applyNumberFormat="1" applyBorder="1"/>
    <xf numFmtId="0" fontId="23" fillId="2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right" vertical="center" wrapText="1"/>
    </xf>
    <xf numFmtId="0" fontId="30" fillId="2" borderId="2" xfId="0" applyFont="1" applyFill="1" applyBorder="1" applyAlignment="1">
      <alignment horizontal="right" vertical="center"/>
    </xf>
    <xf numFmtId="0" fontId="36" fillId="0" borderId="2" xfId="0" applyFont="1" applyBorder="1" applyAlignment="1">
      <alignment horizontal="center"/>
    </xf>
    <xf numFmtId="14" fontId="36" fillId="0" borderId="2" xfId="0" applyNumberFormat="1" applyFont="1" applyBorder="1" applyAlignment="1">
      <alignment horizontal="right"/>
    </xf>
    <xf numFmtId="0" fontId="37" fillId="2" borderId="2" xfId="0" applyFont="1" applyFill="1" applyBorder="1" applyAlignment="1">
      <alignment horizontal="left" vertical="center"/>
    </xf>
    <xf numFmtId="164" fontId="36" fillId="0" borderId="2" xfId="1" applyNumberFormat="1" applyFont="1" applyBorder="1" applyAlignment="1">
      <alignment horizontal="right"/>
    </xf>
    <xf numFmtId="0" fontId="36" fillId="0" borderId="2" xfId="0" applyFont="1" applyBorder="1" applyAlignment="1">
      <alignment horizontal="right"/>
    </xf>
    <xf numFmtId="43" fontId="36" fillId="9" borderId="2" xfId="0" applyNumberFormat="1" applyFont="1" applyFill="1" applyBorder="1" applyAlignment="1">
      <alignment horizontal="right"/>
    </xf>
    <xf numFmtId="0" fontId="39" fillId="2" borderId="2" xfId="0" applyFont="1" applyFill="1" applyBorder="1" applyAlignment="1">
      <alignment horizontal="right" vertical="center"/>
    </xf>
    <xf numFmtId="0" fontId="19" fillId="2" borderId="2" xfId="0" applyFont="1" applyFill="1" applyBorder="1" applyAlignment="1">
      <alignment vertical="center" wrapText="1"/>
    </xf>
    <xf numFmtId="0" fontId="36" fillId="0" borderId="2" xfId="0" applyFont="1" applyBorder="1" applyAlignment="1">
      <alignment horizontal="center" wrapText="1"/>
    </xf>
    <xf numFmtId="0" fontId="34" fillId="0" borderId="2" xfId="0" applyFont="1" applyBorder="1"/>
    <xf numFmtId="0" fontId="19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center" wrapText="1"/>
    </xf>
    <xf numFmtId="0" fontId="19" fillId="2" borderId="2" xfId="0" applyFont="1" applyFill="1" applyBorder="1" applyAlignment="1">
      <alignment vertical="center"/>
    </xf>
  </cellXfs>
  <cellStyles count="23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8" tint="0.79998168889431442"/>
        </patternFill>
      </fill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164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164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ngsana New"/>
        <scheme val="none"/>
      </font>
      <numFmt numFmtId="164" formatCode="_-* #,##0_-;\-* #,##0_-;_-* &quot;-&quot;??_-;_-@_-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ngsana Ne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H SarabunPSK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 New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 New"/>
        <scheme val="none"/>
      </font>
      <numFmt numFmtId="164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 New"/>
        <scheme val="none"/>
      </font>
      <numFmt numFmtId="164" formatCode="_-* #,##0_-;\-* #,##0_-;_-* &quot;-&quot;??_-;_-@_-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 New"/>
        <scheme val="none"/>
      </font>
      <numFmt numFmtId="164" formatCode="_-* #,##0_-;\-* #,##0_-;_-* &quot;-&quot;??_-;_-@_-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 New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 New"/>
        <scheme val="none"/>
      </font>
      <numFmt numFmtId="164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 New"/>
        <scheme val="none"/>
      </font>
      <numFmt numFmtId="164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ngsana New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ngsana New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3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0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0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0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0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0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0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0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0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</xdr:rowOff>
    </xdr:from>
    <xdr:to>
      <xdr:col>1</xdr:col>
      <xdr:colOff>1209675</xdr:colOff>
      <xdr:row>3</xdr:row>
      <xdr:rowOff>19051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0" y="276226"/>
          <a:ext cx="11239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TS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ก.ค61"/>
      <sheetName val="ส.ค.61"/>
      <sheetName val="ก.ย.61"/>
      <sheetName val="ต.ค.61"/>
      <sheetName val="พ.ย.61"/>
      <sheetName val="ธ.ค.61"/>
      <sheetName val="ม.ค.62"/>
      <sheetName val="ก.พ.62"/>
      <sheetName val="มี.ค.62"/>
      <sheetName val="เม.ย.62"/>
      <sheetName val="พ.ค.62"/>
      <sheetName val="มิ.ย.62"/>
      <sheetName val="ก.ค.62"/>
    </sheetNames>
    <sheetDataSet>
      <sheetData sheetId="0">
        <row r="11">
          <cell r="I11">
            <v>30</v>
          </cell>
        </row>
        <row r="12">
          <cell r="I12">
            <v>6944</v>
          </cell>
        </row>
        <row r="13">
          <cell r="I13">
            <v>641</v>
          </cell>
        </row>
        <row r="14">
          <cell r="I14">
            <v>35862</v>
          </cell>
        </row>
        <row r="15">
          <cell r="I15">
            <v>2664</v>
          </cell>
        </row>
        <row r="16">
          <cell r="I16">
            <v>23316</v>
          </cell>
        </row>
        <row r="17">
          <cell r="I17">
            <v>25955</v>
          </cell>
        </row>
        <row r="18">
          <cell r="I18">
            <v>16023</v>
          </cell>
        </row>
      </sheetData>
      <sheetData sheetId="1">
        <row r="11">
          <cell r="I11">
            <v>129</v>
          </cell>
        </row>
        <row r="12">
          <cell r="I12">
            <v>11931</v>
          </cell>
        </row>
        <row r="13">
          <cell r="I13">
            <v>1373</v>
          </cell>
        </row>
        <row r="14">
          <cell r="I14">
            <v>45238</v>
          </cell>
        </row>
        <row r="15">
          <cell r="I15">
            <v>2669</v>
          </cell>
        </row>
        <row r="16">
          <cell r="I16">
            <v>36058</v>
          </cell>
        </row>
        <row r="17">
          <cell r="I17">
            <v>29491</v>
          </cell>
        </row>
        <row r="18">
          <cell r="I18">
            <v>15364</v>
          </cell>
        </row>
      </sheetData>
      <sheetData sheetId="2">
        <row r="11">
          <cell r="I11">
            <v>46</v>
          </cell>
        </row>
        <row r="12">
          <cell r="I12">
            <v>11883</v>
          </cell>
        </row>
        <row r="13">
          <cell r="I13">
            <v>529</v>
          </cell>
        </row>
        <row r="14">
          <cell r="I14">
            <v>32024</v>
          </cell>
        </row>
        <row r="15">
          <cell r="I15">
            <v>743</v>
          </cell>
        </row>
        <row r="16">
          <cell r="I16">
            <v>28406</v>
          </cell>
        </row>
        <row r="17">
          <cell r="I17">
            <v>20999</v>
          </cell>
        </row>
        <row r="18">
          <cell r="I18">
            <v>9948</v>
          </cell>
        </row>
      </sheetData>
      <sheetData sheetId="3">
        <row r="11">
          <cell r="I11">
            <v>20</v>
          </cell>
        </row>
        <row r="12">
          <cell r="I12">
            <v>5757</v>
          </cell>
        </row>
        <row r="13">
          <cell r="I13">
            <v>756</v>
          </cell>
        </row>
        <row r="14">
          <cell r="I14">
            <v>38353</v>
          </cell>
        </row>
        <row r="15">
          <cell r="I15">
            <v>1180</v>
          </cell>
        </row>
        <row r="16">
          <cell r="I16">
            <v>23627</v>
          </cell>
        </row>
        <row r="17">
          <cell r="I17">
            <v>27319</v>
          </cell>
        </row>
        <row r="18">
          <cell r="I18">
            <v>11089</v>
          </cell>
        </row>
      </sheetData>
      <sheetData sheetId="4">
        <row r="11">
          <cell r="I11">
            <v>310</v>
          </cell>
        </row>
        <row r="12">
          <cell r="I12">
            <v>9818</v>
          </cell>
        </row>
        <row r="13">
          <cell r="I13">
            <v>538</v>
          </cell>
        </row>
        <row r="14">
          <cell r="I14">
            <v>47023</v>
          </cell>
        </row>
        <row r="15">
          <cell r="I15">
            <v>1553</v>
          </cell>
        </row>
        <row r="16">
          <cell r="I16">
            <v>28037</v>
          </cell>
        </row>
        <row r="17">
          <cell r="I17">
            <v>29074</v>
          </cell>
        </row>
        <row r="18">
          <cell r="I18">
            <v>14279</v>
          </cell>
        </row>
      </sheetData>
      <sheetData sheetId="5">
        <row r="11">
          <cell r="I11">
            <v>423</v>
          </cell>
        </row>
        <row r="12">
          <cell r="I12">
            <v>9143</v>
          </cell>
        </row>
        <row r="13">
          <cell r="I13">
            <v>1343</v>
          </cell>
        </row>
        <row r="14">
          <cell r="I14">
            <v>28266</v>
          </cell>
        </row>
        <row r="15">
          <cell r="I15">
            <v>955</v>
          </cell>
        </row>
        <row r="16">
          <cell r="I16">
            <v>28602</v>
          </cell>
        </row>
        <row r="17">
          <cell r="I17">
            <v>20280</v>
          </cell>
        </row>
        <row r="18">
          <cell r="I18">
            <v>14334</v>
          </cell>
        </row>
      </sheetData>
      <sheetData sheetId="6">
        <row r="11">
          <cell r="I11">
            <v>244</v>
          </cell>
        </row>
        <row r="12">
          <cell r="I12">
            <v>5079</v>
          </cell>
        </row>
        <row r="13">
          <cell r="I13">
            <v>1218</v>
          </cell>
        </row>
        <row r="14">
          <cell r="I14">
            <v>21906</v>
          </cell>
        </row>
        <row r="15">
          <cell r="I15">
            <v>657</v>
          </cell>
        </row>
        <row r="16">
          <cell r="I16">
            <v>34305</v>
          </cell>
        </row>
        <row r="17">
          <cell r="I17">
            <v>18394</v>
          </cell>
        </row>
        <row r="18">
          <cell r="I18">
            <v>12053</v>
          </cell>
        </row>
      </sheetData>
      <sheetData sheetId="7">
        <row r="11">
          <cell r="I11">
            <v>56</v>
          </cell>
        </row>
        <row r="12">
          <cell r="I12">
            <v>11836</v>
          </cell>
        </row>
        <row r="13">
          <cell r="I13">
            <v>956</v>
          </cell>
        </row>
        <row r="14">
          <cell r="I14">
            <v>23313</v>
          </cell>
        </row>
        <row r="15">
          <cell r="I15">
            <v>328</v>
          </cell>
        </row>
        <row r="16">
          <cell r="I16">
            <v>37895</v>
          </cell>
        </row>
        <row r="17">
          <cell r="I17">
            <v>27785</v>
          </cell>
        </row>
        <row r="18">
          <cell r="I18">
            <v>11049</v>
          </cell>
        </row>
      </sheetData>
      <sheetData sheetId="8"/>
      <sheetData sheetId="9">
        <row r="11">
          <cell r="I11">
            <v>96</v>
          </cell>
        </row>
        <row r="12">
          <cell r="I12">
            <v>15836</v>
          </cell>
        </row>
        <row r="13">
          <cell r="I13">
            <v>1309</v>
          </cell>
        </row>
        <row r="14">
          <cell r="I14">
            <v>19063</v>
          </cell>
        </row>
        <row r="15">
          <cell r="I15">
            <v>206</v>
          </cell>
        </row>
        <row r="16">
          <cell r="I16">
            <v>34866</v>
          </cell>
        </row>
        <row r="17">
          <cell r="I17">
            <v>11445</v>
          </cell>
        </row>
        <row r="18">
          <cell r="I18">
            <v>11169</v>
          </cell>
        </row>
      </sheetData>
      <sheetData sheetId="10">
        <row r="11">
          <cell r="I11">
            <v>133</v>
          </cell>
        </row>
        <row r="12">
          <cell r="I12">
            <v>17087</v>
          </cell>
        </row>
        <row r="13">
          <cell r="I13">
            <v>1732</v>
          </cell>
        </row>
        <row r="14">
          <cell r="I14">
            <v>14771</v>
          </cell>
        </row>
        <row r="15">
          <cell r="I15">
            <v>322</v>
          </cell>
        </row>
        <row r="16">
          <cell r="I16">
            <v>37072</v>
          </cell>
        </row>
        <row r="17">
          <cell r="I17">
            <v>19495</v>
          </cell>
        </row>
        <row r="18">
          <cell r="I18">
            <v>16372</v>
          </cell>
        </row>
      </sheetData>
      <sheetData sheetId="11">
        <row r="11">
          <cell r="I11">
            <v>70</v>
          </cell>
        </row>
        <row r="12">
          <cell r="I12">
            <v>12600</v>
          </cell>
        </row>
        <row r="13">
          <cell r="I13">
            <v>1329</v>
          </cell>
        </row>
        <row r="14">
          <cell r="I14">
            <v>11935</v>
          </cell>
        </row>
        <row r="15">
          <cell r="I15">
            <v>222</v>
          </cell>
        </row>
        <row r="16">
          <cell r="I16">
            <v>32878</v>
          </cell>
        </row>
        <row r="17">
          <cell r="I17">
            <v>19538</v>
          </cell>
        </row>
        <row r="18">
          <cell r="I18">
            <v>10800</v>
          </cell>
        </row>
      </sheetData>
      <sheetData sheetId="12">
        <row r="11">
          <cell r="I11">
            <v>107</v>
          </cell>
        </row>
        <row r="12">
          <cell r="I12">
            <v>16130</v>
          </cell>
        </row>
        <row r="13">
          <cell r="I13">
            <v>1971</v>
          </cell>
        </row>
        <row r="14">
          <cell r="I14">
            <v>26224</v>
          </cell>
        </row>
        <row r="15">
          <cell r="I15">
            <v>365</v>
          </cell>
        </row>
        <row r="16">
          <cell r="I16">
            <v>41615</v>
          </cell>
        </row>
        <row r="17">
          <cell r="I17">
            <v>17573</v>
          </cell>
        </row>
        <row r="18">
          <cell r="I18">
            <v>8398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7:O34" totalsRowShown="0" headerRowBorderDxfId="74" tableBorderDxfId="73">
  <autoFilter ref="A7:O34">
    <filterColumn colId="1">
      <filters blank="1">
        <filter val="BDL-BDC4"/>
        <filter val="BJL- BCC"/>
        <filter val="BJL-BDC4(TP)"/>
        <filter val="BJL-DG"/>
        <filter val="BJL-LDC"/>
        <filter val="BJL-NDC (Inventory)"/>
        <filter val="BJL-NDC (Officeชั้น2)"/>
        <filter val="BJL-NDC(CSC)"/>
        <filter val="BJL-NDC(TP)"/>
      </filters>
    </filterColumn>
  </autoFilter>
  <tableColumns count="15">
    <tableColumn id="1" name="ที่" dataDxfId="72"/>
    <tableColumn id="2" name="BU(BU-WH-(DEP.))" dataDxfId="71"/>
    <tableColumn id="3" name="Customer Card" dataDxfId="70"/>
    <tableColumn id="4" name="S/N" dataDxfId="69"/>
    <tableColumn id="5" name="Installattion Date"/>
    <tableColumn id="6" name="Model" dataDxfId="68"/>
    <tableColumn id="8" name="Column1" dataDxfId="67"/>
    <tableColumn id="9" name="มิเตอร์เริ่ม" dataDxfId="66" dataCellStyle="Comma"/>
    <tableColumn id="10" name="มิเตอร์ปัจจุบัน" dataDxfId="65" dataCellStyle="Comma"/>
    <tableColumn id="11" name="จำนวนที่ใช้ไป" dataDxfId="64" dataCellStyle="Comma"/>
    <tableColumn id="12" name="Column2" dataDxfId="63" dataCellStyle="Comma"/>
    <tableColumn id="13" name="Column3" dataDxfId="62" dataCellStyle="Comma"/>
    <tableColumn id="14" name="หัก 3%" dataDxfId="61" dataCellStyle="Comma"/>
    <tableColumn id="15" name="จำนวนที่ใช้จริง" dataDxfId="60" dataCellStyle="Comma"/>
    <tableColumn id="16" name="ยอดสุทธิ" dataDxfId="59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Z20" totalsRowShown="0" headerRowDxfId="58" headerRowBorderDxfId="57" tableBorderDxfId="56" totalsRowBorderDxfId="55">
  <autoFilter ref="A2:Z20">
    <filterColumn colId="4">
      <filters>
        <filter val="1,775.00"/>
        <filter val="10,215.00"/>
        <filter val="10,398.00"/>
        <filter val="103,709.00"/>
        <filter val="13,039.00"/>
        <filter val="13,690.00"/>
        <filter val="16,310.00"/>
        <filter val="17,365.00"/>
        <filter val="18,932.00"/>
        <filter val="25,919.00"/>
        <filter val="28,886.00"/>
        <filter val="282.00"/>
        <filter val="29,709.00"/>
        <filter val="34,526.00"/>
        <filter val="42,533.00"/>
        <filter val="6256"/>
        <filter val="90.00"/>
      </filters>
    </filterColumn>
  </autoFilter>
  <tableColumns count="26">
    <tableColumn id="1" name="No." dataDxfId="54"/>
    <tableColumn id="26" name="Model" dataDxfId="53"/>
    <tableColumn id="2" name="Location" dataDxfId="52"/>
    <tableColumn id="3" name="Jul-19"/>
    <tableColumn id="4" name="Jun-19" dataDxfId="51">
      <calculatedColumnFormula>มิ.ย.62!K8</calculatedColumnFormula>
    </tableColumn>
    <tableColumn id="5" name="May-19" dataDxfId="50">
      <calculatedColumnFormula>พ.ค.62!K8</calculatedColumnFormula>
    </tableColumn>
    <tableColumn id="6" name="Apr-19" dataDxfId="49">
      <calculatedColumnFormula>เม.ย.62!K8</calculatedColumnFormula>
    </tableColumn>
    <tableColumn id="7" name="Mar-19" dataDxfId="48">
      <calculatedColumnFormula>มี.ค.62!K8</calculatedColumnFormula>
    </tableColumn>
    <tableColumn id="8" name="Feb-19" dataDxfId="47">
      <calculatedColumnFormula>ก.พ.62!K8</calculatedColumnFormula>
    </tableColumn>
    <tableColumn id="9" name="Jan-19" dataDxfId="46">
      <calculatedColumnFormula>ม.ค.62!K8</calculatedColumnFormula>
    </tableColumn>
    <tableColumn id="10" name="Dec-18" dataDxfId="45">
      <calculatedColumnFormula>ธ.ค.61!K8</calculatedColumnFormula>
    </tableColumn>
    <tableColumn id="11" name="Nov-18" dataDxfId="44">
      <calculatedColumnFormula>พ.ย.61!K8</calculatedColumnFormula>
    </tableColumn>
    <tableColumn id="12" name="Oct-18" dataDxfId="43">
      <calculatedColumnFormula>ต.ค.61!K8</calculatedColumnFormula>
    </tableColumn>
    <tableColumn id="13" name="Sep-18" dataDxfId="42">
      <calculatedColumnFormula>ก.ย.61!K8</calculatedColumnFormula>
    </tableColumn>
    <tableColumn id="14" name="Aug-18" dataDxfId="41">
      <calculatedColumnFormula>ส.ค.61!K8</calculatedColumnFormula>
    </tableColumn>
    <tableColumn id="15" name="Jul-18" dataDxfId="40">
      <calculatedColumnFormula>ก.ค.61!K8</calculatedColumnFormula>
    </tableColumn>
    <tableColumn id="16" name="Jun-18" dataDxfId="39">
      <calculatedColumnFormula>มิ.ย.61!I11</calculatedColumnFormula>
    </tableColumn>
    <tableColumn id="17" name="รวม " dataDxfId="38">
      <calculatedColumnFormula>SUM(D3:Q3)/100*97</calculatedColumnFormula>
    </tableColumn>
    <tableColumn id="18" name="เฉลี่ย " dataDxfId="37">
      <calculatedColumnFormula>R3/12</calculatedColumnFormula>
    </tableColumn>
    <tableColumn id="19" name="ส่วนต่าง" dataDxfId="36"/>
    <tableColumn id="20" name="เป็นเงินต่อเดือน" dataDxfId="35">
      <calculatedColumnFormula>S3*T3</calculatedColumnFormula>
    </tableColumn>
    <tableColumn id="21" name="ระยะเวลา " dataDxfId="34"/>
    <tableColumn id="22" name="รวมเป็นเงิน" dataDxfId="33" dataCellStyle="Comma">
      <calculatedColumnFormula>U3*V3</calculatedColumnFormula>
    </tableColumn>
    <tableColumn id="23" name="ส่วนต่างเทียบค่าปิดสัญญา " dataDxfId="32" dataCellStyle="Comma">
      <calculatedColumnFormula>Y3-W3</calculatedColumnFormula>
    </tableColumn>
    <tableColumn id="24" name="เป็นเงิน" dataDxfId="31" dataCellStyle="Comma"/>
    <tableColumn id="25" name="ค่ายกเลิกสัญญา ต่อ เครื่อง/เดือน" dataDxfId="30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7:Z35" totalsRowShown="0" headerRowDxfId="29" headerRowBorderDxfId="28" tableBorderDxfId="27" totalsRowBorderDxfId="26">
  <autoFilter ref="A27:Z35"/>
  <tableColumns count="26">
    <tableColumn id="1" name="No." dataDxfId="25"/>
    <tableColumn id="2" name="Model" dataDxfId="24"/>
    <tableColumn id="3" name="Location" dataDxfId="23"/>
    <tableColumn id="4" name="Jul-19" dataDxfId="22" dataCellStyle="Comma"/>
    <tableColumn id="5" name="Jun-19" dataDxfId="21">
      <calculatedColumnFormula>[1]มิ.ย.62!$I11</calculatedColumnFormula>
    </tableColumn>
    <tableColumn id="6" name="May-19" dataDxfId="20">
      <calculatedColumnFormula>[1]พ.ค.62!$I11</calculatedColumnFormula>
    </tableColumn>
    <tableColumn id="7" name="Apr-19" dataDxfId="19">
      <calculatedColumnFormula>[1]พ.ค.62!$I11</calculatedColumnFormula>
    </tableColumn>
    <tableColumn id="8" name="Mar-19" dataDxfId="18">
      <calculatedColumnFormula>[1]เม.ย.62!$I11</calculatedColumnFormula>
    </tableColumn>
    <tableColumn id="9" name="Feb-19" dataDxfId="17">
      <calculatedColumnFormula>[1]ก.พ.62!$I11</calculatedColumnFormula>
    </tableColumn>
    <tableColumn id="10" name="Jan-19" dataDxfId="16">
      <calculatedColumnFormula>[1]ม.ค.62!$I11</calculatedColumnFormula>
    </tableColumn>
    <tableColumn id="11" name="Dec-18" dataDxfId="15">
      <calculatedColumnFormula>[1]ธ.ค.61!$I11</calculatedColumnFormula>
    </tableColumn>
    <tableColumn id="12" name="Nov-18" dataDxfId="14">
      <calculatedColumnFormula>[1]พ.ย.61!$I11</calculatedColumnFormula>
    </tableColumn>
    <tableColumn id="13" name="Oct-18" dataDxfId="13">
      <calculatedColumnFormula>[1]ต.ค.61!$I11</calculatedColumnFormula>
    </tableColumn>
    <tableColumn id="14" name="Sep-18" dataDxfId="12">
      <calculatedColumnFormula>[1]ก.ย.61!$I11</calculatedColumnFormula>
    </tableColumn>
    <tableColumn id="15" name="Aug-18" dataDxfId="11">
      <calculatedColumnFormula>[1]ส.ค.61!$I11</calculatedColumnFormula>
    </tableColumn>
    <tableColumn id="16" name="Jul-18" dataDxfId="10">
      <calculatedColumnFormula>[1]ก.ค61!$I11</calculatedColumnFormula>
    </tableColumn>
    <tableColumn id="17" name="Jun-18" dataDxfId="9">
      <calculatedColumnFormula>[1]ธ.ค.61!$I11</calculatedColumnFormula>
    </tableColumn>
    <tableColumn id="18" name="รวม " dataDxfId="8">
      <calculatedColumnFormula>SUM(D28:Q28)</calculatedColumnFormula>
    </tableColumn>
    <tableColumn id="19" name="เฉลี่ย " dataDxfId="7">
      <calculatedColumnFormula>R28/12</calculatedColumnFormula>
    </tableColumn>
    <tableColumn id="20" name="ส่วนต่าง" dataDxfId="6"/>
    <tableColumn id="21" name="เป็นเงินต่อเดือน" dataDxfId="5">
      <calculatedColumnFormula>S28*T28</calculatedColumnFormula>
    </tableColumn>
    <tableColumn id="22" name="ระยะเวลา " dataDxfId="4"/>
    <tableColumn id="23" name="รวมเป็นเงิน" dataDxfId="3">
      <calculatedColumnFormula>T28*U28</calculatedColumnFormula>
    </tableColumn>
    <tableColumn id="24" name="ส่วนต่างเทียบค่าปิดสัญญา " dataDxfId="2">
      <calculatedColumnFormula>Y28-W28</calculatedColumnFormula>
    </tableColumn>
    <tableColumn id="25" name="เป็นเงิน" dataDxfId="1" dataCellStyle="Comma"/>
    <tableColumn id="26" name="ค่ายกเลิกสัญญา ต่อ เครื่อง/เดือน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Y26"/>
  <sheetViews>
    <sheetView tabSelected="1" topLeftCell="F10" workbookViewId="0">
      <selection activeCell="K16" sqref="K16"/>
    </sheetView>
  </sheetViews>
  <sheetFormatPr baseColWidth="10" defaultRowHeight="14" x14ac:dyDescent="0"/>
  <cols>
    <col min="1" max="2" width="21.33203125" customWidth="1"/>
    <col min="3" max="3" width="17.1640625" customWidth="1"/>
    <col min="4" max="4" width="8.83203125" customWidth="1"/>
    <col min="5" max="5" width="15.5" customWidth="1"/>
    <col min="6" max="6" width="21.33203125" customWidth="1"/>
    <col min="7" max="7" width="26.6640625" customWidth="1"/>
    <col min="8" max="8" width="21" customWidth="1"/>
    <col min="9" max="9" width="13" customWidth="1"/>
    <col min="10" max="10" width="17.1640625" customWidth="1"/>
    <col min="11" max="11" width="33.1640625" customWidth="1"/>
    <col min="12" max="12" width="18.83203125" bestFit="1" customWidth="1"/>
    <col min="13" max="15" width="16.1640625" bestFit="1" customWidth="1"/>
    <col min="16" max="18" width="17.6640625" bestFit="1" customWidth="1"/>
    <col min="19" max="24" width="16.1640625" bestFit="1" customWidth="1"/>
    <col min="25" max="25" width="21.83203125" bestFit="1" customWidth="1"/>
  </cols>
  <sheetData>
    <row r="1" spans="1:25" s="264" customFormat="1" ht="75">
      <c r="A1" s="283" t="s">
        <v>163</v>
      </c>
      <c r="B1" s="283" t="s">
        <v>173</v>
      </c>
      <c r="C1" s="284" t="s">
        <v>52</v>
      </c>
      <c r="D1" s="284" t="s">
        <v>166</v>
      </c>
      <c r="E1" s="285" t="s">
        <v>169</v>
      </c>
      <c r="F1" s="284" t="s">
        <v>164</v>
      </c>
      <c r="G1" s="284" t="s">
        <v>168</v>
      </c>
      <c r="H1" s="285" t="s">
        <v>177</v>
      </c>
      <c r="I1" s="285" t="s">
        <v>179</v>
      </c>
      <c r="J1" s="285" t="s">
        <v>178</v>
      </c>
      <c r="K1" s="283" t="s">
        <v>165</v>
      </c>
      <c r="L1" s="286">
        <v>22433</v>
      </c>
      <c r="M1" s="286">
        <v>43282</v>
      </c>
      <c r="N1" s="286">
        <v>43313</v>
      </c>
      <c r="O1" s="286">
        <v>43344</v>
      </c>
      <c r="P1" s="286">
        <v>43374</v>
      </c>
      <c r="Q1" s="286">
        <v>43405</v>
      </c>
      <c r="R1" s="286">
        <v>43435</v>
      </c>
      <c r="S1" s="286">
        <v>43466</v>
      </c>
      <c r="T1" s="286">
        <v>43497</v>
      </c>
      <c r="U1" s="286">
        <v>43525</v>
      </c>
      <c r="V1" s="286">
        <v>43556</v>
      </c>
      <c r="W1" s="286">
        <v>43586</v>
      </c>
      <c r="X1" s="286">
        <v>43617</v>
      </c>
      <c r="Y1" s="287" t="s">
        <v>171</v>
      </c>
    </row>
    <row r="2" spans="1:25" ht="20">
      <c r="A2" s="288"/>
      <c r="B2" s="288"/>
      <c r="C2" s="42" t="s">
        <v>174</v>
      </c>
      <c r="D2" s="42" t="s">
        <v>170</v>
      </c>
      <c r="E2" s="46">
        <v>10279</v>
      </c>
      <c r="F2" s="42" t="s">
        <v>30</v>
      </c>
      <c r="G2" s="44" t="s">
        <v>29</v>
      </c>
      <c r="H2" s="289">
        <v>2865</v>
      </c>
      <c r="I2" s="290">
        <v>22433</v>
      </c>
      <c r="J2" s="290">
        <v>22432</v>
      </c>
      <c r="K2" s="291" t="s">
        <v>33</v>
      </c>
      <c r="L2" s="292">
        <f>มิ.ย.61!L8</f>
        <v>5030</v>
      </c>
      <c r="M2" s="293">
        <f>ก.ค.61!N8</f>
        <v>5448</v>
      </c>
      <c r="N2" s="293">
        <f>ส.ค.61!N8</f>
        <v>5761</v>
      </c>
      <c r="O2" s="294">
        <f>ก.ย.61!O8</f>
        <v>5917</v>
      </c>
      <c r="P2" s="294">
        <f>ต.ค.61!O8</f>
        <v>8862</v>
      </c>
      <c r="Q2" s="294">
        <f>พ.ย.61!O8</f>
        <v>5151</v>
      </c>
      <c r="R2" s="294">
        <f>ธ.ค.61!O8</f>
        <v>5527</v>
      </c>
      <c r="S2" s="294">
        <f>ม.ค.62!O8</f>
        <v>4635</v>
      </c>
      <c r="T2" s="294">
        <f>ก.พ.62!O8</f>
        <v>5492</v>
      </c>
      <c r="U2" s="294">
        <f>มี.ค.62!O8</f>
        <v>6418</v>
      </c>
      <c r="V2" s="294">
        <f>เม.ย.62!O8</f>
        <v>6499</v>
      </c>
      <c r="W2" s="294">
        <f>พ.ค.62!O8</f>
        <v>4583</v>
      </c>
      <c r="X2" s="294">
        <f>มิ.ย.62!O8</f>
        <v>6068</v>
      </c>
      <c r="Y2" s="295">
        <f>ก.ค.62!J8+ก.ค.62!N8+ก.ค.62!N8</f>
        <v>14897</v>
      </c>
    </row>
    <row r="3" spans="1:25" ht="20">
      <c r="A3" s="296">
        <v>43241</v>
      </c>
      <c r="B3" s="288">
        <v>1800612</v>
      </c>
      <c r="C3" s="42" t="s">
        <v>176</v>
      </c>
      <c r="D3" s="42" t="s">
        <v>170</v>
      </c>
      <c r="E3" s="46">
        <v>10278</v>
      </c>
      <c r="F3" s="42" t="s">
        <v>32</v>
      </c>
      <c r="G3" s="44" t="s">
        <v>33</v>
      </c>
      <c r="H3" s="289">
        <v>2865</v>
      </c>
      <c r="I3" s="290">
        <v>22433</v>
      </c>
      <c r="J3" s="290">
        <v>22432</v>
      </c>
      <c r="K3" s="297" t="s">
        <v>33</v>
      </c>
      <c r="L3" s="292">
        <f>มิ.ย.61!L9</f>
        <v>17370</v>
      </c>
      <c r="M3" s="293">
        <f>ก.ค.61!N9</f>
        <v>13405</v>
      </c>
      <c r="N3" s="293">
        <f>ส.ค.61!N9</f>
        <v>13107</v>
      </c>
      <c r="O3" s="294">
        <f>ก.ย.61!O9</f>
        <v>13146</v>
      </c>
      <c r="P3" s="294">
        <f>ต.ค.61!O9</f>
        <v>17553</v>
      </c>
      <c r="Q3" s="294">
        <f>พ.ย.61!O9</f>
        <v>11673</v>
      </c>
      <c r="R3" s="294">
        <f>ธ.ค.61!O9</f>
        <v>11070</v>
      </c>
      <c r="S3" s="294">
        <f>ม.ค.62!O9</f>
        <v>10048</v>
      </c>
      <c r="T3" s="294">
        <f>ก.พ.62!O9</f>
        <v>11100</v>
      </c>
      <c r="U3" s="294">
        <f>มี.ค.62!O9</f>
        <v>10376</v>
      </c>
      <c r="V3" s="294">
        <f>เม.ย.62!O9</f>
        <v>13608</v>
      </c>
      <c r="W3" s="294">
        <f>พ.ค.62!O9</f>
        <v>11317</v>
      </c>
      <c r="X3" s="294">
        <f>มิ.ย.62!O9</f>
        <v>12648</v>
      </c>
      <c r="Y3" s="295">
        <f>ก.ค.62!J9+ก.ค.62!N9+ก.ค.62!N9</f>
        <v>35429</v>
      </c>
    </row>
    <row r="4" spans="1:25" ht="20">
      <c r="A4" s="296">
        <v>43241</v>
      </c>
      <c r="B4" s="288">
        <v>1800613</v>
      </c>
      <c r="C4" s="42" t="s">
        <v>176</v>
      </c>
      <c r="D4" s="42" t="s">
        <v>170</v>
      </c>
      <c r="E4" s="46">
        <v>10280</v>
      </c>
      <c r="F4" s="42" t="s">
        <v>32</v>
      </c>
      <c r="G4" s="44" t="s">
        <v>34</v>
      </c>
      <c r="H4" s="289">
        <v>2865</v>
      </c>
      <c r="I4" s="290">
        <v>22433</v>
      </c>
      <c r="J4" s="290">
        <v>22432</v>
      </c>
      <c r="K4" s="297" t="s">
        <v>34</v>
      </c>
      <c r="L4" s="292">
        <f>มิ.ย.61!L10</f>
        <v>15806</v>
      </c>
      <c r="M4" s="293">
        <f>ก.ค.61!N10</f>
        <v>12152</v>
      </c>
      <c r="N4" s="293">
        <f>ส.ค.61!N10</f>
        <v>12249</v>
      </c>
      <c r="O4" s="294">
        <f>ก.ย.61!O10</f>
        <v>10654</v>
      </c>
      <c r="P4" s="294">
        <f>ต.ค.61!O10</f>
        <v>16040</v>
      </c>
      <c r="Q4" s="294">
        <f>พ.ย.61!O10</f>
        <v>12025</v>
      </c>
      <c r="R4" s="294">
        <f>ธ.ค.61!O10</f>
        <v>12260</v>
      </c>
      <c r="S4" s="294">
        <f>ม.ค.62!O10</f>
        <v>11139</v>
      </c>
      <c r="T4" s="294">
        <f>ก.พ.62!O10</f>
        <v>13560</v>
      </c>
      <c r="U4" s="294">
        <f>มี.ค.62!O10</f>
        <v>12257</v>
      </c>
      <c r="V4" s="294">
        <f>เม.ย.62!O10</f>
        <v>17250</v>
      </c>
      <c r="W4" s="294">
        <f>พ.ค.62!O10</f>
        <v>13044</v>
      </c>
      <c r="X4" s="294">
        <f>มิ.ย.62!O10</f>
        <v>16844</v>
      </c>
      <c r="Y4" s="295">
        <f>ก.ค.62!J10+ก.ค.62!N10+ก.ค.62!N10</f>
        <v>37459</v>
      </c>
    </row>
    <row r="5" spans="1:25" ht="20">
      <c r="A5" s="296">
        <v>43241</v>
      </c>
      <c r="B5" s="288">
        <v>1800614</v>
      </c>
      <c r="C5" s="42" t="s">
        <v>176</v>
      </c>
      <c r="D5" s="42" t="s">
        <v>170</v>
      </c>
      <c r="E5" s="47">
        <v>10276</v>
      </c>
      <c r="F5" s="43" t="s">
        <v>28</v>
      </c>
      <c r="G5" s="44" t="s">
        <v>27</v>
      </c>
      <c r="H5" s="289">
        <v>2865</v>
      </c>
      <c r="I5" s="290">
        <v>22433</v>
      </c>
      <c r="J5" s="290">
        <v>22432</v>
      </c>
      <c r="K5" s="297" t="s">
        <v>27</v>
      </c>
      <c r="L5" s="292">
        <f>มิ.ย.61!L11</f>
        <v>7644</v>
      </c>
      <c r="M5" s="293">
        <f>ก.ค.61!N11</f>
        <v>6649</v>
      </c>
      <c r="N5" s="293">
        <f>ส.ค.61!N11</f>
        <v>6541</v>
      </c>
      <c r="O5" s="294">
        <f>ก.ย.61!O11</f>
        <v>7075</v>
      </c>
      <c r="P5" s="294">
        <f>ต.ค.61!O11</f>
        <v>9230</v>
      </c>
      <c r="Q5" s="294">
        <f>พ.ย.61!O11</f>
        <v>7100</v>
      </c>
      <c r="R5" s="294">
        <f>ธ.ค.61!O11</f>
        <v>5859</v>
      </c>
      <c r="S5" s="294">
        <f>ม.ค.62!O11</f>
        <v>5027</v>
      </c>
      <c r="T5" s="294">
        <f>ก.พ.62!O11</f>
        <v>6807</v>
      </c>
      <c r="U5" s="294">
        <f>มี.ค.62!O11</f>
        <v>26199</v>
      </c>
      <c r="V5" s="294">
        <f>เม.ย.62!O11</f>
        <v>45875</v>
      </c>
      <c r="W5" s="294">
        <f>พ.ค.62!O11</f>
        <v>67620</v>
      </c>
      <c r="X5" s="294">
        <f>มิ.ย.62!O11</f>
        <v>100598</v>
      </c>
      <c r="Y5" s="295">
        <f>ก.ค.62!J11+ก.ค.62!N11+ก.ค.62!N11</f>
        <v>248127</v>
      </c>
    </row>
    <row r="6" spans="1:25" ht="20">
      <c r="A6" s="296">
        <v>43241</v>
      </c>
      <c r="B6" s="288">
        <v>1800615</v>
      </c>
      <c r="C6" s="42" t="s">
        <v>176</v>
      </c>
      <c r="D6" s="42" t="s">
        <v>170</v>
      </c>
      <c r="E6" s="46">
        <v>10277</v>
      </c>
      <c r="F6" s="42" t="s">
        <v>32</v>
      </c>
      <c r="G6" s="44" t="s">
        <v>31</v>
      </c>
      <c r="H6" s="289">
        <v>2865</v>
      </c>
      <c r="I6" s="290">
        <v>22433</v>
      </c>
      <c r="J6" s="290">
        <v>22432</v>
      </c>
      <c r="K6" s="297" t="s">
        <v>31</v>
      </c>
      <c r="L6" s="292">
        <f>มิ.ย.61!L12</f>
        <v>18008</v>
      </c>
      <c r="M6" s="293">
        <f>ก.ค.61!N12</f>
        <v>15378</v>
      </c>
      <c r="N6" s="293">
        <f>ส.ค.61!N12</f>
        <v>15573</v>
      </c>
      <c r="O6" s="294">
        <f>ก.ย.61!O12</f>
        <v>16713</v>
      </c>
      <c r="P6" s="294">
        <f>ต.ค.61!O12</f>
        <v>19387</v>
      </c>
      <c r="Q6" s="294">
        <f>พ.ย.61!O12</f>
        <v>13854</v>
      </c>
      <c r="R6" s="294">
        <f>ธ.ค.61!O12</f>
        <v>15509</v>
      </c>
      <c r="S6" s="294">
        <f>ม.ค.62!O12</f>
        <v>12973</v>
      </c>
      <c r="T6" s="294">
        <f>ก.พ.62!O12</f>
        <v>15619</v>
      </c>
      <c r="U6" s="294">
        <f>มี.ค.62!O12</f>
        <v>16028</v>
      </c>
      <c r="V6" s="294">
        <f>เม.ย.62!O12</f>
        <v>18495</v>
      </c>
      <c r="W6" s="294">
        <f>พ.ค.62!O12</f>
        <v>14301</v>
      </c>
      <c r="X6" s="294">
        <f>มิ.ย.62!O12</f>
        <v>15821</v>
      </c>
      <c r="Y6" s="295">
        <f>ก.ค.62!J12+ก.ค.62!N12+ก.ค.62!N12</f>
        <v>43794</v>
      </c>
    </row>
    <row r="7" spans="1:25" ht="20">
      <c r="A7" s="296">
        <v>43241</v>
      </c>
      <c r="B7" s="288">
        <v>1800616</v>
      </c>
      <c r="C7" s="42" t="s">
        <v>174</v>
      </c>
      <c r="D7" s="42" t="s">
        <v>170</v>
      </c>
      <c r="E7" s="46">
        <v>10275</v>
      </c>
      <c r="F7" s="42" t="s">
        <v>24</v>
      </c>
      <c r="G7" s="44" t="s">
        <v>26</v>
      </c>
      <c r="H7" s="289">
        <v>2865</v>
      </c>
      <c r="I7" s="290">
        <v>22433</v>
      </c>
      <c r="J7" s="290">
        <v>22432</v>
      </c>
      <c r="K7" s="297" t="s">
        <v>26</v>
      </c>
      <c r="L7" s="292">
        <f>มิ.ย.61!L13</f>
        <v>14494</v>
      </c>
      <c r="M7" s="293">
        <f>ก.ค.61!N13</f>
        <v>10419</v>
      </c>
      <c r="N7" s="293">
        <f>ส.ค.61!N13</f>
        <v>11552</v>
      </c>
      <c r="O7" s="294">
        <f>ก.ย.61!O13</f>
        <v>9225</v>
      </c>
      <c r="P7" s="294">
        <f>ต.ค.61!O13</f>
        <v>12532</v>
      </c>
      <c r="Q7" s="294">
        <f>พ.ย.61!O13</f>
        <v>10586</v>
      </c>
      <c r="R7" s="294">
        <f>ธ.ค.61!O13</f>
        <v>13052</v>
      </c>
      <c r="S7" s="294">
        <f>ม.ค.62!O13</f>
        <v>9889</v>
      </c>
      <c r="T7" s="294">
        <f>ก.พ.62!O13</f>
        <v>13586</v>
      </c>
      <c r="U7" s="294">
        <f>มี.ค.62!O13</f>
        <v>9334</v>
      </c>
      <c r="V7" s="294">
        <f>เม.ย.62!O13</f>
        <v>10951</v>
      </c>
      <c r="W7" s="294">
        <f>พ.ค.62!O13</f>
        <v>9454</v>
      </c>
      <c r="X7" s="294">
        <f>มิ.ย.62!O13</f>
        <v>13279</v>
      </c>
      <c r="Y7" s="295">
        <f>ก.ค.62!J13+ก.ค.62!N13+ก.ค.62!N13</f>
        <v>33692</v>
      </c>
    </row>
    <row r="8" spans="1:25" ht="20">
      <c r="A8" s="296">
        <v>43241</v>
      </c>
      <c r="B8" s="288">
        <v>1800617</v>
      </c>
      <c r="C8" s="42" t="s">
        <v>174</v>
      </c>
      <c r="D8" s="42" t="s">
        <v>170</v>
      </c>
      <c r="E8" s="46">
        <v>10273</v>
      </c>
      <c r="F8" s="42" t="s">
        <v>35</v>
      </c>
      <c r="G8" s="44" t="s">
        <v>36</v>
      </c>
      <c r="H8" s="289">
        <v>2865</v>
      </c>
      <c r="I8" s="290">
        <v>22433</v>
      </c>
      <c r="J8" s="290">
        <v>22432</v>
      </c>
      <c r="K8" s="297" t="s">
        <v>36</v>
      </c>
      <c r="L8" s="292">
        <f>มิ.ย.61!L14</f>
        <v>9144</v>
      </c>
      <c r="M8" s="293">
        <f>ก.ค.61!N14</f>
        <v>7204</v>
      </c>
      <c r="N8" s="293">
        <f>ส.ค.61!N14</f>
        <v>7361</v>
      </c>
      <c r="O8" s="294">
        <f>ก.ย.61!O14</f>
        <v>6876</v>
      </c>
      <c r="P8" s="294">
        <f>ต.ค.61!O14</f>
        <v>10039</v>
      </c>
      <c r="Q8" s="294">
        <f>พ.ย.61!O14</f>
        <v>6564</v>
      </c>
      <c r="R8" s="294">
        <f>ธ.ค.61!O14</f>
        <v>7108</v>
      </c>
      <c r="S8" s="294">
        <f>ม.ค.62!O14</f>
        <v>7191</v>
      </c>
      <c r="T8" s="294">
        <f>ก.พ.62!O14</f>
        <v>6766</v>
      </c>
      <c r="U8" s="294">
        <f>มี.ค.62!O14</f>
        <v>7659</v>
      </c>
      <c r="V8" s="294">
        <f>เม.ย.62!O14</f>
        <v>6563</v>
      </c>
      <c r="W8" s="294">
        <f>พ.ค.62!O14</f>
        <v>8909</v>
      </c>
      <c r="X8" s="294">
        <f>มิ.ย.62!O14</f>
        <v>10086</v>
      </c>
      <c r="Y8" s="295">
        <f>ก.ค.62!J14+ก.ค.62!N14+ก.ค.62!N14</f>
        <v>25542</v>
      </c>
    </row>
    <row r="9" spans="1:25" ht="20">
      <c r="A9" s="296">
        <v>43242</v>
      </c>
      <c r="B9" s="288">
        <v>1800632</v>
      </c>
      <c r="C9" s="42" t="s">
        <v>176</v>
      </c>
      <c r="D9" s="42" t="s">
        <v>170</v>
      </c>
      <c r="E9" s="46">
        <v>10286</v>
      </c>
      <c r="F9" s="42" t="s">
        <v>44</v>
      </c>
      <c r="G9" s="44" t="s">
        <v>41</v>
      </c>
      <c r="H9" s="289">
        <v>2865</v>
      </c>
      <c r="I9" s="290">
        <v>22433</v>
      </c>
      <c r="J9" s="290">
        <v>22432</v>
      </c>
      <c r="K9" s="297" t="s">
        <v>41</v>
      </c>
      <c r="L9" s="292">
        <f>มิ.ย.61!L15</f>
        <v>22797</v>
      </c>
      <c r="M9" s="293">
        <f>ก.ค.61!N15</f>
        <v>19941</v>
      </c>
      <c r="N9" s="293">
        <f>ส.ค.61!N15</f>
        <v>21055</v>
      </c>
      <c r="O9" s="294">
        <f>ก.ย.61!O15</f>
        <v>23531</v>
      </c>
      <c r="P9" s="294">
        <f>ต.ค.61!O15</f>
        <v>27986</v>
      </c>
      <c r="Q9" s="294">
        <f>พ.ย.61!O15</f>
        <v>20112</v>
      </c>
      <c r="R9" s="294">
        <f>ธ.ค.61!O15</f>
        <v>21011</v>
      </c>
      <c r="S9" s="294">
        <f>ม.ค.62!O15</f>
        <v>22079</v>
      </c>
      <c r="T9" s="294">
        <f>ก.พ.62!O15</f>
        <v>22832</v>
      </c>
      <c r="U9" s="294">
        <f>มี.ค.62!O15</f>
        <v>23209</v>
      </c>
      <c r="V9" s="294">
        <f>เม.ย.62!O15</f>
        <v>23081</v>
      </c>
      <c r="W9" s="294">
        <f>พ.ค.62!O15</f>
        <v>25671</v>
      </c>
      <c r="X9" s="294">
        <f>มิ.ย.62!O15</f>
        <v>25141</v>
      </c>
      <c r="Y9" s="295">
        <f>ก.ค.62!J15+ก.ค.62!N15+ก.ค.62!N15</f>
        <v>67211</v>
      </c>
    </row>
    <row r="10" spans="1:25" ht="20">
      <c r="A10" s="296">
        <v>43242</v>
      </c>
      <c r="B10" s="288">
        <v>1800636</v>
      </c>
      <c r="C10" s="42" t="s">
        <v>174</v>
      </c>
      <c r="D10" s="42" t="s">
        <v>170</v>
      </c>
      <c r="E10" s="46">
        <v>10290</v>
      </c>
      <c r="F10" s="42" t="s">
        <v>39</v>
      </c>
      <c r="G10" s="44" t="s">
        <v>40</v>
      </c>
      <c r="H10" s="289">
        <v>2865</v>
      </c>
      <c r="I10" s="290">
        <v>22433</v>
      </c>
      <c r="J10" s="290">
        <v>22432</v>
      </c>
      <c r="K10" s="297" t="s">
        <v>40</v>
      </c>
      <c r="L10" s="292">
        <f>มิ.ย.61!L16</f>
        <v>10522</v>
      </c>
      <c r="M10" s="293">
        <f>ก.ค.61!N16</f>
        <v>7952</v>
      </c>
      <c r="N10" s="293">
        <f>ส.ค.61!N16</f>
        <v>7417</v>
      </c>
      <c r="O10" s="294">
        <f>ก.ย.61!O16</f>
        <v>10483</v>
      </c>
      <c r="P10" s="294">
        <f>ต.ค.61!O16</f>
        <v>16683</v>
      </c>
      <c r="Q10" s="294">
        <f>พ.ย.61!O16</f>
        <v>15922</v>
      </c>
      <c r="R10" s="294">
        <f>ธ.ค.61!O16</f>
        <v>16039</v>
      </c>
      <c r="S10" s="294">
        <f>ม.ค.62!O16</f>
        <v>22875</v>
      </c>
      <c r="T10" s="294">
        <f>ก.พ.62!O16</f>
        <v>19553</v>
      </c>
      <c r="U10" s="294">
        <f>มี.ค.62!O16</f>
        <v>21825</v>
      </c>
      <c r="V10" s="294">
        <f>เม.ย.62!O16</f>
        <v>31444</v>
      </c>
      <c r="W10" s="294">
        <f>พ.ค.62!O16</f>
        <v>24943</v>
      </c>
      <c r="X10" s="294">
        <f>มิ.ย.62!O16</f>
        <v>28019</v>
      </c>
      <c r="Y10" s="295">
        <f>ก.ค.62!J16+ก.ค.62!N16+ก.ค.62!N16</f>
        <v>57776</v>
      </c>
    </row>
    <row r="11" spans="1:25" ht="20">
      <c r="A11" s="296">
        <v>43242</v>
      </c>
      <c r="B11" s="288">
        <v>1800637</v>
      </c>
      <c r="C11" s="42" t="s">
        <v>174</v>
      </c>
      <c r="D11" s="42" t="s">
        <v>170</v>
      </c>
      <c r="E11" s="46">
        <v>10291</v>
      </c>
      <c r="F11" s="42" t="s">
        <v>43</v>
      </c>
      <c r="G11" s="44" t="s">
        <v>42</v>
      </c>
      <c r="H11" s="289">
        <v>2865</v>
      </c>
      <c r="I11" s="290">
        <v>22433</v>
      </c>
      <c r="J11" s="290">
        <v>22432</v>
      </c>
      <c r="K11" s="297" t="s">
        <v>42</v>
      </c>
      <c r="L11" s="292">
        <f>มิ.ย.61!L17</f>
        <v>7501</v>
      </c>
      <c r="M11" s="293">
        <f>ก.ค.61!N17</f>
        <v>5959</v>
      </c>
      <c r="N11" s="293">
        <f>ส.ค.61!N17</f>
        <v>5523</v>
      </c>
      <c r="O11" s="294">
        <f>ก.ย.61!O17</f>
        <v>7145</v>
      </c>
      <c r="P11" s="294">
        <f>ต.ค.61!O17</f>
        <v>7651</v>
      </c>
      <c r="Q11" s="294">
        <f>พ.ย.61!O17</f>
        <v>7277</v>
      </c>
      <c r="R11" s="294">
        <f>ธ.ค.61!O17</f>
        <v>5765</v>
      </c>
      <c r="S11" s="294">
        <f>ม.ค.62!O17</f>
        <v>5713</v>
      </c>
      <c r="T11" s="294">
        <f>ก.พ.62!O17</f>
        <v>8234</v>
      </c>
      <c r="U11" s="294">
        <f>มี.ค.62!O17</f>
        <v>8840</v>
      </c>
      <c r="V11" s="294">
        <f>เม.ย.62!O17</f>
        <v>8105</v>
      </c>
      <c r="W11" s="294">
        <f>พ.ค.62!O17</f>
        <v>9470</v>
      </c>
      <c r="X11" s="294">
        <f>มิ.ย.62!O17</f>
        <v>9909</v>
      </c>
      <c r="Y11" s="295">
        <f>ก.ค.62!J17+ก.ค.62!N17+ก.ค.62!N17</f>
        <v>25493</v>
      </c>
    </row>
    <row r="12" spans="1:25" ht="19">
      <c r="A12" s="296">
        <v>43271</v>
      </c>
      <c r="B12" s="288">
        <v>1800638</v>
      </c>
      <c r="C12" s="42" t="s">
        <v>175</v>
      </c>
      <c r="D12" s="298" t="s">
        <v>167</v>
      </c>
      <c r="E12" s="298">
        <v>10293</v>
      </c>
      <c r="F12" s="299" t="s">
        <v>37</v>
      </c>
      <c r="G12" s="300" t="s">
        <v>38</v>
      </c>
      <c r="H12" s="301">
        <v>2865</v>
      </c>
      <c r="I12" s="302">
        <v>22433</v>
      </c>
      <c r="J12" s="302">
        <v>22432</v>
      </c>
      <c r="K12" s="303" t="s">
        <v>190</v>
      </c>
      <c r="L12" s="304">
        <f>มิ.ย.61!L18</f>
        <v>166</v>
      </c>
      <c r="M12" s="305">
        <f>ก.ค.61!N18</f>
        <v>131</v>
      </c>
      <c r="N12" s="305">
        <f>ส.ค.61!N18</f>
        <v>57</v>
      </c>
      <c r="O12" s="305">
        <f>ก.ย.61!O18</f>
        <v>72</v>
      </c>
      <c r="P12" s="305">
        <f>ต.ค.61!O18</f>
        <v>62</v>
      </c>
      <c r="Q12" s="305">
        <f>พ.ย.61!O18</f>
        <v>52</v>
      </c>
      <c r="R12" s="305">
        <f>ธ.ค.61!O18</f>
        <v>507</v>
      </c>
      <c r="S12" s="305">
        <f>ม.ค.62!O18</f>
        <v>430</v>
      </c>
      <c r="T12" s="305">
        <f>ก.พ.62!O18</f>
        <v>148</v>
      </c>
      <c r="U12" s="305">
        <f>มี.ค.62!O18</f>
        <v>207</v>
      </c>
      <c r="V12" s="305">
        <f>เม.ย.62!O18</f>
        <v>108</v>
      </c>
      <c r="W12" s="305">
        <f>พ.ค.62!O18</f>
        <v>82</v>
      </c>
      <c r="X12" s="305">
        <f>มิ.ย.62!O18</f>
        <v>87</v>
      </c>
      <c r="Y12" s="306">
        <f>ก.ค.62!J18+ก.ค.62!N18+ก.ค.62!N18</f>
        <v>1449</v>
      </c>
    </row>
    <row r="13" spans="1:25" ht="19">
      <c r="A13" s="288"/>
      <c r="B13" s="288"/>
      <c r="C13" s="42"/>
      <c r="D13" s="298"/>
      <c r="E13" s="298"/>
      <c r="F13" s="299"/>
      <c r="G13" s="300"/>
      <c r="H13" s="301"/>
      <c r="I13" s="302">
        <v>22433</v>
      </c>
      <c r="J13" s="302">
        <v>22432</v>
      </c>
      <c r="K13" s="307" t="s">
        <v>191</v>
      </c>
      <c r="L13" s="304">
        <f>มิ.ย.61!L19</f>
        <v>2552</v>
      </c>
      <c r="M13" s="305">
        <f>ก.ค.61!N19</f>
        <v>1739</v>
      </c>
      <c r="N13" s="305">
        <f>ส.ค.61!N19</f>
        <v>1526</v>
      </c>
      <c r="O13" s="305">
        <f>ก.ย.61!O19</f>
        <v>1660</v>
      </c>
      <c r="P13" s="305">
        <f>ต.ค.61!O19</f>
        <v>2377</v>
      </c>
      <c r="Q13" s="305">
        <f>พ.ย.61!O19</f>
        <v>1537</v>
      </c>
      <c r="R13" s="305">
        <f>ธ.ค.61!O19</f>
        <v>2036</v>
      </c>
      <c r="S13" s="305">
        <f>ม.ค.62!O19</f>
        <v>3174</v>
      </c>
      <c r="T13" s="305">
        <f>ก.พ.62!O19</f>
        <v>5079</v>
      </c>
      <c r="U13" s="305">
        <f>มี.ค.62!O19</f>
        <v>2081</v>
      </c>
      <c r="V13" s="305">
        <f>เม.ย.62!O19</f>
        <v>1930</v>
      </c>
      <c r="W13" s="305">
        <f>พ.ค.62!O19</f>
        <v>2366</v>
      </c>
      <c r="X13" s="305">
        <f>มิ.ย.62!O19</f>
        <v>1722</v>
      </c>
      <c r="Y13" s="306">
        <f>ก.ค.62!J19+ก.ค.62!N19+ก.ค.62!N19</f>
        <v>4565</v>
      </c>
    </row>
    <row r="14" spans="1:25" ht="19">
      <c r="A14" s="296">
        <v>43243</v>
      </c>
      <c r="B14" s="288">
        <v>1800639</v>
      </c>
      <c r="C14" s="42" t="s">
        <v>175</v>
      </c>
      <c r="D14" s="298" t="s">
        <v>167</v>
      </c>
      <c r="E14" s="298">
        <v>10294</v>
      </c>
      <c r="F14" s="299" t="s">
        <v>46</v>
      </c>
      <c r="G14" s="300" t="s">
        <v>45</v>
      </c>
      <c r="H14" s="301">
        <v>2865</v>
      </c>
      <c r="I14" s="302">
        <v>22433</v>
      </c>
      <c r="J14" s="302">
        <v>22432</v>
      </c>
      <c r="K14" s="303" t="s">
        <v>192</v>
      </c>
      <c r="L14" s="304">
        <f>มิ.ย.61!L20</f>
        <v>322</v>
      </c>
      <c r="M14" s="305">
        <f>ก.ค.61!N20</f>
        <v>2288</v>
      </c>
      <c r="N14" s="305">
        <f>ส.ค.61!N20</f>
        <v>2143</v>
      </c>
      <c r="O14" s="305">
        <f>ก.ย.61!O20</f>
        <v>1370</v>
      </c>
      <c r="P14" s="305">
        <f>ต.ค.61!O20</f>
        <v>1946</v>
      </c>
      <c r="Q14" s="305">
        <f>พ.ย.61!O20</f>
        <v>766</v>
      </c>
      <c r="R14" s="305">
        <f>ธ.ค.61!O20</f>
        <v>1212</v>
      </c>
      <c r="S14" s="305">
        <f>ม.ค.62!O20</f>
        <v>1440</v>
      </c>
      <c r="T14" s="305">
        <f>ก.พ.62!O20</f>
        <v>996</v>
      </c>
      <c r="U14" s="305">
        <f>มี.ค.62!O20</f>
        <v>437</v>
      </c>
      <c r="V14" s="305">
        <f>เม.ย.62!O20</f>
        <v>370</v>
      </c>
      <c r="W14" s="305">
        <f>พ.ค.62!O20</f>
        <v>180</v>
      </c>
      <c r="X14" s="305">
        <f>มิ.ย.62!O20</f>
        <v>274</v>
      </c>
      <c r="Y14" s="306">
        <f>ก.ค.62!J20+ก.ค.62!N20+ก.ค.62!N20</f>
        <v>1561</v>
      </c>
    </row>
    <row r="15" spans="1:25" ht="19">
      <c r="A15" s="288"/>
      <c r="B15" s="288"/>
      <c r="C15" s="42"/>
      <c r="D15" s="298"/>
      <c r="E15" s="298"/>
      <c r="F15" s="299"/>
      <c r="G15" s="300"/>
      <c r="H15" s="301"/>
      <c r="I15" s="302">
        <v>22433</v>
      </c>
      <c r="J15" s="302">
        <v>22432</v>
      </c>
      <c r="K15" s="307" t="s">
        <v>186</v>
      </c>
      <c r="L15" s="304">
        <f>มิ.ย.61!L21</f>
        <v>18863</v>
      </c>
      <c r="M15" s="305">
        <f>ก.ค.61!N21</f>
        <v>33540</v>
      </c>
      <c r="N15" s="305">
        <f>ส.ค.61!N21</f>
        <v>42307</v>
      </c>
      <c r="O15" s="305">
        <f>ก.ย.61!O21</f>
        <v>39025</v>
      </c>
      <c r="P15" s="305">
        <f>ต.ค.61!O21</f>
        <v>45458</v>
      </c>
      <c r="Q15" s="305">
        <f>พ.ย.61!O21</f>
        <v>27779</v>
      </c>
      <c r="R15" s="305">
        <f>ธ.ค.61!O21</f>
        <v>36771</v>
      </c>
      <c r="S15" s="305">
        <f>ม.ค.62!O21</f>
        <v>40683</v>
      </c>
      <c r="T15" s="305">
        <f>ก.พ.62!O21</f>
        <v>40634</v>
      </c>
      <c r="U15" s="305">
        <f>มี.ค.62!O21</f>
        <v>31285</v>
      </c>
      <c r="V15" s="305">
        <f>เม.ย.62!O21</f>
        <v>34329</v>
      </c>
      <c r="W15" s="305">
        <f>พ.ค.62!O21</f>
        <v>33772</v>
      </c>
      <c r="X15" s="305">
        <f>มิ.ย.62!O21</f>
        <v>41257</v>
      </c>
      <c r="Y15" s="306">
        <f>ก.ค.62!J21+ก.ค.62!N21+ก.ค.62!N21</f>
        <v>100891</v>
      </c>
    </row>
    <row r="16" spans="1:25" s="260" customFormat="1" ht="59">
      <c r="A16" s="44" t="s">
        <v>184</v>
      </c>
      <c r="B16" s="288" t="s">
        <v>182</v>
      </c>
      <c r="C16" s="44" t="s">
        <v>53</v>
      </c>
      <c r="D16" s="42" t="s">
        <v>170</v>
      </c>
      <c r="E16" s="46">
        <v>10223</v>
      </c>
      <c r="F16" s="42" t="s">
        <v>123</v>
      </c>
      <c r="G16" s="44" t="s">
        <v>124</v>
      </c>
      <c r="H16" s="308" t="s">
        <v>187</v>
      </c>
      <c r="I16" s="309" t="s">
        <v>188</v>
      </c>
      <c r="J16" s="302">
        <v>22432</v>
      </c>
      <c r="K16" s="291" t="s">
        <v>124</v>
      </c>
      <c r="L16" s="310"/>
      <c r="M16" s="310"/>
      <c r="N16" s="310"/>
      <c r="O16" s="310"/>
      <c r="P16" s="310"/>
      <c r="Q16" s="310"/>
      <c r="R16" s="310"/>
      <c r="S16" s="310"/>
      <c r="T16" s="310"/>
      <c r="U16" s="10">
        <v>1945</v>
      </c>
      <c r="V16" s="310"/>
      <c r="W16" s="310"/>
      <c r="X16" s="310"/>
      <c r="Y16" s="306">
        <f>ก.ค.62!J22+ก.ค.62!N22+ก.ค.62!N22</f>
        <v>83969</v>
      </c>
    </row>
    <row r="17" spans="1:25" ht="59">
      <c r="A17" s="44" t="s">
        <v>184</v>
      </c>
      <c r="B17" s="288" t="s">
        <v>183</v>
      </c>
      <c r="C17" s="44" t="s">
        <v>53</v>
      </c>
      <c r="D17" s="42" t="s">
        <v>170</v>
      </c>
      <c r="E17" s="46">
        <v>10222</v>
      </c>
      <c r="F17" s="42" t="s">
        <v>123</v>
      </c>
      <c r="G17" s="44" t="s">
        <v>125</v>
      </c>
      <c r="H17" s="308" t="s">
        <v>187</v>
      </c>
      <c r="I17" s="309" t="s">
        <v>188</v>
      </c>
      <c r="J17" s="302">
        <v>22432</v>
      </c>
      <c r="K17" s="291" t="s">
        <v>125</v>
      </c>
      <c r="L17" s="310"/>
      <c r="M17" s="288"/>
      <c r="N17" s="288"/>
      <c r="O17" s="288"/>
      <c r="P17" s="288"/>
      <c r="Q17" s="288"/>
      <c r="R17" s="288"/>
      <c r="S17" s="288"/>
      <c r="T17" s="288"/>
      <c r="U17" s="10">
        <v>5031</v>
      </c>
      <c r="V17" s="288"/>
      <c r="W17" s="288"/>
      <c r="X17" s="288"/>
      <c r="Y17" s="306">
        <f>ก.ค.62!J23+ก.ค.62!N23+ก.ค.62!N23</f>
        <v>46834</v>
      </c>
    </row>
    <row r="18" spans="1:25" ht="28" customHeight="1">
      <c r="A18" s="311" t="s">
        <v>185</v>
      </c>
      <c r="B18" s="288" t="s">
        <v>181</v>
      </c>
      <c r="C18" s="311" t="s">
        <v>55</v>
      </c>
      <c r="D18" s="298" t="s">
        <v>167</v>
      </c>
      <c r="E18" s="298">
        <v>10217</v>
      </c>
      <c r="F18" s="312" t="s">
        <v>123</v>
      </c>
      <c r="G18" s="311" t="s">
        <v>126</v>
      </c>
      <c r="H18" s="308" t="s">
        <v>187</v>
      </c>
      <c r="I18" s="313" t="s">
        <v>188</v>
      </c>
      <c r="J18" s="302">
        <v>22432</v>
      </c>
      <c r="K18" s="314" t="s">
        <v>180</v>
      </c>
      <c r="L18" s="310"/>
      <c r="M18" s="288"/>
      <c r="N18" s="288"/>
      <c r="O18" s="288"/>
      <c r="P18" s="288"/>
      <c r="Q18" s="288"/>
      <c r="R18" s="288"/>
      <c r="S18" s="288"/>
      <c r="T18" s="288"/>
      <c r="U18" s="20">
        <v>231</v>
      </c>
      <c r="V18" s="288"/>
      <c r="W18" s="288"/>
      <c r="X18" s="288"/>
      <c r="Y18" s="306">
        <f>ก.ค.62!J24+ก.ค.62!N24+ก.ค.62!N24</f>
        <v>76101</v>
      </c>
    </row>
    <row r="19" spans="1:25" ht="19">
      <c r="A19" s="311"/>
      <c r="B19" s="288"/>
      <c r="C19" s="311"/>
      <c r="D19" s="298"/>
      <c r="E19" s="298"/>
      <c r="F19" s="312"/>
      <c r="G19" s="311"/>
      <c r="H19" s="308"/>
      <c r="I19" s="313"/>
      <c r="J19" s="288"/>
      <c r="K19" s="291" t="s">
        <v>189</v>
      </c>
      <c r="L19" s="288"/>
      <c r="M19" s="288"/>
      <c r="N19" s="288"/>
      <c r="O19" s="288"/>
      <c r="P19" s="288"/>
      <c r="Q19" s="288"/>
      <c r="R19" s="288"/>
      <c r="S19" s="288"/>
      <c r="T19" s="288"/>
      <c r="U19" s="10">
        <v>7353</v>
      </c>
      <c r="V19" s="288"/>
      <c r="W19" s="288"/>
      <c r="X19" s="288"/>
      <c r="Y19" s="306">
        <f>ก.ค.62!J25+ก.ค.62!N25+ก.ค.62!N25</f>
        <v>32767</v>
      </c>
    </row>
    <row r="20" spans="1:25" ht="19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306">
        <f>ก.ค.62!J26+ก.ค.62!N26+ก.ค.62!N26</f>
        <v>5895</v>
      </c>
    </row>
    <row r="21" spans="1:25" ht="19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306">
        <f>ก.ค.62!J27+ก.ค.62!N27+ก.ค.62!N27</f>
        <v>0</v>
      </c>
    </row>
    <row r="22" spans="1:25" ht="19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306">
        <f>ก.ค.62!J28+ก.ค.62!N28+ก.ค.62!N28</f>
        <v>0</v>
      </c>
    </row>
    <row r="23" spans="1:25" ht="19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306">
        <f>ก.ค.62!J29+ก.ค.62!N29+ก.ค.62!N29</f>
        <v>0</v>
      </c>
    </row>
    <row r="24" spans="1:25" ht="19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306">
        <f>ก.ค.62!J30+ก.ค.62!N30+ก.ค.62!N30</f>
        <v>0</v>
      </c>
    </row>
    <row r="25" spans="1:25" ht="32">
      <c r="K25" s="263" t="s">
        <v>171</v>
      </c>
      <c r="L25" s="265">
        <f>SUM(L2:L15)</f>
        <v>150219</v>
      </c>
      <c r="M25" s="262">
        <f>ก.ค.61!N22</f>
        <v>142205</v>
      </c>
      <c r="N25" s="262">
        <f>ส.ค.61!N22</f>
        <v>26478</v>
      </c>
      <c r="O25" s="262">
        <f>ก.ย.61!O22</f>
        <v>18606</v>
      </c>
      <c r="P25" s="262">
        <f>ต.ค.61!O22</f>
        <v>27846</v>
      </c>
      <c r="Q25" s="262">
        <f>พ.ย.61!O22</f>
        <v>16665</v>
      </c>
      <c r="R25" s="262">
        <f>ธ.ค.61!O22</f>
        <v>31783</v>
      </c>
      <c r="S25" s="262">
        <f>ม.ค.62!O22</f>
        <v>32366</v>
      </c>
      <c r="T25" s="262">
        <f>ก.พ.62!O22</f>
        <v>36000</v>
      </c>
      <c r="U25" s="262">
        <f>มี.ค.62!O22</f>
        <v>34159</v>
      </c>
      <c r="V25" s="262">
        <f>เม.ย.62!O22</f>
        <v>31091</v>
      </c>
      <c r="W25" s="262">
        <f>พ.ค.62!O22</f>
        <v>33388</v>
      </c>
      <c r="X25" s="262">
        <f>มิ.ย.62!O22</f>
        <v>33490</v>
      </c>
    </row>
    <row r="26" spans="1:25">
      <c r="J26" t="s">
        <v>172</v>
      </c>
    </row>
  </sheetData>
  <mergeCells count="17">
    <mergeCell ref="E12:E13"/>
    <mergeCell ref="E14:E15"/>
    <mergeCell ref="F12:F13"/>
    <mergeCell ref="F14:F15"/>
    <mergeCell ref="D12:D13"/>
    <mergeCell ref="D14:D15"/>
    <mergeCell ref="H12:H13"/>
    <mergeCell ref="H14:H15"/>
    <mergeCell ref="G12:G13"/>
    <mergeCell ref="G14:G15"/>
    <mergeCell ref="I18:I19"/>
    <mergeCell ref="C18:C19"/>
    <mergeCell ref="A18:A19"/>
    <mergeCell ref="G18:G19"/>
    <mergeCell ref="D18:D19"/>
    <mergeCell ref="E18:E19"/>
    <mergeCell ref="F18:F19"/>
  </mergeCells>
  <phoneticPr fontId="3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P36"/>
  <sheetViews>
    <sheetView topLeftCell="F7" zoomScale="142" zoomScaleNormal="142" zoomScalePageLayoutView="142" workbookViewId="0">
      <selection activeCell="P24" sqref="P24"/>
    </sheetView>
  </sheetViews>
  <sheetFormatPr baseColWidth="10" defaultColWidth="8.83203125" defaultRowHeight="14" x14ac:dyDescent="0"/>
  <cols>
    <col min="1" max="1" width="4.5" bestFit="1" customWidth="1"/>
    <col min="2" max="2" width="39.5" customWidth="1"/>
    <col min="3" max="3" width="12.83203125" style="53" bestFit="1" customWidth="1"/>
    <col min="4" max="4" width="29.1640625" customWidth="1"/>
    <col min="5" max="5" width="14.1640625" customWidth="1"/>
    <col min="6" max="6" width="5.83203125" bestFit="1" customWidth="1"/>
    <col min="7" max="7" width="11.5" style="76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3" width="6" hidden="1" customWidth="1"/>
    <col min="14" max="14" width="7.1640625" bestFit="1" customWidth="1"/>
    <col min="15" max="15" width="12.5" bestFit="1" customWidth="1"/>
    <col min="16" max="16" width="11.5" style="72" bestFit="1" customWidth="1"/>
  </cols>
  <sheetData>
    <row r="1" spans="1:16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</row>
    <row r="2" spans="1:16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</row>
    <row r="3" spans="1:16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</row>
    <row r="4" spans="1:16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4"/>
      <c r="O4" s="35"/>
      <c r="P4" s="66"/>
    </row>
    <row r="5" spans="1:16" ht="20" thickTop="1">
      <c r="A5" s="268" t="s">
        <v>92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</row>
    <row r="6" spans="1:16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</row>
    <row r="7" spans="1:16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8"/>
      <c r="N7" s="1" t="s">
        <v>6</v>
      </c>
      <c r="O7" s="1" t="s">
        <v>7</v>
      </c>
      <c r="P7" s="67" t="s">
        <v>8</v>
      </c>
    </row>
    <row r="8" spans="1:16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53</v>
      </c>
      <c r="G8" s="106" t="s">
        <v>93</v>
      </c>
      <c r="H8" s="2" t="s">
        <v>10</v>
      </c>
      <c r="I8" s="10">
        <v>47763</v>
      </c>
      <c r="J8" s="10">
        <v>53425</v>
      </c>
      <c r="K8" s="10">
        <f>J8-I8</f>
        <v>5662</v>
      </c>
      <c r="L8" s="108">
        <f>K8*3/100</f>
        <v>169.86</v>
      </c>
      <c r="M8" s="11">
        <v>0</v>
      </c>
      <c r="N8" s="10">
        <f>ROUND(L8,M8)</f>
        <v>170</v>
      </c>
      <c r="O8" s="10">
        <f>K8-N8</f>
        <v>5492</v>
      </c>
      <c r="P8" s="59">
        <f>O8*0.26</f>
        <v>1427.92</v>
      </c>
    </row>
    <row r="9" spans="1:16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74" t="s">
        <v>93</v>
      </c>
      <c r="H9" s="2" t="s">
        <v>10</v>
      </c>
      <c r="I9" s="10">
        <v>110693</v>
      </c>
      <c r="J9" s="10">
        <v>122136</v>
      </c>
      <c r="K9" s="10">
        <f t="shared" ref="K9:K19" si="0">J9-I9</f>
        <v>11443</v>
      </c>
      <c r="L9" s="11">
        <f t="shared" ref="L9:L19" si="1">K9*3/100</f>
        <v>343.29</v>
      </c>
      <c r="M9" s="11">
        <v>0</v>
      </c>
      <c r="N9" s="10">
        <f t="shared" ref="N9:N24" si="2">ROUND(L9,M9)</f>
        <v>343</v>
      </c>
      <c r="O9" s="10">
        <f t="shared" ref="O9:O19" si="3">K9-N9</f>
        <v>11100</v>
      </c>
      <c r="P9" s="59">
        <f t="shared" ref="P9:P19" si="4">O9*0.26</f>
        <v>2886</v>
      </c>
    </row>
    <row r="10" spans="1:16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106" t="s">
        <v>93</v>
      </c>
      <c r="H10" s="2" t="s">
        <v>10</v>
      </c>
      <c r="I10" s="10">
        <v>105489</v>
      </c>
      <c r="J10" s="10">
        <v>119468</v>
      </c>
      <c r="K10" s="10">
        <f t="shared" si="0"/>
        <v>13979</v>
      </c>
      <c r="L10" s="11">
        <f t="shared" si="1"/>
        <v>419.37</v>
      </c>
      <c r="M10" s="11">
        <v>0</v>
      </c>
      <c r="N10" s="10">
        <f t="shared" si="2"/>
        <v>419</v>
      </c>
      <c r="O10" s="10">
        <f t="shared" si="3"/>
        <v>13560</v>
      </c>
      <c r="P10" s="59">
        <f t="shared" si="4"/>
        <v>3525.6</v>
      </c>
    </row>
    <row r="11" spans="1:16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74" t="s">
        <v>93</v>
      </c>
      <c r="H11" s="2" t="s">
        <v>10</v>
      </c>
      <c r="I11" s="10">
        <v>56829</v>
      </c>
      <c r="J11" s="10">
        <v>63847</v>
      </c>
      <c r="K11" s="10">
        <f t="shared" si="0"/>
        <v>7018</v>
      </c>
      <c r="L11" s="11">
        <f t="shared" si="1"/>
        <v>210.54</v>
      </c>
      <c r="M11" s="11">
        <v>0</v>
      </c>
      <c r="N11" s="10">
        <f t="shared" si="2"/>
        <v>211</v>
      </c>
      <c r="O11" s="10">
        <f t="shared" si="3"/>
        <v>6807</v>
      </c>
      <c r="P11" s="59">
        <f t="shared" si="4"/>
        <v>1769.8200000000002</v>
      </c>
    </row>
    <row r="12" spans="1:16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106" t="s">
        <v>93</v>
      </c>
      <c r="H12" s="2" t="s">
        <v>10</v>
      </c>
      <c r="I12" s="10">
        <v>131336</v>
      </c>
      <c r="J12" s="10">
        <v>147438</v>
      </c>
      <c r="K12" s="10">
        <f t="shared" si="0"/>
        <v>16102</v>
      </c>
      <c r="L12" s="11">
        <f t="shared" si="1"/>
        <v>483.06</v>
      </c>
      <c r="M12" s="11">
        <v>0</v>
      </c>
      <c r="N12" s="10">
        <f t="shared" si="2"/>
        <v>483</v>
      </c>
      <c r="O12" s="10">
        <f t="shared" si="3"/>
        <v>15619</v>
      </c>
      <c r="P12" s="59">
        <f t="shared" si="4"/>
        <v>4060.94</v>
      </c>
    </row>
    <row r="13" spans="1:16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74" t="s">
        <v>93</v>
      </c>
      <c r="H13" s="2" t="s">
        <v>10</v>
      </c>
      <c r="I13" s="10">
        <v>94586</v>
      </c>
      <c r="J13" s="10">
        <v>108592</v>
      </c>
      <c r="K13" s="10">
        <f t="shared" si="0"/>
        <v>14006</v>
      </c>
      <c r="L13" s="11">
        <f t="shared" si="1"/>
        <v>420.18</v>
      </c>
      <c r="M13" s="11">
        <v>0</v>
      </c>
      <c r="N13" s="10">
        <f t="shared" si="2"/>
        <v>420</v>
      </c>
      <c r="O13" s="10">
        <f t="shared" si="3"/>
        <v>13586</v>
      </c>
      <c r="P13" s="59">
        <f t="shared" si="4"/>
        <v>3532.36</v>
      </c>
    </row>
    <row r="14" spans="1:16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74" t="s">
        <v>94</v>
      </c>
      <c r="H14" s="2" t="s">
        <v>10</v>
      </c>
      <c r="I14" s="10">
        <v>63389</v>
      </c>
      <c r="J14" s="10">
        <v>70364</v>
      </c>
      <c r="K14" s="10">
        <f t="shared" si="0"/>
        <v>6975</v>
      </c>
      <c r="L14" s="11">
        <f t="shared" si="1"/>
        <v>209.25</v>
      </c>
      <c r="M14" s="11">
        <v>0</v>
      </c>
      <c r="N14" s="10">
        <f t="shared" si="2"/>
        <v>209</v>
      </c>
      <c r="O14" s="10">
        <f t="shared" si="3"/>
        <v>6766</v>
      </c>
      <c r="P14" s="59">
        <f t="shared" si="4"/>
        <v>1759.16</v>
      </c>
    </row>
    <row r="15" spans="1:16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74" t="s">
        <v>95</v>
      </c>
      <c r="H15" s="2" t="s">
        <v>10</v>
      </c>
      <c r="I15" s="10">
        <v>184034</v>
      </c>
      <c r="J15" s="10">
        <v>207572</v>
      </c>
      <c r="K15" s="10">
        <f t="shared" si="0"/>
        <v>23538</v>
      </c>
      <c r="L15" s="11">
        <f t="shared" si="1"/>
        <v>706.14</v>
      </c>
      <c r="M15" s="11">
        <v>0</v>
      </c>
      <c r="N15" s="10">
        <f t="shared" si="2"/>
        <v>706</v>
      </c>
      <c r="O15" s="10">
        <f t="shared" si="3"/>
        <v>22832</v>
      </c>
      <c r="P15" s="59">
        <f t="shared" si="4"/>
        <v>5936.3200000000006</v>
      </c>
    </row>
    <row r="16" spans="1:16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74" t="s">
        <v>97</v>
      </c>
      <c r="H16" s="2" t="s">
        <v>10</v>
      </c>
      <c r="I16" s="10">
        <v>111228</v>
      </c>
      <c r="J16" s="10">
        <v>131386</v>
      </c>
      <c r="K16" s="10">
        <f t="shared" si="0"/>
        <v>20158</v>
      </c>
      <c r="L16" s="11">
        <f t="shared" si="1"/>
        <v>604.74</v>
      </c>
      <c r="M16" s="11">
        <v>0</v>
      </c>
      <c r="N16" s="10">
        <f t="shared" si="2"/>
        <v>605</v>
      </c>
      <c r="O16" s="10">
        <f t="shared" si="3"/>
        <v>19553</v>
      </c>
      <c r="P16" s="59">
        <f t="shared" si="4"/>
        <v>5083.78</v>
      </c>
    </row>
    <row r="17" spans="1:16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74" t="s">
        <v>95</v>
      </c>
      <c r="H17" s="2" t="s">
        <v>10</v>
      </c>
      <c r="I17" s="10">
        <v>54159</v>
      </c>
      <c r="J17" s="10">
        <v>62648</v>
      </c>
      <c r="K17" s="10">
        <f t="shared" si="0"/>
        <v>8489</v>
      </c>
      <c r="L17" s="11">
        <f t="shared" si="1"/>
        <v>254.67</v>
      </c>
      <c r="M17" s="11">
        <v>0</v>
      </c>
      <c r="N17" s="10">
        <f t="shared" si="2"/>
        <v>255</v>
      </c>
      <c r="O17" s="10">
        <f t="shared" si="3"/>
        <v>8234</v>
      </c>
      <c r="P17" s="59">
        <f t="shared" si="4"/>
        <v>2140.84</v>
      </c>
    </row>
    <row r="18" spans="1:16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81" t="s">
        <v>95</v>
      </c>
      <c r="H18" s="9" t="s">
        <v>9</v>
      </c>
      <c r="I18" s="20">
        <v>1523</v>
      </c>
      <c r="J18" s="20">
        <v>1676</v>
      </c>
      <c r="K18" s="20">
        <f t="shared" si="0"/>
        <v>153</v>
      </c>
      <c r="L18" s="11">
        <f>K18*3/100</f>
        <v>4.59</v>
      </c>
      <c r="M18" s="11">
        <v>0</v>
      </c>
      <c r="N18" s="20">
        <f t="shared" si="2"/>
        <v>5</v>
      </c>
      <c r="O18" s="20">
        <f t="shared" si="3"/>
        <v>148</v>
      </c>
      <c r="P18" s="60">
        <f>O18*2.7</f>
        <v>399.6</v>
      </c>
    </row>
    <row r="19" spans="1:16" ht="17">
      <c r="A19" s="275"/>
      <c r="B19" s="273"/>
      <c r="C19" s="277"/>
      <c r="D19" s="267"/>
      <c r="E19" s="267"/>
      <c r="F19" s="267"/>
      <c r="G19" s="280"/>
      <c r="H19" s="2" t="s">
        <v>10</v>
      </c>
      <c r="I19" s="10">
        <v>17115</v>
      </c>
      <c r="J19" s="10">
        <v>22351</v>
      </c>
      <c r="K19" s="10">
        <f t="shared" si="0"/>
        <v>5236</v>
      </c>
      <c r="L19" s="11">
        <f t="shared" si="1"/>
        <v>157.08000000000001</v>
      </c>
      <c r="M19" s="11">
        <v>0</v>
      </c>
      <c r="N19" s="10">
        <f t="shared" si="2"/>
        <v>157</v>
      </c>
      <c r="O19" s="10">
        <f t="shared" si="3"/>
        <v>5079</v>
      </c>
      <c r="P19" s="59">
        <f t="shared" si="4"/>
        <v>1320.54</v>
      </c>
    </row>
    <row r="20" spans="1:16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9" t="s">
        <v>97</v>
      </c>
      <c r="H20" s="9" t="s">
        <v>9</v>
      </c>
      <c r="I20" s="20">
        <v>11843</v>
      </c>
      <c r="J20" s="20">
        <v>12870</v>
      </c>
      <c r="K20" s="20">
        <f>J20-I20</f>
        <v>1027</v>
      </c>
      <c r="L20" s="11">
        <f>K20*3/100</f>
        <v>30.81</v>
      </c>
      <c r="M20" s="11">
        <v>0</v>
      </c>
      <c r="N20" s="20">
        <f t="shared" si="2"/>
        <v>31</v>
      </c>
      <c r="O20" s="20">
        <f>K20-N20</f>
        <v>996</v>
      </c>
      <c r="P20" s="60">
        <f>O20*2.7</f>
        <v>2689.2000000000003</v>
      </c>
    </row>
    <row r="21" spans="1:16" ht="17">
      <c r="A21" s="275"/>
      <c r="B21" s="273"/>
      <c r="C21" s="277"/>
      <c r="D21" s="267"/>
      <c r="E21" s="267"/>
      <c r="F21" s="267"/>
      <c r="G21" s="280"/>
      <c r="H21" s="2" t="s">
        <v>10</v>
      </c>
      <c r="I21" s="10">
        <v>293221</v>
      </c>
      <c r="J21" s="10">
        <v>335112</v>
      </c>
      <c r="K21" s="21">
        <f>J21-I21</f>
        <v>41891</v>
      </c>
      <c r="L21" s="11">
        <f>K21*3/100</f>
        <v>1256.73</v>
      </c>
      <c r="M21" s="11">
        <v>0</v>
      </c>
      <c r="N21" s="10">
        <f t="shared" si="2"/>
        <v>1257</v>
      </c>
      <c r="O21" s="21">
        <f>K21-N21</f>
        <v>40634</v>
      </c>
      <c r="P21" s="61">
        <f>O21*0.26</f>
        <v>10564.84</v>
      </c>
    </row>
    <row r="22" spans="1:16" ht="17">
      <c r="A22" s="116">
        <v>13</v>
      </c>
      <c r="B22" s="114" t="s">
        <v>75</v>
      </c>
      <c r="C22" s="117">
        <v>10386</v>
      </c>
      <c r="D22" s="115" t="s">
        <v>69</v>
      </c>
      <c r="E22" s="115" t="s">
        <v>66</v>
      </c>
      <c r="F22" s="115" t="s">
        <v>54</v>
      </c>
      <c r="G22" s="118" t="s">
        <v>96</v>
      </c>
      <c r="H22" s="2" t="s">
        <v>10</v>
      </c>
      <c r="I22" s="10">
        <v>158498</v>
      </c>
      <c r="J22" s="10">
        <v>195611</v>
      </c>
      <c r="K22" s="21">
        <f>J22-I22</f>
        <v>37113</v>
      </c>
      <c r="L22" s="11">
        <f>K22*3/100</f>
        <v>1113.3900000000001</v>
      </c>
      <c r="M22" s="11">
        <v>0</v>
      </c>
      <c r="N22" s="10">
        <f t="shared" si="2"/>
        <v>1113</v>
      </c>
      <c r="O22" s="21">
        <f>K22-N22</f>
        <v>36000</v>
      </c>
      <c r="P22" s="61">
        <f>O22*0.26</f>
        <v>9360</v>
      </c>
    </row>
    <row r="23" spans="1:16" ht="17">
      <c r="A23" s="90">
        <v>14</v>
      </c>
      <c r="B23" s="91" t="s">
        <v>75</v>
      </c>
      <c r="C23" s="92">
        <v>10387</v>
      </c>
      <c r="D23" s="93" t="s">
        <v>68</v>
      </c>
      <c r="E23" s="93" t="s">
        <v>66</v>
      </c>
      <c r="F23" s="93" t="s">
        <v>54</v>
      </c>
      <c r="G23" s="107" t="s">
        <v>96</v>
      </c>
      <c r="H23" s="95" t="s">
        <v>10</v>
      </c>
      <c r="I23" s="21">
        <v>85299</v>
      </c>
      <c r="J23" s="21">
        <v>105185</v>
      </c>
      <c r="K23" s="21">
        <f>J23-I23</f>
        <v>19886</v>
      </c>
      <c r="L23" s="21">
        <f>K23*3/100</f>
        <v>596.58000000000004</v>
      </c>
      <c r="M23" s="21">
        <v>0</v>
      </c>
      <c r="N23" s="21">
        <f t="shared" si="2"/>
        <v>597</v>
      </c>
      <c r="O23" s="21">
        <f>K23-N23</f>
        <v>19289</v>
      </c>
      <c r="P23" s="61">
        <f>O23*0.26</f>
        <v>5015.1400000000003</v>
      </c>
    </row>
    <row r="24" spans="1:16" ht="17">
      <c r="A24" s="116">
        <v>15</v>
      </c>
      <c r="B24" s="114" t="s">
        <v>75</v>
      </c>
      <c r="C24" s="117">
        <v>10388</v>
      </c>
      <c r="D24" s="115" t="s">
        <v>65</v>
      </c>
      <c r="E24" s="78" t="s">
        <v>66</v>
      </c>
      <c r="F24" s="115" t="s">
        <v>54</v>
      </c>
      <c r="G24" s="118" t="s">
        <v>96</v>
      </c>
      <c r="H24" s="2" t="s">
        <v>10</v>
      </c>
      <c r="I24" s="10">
        <v>117261</v>
      </c>
      <c r="J24" s="10">
        <v>135532</v>
      </c>
      <c r="K24" s="21">
        <f>J24-I24</f>
        <v>18271</v>
      </c>
      <c r="L24" s="11">
        <f>K24*3/100</f>
        <v>548.13</v>
      </c>
      <c r="M24" s="11">
        <v>0</v>
      </c>
      <c r="N24" s="10">
        <f t="shared" si="2"/>
        <v>548</v>
      </c>
      <c r="O24" s="21">
        <f>K24-N24</f>
        <v>17723</v>
      </c>
      <c r="P24" s="61">
        <f>O24*0.26</f>
        <v>4607.9800000000005</v>
      </c>
    </row>
    <row r="25" spans="1:16" ht="20" customHeight="1">
      <c r="A25" s="269" t="s">
        <v>13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11"/>
      <c r="M25" s="11"/>
      <c r="N25" s="26">
        <f>SUM(N8:N24)</f>
        <v>7529</v>
      </c>
      <c r="O25" s="26">
        <f>SUM(O8:O24)</f>
        <v>243418</v>
      </c>
      <c r="P25" s="41">
        <f>SUM(P8:P24)</f>
        <v>66080.039999999994</v>
      </c>
    </row>
    <row r="26" spans="1:16" ht="10.5" customHeight="1">
      <c r="A26" s="30"/>
      <c r="B26" s="30"/>
      <c r="C26" s="30"/>
      <c r="D26" s="30"/>
      <c r="E26" s="30"/>
      <c r="F26" s="30"/>
      <c r="G26" s="30"/>
      <c r="H26" s="30"/>
      <c r="I26" s="56"/>
      <c r="J26" s="30"/>
      <c r="K26" s="30"/>
      <c r="L26" s="18"/>
      <c r="M26" s="18"/>
      <c r="N26" s="31"/>
      <c r="O26" s="31"/>
      <c r="P26" s="68"/>
    </row>
    <row r="27" spans="1:16" ht="20" customHeight="1">
      <c r="A27" s="13"/>
      <c r="B27" s="14"/>
      <c r="C27" s="48"/>
      <c r="D27" s="15"/>
      <c r="E27" s="15"/>
      <c r="F27" s="15"/>
      <c r="G27" s="75"/>
      <c r="H27" s="13"/>
      <c r="I27" s="57"/>
      <c r="J27" s="17"/>
      <c r="K27" s="17"/>
      <c r="L27" s="28"/>
      <c r="M27" s="28"/>
      <c r="N27" s="24" t="s">
        <v>14</v>
      </c>
      <c r="O27" s="17"/>
      <c r="P27" s="69">
        <f>SUM(P8:P24)</f>
        <v>66080.039999999994</v>
      </c>
    </row>
    <row r="28" spans="1:16" ht="20" customHeight="1">
      <c r="A28" s="13"/>
      <c r="B28" s="14"/>
      <c r="C28" s="48"/>
      <c r="D28" s="15"/>
      <c r="E28" s="15"/>
      <c r="F28" s="15"/>
      <c r="G28" s="75"/>
      <c r="H28" s="13"/>
      <c r="I28" s="57"/>
      <c r="J28" s="17"/>
      <c r="K28" s="17"/>
      <c r="L28" s="28"/>
      <c r="M28" s="28"/>
      <c r="N28" s="24" t="s">
        <v>15</v>
      </c>
      <c r="O28" s="17"/>
      <c r="P28" s="70">
        <f>P27*7%</f>
        <v>4625.6027999999997</v>
      </c>
    </row>
    <row r="29" spans="1:16" ht="20" customHeight="1">
      <c r="A29" s="13"/>
      <c r="B29" s="14"/>
      <c r="C29" s="48"/>
      <c r="D29" s="15"/>
      <c r="E29" s="15"/>
      <c r="F29" s="15"/>
      <c r="G29" s="75"/>
      <c r="H29" s="13"/>
      <c r="I29" s="57"/>
      <c r="J29" s="17"/>
      <c r="K29" s="17"/>
      <c r="L29" s="29"/>
      <c r="M29" s="29"/>
      <c r="N29" s="29" t="s">
        <v>16</v>
      </c>
      <c r="O29" s="17"/>
      <c r="P29" s="71">
        <f>SUM(P27:P28)</f>
        <v>70705.642799999987</v>
      </c>
    </row>
    <row r="30" spans="1:16" ht="20" customHeight="1">
      <c r="A30" s="13"/>
      <c r="B30" s="278" t="s">
        <v>17</v>
      </c>
      <c r="C30" s="278"/>
      <c r="D30" s="278"/>
      <c r="E30" s="15"/>
      <c r="F30" s="15"/>
      <c r="G30" s="75"/>
      <c r="H30" s="13"/>
      <c r="I30" s="57"/>
      <c r="J30" s="17"/>
      <c r="K30" s="17"/>
      <c r="L30" s="29"/>
      <c r="M30" s="29"/>
      <c r="N30" s="24"/>
      <c r="O30" s="17"/>
      <c r="P30" s="71"/>
    </row>
    <row r="31" spans="1:16" ht="20" customHeight="1">
      <c r="A31" s="13"/>
      <c r="B31" s="278" t="s">
        <v>22</v>
      </c>
      <c r="C31" s="278"/>
      <c r="D31" s="278"/>
      <c r="E31" s="15"/>
      <c r="F31" s="15"/>
      <c r="G31" s="75"/>
      <c r="H31" s="13"/>
      <c r="I31" s="57"/>
      <c r="J31" s="17"/>
      <c r="K31" s="17"/>
      <c r="L31" s="29"/>
      <c r="M31" s="29"/>
      <c r="N31" s="24"/>
      <c r="O31" s="17"/>
      <c r="P31" s="71"/>
    </row>
    <row r="32" spans="1:16" ht="20" customHeight="1">
      <c r="A32" s="13"/>
      <c r="B32" s="14"/>
      <c r="C32" s="48"/>
      <c r="D32" s="15"/>
      <c r="E32" s="15"/>
      <c r="F32" s="15"/>
      <c r="G32" s="75"/>
      <c r="H32" s="13"/>
      <c r="I32" s="57"/>
      <c r="J32" s="17"/>
      <c r="K32" s="17"/>
      <c r="L32" s="29"/>
      <c r="M32" s="29"/>
      <c r="N32" s="24"/>
      <c r="O32" s="17"/>
      <c r="P32" s="71"/>
    </row>
    <row r="33" spans="1:16" s="76" customFormat="1" ht="20" customHeight="1">
      <c r="A33"/>
      <c r="B33" s="3"/>
      <c r="C33" s="50"/>
      <c r="D33"/>
      <c r="E33"/>
      <c r="F33"/>
      <c r="H33"/>
      <c r="I33" s="58"/>
      <c r="J33"/>
      <c r="K33"/>
      <c r="L33"/>
      <c r="M33"/>
      <c r="N33"/>
      <c r="O33"/>
      <c r="P33" s="72"/>
    </row>
    <row r="34" spans="1:16" s="76" customFormat="1" ht="20">
      <c r="A34"/>
      <c r="B34" s="3"/>
      <c r="C34" s="50"/>
      <c r="D34" s="3"/>
      <c r="E34" s="3"/>
      <c r="F34" s="3"/>
      <c r="H34"/>
      <c r="I34" s="58"/>
      <c r="J34"/>
      <c r="K34"/>
      <c r="L34"/>
      <c r="M34"/>
      <c r="N34"/>
      <c r="O34"/>
      <c r="P34" s="72"/>
    </row>
    <row r="35" spans="1:16" s="76" customFormat="1" ht="20">
      <c r="A35"/>
      <c r="B35" s="4"/>
      <c r="C35" s="51"/>
      <c r="D35"/>
      <c r="E35"/>
      <c r="F35"/>
      <c r="H35"/>
      <c r="I35" s="58"/>
      <c r="J35"/>
      <c r="K35"/>
      <c r="L35"/>
      <c r="M35"/>
      <c r="N35"/>
      <c r="O35"/>
      <c r="P35" s="72"/>
    </row>
    <row r="36" spans="1:16" s="76" customFormat="1">
      <c r="A36"/>
      <c r="B36" s="5"/>
      <c r="C36" s="52"/>
      <c r="D36"/>
      <c r="E36"/>
      <c r="F36"/>
      <c r="H36"/>
      <c r="I36" s="58"/>
      <c r="J36"/>
      <c r="K36"/>
      <c r="L36"/>
      <c r="M36"/>
      <c r="N36"/>
      <c r="O36"/>
      <c r="P36" s="72"/>
    </row>
  </sheetData>
  <mergeCells count="22">
    <mergeCell ref="E18:E19"/>
    <mergeCell ref="A1:P1"/>
    <mergeCell ref="A2:P2"/>
    <mergeCell ref="A3:P3"/>
    <mergeCell ref="A5:P5"/>
    <mergeCell ref="A6:P6"/>
    <mergeCell ref="A25:K25"/>
    <mergeCell ref="B30:D30"/>
    <mergeCell ref="B31:D31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P36"/>
  <sheetViews>
    <sheetView topLeftCell="A13" zoomScale="142" zoomScaleNormal="142" zoomScalePageLayoutView="142" workbookViewId="0">
      <selection activeCell="J15" sqref="J15"/>
    </sheetView>
  </sheetViews>
  <sheetFormatPr baseColWidth="10" defaultColWidth="8.83203125" defaultRowHeight="14" x14ac:dyDescent="0"/>
  <cols>
    <col min="1" max="1" width="4.5" bestFit="1" customWidth="1"/>
    <col min="2" max="2" width="39.5" customWidth="1"/>
    <col min="3" max="3" width="12.83203125" style="53" bestFit="1" customWidth="1"/>
    <col min="4" max="4" width="29.1640625" customWidth="1"/>
    <col min="5" max="5" width="14.1640625" customWidth="1"/>
    <col min="6" max="6" width="5.83203125" bestFit="1" customWidth="1"/>
    <col min="7" max="7" width="11.5" style="76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3" width="6" hidden="1" customWidth="1"/>
    <col min="14" max="14" width="7.1640625" bestFit="1" customWidth="1"/>
    <col min="15" max="15" width="12.5" bestFit="1" customWidth="1"/>
    <col min="16" max="16" width="11.5" style="72" bestFit="1" customWidth="1"/>
  </cols>
  <sheetData>
    <row r="1" spans="1:16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</row>
    <row r="2" spans="1:16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</row>
    <row r="3" spans="1:16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</row>
    <row r="4" spans="1:16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4"/>
      <c r="O4" s="35"/>
      <c r="P4" s="66"/>
    </row>
    <row r="5" spans="1:16" ht="20" thickTop="1">
      <c r="A5" s="268" t="s">
        <v>98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</row>
    <row r="6" spans="1:16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</row>
    <row r="7" spans="1:16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8"/>
      <c r="N7" s="1" t="s">
        <v>6</v>
      </c>
      <c r="O7" s="1" t="s">
        <v>7</v>
      </c>
      <c r="P7" s="67" t="s">
        <v>8</v>
      </c>
    </row>
    <row r="8" spans="1:16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54</v>
      </c>
      <c r="G8" s="106" t="s">
        <v>99</v>
      </c>
      <c r="H8" s="2" t="s">
        <v>10</v>
      </c>
      <c r="I8" s="10">
        <v>53425</v>
      </c>
      <c r="J8" s="10">
        <v>60041</v>
      </c>
      <c r="K8" s="10">
        <f>J8-I8</f>
        <v>6616</v>
      </c>
      <c r="L8" s="108">
        <f>K8*3/100</f>
        <v>198.48</v>
      </c>
      <c r="M8" s="11">
        <v>0</v>
      </c>
      <c r="N8" s="10">
        <f>ROUND(L8,M8)</f>
        <v>198</v>
      </c>
      <c r="O8" s="10">
        <f>K8-N8</f>
        <v>6418</v>
      </c>
      <c r="P8" s="59">
        <f>O8*0.26</f>
        <v>1668.68</v>
      </c>
    </row>
    <row r="9" spans="1:16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74" t="s">
        <v>99</v>
      </c>
      <c r="H9" s="2" t="s">
        <v>10</v>
      </c>
      <c r="I9" s="10">
        <v>122136</v>
      </c>
      <c r="J9" s="10">
        <v>132833</v>
      </c>
      <c r="K9" s="10">
        <f t="shared" ref="K9:K19" si="0">J9-I9</f>
        <v>10697</v>
      </c>
      <c r="L9" s="11">
        <f t="shared" ref="L9:L19" si="1">K9*3/100</f>
        <v>320.91000000000003</v>
      </c>
      <c r="M9" s="11">
        <v>0</v>
      </c>
      <c r="N9" s="10">
        <f t="shared" ref="N9:N24" si="2">ROUND(L9,M9)</f>
        <v>321</v>
      </c>
      <c r="O9" s="10">
        <f t="shared" ref="O9:O19" si="3">K9-N9</f>
        <v>10376</v>
      </c>
      <c r="P9" s="59">
        <f t="shared" ref="P9:P19" si="4">O9*0.26</f>
        <v>2697.76</v>
      </c>
    </row>
    <row r="10" spans="1:16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106" t="s">
        <v>99</v>
      </c>
      <c r="H10" s="2" t="s">
        <v>10</v>
      </c>
      <c r="I10" s="10">
        <v>119468</v>
      </c>
      <c r="J10" s="10">
        <v>132104</v>
      </c>
      <c r="K10" s="10">
        <f t="shared" si="0"/>
        <v>12636</v>
      </c>
      <c r="L10" s="11">
        <f t="shared" si="1"/>
        <v>379.08</v>
      </c>
      <c r="M10" s="11">
        <v>0</v>
      </c>
      <c r="N10" s="10">
        <f t="shared" si="2"/>
        <v>379</v>
      </c>
      <c r="O10" s="10">
        <f t="shared" si="3"/>
        <v>12257</v>
      </c>
      <c r="P10" s="59">
        <f t="shared" si="4"/>
        <v>3186.82</v>
      </c>
    </row>
    <row r="11" spans="1:16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74" t="s">
        <v>99</v>
      </c>
      <c r="H11" s="2" t="s">
        <v>10</v>
      </c>
      <c r="I11" s="10">
        <v>63847</v>
      </c>
      <c r="J11" s="10">
        <v>90856</v>
      </c>
      <c r="K11" s="10">
        <f t="shared" si="0"/>
        <v>27009</v>
      </c>
      <c r="L11" s="11">
        <f t="shared" si="1"/>
        <v>810.27</v>
      </c>
      <c r="M11" s="11">
        <v>0</v>
      </c>
      <c r="N11" s="10">
        <f t="shared" si="2"/>
        <v>810</v>
      </c>
      <c r="O11" s="10">
        <f t="shared" si="3"/>
        <v>26199</v>
      </c>
      <c r="P11" s="59">
        <f t="shared" si="4"/>
        <v>6811.74</v>
      </c>
    </row>
    <row r="12" spans="1:16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106" t="s">
        <v>99</v>
      </c>
      <c r="H12" s="2" t="s">
        <v>10</v>
      </c>
      <c r="I12" s="10">
        <v>147438</v>
      </c>
      <c r="J12" s="10">
        <v>163962</v>
      </c>
      <c r="K12" s="10">
        <f t="shared" si="0"/>
        <v>16524</v>
      </c>
      <c r="L12" s="11">
        <f t="shared" si="1"/>
        <v>495.72</v>
      </c>
      <c r="M12" s="11">
        <v>0</v>
      </c>
      <c r="N12" s="10">
        <f t="shared" si="2"/>
        <v>496</v>
      </c>
      <c r="O12" s="10">
        <f t="shared" si="3"/>
        <v>16028</v>
      </c>
      <c r="P12" s="59">
        <f t="shared" si="4"/>
        <v>4167.28</v>
      </c>
    </row>
    <row r="13" spans="1:16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74" t="s">
        <v>99</v>
      </c>
      <c r="H13" s="2" t="s">
        <v>10</v>
      </c>
      <c r="I13" s="10">
        <v>108592</v>
      </c>
      <c r="J13" s="10">
        <v>118215</v>
      </c>
      <c r="K13" s="10">
        <f t="shared" si="0"/>
        <v>9623</v>
      </c>
      <c r="L13" s="11">
        <f t="shared" si="1"/>
        <v>288.69</v>
      </c>
      <c r="M13" s="11">
        <v>0</v>
      </c>
      <c r="N13" s="10">
        <f t="shared" si="2"/>
        <v>289</v>
      </c>
      <c r="O13" s="10">
        <f t="shared" si="3"/>
        <v>9334</v>
      </c>
      <c r="P13" s="59">
        <f t="shared" si="4"/>
        <v>2426.84</v>
      </c>
    </row>
    <row r="14" spans="1:16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74" t="s">
        <v>100</v>
      </c>
      <c r="H14" s="2" t="s">
        <v>10</v>
      </c>
      <c r="I14" s="10">
        <v>70364</v>
      </c>
      <c r="J14" s="10">
        <v>78260</v>
      </c>
      <c r="K14" s="10">
        <f t="shared" si="0"/>
        <v>7896</v>
      </c>
      <c r="L14" s="11">
        <f t="shared" si="1"/>
        <v>236.88</v>
      </c>
      <c r="M14" s="11">
        <v>0</v>
      </c>
      <c r="N14" s="10">
        <f t="shared" si="2"/>
        <v>237</v>
      </c>
      <c r="O14" s="10">
        <f t="shared" si="3"/>
        <v>7659</v>
      </c>
      <c r="P14" s="59">
        <f t="shared" si="4"/>
        <v>1991.3400000000001</v>
      </c>
    </row>
    <row r="15" spans="1:16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74" t="s">
        <v>101</v>
      </c>
      <c r="H15" s="2" t="s">
        <v>10</v>
      </c>
      <c r="I15" s="10">
        <v>207572</v>
      </c>
      <c r="J15" s="10">
        <v>231499</v>
      </c>
      <c r="K15" s="10">
        <f t="shared" si="0"/>
        <v>23927</v>
      </c>
      <c r="L15" s="11">
        <f t="shared" si="1"/>
        <v>717.81</v>
      </c>
      <c r="M15" s="11">
        <v>0</v>
      </c>
      <c r="N15" s="10">
        <f t="shared" si="2"/>
        <v>718</v>
      </c>
      <c r="O15" s="10">
        <f t="shared" si="3"/>
        <v>23209</v>
      </c>
      <c r="P15" s="59">
        <f t="shared" si="4"/>
        <v>6034.34</v>
      </c>
    </row>
    <row r="16" spans="1:16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74" t="s">
        <v>101</v>
      </c>
      <c r="H16" s="2" t="s">
        <v>10</v>
      </c>
      <c r="I16" s="10">
        <v>131386</v>
      </c>
      <c r="J16" s="10">
        <v>153886</v>
      </c>
      <c r="K16" s="10">
        <f t="shared" si="0"/>
        <v>22500</v>
      </c>
      <c r="L16" s="11">
        <f t="shared" si="1"/>
        <v>675</v>
      </c>
      <c r="M16" s="11">
        <v>0</v>
      </c>
      <c r="N16" s="10">
        <f t="shared" si="2"/>
        <v>675</v>
      </c>
      <c r="O16" s="10">
        <f t="shared" si="3"/>
        <v>21825</v>
      </c>
      <c r="P16" s="59">
        <f t="shared" si="4"/>
        <v>5674.5</v>
      </c>
    </row>
    <row r="17" spans="1:16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74" t="s">
        <v>101</v>
      </c>
      <c r="H17" s="2" t="s">
        <v>10</v>
      </c>
      <c r="I17" s="10">
        <v>62648</v>
      </c>
      <c r="J17" s="10">
        <v>71761</v>
      </c>
      <c r="K17" s="10">
        <f t="shared" si="0"/>
        <v>9113</v>
      </c>
      <c r="L17" s="11">
        <f t="shared" si="1"/>
        <v>273.39</v>
      </c>
      <c r="M17" s="11">
        <v>0</v>
      </c>
      <c r="N17" s="10">
        <f t="shared" si="2"/>
        <v>273</v>
      </c>
      <c r="O17" s="10">
        <f t="shared" si="3"/>
        <v>8840</v>
      </c>
      <c r="P17" s="59">
        <f t="shared" si="4"/>
        <v>2298.4</v>
      </c>
    </row>
    <row r="18" spans="1:16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81" t="s">
        <v>101</v>
      </c>
      <c r="H18" s="9" t="s">
        <v>9</v>
      </c>
      <c r="I18" s="20">
        <v>1676</v>
      </c>
      <c r="J18" s="20">
        <v>1889</v>
      </c>
      <c r="K18" s="20">
        <f t="shared" si="0"/>
        <v>213</v>
      </c>
      <c r="L18" s="11">
        <f>K18*3/100</f>
        <v>6.39</v>
      </c>
      <c r="M18" s="11">
        <v>0</v>
      </c>
      <c r="N18" s="20">
        <f t="shared" si="2"/>
        <v>6</v>
      </c>
      <c r="O18" s="20">
        <f t="shared" si="3"/>
        <v>207</v>
      </c>
      <c r="P18" s="60">
        <f>O18*2.7</f>
        <v>558.90000000000009</v>
      </c>
    </row>
    <row r="19" spans="1:16" ht="17">
      <c r="A19" s="275"/>
      <c r="B19" s="273"/>
      <c r="C19" s="277"/>
      <c r="D19" s="267"/>
      <c r="E19" s="267"/>
      <c r="F19" s="267"/>
      <c r="G19" s="280"/>
      <c r="H19" s="2" t="s">
        <v>10</v>
      </c>
      <c r="I19" s="10">
        <v>22351</v>
      </c>
      <c r="J19" s="10">
        <v>24496</v>
      </c>
      <c r="K19" s="10">
        <f t="shared" si="0"/>
        <v>2145</v>
      </c>
      <c r="L19" s="11">
        <f t="shared" si="1"/>
        <v>64.349999999999994</v>
      </c>
      <c r="M19" s="11">
        <v>0</v>
      </c>
      <c r="N19" s="10">
        <f t="shared" si="2"/>
        <v>64</v>
      </c>
      <c r="O19" s="10">
        <f t="shared" si="3"/>
        <v>2081</v>
      </c>
      <c r="P19" s="59">
        <f t="shared" si="4"/>
        <v>541.06000000000006</v>
      </c>
    </row>
    <row r="20" spans="1:16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9" t="s">
        <v>101</v>
      </c>
      <c r="H20" s="9" t="s">
        <v>9</v>
      </c>
      <c r="I20" s="20">
        <v>12870</v>
      </c>
      <c r="J20" s="20">
        <v>13321</v>
      </c>
      <c r="K20" s="20">
        <f>J20-I20</f>
        <v>451</v>
      </c>
      <c r="L20" s="11">
        <f>K20*3/100</f>
        <v>13.53</v>
      </c>
      <c r="M20" s="11">
        <v>0</v>
      </c>
      <c r="N20" s="20">
        <f t="shared" si="2"/>
        <v>14</v>
      </c>
      <c r="O20" s="20">
        <f>K20-N20</f>
        <v>437</v>
      </c>
      <c r="P20" s="60">
        <f>O20*2.7</f>
        <v>1179.9000000000001</v>
      </c>
    </row>
    <row r="21" spans="1:16" ht="17">
      <c r="A21" s="275"/>
      <c r="B21" s="273"/>
      <c r="C21" s="277"/>
      <c r="D21" s="267"/>
      <c r="E21" s="267"/>
      <c r="F21" s="267"/>
      <c r="G21" s="280"/>
      <c r="H21" s="2" t="s">
        <v>10</v>
      </c>
      <c r="I21" s="10">
        <v>335112</v>
      </c>
      <c r="J21" s="10">
        <v>367365</v>
      </c>
      <c r="K21" s="21">
        <f>J21-I21</f>
        <v>32253</v>
      </c>
      <c r="L21" s="11">
        <f>K21*3/100</f>
        <v>967.59</v>
      </c>
      <c r="M21" s="11">
        <v>0</v>
      </c>
      <c r="N21" s="10">
        <f t="shared" si="2"/>
        <v>968</v>
      </c>
      <c r="O21" s="21">
        <f>K21-N21</f>
        <v>31285</v>
      </c>
      <c r="P21" s="61">
        <f>O21*0.26</f>
        <v>8134.1</v>
      </c>
    </row>
    <row r="22" spans="1:16" ht="17">
      <c r="A22" s="121">
        <v>13</v>
      </c>
      <c r="B22" s="119" t="s">
        <v>75</v>
      </c>
      <c r="C22" s="122">
        <v>10386</v>
      </c>
      <c r="D22" s="120" t="s">
        <v>69</v>
      </c>
      <c r="E22" s="120" t="s">
        <v>66</v>
      </c>
      <c r="F22" s="120" t="s">
        <v>54</v>
      </c>
      <c r="G22" s="123" t="s">
        <v>101</v>
      </c>
      <c r="H22" s="2" t="s">
        <v>10</v>
      </c>
      <c r="I22" s="10">
        <v>195611</v>
      </c>
      <c r="J22" s="10">
        <v>230826</v>
      </c>
      <c r="K22" s="21">
        <f>J22-I22</f>
        <v>35215</v>
      </c>
      <c r="L22" s="11">
        <f>K22*3/100</f>
        <v>1056.45</v>
      </c>
      <c r="M22" s="11">
        <v>0</v>
      </c>
      <c r="N22" s="10">
        <f t="shared" si="2"/>
        <v>1056</v>
      </c>
      <c r="O22" s="21">
        <f>K22-N22</f>
        <v>34159</v>
      </c>
      <c r="P22" s="61">
        <f>O22*0.26</f>
        <v>8881.34</v>
      </c>
    </row>
    <row r="23" spans="1:16" ht="17">
      <c r="A23" s="90">
        <v>14</v>
      </c>
      <c r="B23" s="91" t="s">
        <v>75</v>
      </c>
      <c r="C23" s="92">
        <v>10387</v>
      </c>
      <c r="D23" s="93" t="s">
        <v>68</v>
      </c>
      <c r="E23" s="93" t="s">
        <v>66</v>
      </c>
      <c r="F23" s="93" t="s">
        <v>54</v>
      </c>
      <c r="G23" s="107" t="s">
        <v>101</v>
      </c>
      <c r="H23" s="95" t="s">
        <v>10</v>
      </c>
      <c r="I23" s="21">
        <v>105185</v>
      </c>
      <c r="J23" s="21">
        <v>122258</v>
      </c>
      <c r="K23" s="21">
        <f>J23-I23</f>
        <v>17073</v>
      </c>
      <c r="L23" s="21">
        <f>K23*3/100</f>
        <v>512.19000000000005</v>
      </c>
      <c r="M23" s="21">
        <v>0</v>
      </c>
      <c r="N23" s="21">
        <f t="shared" si="2"/>
        <v>512</v>
      </c>
      <c r="O23" s="21">
        <f>K23-N23</f>
        <v>16561</v>
      </c>
      <c r="P23" s="61">
        <f>O23*0.26</f>
        <v>4305.8600000000006</v>
      </c>
    </row>
    <row r="24" spans="1:16" ht="17">
      <c r="A24" s="121">
        <v>15</v>
      </c>
      <c r="B24" s="119" t="s">
        <v>75</v>
      </c>
      <c r="C24" s="122">
        <v>10388</v>
      </c>
      <c r="D24" s="120" t="s">
        <v>65</v>
      </c>
      <c r="E24" s="78" t="s">
        <v>66</v>
      </c>
      <c r="F24" s="120" t="s">
        <v>54</v>
      </c>
      <c r="G24" s="123" t="s">
        <v>101</v>
      </c>
      <c r="H24" s="2" t="s">
        <v>10</v>
      </c>
      <c r="I24" s="10">
        <v>135532</v>
      </c>
      <c r="J24" s="10">
        <v>161534</v>
      </c>
      <c r="K24" s="21">
        <f>J24-I24</f>
        <v>26002</v>
      </c>
      <c r="L24" s="11">
        <f>K24*3/100</f>
        <v>780.06</v>
      </c>
      <c r="M24" s="11">
        <v>0</v>
      </c>
      <c r="N24" s="10">
        <f t="shared" si="2"/>
        <v>780</v>
      </c>
      <c r="O24" s="21">
        <f>K24-N24</f>
        <v>25222</v>
      </c>
      <c r="P24" s="61">
        <f>O24*0.26</f>
        <v>6557.72</v>
      </c>
    </row>
    <row r="25" spans="1:16" ht="20" customHeight="1">
      <c r="A25" s="269" t="s">
        <v>13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11"/>
      <c r="M25" s="11"/>
      <c r="N25" s="26">
        <f>SUM(N8:N24)</f>
        <v>7796</v>
      </c>
      <c r="O25" s="26">
        <f>SUM(O8:O24)</f>
        <v>252097</v>
      </c>
      <c r="P25" s="41">
        <f>SUM(P8:P24)</f>
        <v>67116.58</v>
      </c>
    </row>
    <row r="26" spans="1:16" ht="10.5" customHeight="1">
      <c r="A26" s="30"/>
      <c r="B26" s="30"/>
      <c r="C26" s="30"/>
      <c r="D26" s="30"/>
      <c r="E26" s="30"/>
      <c r="F26" s="30"/>
      <c r="G26" s="30"/>
      <c r="H26" s="30"/>
      <c r="I26" s="56"/>
      <c r="J26" s="30"/>
      <c r="K26" s="30"/>
      <c r="L26" s="18"/>
      <c r="M26" s="18"/>
      <c r="N26" s="31"/>
      <c r="O26" s="31"/>
      <c r="P26" s="68"/>
    </row>
    <row r="27" spans="1:16" ht="20" customHeight="1">
      <c r="A27" s="13"/>
      <c r="B27" s="14"/>
      <c r="C27" s="48"/>
      <c r="D27" s="15"/>
      <c r="E27" s="15"/>
      <c r="F27" s="15"/>
      <c r="G27" s="75"/>
      <c r="H27" s="13"/>
      <c r="I27" s="57"/>
      <c r="J27" s="17"/>
      <c r="K27" s="17"/>
      <c r="L27" s="28"/>
      <c r="M27" s="28"/>
      <c r="N27" s="24" t="s">
        <v>14</v>
      </c>
      <c r="O27" s="17"/>
      <c r="P27" s="69">
        <f>SUM(P8:P24)</f>
        <v>67116.58</v>
      </c>
    </row>
    <row r="28" spans="1:16" ht="20" customHeight="1">
      <c r="A28" s="13"/>
      <c r="B28" s="14"/>
      <c r="C28" s="48"/>
      <c r="D28" s="15"/>
      <c r="E28" s="15"/>
      <c r="F28" s="15"/>
      <c r="G28" s="75"/>
      <c r="H28" s="13"/>
      <c r="I28" s="57"/>
      <c r="J28" s="17"/>
      <c r="K28" s="17"/>
      <c r="L28" s="28"/>
      <c r="M28" s="28"/>
      <c r="N28" s="24" t="s">
        <v>15</v>
      </c>
      <c r="O28" s="17"/>
      <c r="P28" s="70">
        <f>P27*7%</f>
        <v>4698.1606000000002</v>
      </c>
    </row>
    <row r="29" spans="1:16" ht="20" customHeight="1">
      <c r="A29" s="13"/>
      <c r="B29" s="14"/>
      <c r="C29" s="48"/>
      <c r="D29" s="15"/>
      <c r="E29" s="15"/>
      <c r="F29" s="15"/>
      <c r="G29" s="75"/>
      <c r="H29" s="13"/>
      <c r="I29" s="57"/>
      <c r="J29" s="17"/>
      <c r="K29" s="17"/>
      <c r="L29" s="29"/>
      <c r="M29" s="29"/>
      <c r="N29" s="29" t="s">
        <v>16</v>
      </c>
      <c r="O29" s="17"/>
      <c r="P29" s="71">
        <f>SUM(P27:P28)</f>
        <v>71814.740600000005</v>
      </c>
    </row>
    <row r="30" spans="1:16" ht="20" customHeight="1">
      <c r="A30" s="13"/>
      <c r="B30" s="278" t="s">
        <v>17</v>
      </c>
      <c r="C30" s="278"/>
      <c r="D30" s="278"/>
      <c r="E30" s="15"/>
      <c r="F30" s="15"/>
      <c r="G30" s="75"/>
      <c r="H30" s="13"/>
      <c r="I30" s="57"/>
      <c r="J30" s="17"/>
      <c r="K30" s="17"/>
      <c r="L30" s="29"/>
      <c r="M30" s="29"/>
      <c r="N30" s="24"/>
      <c r="O30" s="17"/>
      <c r="P30" s="71"/>
    </row>
    <row r="31" spans="1:16" ht="20" customHeight="1">
      <c r="A31" s="13"/>
      <c r="B31" s="278" t="s">
        <v>22</v>
      </c>
      <c r="C31" s="278"/>
      <c r="D31" s="278"/>
      <c r="E31" s="15"/>
      <c r="F31" s="15"/>
      <c r="G31" s="75"/>
      <c r="H31" s="13"/>
      <c r="I31" s="57"/>
      <c r="J31" s="17"/>
      <c r="K31" s="17"/>
      <c r="L31" s="29"/>
      <c r="M31" s="29"/>
      <c r="N31" s="24"/>
      <c r="O31" s="17"/>
      <c r="P31" s="71"/>
    </row>
    <row r="32" spans="1:16" ht="20" customHeight="1">
      <c r="A32" s="13"/>
      <c r="B32" s="14"/>
      <c r="C32" s="48"/>
      <c r="D32" s="15"/>
      <c r="E32" s="15"/>
      <c r="F32" s="15"/>
      <c r="G32" s="75"/>
      <c r="H32" s="13"/>
      <c r="I32" s="57"/>
      <c r="J32" s="17"/>
      <c r="K32" s="17"/>
      <c r="L32" s="29"/>
      <c r="M32" s="29"/>
      <c r="N32" s="24"/>
      <c r="O32" s="17"/>
      <c r="P32" s="71"/>
    </row>
    <row r="33" spans="1:16" s="76" customFormat="1" ht="20" customHeight="1">
      <c r="A33"/>
      <c r="B33" s="3"/>
      <c r="C33" s="50"/>
      <c r="D33"/>
      <c r="E33"/>
      <c r="F33"/>
      <c r="H33"/>
      <c r="I33" s="58"/>
      <c r="J33"/>
      <c r="K33"/>
      <c r="L33"/>
      <c r="M33"/>
      <c r="N33"/>
      <c r="O33"/>
      <c r="P33" s="72"/>
    </row>
    <row r="34" spans="1:16" s="76" customFormat="1" ht="20">
      <c r="A34"/>
      <c r="B34" s="3"/>
      <c r="C34" s="50"/>
      <c r="D34" s="3"/>
      <c r="E34" s="3"/>
      <c r="F34" s="3"/>
      <c r="H34"/>
      <c r="I34" s="58"/>
      <c r="J34"/>
      <c r="K34"/>
      <c r="L34"/>
      <c r="M34"/>
      <c r="N34"/>
      <c r="O34"/>
      <c r="P34" s="72"/>
    </row>
    <row r="35" spans="1:16" s="76" customFormat="1" ht="20">
      <c r="A35"/>
      <c r="B35" s="4"/>
      <c r="C35" s="51"/>
      <c r="D35"/>
      <c r="E35"/>
      <c r="F35"/>
      <c r="H35"/>
      <c r="I35" s="58"/>
      <c r="J35"/>
      <c r="K35"/>
      <c r="L35"/>
      <c r="M35"/>
      <c r="N35"/>
      <c r="O35"/>
      <c r="P35" s="72"/>
    </row>
    <row r="36" spans="1:16" s="76" customFormat="1">
      <c r="A36"/>
      <c r="B36" s="5"/>
      <c r="C36" s="52"/>
      <c r="D36"/>
      <c r="E36"/>
      <c r="F36"/>
      <c r="H36"/>
      <c r="I36" s="58"/>
      <c r="J36"/>
      <c r="K36"/>
      <c r="L36"/>
      <c r="M36"/>
      <c r="N36"/>
      <c r="O36"/>
      <c r="P36" s="72"/>
    </row>
  </sheetData>
  <mergeCells count="22">
    <mergeCell ref="A25:K25"/>
    <mergeCell ref="B30:D30"/>
    <mergeCell ref="B31:D31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A1:P1"/>
    <mergeCell ref="A2:P2"/>
    <mergeCell ref="A3:P3"/>
    <mergeCell ref="A5:P5"/>
    <mergeCell ref="A6:P6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P57"/>
  <sheetViews>
    <sheetView topLeftCell="D20" zoomScale="142" zoomScaleNormal="142" zoomScalePageLayoutView="142" workbookViewId="0">
      <selection activeCell="R37" sqref="R37"/>
    </sheetView>
  </sheetViews>
  <sheetFormatPr baseColWidth="10" defaultColWidth="8.83203125" defaultRowHeight="14" x14ac:dyDescent="0"/>
  <cols>
    <col min="1" max="1" width="4.5" bestFit="1" customWidth="1"/>
    <col min="2" max="2" width="39.5" customWidth="1"/>
    <col min="3" max="3" width="12.83203125" style="53" bestFit="1" customWidth="1"/>
    <col min="4" max="4" width="29.1640625" customWidth="1"/>
    <col min="5" max="5" width="14.1640625" customWidth="1"/>
    <col min="6" max="6" width="5.83203125" bestFit="1" customWidth="1"/>
    <col min="7" max="7" width="11.5" style="76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3" width="6" hidden="1" customWidth="1"/>
    <col min="14" max="14" width="7.1640625" bestFit="1" customWidth="1"/>
    <col min="15" max="15" width="12.5" bestFit="1" customWidth="1"/>
    <col min="16" max="16" width="11.5" style="72" bestFit="1" customWidth="1"/>
  </cols>
  <sheetData>
    <row r="1" spans="1:16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</row>
    <row r="2" spans="1:16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</row>
    <row r="3" spans="1:16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</row>
    <row r="4" spans="1:16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4"/>
      <c r="O4" s="35"/>
      <c r="P4" s="66"/>
    </row>
    <row r="5" spans="1:16" ht="20" thickTop="1">
      <c r="A5" s="268" t="s">
        <v>106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</row>
    <row r="6" spans="1:16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</row>
    <row r="7" spans="1:16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8"/>
      <c r="N7" s="1" t="s">
        <v>6</v>
      </c>
      <c r="O7" s="1" t="s">
        <v>7</v>
      </c>
      <c r="P7" s="67" t="s">
        <v>8</v>
      </c>
    </row>
    <row r="8" spans="1:16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54</v>
      </c>
      <c r="G8" s="106" t="s">
        <v>102</v>
      </c>
      <c r="H8" s="2" t="s">
        <v>10</v>
      </c>
      <c r="I8" s="10">
        <v>60041</v>
      </c>
      <c r="J8" s="10">
        <v>66741</v>
      </c>
      <c r="K8" s="10">
        <f>J8-I8</f>
        <v>6700</v>
      </c>
      <c r="L8" s="108">
        <f>K8*3/100</f>
        <v>201</v>
      </c>
      <c r="M8" s="11">
        <v>0</v>
      </c>
      <c r="N8" s="10">
        <f>ROUND(L8,M8)</f>
        <v>201</v>
      </c>
      <c r="O8" s="10">
        <f>K8-N8</f>
        <v>6499</v>
      </c>
      <c r="P8" s="59">
        <f>O8*0.26</f>
        <v>1689.74</v>
      </c>
    </row>
    <row r="9" spans="1:16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74" t="s">
        <v>102</v>
      </c>
      <c r="H9" s="2" t="s">
        <v>10</v>
      </c>
      <c r="I9" s="10">
        <v>132833</v>
      </c>
      <c r="J9" s="10">
        <v>146862</v>
      </c>
      <c r="K9" s="10">
        <f t="shared" ref="K9:K19" si="0">J9-I9</f>
        <v>14029</v>
      </c>
      <c r="L9" s="11">
        <f t="shared" ref="L9:L19" si="1">K9*3/100</f>
        <v>420.87</v>
      </c>
      <c r="M9" s="11">
        <v>0</v>
      </c>
      <c r="N9" s="10">
        <f t="shared" ref="N9:N24" si="2">ROUND(L9,M9)</f>
        <v>421</v>
      </c>
      <c r="O9" s="10">
        <f t="shared" ref="O9:O19" si="3">K9-N9</f>
        <v>13608</v>
      </c>
      <c r="P9" s="59">
        <f t="shared" ref="P9:P19" si="4">O9*0.26</f>
        <v>3538.08</v>
      </c>
    </row>
    <row r="10" spans="1:16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106" t="s">
        <v>102</v>
      </c>
      <c r="H10" s="2" t="s">
        <v>10</v>
      </c>
      <c r="I10" s="10">
        <v>132104</v>
      </c>
      <c r="J10" s="10">
        <v>149887</v>
      </c>
      <c r="K10" s="10">
        <f t="shared" si="0"/>
        <v>17783</v>
      </c>
      <c r="L10" s="11">
        <f t="shared" si="1"/>
        <v>533.49</v>
      </c>
      <c r="M10" s="11">
        <v>0</v>
      </c>
      <c r="N10" s="10">
        <f t="shared" si="2"/>
        <v>533</v>
      </c>
      <c r="O10" s="10">
        <f t="shared" si="3"/>
        <v>17250</v>
      </c>
      <c r="P10" s="59">
        <f t="shared" si="4"/>
        <v>4485</v>
      </c>
    </row>
    <row r="11" spans="1:16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74" t="s">
        <v>102</v>
      </c>
      <c r="H11" s="2" t="s">
        <v>10</v>
      </c>
      <c r="I11" s="10">
        <v>90856</v>
      </c>
      <c r="J11" s="10">
        <v>138150</v>
      </c>
      <c r="K11" s="10">
        <f t="shared" si="0"/>
        <v>47294</v>
      </c>
      <c r="L11" s="11">
        <f t="shared" si="1"/>
        <v>1418.82</v>
      </c>
      <c r="M11" s="11">
        <v>0</v>
      </c>
      <c r="N11" s="10">
        <f t="shared" si="2"/>
        <v>1419</v>
      </c>
      <c r="O11" s="10">
        <f t="shared" si="3"/>
        <v>45875</v>
      </c>
      <c r="P11" s="59">
        <f t="shared" si="4"/>
        <v>11927.5</v>
      </c>
    </row>
    <row r="12" spans="1:16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106" t="s">
        <v>102</v>
      </c>
      <c r="H12" s="2" t="s">
        <v>10</v>
      </c>
      <c r="I12" s="10">
        <v>163962</v>
      </c>
      <c r="J12" s="10">
        <v>183029</v>
      </c>
      <c r="K12" s="10">
        <f t="shared" si="0"/>
        <v>19067</v>
      </c>
      <c r="L12" s="11">
        <f t="shared" si="1"/>
        <v>572.01</v>
      </c>
      <c r="M12" s="11">
        <v>0</v>
      </c>
      <c r="N12" s="10">
        <f t="shared" si="2"/>
        <v>572</v>
      </c>
      <c r="O12" s="10">
        <f t="shared" si="3"/>
        <v>18495</v>
      </c>
      <c r="P12" s="59">
        <f t="shared" si="4"/>
        <v>4808.7</v>
      </c>
    </row>
    <row r="13" spans="1:16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74" t="s">
        <v>102</v>
      </c>
      <c r="H13" s="2" t="s">
        <v>10</v>
      </c>
      <c r="I13" s="10">
        <v>118215</v>
      </c>
      <c r="J13" s="10">
        <v>129505</v>
      </c>
      <c r="K13" s="10">
        <f t="shared" si="0"/>
        <v>11290</v>
      </c>
      <c r="L13" s="11">
        <f t="shared" si="1"/>
        <v>338.7</v>
      </c>
      <c r="M13" s="11">
        <v>0</v>
      </c>
      <c r="N13" s="10">
        <f t="shared" si="2"/>
        <v>339</v>
      </c>
      <c r="O13" s="10">
        <f t="shared" si="3"/>
        <v>10951</v>
      </c>
      <c r="P13" s="59">
        <f t="shared" si="4"/>
        <v>2847.26</v>
      </c>
    </row>
    <row r="14" spans="1:16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74" t="s">
        <v>102</v>
      </c>
      <c r="H14" s="2" t="s">
        <v>10</v>
      </c>
      <c r="I14" s="10">
        <v>78260</v>
      </c>
      <c r="J14" s="10">
        <v>85026</v>
      </c>
      <c r="K14" s="10">
        <f t="shared" si="0"/>
        <v>6766</v>
      </c>
      <c r="L14" s="11">
        <f t="shared" si="1"/>
        <v>202.98</v>
      </c>
      <c r="M14" s="11">
        <v>0</v>
      </c>
      <c r="N14" s="10">
        <f t="shared" si="2"/>
        <v>203</v>
      </c>
      <c r="O14" s="10">
        <f t="shared" si="3"/>
        <v>6563</v>
      </c>
      <c r="P14" s="59">
        <f t="shared" si="4"/>
        <v>1706.38</v>
      </c>
    </row>
    <row r="15" spans="1:16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74" t="s">
        <v>102</v>
      </c>
      <c r="H15" s="2" t="s">
        <v>10</v>
      </c>
      <c r="I15" s="10">
        <v>231499</v>
      </c>
      <c r="J15" s="10">
        <v>255294</v>
      </c>
      <c r="K15" s="10">
        <f t="shared" si="0"/>
        <v>23795</v>
      </c>
      <c r="L15" s="11">
        <f t="shared" si="1"/>
        <v>713.85</v>
      </c>
      <c r="M15" s="11">
        <v>0</v>
      </c>
      <c r="N15" s="10">
        <f t="shared" si="2"/>
        <v>714</v>
      </c>
      <c r="O15" s="10">
        <f t="shared" si="3"/>
        <v>23081</v>
      </c>
      <c r="P15" s="59">
        <f t="shared" si="4"/>
        <v>6001.06</v>
      </c>
    </row>
    <row r="16" spans="1:16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74" t="s">
        <v>103</v>
      </c>
      <c r="H16" s="2" t="s">
        <v>10</v>
      </c>
      <c r="I16" s="10">
        <v>153886</v>
      </c>
      <c r="J16" s="10">
        <v>186302</v>
      </c>
      <c r="K16" s="10">
        <f t="shared" si="0"/>
        <v>32416</v>
      </c>
      <c r="L16" s="11">
        <f t="shared" si="1"/>
        <v>972.48</v>
      </c>
      <c r="M16" s="11">
        <v>0</v>
      </c>
      <c r="N16" s="10">
        <f t="shared" si="2"/>
        <v>972</v>
      </c>
      <c r="O16" s="10">
        <f t="shared" si="3"/>
        <v>31444</v>
      </c>
      <c r="P16" s="59">
        <f t="shared" si="4"/>
        <v>8175.4400000000005</v>
      </c>
    </row>
    <row r="17" spans="1:16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74" t="s">
        <v>102</v>
      </c>
      <c r="H17" s="2" t="s">
        <v>10</v>
      </c>
      <c r="I17" s="10">
        <v>71761</v>
      </c>
      <c r="J17" s="10">
        <v>80117</v>
      </c>
      <c r="K17" s="10">
        <f t="shared" si="0"/>
        <v>8356</v>
      </c>
      <c r="L17" s="11">
        <f t="shared" si="1"/>
        <v>250.68</v>
      </c>
      <c r="M17" s="11">
        <v>0</v>
      </c>
      <c r="N17" s="10">
        <f t="shared" si="2"/>
        <v>251</v>
      </c>
      <c r="O17" s="10">
        <f t="shared" si="3"/>
        <v>8105</v>
      </c>
      <c r="P17" s="59">
        <f t="shared" si="4"/>
        <v>2107.3000000000002</v>
      </c>
    </row>
    <row r="18" spans="1:16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81" t="s">
        <v>104</v>
      </c>
      <c r="H18" s="9" t="s">
        <v>9</v>
      </c>
      <c r="I18" s="20">
        <v>1889</v>
      </c>
      <c r="J18" s="20">
        <v>2000</v>
      </c>
      <c r="K18" s="20">
        <f t="shared" si="0"/>
        <v>111</v>
      </c>
      <c r="L18" s="11">
        <f>K18*3/100</f>
        <v>3.33</v>
      </c>
      <c r="M18" s="11">
        <v>0</v>
      </c>
      <c r="N18" s="20">
        <f t="shared" si="2"/>
        <v>3</v>
      </c>
      <c r="O18" s="20">
        <f t="shared" si="3"/>
        <v>108</v>
      </c>
      <c r="P18" s="60">
        <f>O18*2.7</f>
        <v>291.60000000000002</v>
      </c>
    </row>
    <row r="19" spans="1:16" ht="17">
      <c r="A19" s="275"/>
      <c r="B19" s="273"/>
      <c r="C19" s="277"/>
      <c r="D19" s="267"/>
      <c r="E19" s="267"/>
      <c r="F19" s="267"/>
      <c r="G19" s="280"/>
      <c r="H19" s="2" t="s">
        <v>10</v>
      </c>
      <c r="I19" s="10">
        <v>24496</v>
      </c>
      <c r="J19" s="10">
        <v>26486</v>
      </c>
      <c r="K19" s="10">
        <f t="shared" si="0"/>
        <v>1990</v>
      </c>
      <c r="L19" s="11">
        <f t="shared" si="1"/>
        <v>59.7</v>
      </c>
      <c r="M19" s="11">
        <v>0</v>
      </c>
      <c r="N19" s="10">
        <f t="shared" si="2"/>
        <v>60</v>
      </c>
      <c r="O19" s="10">
        <f t="shared" si="3"/>
        <v>1930</v>
      </c>
      <c r="P19" s="59">
        <f t="shared" si="4"/>
        <v>501.8</v>
      </c>
    </row>
    <row r="20" spans="1:16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9" t="s">
        <v>103</v>
      </c>
      <c r="H20" s="9" t="s">
        <v>9</v>
      </c>
      <c r="I20" s="20">
        <v>13321</v>
      </c>
      <c r="J20" s="20">
        <v>13702</v>
      </c>
      <c r="K20" s="20">
        <f t="shared" ref="K20:K25" si="5">J20-I20</f>
        <v>381</v>
      </c>
      <c r="L20" s="11">
        <f t="shared" ref="L20:L25" si="6">K20*3/100</f>
        <v>11.43</v>
      </c>
      <c r="M20" s="11">
        <v>0</v>
      </c>
      <c r="N20" s="20">
        <f t="shared" si="2"/>
        <v>11</v>
      </c>
      <c r="O20" s="20">
        <f t="shared" ref="O20:O28" si="7">K20-N20</f>
        <v>370</v>
      </c>
      <c r="P20" s="60">
        <f>O20*2.7</f>
        <v>999.00000000000011</v>
      </c>
    </row>
    <row r="21" spans="1:16" ht="17">
      <c r="A21" s="275"/>
      <c r="B21" s="273"/>
      <c r="C21" s="277"/>
      <c r="D21" s="267"/>
      <c r="E21" s="267"/>
      <c r="F21" s="267"/>
      <c r="G21" s="280"/>
      <c r="H21" s="2" t="s">
        <v>10</v>
      </c>
      <c r="I21" s="10">
        <v>367365</v>
      </c>
      <c r="J21" s="10">
        <v>402756</v>
      </c>
      <c r="K21" s="21">
        <f t="shared" si="5"/>
        <v>35391</v>
      </c>
      <c r="L21" s="11">
        <f t="shared" si="6"/>
        <v>1061.73</v>
      </c>
      <c r="M21" s="11">
        <v>0</v>
      </c>
      <c r="N21" s="10">
        <f t="shared" si="2"/>
        <v>1062</v>
      </c>
      <c r="O21" s="21">
        <f t="shared" si="7"/>
        <v>34329</v>
      </c>
      <c r="P21" s="61">
        <f t="shared" ref="P21:P26" si="8">O21*0.26</f>
        <v>8925.5400000000009</v>
      </c>
    </row>
    <row r="22" spans="1:16" ht="17">
      <c r="A22" s="126">
        <v>13</v>
      </c>
      <c r="B22" s="124" t="s">
        <v>75</v>
      </c>
      <c r="C22" s="127">
        <v>10386</v>
      </c>
      <c r="D22" s="125" t="s">
        <v>69</v>
      </c>
      <c r="E22" s="125" t="s">
        <v>66</v>
      </c>
      <c r="F22" s="125" t="s">
        <v>54</v>
      </c>
      <c r="G22" s="128" t="s">
        <v>105</v>
      </c>
      <c r="H22" s="2" t="s">
        <v>10</v>
      </c>
      <c r="I22" s="10">
        <v>230826</v>
      </c>
      <c r="J22" s="10">
        <v>262879</v>
      </c>
      <c r="K22" s="21">
        <f t="shared" si="5"/>
        <v>32053</v>
      </c>
      <c r="L22" s="11">
        <f t="shared" si="6"/>
        <v>961.59</v>
      </c>
      <c r="M22" s="11">
        <v>0</v>
      </c>
      <c r="N22" s="10">
        <f t="shared" si="2"/>
        <v>962</v>
      </c>
      <c r="O22" s="21">
        <f t="shared" si="7"/>
        <v>31091</v>
      </c>
      <c r="P22" s="61">
        <f t="shared" si="8"/>
        <v>8083.66</v>
      </c>
    </row>
    <row r="23" spans="1:16" ht="17">
      <c r="A23" s="90">
        <v>14</v>
      </c>
      <c r="B23" s="91" t="s">
        <v>75</v>
      </c>
      <c r="C23" s="92">
        <v>10387</v>
      </c>
      <c r="D23" s="93" t="s">
        <v>68</v>
      </c>
      <c r="E23" s="93" t="s">
        <v>66</v>
      </c>
      <c r="F23" s="93" t="s">
        <v>54</v>
      </c>
      <c r="G23" s="107" t="s">
        <v>102</v>
      </c>
      <c r="H23" s="95" t="s">
        <v>10</v>
      </c>
      <c r="I23" s="21">
        <v>122258</v>
      </c>
      <c r="J23" s="21">
        <v>137505</v>
      </c>
      <c r="K23" s="21">
        <f t="shared" si="5"/>
        <v>15247</v>
      </c>
      <c r="L23" s="21">
        <f t="shared" si="6"/>
        <v>457.41</v>
      </c>
      <c r="M23" s="21">
        <v>0</v>
      </c>
      <c r="N23" s="21">
        <f t="shared" si="2"/>
        <v>457</v>
      </c>
      <c r="O23" s="21">
        <f t="shared" si="7"/>
        <v>14790</v>
      </c>
      <c r="P23" s="61">
        <f t="shared" si="8"/>
        <v>3845.4</v>
      </c>
    </row>
    <row r="24" spans="1:16" ht="17">
      <c r="A24" s="126">
        <v>15</v>
      </c>
      <c r="B24" s="124" t="s">
        <v>75</v>
      </c>
      <c r="C24" s="127">
        <v>10388</v>
      </c>
      <c r="D24" s="125" t="s">
        <v>65</v>
      </c>
      <c r="E24" s="78" t="s">
        <v>66</v>
      </c>
      <c r="F24" s="125" t="s">
        <v>54</v>
      </c>
      <c r="G24" s="128" t="s">
        <v>105</v>
      </c>
      <c r="H24" s="2" t="s">
        <v>10</v>
      </c>
      <c r="I24" s="10">
        <v>161534</v>
      </c>
      <c r="J24" s="10">
        <v>187158</v>
      </c>
      <c r="K24" s="21">
        <f t="shared" si="5"/>
        <v>25624</v>
      </c>
      <c r="L24" s="11">
        <f t="shared" si="6"/>
        <v>768.72</v>
      </c>
      <c r="M24" s="11">
        <v>0</v>
      </c>
      <c r="N24" s="10">
        <f t="shared" si="2"/>
        <v>769</v>
      </c>
      <c r="O24" s="21">
        <f t="shared" si="7"/>
        <v>24855</v>
      </c>
      <c r="P24" s="61">
        <f t="shared" si="8"/>
        <v>6462.3</v>
      </c>
    </row>
    <row r="25" spans="1:16" ht="17">
      <c r="A25" s="144"/>
      <c r="B25" s="42" t="s">
        <v>123</v>
      </c>
      <c r="C25" s="46">
        <v>10223</v>
      </c>
      <c r="D25" s="44" t="s">
        <v>124</v>
      </c>
      <c r="E25" s="44" t="s">
        <v>127</v>
      </c>
      <c r="F25" s="44" t="s">
        <v>53</v>
      </c>
      <c r="G25" s="106" t="s">
        <v>119</v>
      </c>
      <c r="H25" s="2" t="s">
        <v>10</v>
      </c>
      <c r="I25" s="10">
        <v>91598</v>
      </c>
      <c r="J25" s="10">
        <v>93603</v>
      </c>
      <c r="K25" s="10">
        <f t="shared" si="5"/>
        <v>2005</v>
      </c>
      <c r="L25" s="108">
        <f t="shared" si="6"/>
        <v>60.15</v>
      </c>
      <c r="M25" s="11">
        <v>0</v>
      </c>
      <c r="N25" s="10">
        <f>ROUND(L25,M25)</f>
        <v>60</v>
      </c>
      <c r="O25" s="10">
        <f t="shared" si="7"/>
        <v>1945</v>
      </c>
      <c r="P25" s="59">
        <f t="shared" si="8"/>
        <v>505.70000000000005</v>
      </c>
    </row>
    <row r="26" spans="1:16" ht="17">
      <c r="A26" s="144"/>
      <c r="B26" s="42" t="s">
        <v>123</v>
      </c>
      <c r="C26" s="46">
        <v>10222</v>
      </c>
      <c r="D26" s="44" t="s">
        <v>125</v>
      </c>
      <c r="E26" s="44" t="s">
        <v>127</v>
      </c>
      <c r="F26" s="44" t="s">
        <v>53</v>
      </c>
      <c r="G26" s="74" t="s">
        <v>119</v>
      </c>
      <c r="H26" s="2" t="s">
        <v>10</v>
      </c>
      <c r="I26" s="10">
        <v>79783</v>
      </c>
      <c r="J26" s="10">
        <v>84970</v>
      </c>
      <c r="K26" s="10">
        <f>J26-I26</f>
        <v>5187</v>
      </c>
      <c r="L26" s="11">
        <f>K26*3/100</f>
        <v>155.61000000000001</v>
      </c>
      <c r="M26" s="11">
        <v>0</v>
      </c>
      <c r="N26" s="10">
        <f>ROUND(L26,M26)</f>
        <v>156</v>
      </c>
      <c r="O26" s="10">
        <f t="shared" si="7"/>
        <v>5031</v>
      </c>
      <c r="P26" s="59">
        <f t="shared" si="8"/>
        <v>1308.06</v>
      </c>
    </row>
    <row r="27" spans="1:16" ht="17">
      <c r="A27" s="144"/>
      <c r="B27" s="169" t="s">
        <v>123</v>
      </c>
      <c r="C27" s="169">
        <v>10217</v>
      </c>
      <c r="D27" s="171" t="s">
        <v>126</v>
      </c>
      <c r="E27" s="266" t="s">
        <v>127</v>
      </c>
      <c r="F27" s="266" t="s">
        <v>55</v>
      </c>
      <c r="G27" s="281" t="s">
        <v>119</v>
      </c>
      <c r="H27" s="9" t="s">
        <v>9</v>
      </c>
      <c r="I27" s="20">
        <v>1349</v>
      </c>
      <c r="J27" s="20">
        <v>1587</v>
      </c>
      <c r="K27" s="20">
        <f>J27-I27</f>
        <v>238</v>
      </c>
      <c r="L27" s="11">
        <f>K27*3/100</f>
        <v>7.14</v>
      </c>
      <c r="M27" s="11">
        <v>0</v>
      </c>
      <c r="N27" s="20">
        <f>ROUND(L27,M27)</f>
        <v>7</v>
      </c>
      <c r="O27" s="20">
        <f t="shared" si="7"/>
        <v>231</v>
      </c>
      <c r="P27" s="60">
        <f>O27*2.7</f>
        <v>623.70000000000005</v>
      </c>
    </row>
    <row r="28" spans="1:16" ht="17">
      <c r="A28" s="144"/>
      <c r="B28" s="170"/>
      <c r="C28" s="170"/>
      <c r="D28" s="172"/>
      <c r="E28" s="267"/>
      <c r="F28" s="267"/>
      <c r="G28" s="282"/>
      <c r="H28" s="2" t="s">
        <v>10</v>
      </c>
      <c r="I28" s="10">
        <v>68452</v>
      </c>
      <c r="J28" s="10">
        <v>76032</v>
      </c>
      <c r="K28" s="10">
        <f>J28-I28</f>
        <v>7580</v>
      </c>
      <c r="L28" s="11">
        <f>K28*3/100</f>
        <v>227.4</v>
      </c>
      <c r="M28" s="11">
        <v>0</v>
      </c>
      <c r="N28" s="10">
        <f>ROUND(L28,M28)</f>
        <v>227</v>
      </c>
      <c r="O28" s="10">
        <f t="shared" si="7"/>
        <v>7353</v>
      </c>
      <c r="P28" s="59">
        <f>O28*0.26</f>
        <v>1911.78</v>
      </c>
    </row>
    <row r="29" spans="1:16" ht="17">
      <c r="A29" s="144"/>
      <c r="B29" s="140"/>
      <c r="C29" s="146"/>
      <c r="D29" s="142"/>
      <c r="E29" s="78"/>
      <c r="F29" s="142"/>
      <c r="G29" s="147"/>
      <c r="H29" s="2"/>
      <c r="I29" s="10"/>
      <c r="J29" s="10"/>
      <c r="K29" s="21"/>
      <c r="L29" s="11"/>
      <c r="M29" s="11"/>
      <c r="N29" s="10"/>
      <c r="O29" s="11">
        <f>O31-O30</f>
        <v>303195</v>
      </c>
      <c r="P29" s="61"/>
    </row>
    <row r="30" spans="1:16" ht="17">
      <c r="A30" s="144"/>
      <c r="B30" s="140"/>
      <c r="C30" s="146"/>
      <c r="D30" s="142"/>
      <c r="E30" s="78"/>
      <c r="F30" s="142"/>
      <c r="G30" s="147"/>
      <c r="H30" s="2"/>
      <c r="I30" s="10"/>
      <c r="J30" s="10"/>
      <c r="K30" s="10" t="s">
        <v>131</v>
      </c>
      <c r="L30" s="11"/>
      <c r="M30" s="11"/>
      <c r="O30" s="11">
        <f>O27+O20+O18</f>
        <v>709</v>
      </c>
      <c r="P30" s="61"/>
    </row>
    <row r="31" spans="1:16" ht="17">
      <c r="A31" s="269" t="s">
        <v>13</v>
      </c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11"/>
      <c r="M31" s="11"/>
      <c r="N31" s="26">
        <f>SUM(N8:N24)</f>
        <v>8949</v>
      </c>
      <c r="O31" s="26">
        <f>SUM(O8:O28)</f>
        <v>303904</v>
      </c>
      <c r="P31" s="41">
        <f>SUM(P8:P24)</f>
        <v>76395.760000000009</v>
      </c>
    </row>
    <row r="32" spans="1:16" ht="20">
      <c r="A32" s="30"/>
      <c r="B32" s="30"/>
      <c r="C32" s="30"/>
      <c r="D32" s="30"/>
      <c r="E32" s="30"/>
      <c r="F32" s="30"/>
      <c r="G32" s="30"/>
      <c r="H32" s="30"/>
      <c r="I32" s="56"/>
      <c r="J32" s="30"/>
      <c r="K32" s="30"/>
      <c r="L32" s="18"/>
      <c r="M32" s="18"/>
      <c r="N32" s="31"/>
      <c r="P32" s="68"/>
    </row>
    <row r="33" spans="1:16" ht="20">
      <c r="A33" s="13"/>
      <c r="B33" s="14"/>
      <c r="C33" s="48"/>
      <c r="D33" s="15"/>
      <c r="E33" s="15"/>
      <c r="F33" s="15"/>
      <c r="G33" s="75"/>
      <c r="H33" s="13"/>
      <c r="I33" s="57"/>
      <c r="J33" s="17"/>
      <c r="K33" s="17"/>
      <c r="L33" s="28"/>
      <c r="M33" s="28"/>
      <c r="N33" s="24" t="s">
        <v>14</v>
      </c>
      <c r="P33" s="69">
        <f>SUM(P8:P24)</f>
        <v>76395.760000000009</v>
      </c>
    </row>
    <row r="34" spans="1:16" ht="23">
      <c r="A34" s="13"/>
      <c r="B34" s="14"/>
      <c r="C34" s="48"/>
      <c r="D34" s="15"/>
      <c r="E34" s="15"/>
      <c r="F34" s="15"/>
      <c r="G34" s="75"/>
      <c r="H34" s="13"/>
      <c r="I34" s="57"/>
      <c r="J34" s="17"/>
      <c r="K34" s="17"/>
      <c r="L34" s="28"/>
      <c r="M34" s="28"/>
      <c r="N34" s="24" t="s">
        <v>15</v>
      </c>
      <c r="O34" s="261">
        <f>I28</f>
        <v>68452</v>
      </c>
      <c r="P34" s="70">
        <f>P33*7%</f>
        <v>5347.7032000000008</v>
      </c>
    </row>
    <row r="35" spans="1:16" ht="23">
      <c r="A35" s="13"/>
      <c r="B35" s="14"/>
      <c r="C35" s="48"/>
      <c r="D35" s="15"/>
      <c r="E35" s="15"/>
      <c r="F35" s="15"/>
      <c r="G35" s="75"/>
      <c r="H35" s="13"/>
      <c r="I35" s="57"/>
      <c r="J35" s="17"/>
      <c r="K35" s="17"/>
      <c r="L35" s="29"/>
      <c r="M35" s="29"/>
      <c r="N35" s="29" t="s">
        <v>16</v>
      </c>
      <c r="O35" s="17"/>
      <c r="P35" s="71">
        <f>SUM(P33:P34)</f>
        <v>81743.463200000013</v>
      </c>
    </row>
    <row r="36" spans="1:16" ht="23">
      <c r="A36" s="13"/>
      <c r="B36" s="278" t="s">
        <v>17</v>
      </c>
      <c r="C36" s="278"/>
      <c r="D36" s="278"/>
      <c r="E36" s="15"/>
      <c r="F36" s="15"/>
      <c r="G36" s="75"/>
      <c r="H36" s="13"/>
      <c r="I36" s="57"/>
      <c r="J36" s="17"/>
      <c r="K36" s="17"/>
      <c r="L36" s="29"/>
      <c r="M36" s="29"/>
      <c r="N36" s="24"/>
      <c r="O36" s="17"/>
      <c r="P36" s="71"/>
    </row>
    <row r="37" spans="1:16" ht="23">
      <c r="A37" s="13"/>
      <c r="B37" s="278" t="s">
        <v>22</v>
      </c>
      <c r="C37" s="278"/>
      <c r="D37" s="278"/>
      <c r="E37" s="15"/>
      <c r="F37" s="15"/>
      <c r="G37" s="75"/>
      <c r="H37" s="13"/>
      <c r="I37" s="57"/>
      <c r="J37" s="17"/>
      <c r="K37" s="17"/>
      <c r="L37" s="29"/>
      <c r="M37" s="29"/>
      <c r="N37" s="24"/>
      <c r="O37" s="17"/>
      <c r="P37" s="71"/>
    </row>
    <row r="38" spans="1:16" ht="23">
      <c r="A38" s="13"/>
      <c r="B38" s="14"/>
      <c r="C38" s="48"/>
      <c r="D38" s="15"/>
      <c r="E38" s="15"/>
      <c r="F38" s="15"/>
      <c r="G38" s="75"/>
      <c r="H38" s="13"/>
      <c r="I38" s="57"/>
      <c r="J38" s="17"/>
      <c r="K38" s="17"/>
      <c r="L38" s="29"/>
      <c r="M38" s="29"/>
      <c r="N38" s="24"/>
      <c r="O38" s="17"/>
      <c r="P38" s="71"/>
    </row>
    <row r="39" spans="1:16" ht="20">
      <c r="B39" s="3"/>
      <c r="C39" s="50"/>
    </row>
    <row r="40" spans="1:16" ht="20">
      <c r="B40" s="3"/>
      <c r="C40" s="50"/>
      <c r="D40" s="3"/>
      <c r="E40" s="3"/>
      <c r="F40" s="3"/>
    </row>
    <row r="41" spans="1:16" ht="20">
      <c r="B41" s="4"/>
      <c r="C41" s="51"/>
    </row>
    <row r="42" spans="1:16">
      <c r="B42" s="5"/>
      <c r="C42" s="52"/>
    </row>
    <row r="46" spans="1:16" ht="20" customHeight="1"/>
    <row r="47" spans="1:16" ht="10.5" customHeight="1"/>
    <row r="48" spans="1:16" ht="20" customHeight="1"/>
    <row r="49" spans="1:16" ht="20" customHeight="1"/>
    <row r="50" spans="1:16" ht="20" customHeight="1"/>
    <row r="51" spans="1:16" ht="20" customHeight="1"/>
    <row r="52" spans="1:16" ht="20" customHeight="1"/>
    <row r="53" spans="1:16" ht="20" customHeight="1"/>
    <row r="54" spans="1:16" s="76" customFormat="1" ht="20" customHeight="1">
      <c r="A54"/>
      <c r="B54"/>
      <c r="C54" s="53"/>
      <c r="D54"/>
      <c r="E54"/>
      <c r="F54"/>
      <c r="H54"/>
      <c r="I54" s="58"/>
      <c r="J54"/>
      <c r="K54"/>
      <c r="L54"/>
      <c r="M54"/>
      <c r="N54"/>
      <c r="O54"/>
      <c r="P54" s="72"/>
    </row>
    <row r="55" spans="1:16" s="76" customFormat="1">
      <c r="A55"/>
      <c r="B55"/>
      <c r="C55" s="53"/>
      <c r="D55"/>
      <c r="E55"/>
      <c r="F55"/>
      <c r="H55"/>
      <c r="I55" s="58"/>
      <c r="J55"/>
      <c r="K55"/>
      <c r="L55"/>
      <c r="M55"/>
      <c r="N55"/>
      <c r="O55"/>
      <c r="P55" s="72"/>
    </row>
    <row r="56" spans="1:16" s="76" customFormat="1">
      <c r="A56"/>
      <c r="B56"/>
      <c r="C56" s="53"/>
      <c r="D56"/>
      <c r="E56"/>
      <c r="F56"/>
      <c r="H56"/>
      <c r="I56" s="58"/>
      <c r="J56"/>
      <c r="K56"/>
      <c r="L56"/>
      <c r="M56"/>
      <c r="N56"/>
      <c r="O56"/>
      <c r="P56" s="72"/>
    </row>
    <row r="57" spans="1:16" s="76" customFormat="1">
      <c r="A57"/>
      <c r="B57"/>
      <c r="C57" s="53"/>
      <c r="D57"/>
      <c r="E57"/>
      <c r="F57"/>
      <c r="H57"/>
      <c r="I57" s="58"/>
      <c r="J57"/>
      <c r="K57"/>
      <c r="L57"/>
      <c r="M57"/>
      <c r="N57"/>
      <c r="O57"/>
      <c r="P57" s="72"/>
    </row>
  </sheetData>
  <mergeCells count="25">
    <mergeCell ref="E27:E28"/>
    <mergeCell ref="F27:F28"/>
    <mergeCell ref="A31:K31"/>
    <mergeCell ref="B36:D36"/>
    <mergeCell ref="B37:D37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G27:G28"/>
    <mergeCell ref="A1:P1"/>
    <mergeCell ref="A2:P2"/>
    <mergeCell ref="A3:P3"/>
    <mergeCell ref="A5:P5"/>
    <mergeCell ref="A6:P6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Q41"/>
  <sheetViews>
    <sheetView topLeftCell="E6" zoomScale="142" zoomScaleNormal="142" zoomScalePageLayoutView="142" workbookViewId="0">
      <selection activeCell="D13" sqref="D13"/>
    </sheetView>
  </sheetViews>
  <sheetFormatPr baseColWidth="10" defaultColWidth="8.83203125" defaultRowHeight="14" x14ac:dyDescent="0"/>
  <cols>
    <col min="1" max="1" width="4.5" bestFit="1" customWidth="1"/>
    <col min="2" max="2" width="39.5" customWidth="1"/>
    <col min="3" max="3" width="12.83203125" style="53" bestFit="1" customWidth="1"/>
    <col min="4" max="4" width="29.1640625" customWidth="1"/>
    <col min="5" max="5" width="14.1640625" customWidth="1"/>
    <col min="6" max="6" width="5.83203125" bestFit="1" customWidth="1"/>
    <col min="7" max="7" width="11.5" style="76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3" width="6" hidden="1" customWidth="1"/>
    <col min="14" max="14" width="7.1640625" bestFit="1" customWidth="1"/>
    <col min="15" max="15" width="12.5" bestFit="1" customWidth="1"/>
    <col min="16" max="16" width="11.5" style="72" bestFit="1" customWidth="1"/>
  </cols>
  <sheetData>
    <row r="1" spans="1:16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</row>
    <row r="2" spans="1:16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</row>
    <row r="3" spans="1:16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</row>
    <row r="4" spans="1:16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4"/>
      <c r="O4" s="35"/>
      <c r="P4" s="66"/>
    </row>
    <row r="5" spans="1:16" ht="20" thickTop="1">
      <c r="A5" s="268" t="s">
        <v>107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</row>
    <row r="6" spans="1:16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</row>
    <row r="7" spans="1:16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8"/>
      <c r="N7" s="1" t="s">
        <v>6</v>
      </c>
      <c r="O7" s="1" t="s">
        <v>7</v>
      </c>
      <c r="P7" s="67" t="s">
        <v>8</v>
      </c>
    </row>
    <row r="8" spans="1:16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54</v>
      </c>
      <c r="G8" s="106" t="s">
        <v>108</v>
      </c>
      <c r="H8" s="2" t="s">
        <v>10</v>
      </c>
      <c r="I8" s="10">
        <v>66741</v>
      </c>
      <c r="J8" s="10">
        <v>71466</v>
      </c>
      <c r="K8" s="10">
        <f>J8-I8</f>
        <v>4725</v>
      </c>
      <c r="L8" s="108">
        <f>K8*3/100</f>
        <v>141.75</v>
      </c>
      <c r="M8" s="11">
        <v>0</v>
      </c>
      <c r="N8" s="10">
        <f>ROUND(L8,M8)</f>
        <v>142</v>
      </c>
      <c r="O8" s="10">
        <f>K8-N8</f>
        <v>4583</v>
      </c>
      <c r="P8" s="59">
        <f>O8*0.26</f>
        <v>1191.58</v>
      </c>
    </row>
    <row r="9" spans="1:16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74" t="s">
        <v>108</v>
      </c>
      <c r="H9" s="2" t="s">
        <v>10</v>
      </c>
      <c r="I9" s="10">
        <v>146862</v>
      </c>
      <c r="J9" s="10">
        <v>158529</v>
      </c>
      <c r="K9" s="10">
        <f t="shared" ref="K9:K19" si="0">J9-I9</f>
        <v>11667</v>
      </c>
      <c r="L9" s="11">
        <f t="shared" ref="L9:L19" si="1">K9*3/100</f>
        <v>350.01</v>
      </c>
      <c r="M9" s="11">
        <v>0</v>
      </c>
      <c r="N9" s="10">
        <f t="shared" ref="N9:N24" si="2">ROUND(L9,M9)</f>
        <v>350</v>
      </c>
      <c r="O9" s="10">
        <f t="shared" ref="O9:O19" si="3">K9-N9</f>
        <v>11317</v>
      </c>
      <c r="P9" s="59">
        <f t="shared" ref="P9:P19" si="4">O9*0.26</f>
        <v>2942.42</v>
      </c>
    </row>
    <row r="10" spans="1:16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106" t="s">
        <v>108</v>
      </c>
      <c r="H10" s="2" t="s">
        <v>10</v>
      </c>
      <c r="I10" s="10">
        <v>149887</v>
      </c>
      <c r="J10" s="10">
        <v>163334</v>
      </c>
      <c r="K10" s="10">
        <f t="shared" si="0"/>
        <v>13447</v>
      </c>
      <c r="L10" s="11">
        <f t="shared" si="1"/>
        <v>403.41</v>
      </c>
      <c r="M10" s="11">
        <v>0</v>
      </c>
      <c r="N10" s="10">
        <f t="shared" si="2"/>
        <v>403</v>
      </c>
      <c r="O10" s="10">
        <f t="shared" si="3"/>
        <v>13044</v>
      </c>
      <c r="P10" s="59">
        <f t="shared" si="4"/>
        <v>3391.44</v>
      </c>
    </row>
    <row r="11" spans="1:16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74" t="s">
        <v>108</v>
      </c>
      <c r="H11" s="2" t="s">
        <v>10</v>
      </c>
      <c r="I11" s="10">
        <v>138150</v>
      </c>
      <c r="J11" s="10">
        <v>207861</v>
      </c>
      <c r="K11" s="10">
        <f t="shared" si="0"/>
        <v>69711</v>
      </c>
      <c r="L11" s="11">
        <f t="shared" si="1"/>
        <v>2091.33</v>
      </c>
      <c r="M11" s="11">
        <v>0</v>
      </c>
      <c r="N11" s="10">
        <f t="shared" si="2"/>
        <v>2091</v>
      </c>
      <c r="O11" s="10">
        <f t="shared" si="3"/>
        <v>67620</v>
      </c>
      <c r="P11" s="59">
        <f t="shared" si="4"/>
        <v>17581.2</v>
      </c>
    </row>
    <row r="12" spans="1:16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106" t="s">
        <v>108</v>
      </c>
      <c r="H12" s="2" t="s">
        <v>10</v>
      </c>
      <c r="I12" s="10">
        <v>183029</v>
      </c>
      <c r="J12" s="10">
        <v>197772</v>
      </c>
      <c r="K12" s="10">
        <f t="shared" si="0"/>
        <v>14743</v>
      </c>
      <c r="L12" s="11">
        <f t="shared" si="1"/>
        <v>442.29</v>
      </c>
      <c r="M12" s="11">
        <v>0</v>
      </c>
      <c r="N12" s="10">
        <f t="shared" si="2"/>
        <v>442</v>
      </c>
      <c r="O12" s="10">
        <f t="shared" si="3"/>
        <v>14301</v>
      </c>
      <c r="P12" s="59">
        <f t="shared" si="4"/>
        <v>3718.26</v>
      </c>
    </row>
    <row r="13" spans="1:16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74" t="s">
        <v>108</v>
      </c>
      <c r="H13" s="2" t="s">
        <v>10</v>
      </c>
      <c r="I13" s="10">
        <v>129505</v>
      </c>
      <c r="J13" s="10">
        <v>139251</v>
      </c>
      <c r="K13" s="10">
        <f t="shared" si="0"/>
        <v>9746</v>
      </c>
      <c r="L13" s="11">
        <f t="shared" si="1"/>
        <v>292.38</v>
      </c>
      <c r="M13" s="11">
        <v>0</v>
      </c>
      <c r="N13" s="10">
        <f t="shared" si="2"/>
        <v>292</v>
      </c>
      <c r="O13" s="10">
        <f t="shared" si="3"/>
        <v>9454</v>
      </c>
      <c r="P13" s="59">
        <f t="shared" si="4"/>
        <v>2458.04</v>
      </c>
    </row>
    <row r="14" spans="1:16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74" t="s">
        <v>109</v>
      </c>
      <c r="H14" s="2" t="s">
        <v>10</v>
      </c>
      <c r="I14" s="10">
        <v>85026</v>
      </c>
      <c r="J14" s="10">
        <v>94211</v>
      </c>
      <c r="K14" s="10">
        <f t="shared" si="0"/>
        <v>9185</v>
      </c>
      <c r="L14" s="11">
        <f t="shared" si="1"/>
        <v>275.55</v>
      </c>
      <c r="M14" s="11">
        <v>0</v>
      </c>
      <c r="N14" s="10">
        <f t="shared" si="2"/>
        <v>276</v>
      </c>
      <c r="O14" s="10">
        <f t="shared" si="3"/>
        <v>8909</v>
      </c>
      <c r="P14" s="59">
        <f t="shared" si="4"/>
        <v>2316.34</v>
      </c>
    </row>
    <row r="15" spans="1:16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74" t="s">
        <v>110</v>
      </c>
      <c r="H15" s="2" t="s">
        <v>10</v>
      </c>
      <c r="I15" s="10">
        <v>255294</v>
      </c>
      <c r="J15" s="10">
        <v>281759</v>
      </c>
      <c r="K15" s="10">
        <f t="shared" si="0"/>
        <v>26465</v>
      </c>
      <c r="L15" s="11">
        <f t="shared" si="1"/>
        <v>793.95</v>
      </c>
      <c r="M15" s="11">
        <v>0</v>
      </c>
      <c r="N15" s="10">
        <f t="shared" si="2"/>
        <v>794</v>
      </c>
      <c r="O15" s="10">
        <f t="shared" si="3"/>
        <v>25671</v>
      </c>
      <c r="P15" s="59">
        <f t="shared" si="4"/>
        <v>6674.46</v>
      </c>
    </row>
    <row r="16" spans="1:16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74" t="s">
        <v>111</v>
      </c>
      <c r="H16" s="2" t="s">
        <v>10</v>
      </c>
      <c r="I16" s="10">
        <v>186302</v>
      </c>
      <c r="J16" s="10">
        <v>212016</v>
      </c>
      <c r="K16" s="10">
        <f t="shared" si="0"/>
        <v>25714</v>
      </c>
      <c r="L16" s="11">
        <f t="shared" si="1"/>
        <v>771.42</v>
      </c>
      <c r="M16" s="11">
        <v>0</v>
      </c>
      <c r="N16" s="10">
        <f t="shared" si="2"/>
        <v>771</v>
      </c>
      <c r="O16" s="10">
        <f t="shared" si="3"/>
        <v>24943</v>
      </c>
      <c r="P16" s="59">
        <f t="shared" si="4"/>
        <v>6485.18</v>
      </c>
    </row>
    <row r="17" spans="1:17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74" t="s">
        <v>110</v>
      </c>
      <c r="H17" s="2" t="s">
        <v>10</v>
      </c>
      <c r="I17" s="10">
        <v>80117</v>
      </c>
      <c r="J17" s="10">
        <v>89880</v>
      </c>
      <c r="K17" s="10">
        <f t="shared" si="0"/>
        <v>9763</v>
      </c>
      <c r="L17" s="11">
        <f t="shared" si="1"/>
        <v>292.89</v>
      </c>
      <c r="M17" s="11">
        <v>0</v>
      </c>
      <c r="N17" s="10">
        <f t="shared" si="2"/>
        <v>293</v>
      </c>
      <c r="O17" s="10">
        <f t="shared" si="3"/>
        <v>9470</v>
      </c>
      <c r="P17" s="59">
        <f t="shared" si="4"/>
        <v>2462.2000000000003</v>
      </c>
    </row>
    <row r="18" spans="1:17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81" t="s">
        <v>112</v>
      </c>
      <c r="H18" s="9" t="s">
        <v>9</v>
      </c>
      <c r="I18" s="20">
        <v>2000</v>
      </c>
      <c r="J18" s="20">
        <v>2085</v>
      </c>
      <c r="K18" s="20">
        <f t="shared" si="0"/>
        <v>85</v>
      </c>
      <c r="L18" s="11">
        <f>K18*3/100</f>
        <v>2.5499999999999998</v>
      </c>
      <c r="M18" s="11">
        <v>0</v>
      </c>
      <c r="N18" s="20">
        <f t="shared" si="2"/>
        <v>3</v>
      </c>
      <c r="O18" s="20">
        <f t="shared" si="3"/>
        <v>82</v>
      </c>
      <c r="P18" s="60">
        <f>O18*2.7</f>
        <v>221.4</v>
      </c>
    </row>
    <row r="19" spans="1:17" ht="17">
      <c r="A19" s="275"/>
      <c r="B19" s="273"/>
      <c r="C19" s="277"/>
      <c r="D19" s="267"/>
      <c r="E19" s="267"/>
      <c r="F19" s="267"/>
      <c r="G19" s="280"/>
      <c r="H19" s="2" t="s">
        <v>10</v>
      </c>
      <c r="I19" s="10">
        <v>26486</v>
      </c>
      <c r="J19" s="10">
        <v>28925</v>
      </c>
      <c r="K19" s="10">
        <f t="shared" si="0"/>
        <v>2439</v>
      </c>
      <c r="L19" s="11">
        <f t="shared" si="1"/>
        <v>73.17</v>
      </c>
      <c r="M19" s="11">
        <v>0</v>
      </c>
      <c r="N19" s="10">
        <f t="shared" si="2"/>
        <v>73</v>
      </c>
      <c r="O19" s="10">
        <f t="shared" si="3"/>
        <v>2366</v>
      </c>
      <c r="P19" s="59">
        <f t="shared" si="4"/>
        <v>615.16</v>
      </c>
    </row>
    <row r="20" spans="1:17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9" t="s">
        <v>109</v>
      </c>
      <c r="H20" s="9" t="s">
        <v>9</v>
      </c>
      <c r="I20" s="20">
        <v>13702</v>
      </c>
      <c r="J20" s="20">
        <v>13888</v>
      </c>
      <c r="K20" s="20">
        <f t="shared" ref="K20:K25" si="5">J20-I20</f>
        <v>186</v>
      </c>
      <c r="L20" s="11">
        <f t="shared" ref="L20:L25" si="6">K20*3/100</f>
        <v>5.58</v>
      </c>
      <c r="M20" s="11">
        <v>0</v>
      </c>
      <c r="N20" s="20">
        <f t="shared" si="2"/>
        <v>6</v>
      </c>
      <c r="O20" s="20">
        <f t="shared" ref="O20:O29" si="7">K20-N20</f>
        <v>180</v>
      </c>
      <c r="P20" s="60">
        <f>O20*2.7</f>
        <v>486.00000000000006</v>
      </c>
    </row>
    <row r="21" spans="1:17" ht="17">
      <c r="A21" s="275"/>
      <c r="B21" s="273"/>
      <c r="C21" s="277"/>
      <c r="D21" s="267"/>
      <c r="E21" s="267"/>
      <c r="F21" s="267"/>
      <c r="G21" s="280"/>
      <c r="H21" s="2" t="s">
        <v>10</v>
      </c>
      <c r="I21" s="10">
        <v>402756</v>
      </c>
      <c r="J21" s="10">
        <v>437573</v>
      </c>
      <c r="K21" s="21">
        <f t="shared" si="5"/>
        <v>34817</v>
      </c>
      <c r="L21" s="11">
        <f t="shared" si="6"/>
        <v>1044.51</v>
      </c>
      <c r="M21" s="11">
        <v>0</v>
      </c>
      <c r="N21" s="10">
        <f t="shared" si="2"/>
        <v>1045</v>
      </c>
      <c r="O21" s="21">
        <f t="shared" si="7"/>
        <v>33772</v>
      </c>
      <c r="P21" s="61">
        <f t="shared" ref="P21:P26" si="8">O21*0.26</f>
        <v>8780.7200000000012</v>
      </c>
    </row>
    <row r="22" spans="1:17" ht="17">
      <c r="A22" s="131">
        <v>13</v>
      </c>
      <c r="B22" s="129" t="s">
        <v>75</v>
      </c>
      <c r="C22" s="132">
        <v>10386</v>
      </c>
      <c r="D22" s="130" t="s">
        <v>69</v>
      </c>
      <c r="E22" s="130" t="s">
        <v>66</v>
      </c>
      <c r="F22" s="130" t="s">
        <v>54</v>
      </c>
      <c r="G22" s="133" t="s">
        <v>110</v>
      </c>
      <c r="H22" s="2" t="s">
        <v>10</v>
      </c>
      <c r="I22" s="10">
        <v>262879</v>
      </c>
      <c r="J22" s="10">
        <v>297300</v>
      </c>
      <c r="K22" s="21">
        <f t="shared" si="5"/>
        <v>34421</v>
      </c>
      <c r="L22" s="11">
        <f t="shared" si="6"/>
        <v>1032.6300000000001</v>
      </c>
      <c r="M22" s="11">
        <v>0</v>
      </c>
      <c r="N22" s="10">
        <f t="shared" si="2"/>
        <v>1033</v>
      </c>
      <c r="O22" s="21">
        <f t="shared" si="7"/>
        <v>33388</v>
      </c>
      <c r="P22" s="61">
        <f t="shared" si="8"/>
        <v>8680.880000000001</v>
      </c>
    </row>
    <row r="23" spans="1:17" ht="17">
      <c r="A23" s="90">
        <v>14</v>
      </c>
      <c r="B23" s="91" t="s">
        <v>75</v>
      </c>
      <c r="C23" s="92">
        <v>10387</v>
      </c>
      <c r="D23" s="93" t="s">
        <v>68</v>
      </c>
      <c r="E23" s="93" t="s">
        <v>66</v>
      </c>
      <c r="F23" s="93" t="s">
        <v>54</v>
      </c>
      <c r="G23" s="107" t="s">
        <v>110</v>
      </c>
      <c r="H23" s="95" t="s">
        <v>10</v>
      </c>
      <c r="I23" s="21">
        <v>137505</v>
      </c>
      <c r="J23" s="21">
        <v>154917</v>
      </c>
      <c r="K23" s="21">
        <f t="shared" si="5"/>
        <v>17412</v>
      </c>
      <c r="L23" s="21">
        <f t="shared" si="6"/>
        <v>522.36</v>
      </c>
      <c r="M23" s="21">
        <v>0</v>
      </c>
      <c r="N23" s="21">
        <f t="shared" si="2"/>
        <v>522</v>
      </c>
      <c r="O23" s="21">
        <f t="shared" si="7"/>
        <v>16890</v>
      </c>
      <c r="P23" s="61">
        <f t="shared" si="8"/>
        <v>4391.4000000000005</v>
      </c>
    </row>
    <row r="24" spans="1:17" ht="17">
      <c r="A24" s="131">
        <v>15</v>
      </c>
      <c r="B24" s="129" t="s">
        <v>75</v>
      </c>
      <c r="C24" s="132">
        <v>10388</v>
      </c>
      <c r="D24" s="130" t="s">
        <v>65</v>
      </c>
      <c r="E24" s="78" t="s">
        <v>66</v>
      </c>
      <c r="F24" s="130" t="s">
        <v>54</v>
      </c>
      <c r="G24" s="133" t="s">
        <v>110</v>
      </c>
      <c r="H24" s="2" t="s">
        <v>10</v>
      </c>
      <c r="I24" s="10">
        <v>187158</v>
      </c>
      <c r="J24" s="10">
        <v>215207</v>
      </c>
      <c r="K24" s="21">
        <f t="shared" si="5"/>
        <v>28049</v>
      </c>
      <c r="L24" s="11">
        <f t="shared" si="6"/>
        <v>841.47</v>
      </c>
      <c r="M24" s="11">
        <v>0</v>
      </c>
      <c r="N24" s="10">
        <f t="shared" si="2"/>
        <v>841</v>
      </c>
      <c r="O24" s="21">
        <f t="shared" si="7"/>
        <v>27208</v>
      </c>
      <c r="P24" s="61">
        <f t="shared" si="8"/>
        <v>7074.08</v>
      </c>
    </row>
    <row r="25" spans="1:17" ht="27" customHeight="1">
      <c r="A25" s="2">
        <v>1</v>
      </c>
      <c r="B25" s="42" t="s">
        <v>123</v>
      </c>
      <c r="C25" s="46">
        <v>10223</v>
      </c>
      <c r="D25" s="44" t="s">
        <v>124</v>
      </c>
      <c r="E25" s="44" t="s">
        <v>127</v>
      </c>
      <c r="F25" s="44" t="s">
        <v>53</v>
      </c>
      <c r="G25" s="106" t="s">
        <v>111</v>
      </c>
      <c r="H25" s="2" t="s">
        <v>10</v>
      </c>
      <c r="I25" s="10">
        <v>89362</v>
      </c>
      <c r="J25" s="10">
        <v>90002</v>
      </c>
      <c r="K25" s="10">
        <f t="shared" si="5"/>
        <v>640</v>
      </c>
      <c r="L25" s="108">
        <f t="shared" si="6"/>
        <v>19.2</v>
      </c>
      <c r="M25" s="11">
        <v>0</v>
      </c>
      <c r="N25" s="10">
        <f>ROUND(L25,M25)</f>
        <v>19</v>
      </c>
      <c r="O25" s="10">
        <f t="shared" si="7"/>
        <v>621</v>
      </c>
      <c r="P25" s="59">
        <f t="shared" si="8"/>
        <v>161.46</v>
      </c>
    </row>
    <row r="26" spans="1:17" ht="27" customHeight="1">
      <c r="A26" s="2">
        <v>2</v>
      </c>
      <c r="B26" s="42" t="s">
        <v>123</v>
      </c>
      <c r="C26" s="46">
        <v>10222</v>
      </c>
      <c r="D26" s="44" t="s">
        <v>125</v>
      </c>
      <c r="E26" s="44" t="s">
        <v>127</v>
      </c>
      <c r="F26" s="44" t="s">
        <v>53</v>
      </c>
      <c r="G26" s="74" t="s">
        <v>111</v>
      </c>
      <c r="H26" s="2" t="s">
        <v>10</v>
      </c>
      <c r="I26" s="10">
        <v>67159</v>
      </c>
      <c r="J26" s="10">
        <v>72026</v>
      </c>
      <c r="K26" s="10">
        <f>J26-I26</f>
        <v>4867</v>
      </c>
      <c r="L26" s="11">
        <f>K26*3/100</f>
        <v>146.01</v>
      </c>
      <c r="M26" s="11">
        <v>0</v>
      </c>
      <c r="N26" s="10">
        <f>ROUND(L26,M26)</f>
        <v>146</v>
      </c>
      <c r="O26" s="10">
        <f t="shared" si="7"/>
        <v>4721</v>
      </c>
      <c r="P26" s="59">
        <f t="shared" si="8"/>
        <v>1227.46</v>
      </c>
    </row>
    <row r="27" spans="1:17" ht="17">
      <c r="A27" s="279">
        <v>3</v>
      </c>
      <c r="B27" s="272" t="s">
        <v>123</v>
      </c>
      <c r="C27" s="276">
        <v>10217</v>
      </c>
      <c r="D27" s="266" t="s">
        <v>126</v>
      </c>
      <c r="E27" s="266" t="s">
        <v>127</v>
      </c>
      <c r="F27" s="266" t="s">
        <v>55</v>
      </c>
      <c r="G27" s="281" t="s">
        <v>111</v>
      </c>
      <c r="H27" s="9" t="s">
        <v>9</v>
      </c>
      <c r="I27" s="20">
        <v>850</v>
      </c>
      <c r="J27" s="20">
        <v>1032</v>
      </c>
      <c r="K27" s="20">
        <f>J27-I27</f>
        <v>182</v>
      </c>
      <c r="L27" s="11">
        <f>K27*3/100</f>
        <v>5.46</v>
      </c>
      <c r="M27" s="11">
        <v>0</v>
      </c>
      <c r="N27" s="20">
        <f>ROUND(L27,M27)</f>
        <v>5</v>
      </c>
      <c r="O27" s="20">
        <f t="shared" si="7"/>
        <v>177</v>
      </c>
      <c r="P27" s="60">
        <f>O27*2.7</f>
        <v>477.90000000000003</v>
      </c>
    </row>
    <row r="28" spans="1:17" ht="17">
      <c r="A28" s="280"/>
      <c r="B28" s="273"/>
      <c r="C28" s="277"/>
      <c r="D28" s="267"/>
      <c r="E28" s="267"/>
      <c r="F28" s="267"/>
      <c r="G28" s="280"/>
      <c r="H28" s="2" t="s">
        <v>10</v>
      </c>
      <c r="I28" s="10">
        <v>52301</v>
      </c>
      <c r="J28" s="10">
        <v>58809</v>
      </c>
      <c r="K28" s="10">
        <f>J28-I28</f>
        <v>6508</v>
      </c>
      <c r="L28" s="11">
        <f>K28*3/100</f>
        <v>195.24</v>
      </c>
      <c r="M28" s="11">
        <v>0</v>
      </c>
      <c r="N28" s="10">
        <f>ROUND(L28,M28)</f>
        <v>195</v>
      </c>
      <c r="O28" s="10">
        <f t="shared" si="7"/>
        <v>6313</v>
      </c>
      <c r="P28" s="59">
        <f>O28*0.26</f>
        <v>1641.38</v>
      </c>
    </row>
    <row r="29" spans="1:17" ht="27" customHeight="1">
      <c r="A29" s="2">
        <v>1</v>
      </c>
      <c r="B29" s="42" t="s">
        <v>128</v>
      </c>
      <c r="C29" s="46">
        <v>12207</v>
      </c>
      <c r="D29" s="44" t="s">
        <v>129</v>
      </c>
      <c r="E29" s="44" t="s">
        <v>130</v>
      </c>
      <c r="F29" s="44" t="s">
        <v>53</v>
      </c>
      <c r="G29" s="106" t="s">
        <v>113</v>
      </c>
      <c r="H29" s="2" t="s">
        <v>10</v>
      </c>
      <c r="I29" s="10">
        <v>37829</v>
      </c>
      <c r="J29" s="10">
        <v>48974</v>
      </c>
      <c r="K29" s="10">
        <f>J29-I29</f>
        <v>11145</v>
      </c>
      <c r="L29" s="108">
        <f>K29*3/100</f>
        <v>334.35</v>
      </c>
      <c r="M29" s="11">
        <v>0</v>
      </c>
      <c r="N29" s="10">
        <f>ROUND(L29,M29)</f>
        <v>334</v>
      </c>
      <c r="O29" s="10">
        <f t="shared" si="7"/>
        <v>10811</v>
      </c>
      <c r="P29" s="173">
        <f>O29*0.26</f>
        <v>2810.86</v>
      </c>
      <c r="Q29" s="59"/>
    </row>
    <row r="30" spans="1:17" ht="20" customHeight="1">
      <c r="A30" s="269" t="s">
        <v>13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11"/>
      <c r="M30" s="11"/>
      <c r="N30" s="26">
        <f>SUM(N8:N24)</f>
        <v>9377</v>
      </c>
      <c r="O30" s="26">
        <f>SUM(O8:O24)</f>
        <v>303198</v>
      </c>
      <c r="P30" s="41">
        <f>SUM(P8:P24)</f>
        <v>79470.759999999995</v>
      </c>
    </row>
    <row r="31" spans="1:17" ht="10.5" customHeight="1">
      <c r="A31" s="30"/>
      <c r="B31" s="30"/>
      <c r="C31" s="30"/>
      <c r="D31" s="30"/>
      <c r="E31" s="30"/>
      <c r="F31" s="30"/>
      <c r="G31" s="30"/>
      <c r="H31" s="30"/>
      <c r="I31" s="56"/>
      <c r="J31" s="30"/>
      <c r="K31" s="30"/>
      <c r="L31" s="18"/>
      <c r="M31" s="18"/>
      <c r="N31" s="31"/>
      <c r="O31" s="31"/>
      <c r="P31" s="68"/>
    </row>
    <row r="32" spans="1:17" ht="20" customHeight="1">
      <c r="A32" s="13"/>
      <c r="B32" s="14"/>
      <c r="C32" s="48"/>
      <c r="D32" s="15"/>
      <c r="E32" s="15"/>
      <c r="F32" s="15"/>
      <c r="G32" s="75"/>
      <c r="H32" s="13"/>
      <c r="I32" s="57"/>
      <c r="J32" s="17"/>
      <c r="K32" s="17"/>
      <c r="L32" s="28"/>
      <c r="M32" s="28"/>
      <c r="N32" s="24" t="s">
        <v>14</v>
      </c>
      <c r="O32" s="17"/>
      <c r="P32" s="69">
        <f>SUM(P8:P24)</f>
        <v>79470.759999999995</v>
      </c>
    </row>
    <row r="33" spans="1:16" ht="20" customHeight="1">
      <c r="A33" s="13"/>
      <c r="B33" s="14"/>
      <c r="C33" s="48"/>
      <c r="D33" s="15"/>
      <c r="E33" s="15"/>
      <c r="F33" s="15"/>
      <c r="G33" s="75"/>
      <c r="H33" s="13"/>
      <c r="I33" s="57"/>
      <c r="J33" s="17"/>
      <c r="K33" s="17"/>
      <c r="L33" s="28"/>
      <c r="M33" s="28"/>
      <c r="N33" s="24" t="s">
        <v>15</v>
      </c>
      <c r="O33" s="17"/>
      <c r="P33" s="70">
        <f>P32*7%</f>
        <v>5562.9531999999999</v>
      </c>
    </row>
    <row r="34" spans="1:16" ht="20" customHeight="1">
      <c r="A34" s="13"/>
      <c r="B34" s="14"/>
      <c r="C34" s="48"/>
      <c r="D34" s="15"/>
      <c r="E34" s="15"/>
      <c r="F34" s="15"/>
      <c r="G34" s="75"/>
      <c r="H34" s="13"/>
      <c r="I34" s="57"/>
      <c r="J34" s="17"/>
      <c r="K34" s="17"/>
      <c r="L34" s="29"/>
      <c r="M34" s="29"/>
      <c r="N34" s="29" t="s">
        <v>16</v>
      </c>
      <c r="O34" s="17"/>
      <c r="P34" s="71">
        <f>SUM(P32:P33)</f>
        <v>85033.713199999998</v>
      </c>
    </row>
    <row r="35" spans="1:16" ht="20" customHeight="1">
      <c r="A35" s="13"/>
      <c r="B35" s="278" t="s">
        <v>17</v>
      </c>
      <c r="C35" s="278"/>
      <c r="D35" s="278"/>
      <c r="E35" s="15"/>
      <c r="F35" s="15"/>
      <c r="G35" s="75"/>
      <c r="H35" s="13"/>
      <c r="I35" s="57"/>
      <c r="J35" s="17"/>
      <c r="K35" s="17"/>
      <c r="L35" s="29"/>
      <c r="M35" s="29"/>
      <c r="N35" s="24"/>
      <c r="O35" s="17"/>
      <c r="P35" s="71"/>
    </row>
    <row r="36" spans="1:16" ht="20" customHeight="1">
      <c r="A36" s="13"/>
      <c r="B36" s="278" t="s">
        <v>22</v>
      </c>
      <c r="C36" s="278"/>
      <c r="D36" s="278"/>
      <c r="E36" s="15"/>
      <c r="F36" s="15"/>
      <c r="G36" s="75"/>
      <c r="H36" s="13"/>
      <c r="I36" s="57"/>
      <c r="J36" s="17"/>
      <c r="K36" s="17"/>
      <c r="L36" s="29"/>
      <c r="M36" s="29"/>
      <c r="N36" s="24"/>
      <c r="O36" s="17"/>
      <c r="P36" s="71"/>
    </row>
    <row r="37" spans="1:16" ht="20" customHeight="1">
      <c r="A37" s="13"/>
      <c r="B37" s="14"/>
      <c r="C37" s="48"/>
      <c r="D37" s="15"/>
      <c r="E37" s="15"/>
      <c r="F37" s="15"/>
      <c r="G37" s="75"/>
      <c r="H37" s="13"/>
      <c r="I37" s="57"/>
      <c r="J37" s="17"/>
      <c r="K37" s="17"/>
      <c r="L37" s="29"/>
      <c r="M37" s="29"/>
      <c r="N37" s="24"/>
      <c r="O37" s="17"/>
      <c r="P37" s="71"/>
    </row>
    <row r="38" spans="1:16" s="76" customFormat="1" ht="20" customHeight="1">
      <c r="A38"/>
      <c r="B38" s="3"/>
      <c r="C38" s="50"/>
      <c r="D38"/>
      <c r="E38"/>
      <c r="F38"/>
      <c r="H38"/>
      <c r="I38" s="58"/>
      <c r="J38"/>
      <c r="K38"/>
      <c r="L38"/>
      <c r="M38"/>
      <c r="N38"/>
      <c r="O38"/>
      <c r="P38" s="72"/>
    </row>
    <row r="39" spans="1:16" s="76" customFormat="1" ht="20">
      <c r="A39"/>
      <c r="B39" s="3"/>
      <c r="C39" s="50"/>
      <c r="D39" s="3"/>
      <c r="E39" s="3"/>
      <c r="F39" s="3"/>
      <c r="H39"/>
      <c r="I39" s="58"/>
      <c r="J39"/>
      <c r="K39"/>
      <c r="L39"/>
      <c r="M39"/>
      <c r="N39"/>
      <c r="O39"/>
      <c r="P39" s="72"/>
    </row>
    <row r="40" spans="1:16" s="76" customFormat="1" ht="20">
      <c r="A40"/>
      <c r="B40" s="4"/>
      <c r="C40" s="51"/>
      <c r="D40"/>
      <c r="E40"/>
      <c r="F40"/>
      <c r="H40"/>
      <c r="I40" s="58"/>
      <c r="J40"/>
      <c r="K40"/>
      <c r="L40"/>
      <c r="M40"/>
      <c r="N40"/>
      <c r="O40"/>
      <c r="P40" s="72"/>
    </row>
    <row r="41" spans="1:16" s="76" customFormat="1">
      <c r="A41"/>
      <c r="B41" s="5"/>
      <c r="C41" s="52"/>
      <c r="D41"/>
      <c r="E41"/>
      <c r="F41"/>
      <c r="H41"/>
      <c r="I41" s="58"/>
      <c r="J41"/>
      <c r="K41"/>
      <c r="L41"/>
      <c r="M41"/>
      <c r="N41"/>
      <c r="O41"/>
      <c r="P41" s="72"/>
    </row>
  </sheetData>
  <mergeCells count="29">
    <mergeCell ref="F27:F28"/>
    <mergeCell ref="G27:G28"/>
    <mergeCell ref="A27:A28"/>
    <mergeCell ref="B27:B28"/>
    <mergeCell ref="C27:C28"/>
    <mergeCell ref="D27:D28"/>
    <mergeCell ref="E27:E28"/>
    <mergeCell ref="E18:E19"/>
    <mergeCell ref="A1:P1"/>
    <mergeCell ref="A2:P2"/>
    <mergeCell ref="A3:P3"/>
    <mergeCell ref="A5:P5"/>
    <mergeCell ref="A6:P6"/>
    <mergeCell ref="A30:K30"/>
    <mergeCell ref="B35:D35"/>
    <mergeCell ref="B36:D36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Q48"/>
  <sheetViews>
    <sheetView zoomScale="96" zoomScaleNormal="96" zoomScalePageLayoutView="96" workbookViewId="0">
      <selection activeCell="O8" sqref="O8"/>
    </sheetView>
  </sheetViews>
  <sheetFormatPr baseColWidth="10" defaultColWidth="8.83203125" defaultRowHeight="14" x14ac:dyDescent="0"/>
  <cols>
    <col min="1" max="1" width="4.5" bestFit="1" customWidth="1"/>
    <col min="2" max="2" width="39.5" customWidth="1"/>
    <col min="3" max="3" width="12.83203125" style="53" bestFit="1" customWidth="1"/>
    <col min="4" max="4" width="29.1640625" customWidth="1"/>
    <col min="5" max="5" width="14.1640625" customWidth="1"/>
    <col min="6" max="6" width="5.83203125" bestFit="1" customWidth="1"/>
    <col min="7" max="7" width="11.5" style="76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3" width="6" hidden="1" customWidth="1"/>
    <col min="14" max="14" width="7.1640625" bestFit="1" customWidth="1"/>
    <col min="15" max="15" width="12.5" bestFit="1" customWidth="1"/>
    <col min="16" max="16" width="11.5" style="72" bestFit="1" customWidth="1"/>
  </cols>
  <sheetData>
    <row r="1" spans="1:16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</row>
    <row r="2" spans="1:16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</row>
    <row r="3" spans="1:16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</row>
    <row r="4" spans="1:16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4"/>
      <c r="O4" s="35"/>
      <c r="P4" s="66"/>
    </row>
    <row r="5" spans="1:16" ht="20" thickTop="1">
      <c r="A5" s="268" t="s">
        <v>117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</row>
    <row r="6" spans="1:16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</row>
    <row r="7" spans="1:16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8"/>
      <c r="N7" s="1" t="s">
        <v>6</v>
      </c>
      <c r="O7" s="1" t="s">
        <v>7</v>
      </c>
      <c r="P7" s="67" t="s">
        <v>8</v>
      </c>
    </row>
    <row r="8" spans="1:16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54</v>
      </c>
      <c r="G8" s="106" t="s">
        <v>113</v>
      </c>
      <c r="H8" s="2" t="s">
        <v>10</v>
      </c>
      <c r="I8" s="10">
        <v>71466</v>
      </c>
      <c r="J8" s="10">
        <v>77722</v>
      </c>
      <c r="K8" s="10">
        <f>J8-I8</f>
        <v>6256</v>
      </c>
      <c r="L8" s="108">
        <f>K8*3/100</f>
        <v>187.68</v>
      </c>
      <c r="M8" s="11">
        <v>0</v>
      </c>
      <c r="N8" s="10">
        <f>ROUND(L8,M8)</f>
        <v>188</v>
      </c>
      <c r="O8" s="10">
        <f>K8-N8</f>
        <v>6068</v>
      </c>
      <c r="P8" s="59">
        <f>O8*0.26</f>
        <v>1577.68</v>
      </c>
    </row>
    <row r="9" spans="1:16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74" t="s">
        <v>113</v>
      </c>
      <c r="H9" s="2" t="s">
        <v>10</v>
      </c>
      <c r="I9" s="10">
        <v>158529</v>
      </c>
      <c r="J9" s="10">
        <v>171568</v>
      </c>
      <c r="K9" s="10">
        <f t="shared" ref="K9:K19" si="0">J9-I9</f>
        <v>13039</v>
      </c>
      <c r="L9" s="11">
        <f t="shared" ref="L9:L19" si="1">K9*3/100</f>
        <v>391.17</v>
      </c>
      <c r="M9" s="11">
        <v>0</v>
      </c>
      <c r="N9" s="10">
        <f t="shared" ref="N9:N24" si="2">ROUND(L9,M9)</f>
        <v>391</v>
      </c>
      <c r="O9" s="10">
        <f t="shared" ref="O9:O19" si="3">K9-N9</f>
        <v>12648</v>
      </c>
      <c r="P9" s="59">
        <f t="shared" ref="P9:P19" si="4">O9*0.26</f>
        <v>3288.48</v>
      </c>
    </row>
    <row r="10" spans="1:16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106" t="s">
        <v>113</v>
      </c>
      <c r="H10" s="2" t="s">
        <v>10</v>
      </c>
      <c r="I10" s="10">
        <v>163334</v>
      </c>
      <c r="J10" s="10">
        <v>180699</v>
      </c>
      <c r="K10" s="10">
        <f t="shared" si="0"/>
        <v>17365</v>
      </c>
      <c r="L10" s="11">
        <f t="shared" si="1"/>
        <v>520.95000000000005</v>
      </c>
      <c r="M10" s="11">
        <v>0</v>
      </c>
      <c r="N10" s="10">
        <f t="shared" si="2"/>
        <v>521</v>
      </c>
      <c r="O10" s="10">
        <f t="shared" si="3"/>
        <v>16844</v>
      </c>
      <c r="P10" s="59">
        <f t="shared" si="4"/>
        <v>4379.4400000000005</v>
      </c>
    </row>
    <row r="11" spans="1:16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74" t="s">
        <v>113</v>
      </c>
      <c r="H11" s="2" t="s">
        <v>10</v>
      </c>
      <c r="I11" s="10">
        <v>207861</v>
      </c>
      <c r="J11" s="10">
        <v>311570</v>
      </c>
      <c r="K11" s="10">
        <f t="shared" si="0"/>
        <v>103709</v>
      </c>
      <c r="L11" s="11">
        <f t="shared" si="1"/>
        <v>3111.27</v>
      </c>
      <c r="M11" s="11">
        <v>0</v>
      </c>
      <c r="N11" s="10">
        <f t="shared" si="2"/>
        <v>3111</v>
      </c>
      <c r="O11" s="10">
        <f t="shared" si="3"/>
        <v>100598</v>
      </c>
      <c r="P11" s="59">
        <f t="shared" si="4"/>
        <v>26155.48</v>
      </c>
    </row>
    <row r="12" spans="1:16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106" t="s">
        <v>113</v>
      </c>
      <c r="H12" s="2" t="s">
        <v>10</v>
      </c>
      <c r="I12" s="10">
        <v>197772</v>
      </c>
      <c r="J12" s="10">
        <v>214082</v>
      </c>
      <c r="K12" s="10">
        <f t="shared" si="0"/>
        <v>16310</v>
      </c>
      <c r="L12" s="11">
        <f t="shared" si="1"/>
        <v>489.3</v>
      </c>
      <c r="M12" s="11">
        <v>0</v>
      </c>
      <c r="N12" s="10">
        <f t="shared" si="2"/>
        <v>489</v>
      </c>
      <c r="O12" s="10">
        <f t="shared" si="3"/>
        <v>15821</v>
      </c>
      <c r="P12" s="59">
        <f t="shared" si="4"/>
        <v>4113.46</v>
      </c>
    </row>
    <row r="13" spans="1:16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74" t="s">
        <v>113</v>
      </c>
      <c r="H13" s="2" t="s">
        <v>10</v>
      </c>
      <c r="I13" s="10">
        <v>139251</v>
      </c>
      <c r="J13" s="10">
        <v>152941</v>
      </c>
      <c r="K13" s="10">
        <f t="shared" si="0"/>
        <v>13690</v>
      </c>
      <c r="L13" s="11">
        <f t="shared" si="1"/>
        <v>410.7</v>
      </c>
      <c r="M13" s="11">
        <v>0</v>
      </c>
      <c r="N13" s="10">
        <f t="shared" si="2"/>
        <v>411</v>
      </c>
      <c r="O13" s="10">
        <f t="shared" si="3"/>
        <v>13279</v>
      </c>
      <c r="P13" s="59">
        <f t="shared" si="4"/>
        <v>3452.54</v>
      </c>
    </row>
    <row r="14" spans="1:16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74" t="s">
        <v>114</v>
      </c>
      <c r="H14" s="2" t="s">
        <v>10</v>
      </c>
      <c r="I14" s="10">
        <v>94211</v>
      </c>
      <c r="J14" s="10">
        <v>104609</v>
      </c>
      <c r="K14" s="10">
        <f t="shared" si="0"/>
        <v>10398</v>
      </c>
      <c r="L14" s="11">
        <f t="shared" si="1"/>
        <v>311.94</v>
      </c>
      <c r="M14" s="11">
        <v>0</v>
      </c>
      <c r="N14" s="10">
        <f t="shared" si="2"/>
        <v>312</v>
      </c>
      <c r="O14" s="10">
        <f t="shared" si="3"/>
        <v>10086</v>
      </c>
      <c r="P14" s="59">
        <f t="shared" si="4"/>
        <v>2622.36</v>
      </c>
    </row>
    <row r="15" spans="1:16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74" t="s">
        <v>115</v>
      </c>
      <c r="H15" s="2" t="s">
        <v>10</v>
      </c>
      <c r="I15" s="10">
        <v>281759</v>
      </c>
      <c r="J15" s="10">
        <v>307678</v>
      </c>
      <c r="K15" s="10">
        <f t="shared" si="0"/>
        <v>25919</v>
      </c>
      <c r="L15" s="11">
        <f t="shared" si="1"/>
        <v>777.57</v>
      </c>
      <c r="M15" s="11">
        <v>0</v>
      </c>
      <c r="N15" s="10">
        <f t="shared" si="2"/>
        <v>778</v>
      </c>
      <c r="O15" s="10">
        <f t="shared" si="3"/>
        <v>25141</v>
      </c>
      <c r="P15" s="59">
        <f t="shared" si="4"/>
        <v>6536.66</v>
      </c>
    </row>
    <row r="16" spans="1:16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74" t="s">
        <v>116</v>
      </c>
      <c r="H16" s="2" t="s">
        <v>10</v>
      </c>
      <c r="I16" s="10">
        <v>212016</v>
      </c>
      <c r="J16" s="10">
        <v>240902</v>
      </c>
      <c r="K16" s="10">
        <f t="shared" si="0"/>
        <v>28886</v>
      </c>
      <c r="L16" s="11">
        <f t="shared" si="1"/>
        <v>866.58</v>
      </c>
      <c r="M16" s="11">
        <v>0</v>
      </c>
      <c r="N16" s="10">
        <f t="shared" si="2"/>
        <v>867</v>
      </c>
      <c r="O16" s="10">
        <f t="shared" si="3"/>
        <v>28019</v>
      </c>
      <c r="P16" s="59">
        <f t="shared" si="4"/>
        <v>7284.9400000000005</v>
      </c>
    </row>
    <row r="17" spans="1:17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74" t="s">
        <v>115</v>
      </c>
      <c r="H17" s="2" t="s">
        <v>10</v>
      </c>
      <c r="I17" s="10">
        <v>89880</v>
      </c>
      <c r="J17" s="10">
        <v>100095</v>
      </c>
      <c r="K17" s="10">
        <f t="shared" si="0"/>
        <v>10215</v>
      </c>
      <c r="L17" s="11">
        <f t="shared" si="1"/>
        <v>306.45</v>
      </c>
      <c r="M17" s="11">
        <v>0</v>
      </c>
      <c r="N17" s="10">
        <f t="shared" si="2"/>
        <v>306</v>
      </c>
      <c r="O17" s="10">
        <f t="shared" si="3"/>
        <v>9909</v>
      </c>
      <c r="P17" s="59">
        <f t="shared" si="4"/>
        <v>2576.34</v>
      </c>
    </row>
    <row r="18" spans="1:17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81" t="s">
        <v>116</v>
      </c>
      <c r="H18" s="9" t="s">
        <v>9</v>
      </c>
      <c r="I18" s="20">
        <v>2085</v>
      </c>
      <c r="J18" s="20">
        <v>2175</v>
      </c>
      <c r="K18" s="20">
        <f t="shared" si="0"/>
        <v>90</v>
      </c>
      <c r="L18" s="11">
        <f>K18*3/100</f>
        <v>2.7</v>
      </c>
      <c r="M18" s="11">
        <v>0</v>
      </c>
      <c r="N18" s="20">
        <f t="shared" si="2"/>
        <v>3</v>
      </c>
      <c r="O18" s="20">
        <f t="shared" si="3"/>
        <v>87</v>
      </c>
      <c r="P18" s="60">
        <f>O18*2.7</f>
        <v>234.9</v>
      </c>
    </row>
    <row r="19" spans="1:17" ht="17">
      <c r="A19" s="275"/>
      <c r="B19" s="273"/>
      <c r="C19" s="277"/>
      <c r="D19" s="267"/>
      <c r="E19" s="267"/>
      <c r="F19" s="267"/>
      <c r="G19" s="280"/>
      <c r="H19" s="2" t="s">
        <v>10</v>
      </c>
      <c r="I19" s="10">
        <v>28925</v>
      </c>
      <c r="J19" s="10">
        <v>30700</v>
      </c>
      <c r="K19" s="10">
        <f t="shared" si="0"/>
        <v>1775</v>
      </c>
      <c r="L19" s="11">
        <f t="shared" si="1"/>
        <v>53.25</v>
      </c>
      <c r="M19" s="11">
        <v>0</v>
      </c>
      <c r="N19" s="10">
        <f t="shared" si="2"/>
        <v>53</v>
      </c>
      <c r="O19" s="10">
        <f t="shared" si="3"/>
        <v>1722</v>
      </c>
      <c r="P19" s="59">
        <f t="shared" si="4"/>
        <v>447.72</v>
      </c>
    </row>
    <row r="20" spans="1:17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9" t="s">
        <v>116</v>
      </c>
      <c r="H20" s="9" t="s">
        <v>9</v>
      </c>
      <c r="I20" s="20">
        <v>13888</v>
      </c>
      <c r="J20" s="20">
        <v>14170</v>
      </c>
      <c r="K20" s="20">
        <f t="shared" ref="K20:K25" si="5">J20-I20</f>
        <v>282</v>
      </c>
      <c r="L20" s="11">
        <f t="shared" ref="L20:L25" si="6">K20*3/100</f>
        <v>8.4600000000000009</v>
      </c>
      <c r="M20" s="11">
        <v>0</v>
      </c>
      <c r="N20" s="20">
        <f t="shared" si="2"/>
        <v>8</v>
      </c>
      <c r="O20" s="20">
        <f t="shared" ref="O20:O34" si="7">K20-N20</f>
        <v>274</v>
      </c>
      <c r="P20" s="60">
        <f>O20*2.7</f>
        <v>739.80000000000007</v>
      </c>
    </row>
    <row r="21" spans="1:17" ht="17">
      <c r="A21" s="275"/>
      <c r="B21" s="273"/>
      <c r="C21" s="277"/>
      <c r="D21" s="267"/>
      <c r="E21" s="267"/>
      <c r="F21" s="267"/>
      <c r="G21" s="280"/>
      <c r="H21" s="2" t="s">
        <v>10</v>
      </c>
      <c r="I21" s="10">
        <v>437573</v>
      </c>
      <c r="J21" s="10">
        <v>480106</v>
      </c>
      <c r="K21" s="21">
        <f t="shared" si="5"/>
        <v>42533</v>
      </c>
      <c r="L21" s="11">
        <f t="shared" si="6"/>
        <v>1275.99</v>
      </c>
      <c r="M21" s="11">
        <v>0</v>
      </c>
      <c r="N21" s="10">
        <f t="shared" si="2"/>
        <v>1276</v>
      </c>
      <c r="O21" s="21">
        <f t="shared" si="7"/>
        <v>41257</v>
      </c>
      <c r="P21" s="61">
        <f t="shared" ref="P21:P26" si="8">O21*0.26</f>
        <v>10726.82</v>
      </c>
    </row>
    <row r="22" spans="1:17" ht="17">
      <c r="A22" s="136">
        <v>13</v>
      </c>
      <c r="B22" s="134" t="s">
        <v>75</v>
      </c>
      <c r="C22" s="137">
        <v>10386</v>
      </c>
      <c r="D22" s="135" t="s">
        <v>69</v>
      </c>
      <c r="E22" s="135" t="s">
        <v>66</v>
      </c>
      <c r="F22" s="135" t="s">
        <v>54</v>
      </c>
      <c r="G22" s="138" t="s">
        <v>115</v>
      </c>
      <c r="H22" s="2" t="s">
        <v>10</v>
      </c>
      <c r="I22" s="10">
        <v>297300</v>
      </c>
      <c r="J22" s="10">
        <v>331826</v>
      </c>
      <c r="K22" s="21">
        <f t="shared" si="5"/>
        <v>34526</v>
      </c>
      <c r="L22" s="11">
        <f t="shared" si="6"/>
        <v>1035.78</v>
      </c>
      <c r="M22" s="11">
        <v>0</v>
      </c>
      <c r="N22" s="10">
        <f t="shared" si="2"/>
        <v>1036</v>
      </c>
      <c r="O22" s="21">
        <f t="shared" si="7"/>
        <v>33490</v>
      </c>
      <c r="P22" s="61">
        <f t="shared" si="8"/>
        <v>8707.4</v>
      </c>
    </row>
    <row r="23" spans="1:17" ht="17">
      <c r="A23" s="90">
        <v>14</v>
      </c>
      <c r="B23" s="91" t="s">
        <v>75</v>
      </c>
      <c r="C23" s="92">
        <v>10387</v>
      </c>
      <c r="D23" s="93" t="s">
        <v>68</v>
      </c>
      <c r="E23" s="93" t="s">
        <v>66</v>
      </c>
      <c r="F23" s="93" t="s">
        <v>54</v>
      </c>
      <c r="G23" s="107" t="s">
        <v>115</v>
      </c>
      <c r="H23" s="95" t="s">
        <v>10</v>
      </c>
      <c r="I23" s="21">
        <v>154917</v>
      </c>
      <c r="J23" s="21">
        <v>173849</v>
      </c>
      <c r="K23" s="21">
        <f t="shared" si="5"/>
        <v>18932</v>
      </c>
      <c r="L23" s="21">
        <f t="shared" si="6"/>
        <v>567.96</v>
      </c>
      <c r="M23" s="21">
        <v>0</v>
      </c>
      <c r="N23" s="21">
        <f t="shared" si="2"/>
        <v>568</v>
      </c>
      <c r="O23" s="21">
        <f t="shared" si="7"/>
        <v>18364</v>
      </c>
      <c r="P23" s="61">
        <f t="shared" si="8"/>
        <v>4774.6400000000003</v>
      </c>
    </row>
    <row r="24" spans="1:17" ht="17">
      <c r="A24" s="136">
        <v>15</v>
      </c>
      <c r="B24" s="134" t="s">
        <v>75</v>
      </c>
      <c r="C24" s="137">
        <v>10388</v>
      </c>
      <c r="D24" s="135" t="s">
        <v>65</v>
      </c>
      <c r="E24" s="78" t="s">
        <v>66</v>
      </c>
      <c r="F24" s="135" t="s">
        <v>54</v>
      </c>
      <c r="G24" s="138" t="s">
        <v>115</v>
      </c>
      <c r="H24" s="2" t="s">
        <v>10</v>
      </c>
      <c r="I24" s="10">
        <v>215207</v>
      </c>
      <c r="J24" s="10">
        <v>244916</v>
      </c>
      <c r="K24" s="21">
        <f t="shared" si="5"/>
        <v>29709</v>
      </c>
      <c r="L24" s="11">
        <f t="shared" si="6"/>
        <v>891.27</v>
      </c>
      <c r="M24" s="11">
        <v>0</v>
      </c>
      <c r="N24" s="10">
        <f t="shared" si="2"/>
        <v>891</v>
      </c>
      <c r="O24" s="21">
        <f t="shared" si="7"/>
        <v>28818</v>
      </c>
      <c r="P24" s="61">
        <f t="shared" si="8"/>
        <v>7492.68</v>
      </c>
    </row>
    <row r="25" spans="1:17" ht="27" customHeight="1">
      <c r="A25" s="2">
        <v>1</v>
      </c>
      <c r="B25" s="42" t="s">
        <v>123</v>
      </c>
      <c r="C25" s="46">
        <v>10223</v>
      </c>
      <c r="D25" s="44" t="s">
        <v>124</v>
      </c>
      <c r="E25" s="44" t="s">
        <v>127</v>
      </c>
      <c r="F25" s="44" t="s">
        <v>53</v>
      </c>
      <c r="G25" s="106" t="s">
        <v>116</v>
      </c>
      <c r="H25" s="2" t="s">
        <v>10</v>
      </c>
      <c r="I25" s="10">
        <v>90002</v>
      </c>
      <c r="J25" s="10">
        <v>91598</v>
      </c>
      <c r="K25" s="10">
        <f t="shared" si="5"/>
        <v>1596</v>
      </c>
      <c r="L25" s="108">
        <f t="shared" si="6"/>
        <v>47.88</v>
      </c>
      <c r="M25" s="11">
        <v>0</v>
      </c>
      <c r="N25" s="10">
        <f t="shared" ref="N25:N34" si="9">ROUND(L25,M25)</f>
        <v>48</v>
      </c>
      <c r="O25" s="10">
        <f t="shared" si="7"/>
        <v>1548</v>
      </c>
      <c r="P25" s="59">
        <f t="shared" si="8"/>
        <v>402.48</v>
      </c>
    </row>
    <row r="26" spans="1:17" ht="27" customHeight="1">
      <c r="A26" s="2">
        <v>2</v>
      </c>
      <c r="B26" s="42" t="s">
        <v>123</v>
      </c>
      <c r="C26" s="46">
        <v>10222</v>
      </c>
      <c r="D26" s="44" t="s">
        <v>125</v>
      </c>
      <c r="E26" s="44" t="s">
        <v>127</v>
      </c>
      <c r="F26" s="44" t="s">
        <v>53</v>
      </c>
      <c r="G26" s="74" t="s">
        <v>116</v>
      </c>
      <c r="H26" s="2" t="s">
        <v>10</v>
      </c>
      <c r="I26" s="10">
        <v>72026</v>
      </c>
      <c r="J26" s="10">
        <v>79783</v>
      </c>
      <c r="K26" s="10">
        <f t="shared" ref="K26:K34" si="10">J26-I26</f>
        <v>7757</v>
      </c>
      <c r="L26" s="11">
        <f t="shared" ref="L26:L34" si="11">K26*3/100</f>
        <v>232.71</v>
      </c>
      <c r="M26" s="11">
        <v>0</v>
      </c>
      <c r="N26" s="10">
        <f t="shared" si="9"/>
        <v>233</v>
      </c>
      <c r="O26" s="10">
        <f t="shared" si="7"/>
        <v>7524</v>
      </c>
      <c r="P26" s="59">
        <f t="shared" si="8"/>
        <v>1956.24</v>
      </c>
    </row>
    <row r="27" spans="1:17" ht="17">
      <c r="A27" s="279">
        <v>3</v>
      </c>
      <c r="B27" s="272" t="s">
        <v>123</v>
      </c>
      <c r="C27" s="276">
        <v>10217</v>
      </c>
      <c r="D27" s="266" t="s">
        <v>126</v>
      </c>
      <c r="E27" s="266" t="s">
        <v>127</v>
      </c>
      <c r="F27" s="266" t="s">
        <v>55</v>
      </c>
      <c r="G27" s="281" t="s">
        <v>116</v>
      </c>
      <c r="H27" s="9" t="s">
        <v>9</v>
      </c>
      <c r="I27" s="20">
        <v>1032</v>
      </c>
      <c r="J27" s="20">
        <v>1349</v>
      </c>
      <c r="K27" s="20">
        <f t="shared" si="10"/>
        <v>317</v>
      </c>
      <c r="L27" s="11">
        <f t="shared" si="11"/>
        <v>9.51</v>
      </c>
      <c r="M27" s="11">
        <v>0</v>
      </c>
      <c r="N27" s="20">
        <f t="shared" si="9"/>
        <v>10</v>
      </c>
      <c r="O27" s="20">
        <f t="shared" si="7"/>
        <v>307</v>
      </c>
      <c r="P27" s="60">
        <f>O27*2.7</f>
        <v>828.90000000000009</v>
      </c>
    </row>
    <row r="28" spans="1:17" ht="17">
      <c r="A28" s="280"/>
      <c r="B28" s="273"/>
      <c r="C28" s="277"/>
      <c r="D28" s="267"/>
      <c r="E28" s="267"/>
      <c r="F28" s="267"/>
      <c r="G28" s="280"/>
      <c r="H28" s="2" t="s">
        <v>10</v>
      </c>
      <c r="I28" s="10">
        <v>58809</v>
      </c>
      <c r="J28" s="10">
        <v>68452</v>
      </c>
      <c r="K28" s="10">
        <f t="shared" si="10"/>
        <v>9643</v>
      </c>
      <c r="L28" s="11">
        <f t="shared" si="11"/>
        <v>289.29000000000002</v>
      </c>
      <c r="M28" s="11">
        <v>0</v>
      </c>
      <c r="N28" s="10">
        <f t="shared" si="9"/>
        <v>289</v>
      </c>
      <c r="O28" s="10">
        <f t="shared" si="7"/>
        <v>9354</v>
      </c>
      <c r="P28" s="59">
        <f>O28*0.26</f>
        <v>2432.04</v>
      </c>
    </row>
    <row r="29" spans="1:17" ht="27" customHeight="1">
      <c r="A29" s="2">
        <v>1</v>
      </c>
      <c r="B29" s="42" t="s">
        <v>128</v>
      </c>
      <c r="C29" s="46">
        <v>12207</v>
      </c>
      <c r="D29" s="44" t="s">
        <v>129</v>
      </c>
      <c r="E29" s="44" t="s">
        <v>130</v>
      </c>
      <c r="F29" s="44" t="s">
        <v>53</v>
      </c>
      <c r="G29" s="106" t="s">
        <v>113</v>
      </c>
      <c r="H29" s="2" t="s">
        <v>10</v>
      </c>
      <c r="I29" s="10">
        <v>37829</v>
      </c>
      <c r="J29" s="10">
        <v>48974</v>
      </c>
      <c r="K29" s="10">
        <f t="shared" si="10"/>
        <v>11145</v>
      </c>
      <c r="L29" s="108">
        <f t="shared" si="11"/>
        <v>334.35</v>
      </c>
      <c r="M29" s="11">
        <v>0</v>
      </c>
      <c r="N29" s="10">
        <f t="shared" si="9"/>
        <v>334</v>
      </c>
      <c r="O29" s="10">
        <f t="shared" si="7"/>
        <v>10811</v>
      </c>
      <c r="P29" s="173">
        <f>O29*0.28</f>
        <v>3027.0800000000004</v>
      </c>
      <c r="Q29" s="59"/>
    </row>
    <row r="30" spans="1:17" ht="27" customHeight="1">
      <c r="A30" s="2">
        <v>1</v>
      </c>
      <c r="B30" s="42" t="s">
        <v>123</v>
      </c>
      <c r="C30" s="46">
        <v>10223</v>
      </c>
      <c r="D30" s="44" t="s">
        <v>124</v>
      </c>
      <c r="E30" s="44" t="s">
        <v>127</v>
      </c>
      <c r="F30" s="44" t="s">
        <v>53</v>
      </c>
      <c r="G30" s="106" t="s">
        <v>116</v>
      </c>
      <c r="H30" s="2" t="s">
        <v>10</v>
      </c>
      <c r="I30" s="10">
        <v>90002</v>
      </c>
      <c r="J30" s="10">
        <v>91598</v>
      </c>
      <c r="K30" s="10">
        <f t="shared" si="10"/>
        <v>1596</v>
      </c>
      <c r="L30" s="108">
        <f t="shared" si="11"/>
        <v>47.88</v>
      </c>
      <c r="M30" s="11">
        <v>0</v>
      </c>
      <c r="N30" s="10">
        <f t="shared" si="9"/>
        <v>48</v>
      </c>
      <c r="O30" s="10">
        <f t="shared" si="7"/>
        <v>1548</v>
      </c>
      <c r="P30" s="59">
        <f>O30*0.26</f>
        <v>402.48</v>
      </c>
    </row>
    <row r="31" spans="1:17" ht="27" customHeight="1">
      <c r="A31" s="2">
        <v>2</v>
      </c>
      <c r="B31" s="42" t="s">
        <v>123</v>
      </c>
      <c r="C31" s="46">
        <v>10222</v>
      </c>
      <c r="D31" s="44" t="s">
        <v>125</v>
      </c>
      <c r="E31" s="44" t="s">
        <v>127</v>
      </c>
      <c r="F31" s="44" t="s">
        <v>53</v>
      </c>
      <c r="G31" s="74" t="s">
        <v>116</v>
      </c>
      <c r="H31" s="2" t="s">
        <v>10</v>
      </c>
      <c r="I31" s="10">
        <v>72026</v>
      </c>
      <c r="J31" s="10">
        <v>79783</v>
      </c>
      <c r="K31" s="10">
        <f t="shared" si="10"/>
        <v>7757</v>
      </c>
      <c r="L31" s="11">
        <f t="shared" si="11"/>
        <v>232.71</v>
      </c>
      <c r="M31" s="11">
        <v>0</v>
      </c>
      <c r="N31" s="10">
        <f t="shared" si="9"/>
        <v>233</v>
      </c>
      <c r="O31" s="10">
        <f t="shared" si="7"/>
        <v>7524</v>
      </c>
      <c r="P31" s="59">
        <f>O31*0.26</f>
        <v>1956.24</v>
      </c>
    </row>
    <row r="32" spans="1:17" ht="17">
      <c r="A32" s="279">
        <v>3</v>
      </c>
      <c r="B32" s="272" t="s">
        <v>123</v>
      </c>
      <c r="C32" s="276">
        <v>10217</v>
      </c>
      <c r="D32" s="266" t="s">
        <v>126</v>
      </c>
      <c r="E32" s="266" t="s">
        <v>127</v>
      </c>
      <c r="F32" s="266" t="s">
        <v>55</v>
      </c>
      <c r="G32" s="281" t="s">
        <v>116</v>
      </c>
      <c r="H32" s="9" t="s">
        <v>9</v>
      </c>
      <c r="I32" s="20">
        <v>1032</v>
      </c>
      <c r="J32" s="20">
        <v>1349</v>
      </c>
      <c r="K32" s="20">
        <f t="shared" si="10"/>
        <v>317</v>
      </c>
      <c r="L32" s="11">
        <f t="shared" si="11"/>
        <v>9.51</v>
      </c>
      <c r="M32" s="11">
        <v>0</v>
      </c>
      <c r="N32" s="20">
        <f t="shared" si="9"/>
        <v>10</v>
      </c>
      <c r="O32" s="20">
        <f t="shared" si="7"/>
        <v>307</v>
      </c>
      <c r="P32" s="60">
        <f>O32*2.7</f>
        <v>828.90000000000009</v>
      </c>
    </row>
    <row r="33" spans="1:16" ht="17">
      <c r="A33" s="280"/>
      <c r="B33" s="273"/>
      <c r="C33" s="277"/>
      <c r="D33" s="267"/>
      <c r="E33" s="267"/>
      <c r="F33" s="267"/>
      <c r="G33" s="280"/>
      <c r="H33" s="2" t="s">
        <v>10</v>
      </c>
      <c r="I33" s="10">
        <v>58809</v>
      </c>
      <c r="J33" s="10">
        <v>68452</v>
      </c>
      <c r="K33" s="10">
        <f t="shared" si="10"/>
        <v>9643</v>
      </c>
      <c r="L33" s="11">
        <f t="shared" si="11"/>
        <v>289.29000000000002</v>
      </c>
      <c r="M33" s="11">
        <v>0</v>
      </c>
      <c r="N33" s="10">
        <f t="shared" si="9"/>
        <v>289</v>
      </c>
      <c r="O33" s="10">
        <f t="shared" si="7"/>
        <v>9354</v>
      </c>
      <c r="P33" s="59">
        <f>O33*0.26</f>
        <v>2432.04</v>
      </c>
    </row>
    <row r="34" spans="1:16" ht="27" customHeight="1">
      <c r="A34" s="2">
        <v>1</v>
      </c>
      <c r="B34" s="42" t="s">
        <v>128</v>
      </c>
      <c r="C34" s="46">
        <v>12207</v>
      </c>
      <c r="D34" s="44" t="s">
        <v>129</v>
      </c>
      <c r="E34" s="44" t="s">
        <v>130</v>
      </c>
      <c r="F34" s="44" t="s">
        <v>53</v>
      </c>
      <c r="G34" s="106" t="s">
        <v>113</v>
      </c>
      <c r="H34" s="2" t="s">
        <v>10</v>
      </c>
      <c r="I34" s="12">
        <v>23148</v>
      </c>
      <c r="J34" s="10">
        <v>37829</v>
      </c>
      <c r="K34" s="10">
        <f t="shared" si="10"/>
        <v>14681</v>
      </c>
      <c r="L34" s="108">
        <f t="shared" si="11"/>
        <v>440.43</v>
      </c>
      <c r="M34" s="11">
        <v>0</v>
      </c>
      <c r="N34" s="10">
        <f t="shared" si="9"/>
        <v>440</v>
      </c>
      <c r="O34" s="10">
        <f t="shared" si="7"/>
        <v>14241</v>
      </c>
      <c r="P34" s="59">
        <f>O34*0.26</f>
        <v>3702.6600000000003</v>
      </c>
    </row>
    <row r="35" spans="1:16" ht="27" customHeight="1">
      <c r="A35" s="144"/>
      <c r="B35" s="140"/>
      <c r="C35" s="146"/>
      <c r="D35" s="142"/>
      <c r="E35" s="142"/>
      <c r="F35" s="142"/>
      <c r="G35" s="148"/>
      <c r="H35" s="2"/>
      <c r="I35" s="12"/>
      <c r="J35" s="10"/>
      <c r="K35" s="10"/>
      <c r="L35" s="108"/>
      <c r="M35" s="11"/>
      <c r="N35" s="10"/>
      <c r="O35" s="11">
        <f>O37-O36</f>
        <v>361450</v>
      </c>
      <c r="P35" s="59">
        <f>O35*0.26</f>
        <v>93977</v>
      </c>
    </row>
    <row r="36" spans="1:16" ht="17">
      <c r="A36" s="144"/>
      <c r="B36" s="140"/>
      <c r="C36" s="146"/>
      <c r="D36" s="142"/>
      <c r="E36" s="78"/>
      <c r="F36" s="142"/>
      <c r="G36" s="147"/>
      <c r="H36" s="2"/>
      <c r="I36" s="10"/>
      <c r="J36" s="10"/>
      <c r="K36" s="21"/>
      <c r="L36" s="11"/>
      <c r="M36" s="11"/>
      <c r="N36" s="10"/>
      <c r="O36" s="11">
        <f>O32+O27+O20+O18</f>
        <v>975</v>
      </c>
      <c r="P36" s="61"/>
    </row>
    <row r="37" spans="1:16" ht="20" customHeight="1">
      <c r="A37" s="269" t="s">
        <v>13</v>
      </c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11"/>
      <c r="M37" s="11"/>
      <c r="N37" s="26">
        <f>SUM(N8:N24)</f>
        <v>11209</v>
      </c>
      <c r="O37" s="26">
        <f>SUM(O8:O24)</f>
        <v>362425</v>
      </c>
      <c r="P37" s="41">
        <f>SUM(P8:P36)</f>
        <v>207057.39999999997</v>
      </c>
    </row>
    <row r="38" spans="1:16" ht="10.5" customHeight="1">
      <c r="A38" s="30"/>
      <c r="B38" s="30"/>
      <c r="C38" s="30"/>
      <c r="D38" s="30"/>
      <c r="E38" s="30"/>
      <c r="F38" s="30"/>
      <c r="G38" s="30"/>
      <c r="H38" s="30"/>
      <c r="I38" s="56"/>
      <c r="J38" s="30"/>
      <c r="K38" s="30"/>
      <c r="L38" s="18"/>
      <c r="M38" s="18"/>
      <c r="N38" s="31"/>
      <c r="O38" s="31"/>
      <c r="P38" s="68"/>
    </row>
    <row r="39" spans="1:16" ht="20" customHeight="1">
      <c r="A39" s="13"/>
      <c r="B39" s="14"/>
      <c r="C39" s="48"/>
      <c r="D39" s="15"/>
      <c r="E39" s="15"/>
      <c r="F39" s="15"/>
      <c r="G39" s="75"/>
      <c r="H39" s="13"/>
      <c r="I39" s="57"/>
      <c r="J39" s="17"/>
      <c r="K39" s="17"/>
      <c r="L39" s="28"/>
      <c r="M39" s="28"/>
      <c r="N39" s="24" t="s">
        <v>14</v>
      </c>
      <c r="O39" s="17"/>
      <c r="P39" s="69">
        <f>SUM(P8:P24)</f>
        <v>95111.34</v>
      </c>
    </row>
    <row r="40" spans="1:16" ht="20" customHeight="1">
      <c r="A40" s="13"/>
      <c r="B40" s="14"/>
      <c r="C40" s="48"/>
      <c r="D40" s="15"/>
      <c r="E40" s="15"/>
      <c r="F40" s="15"/>
      <c r="G40" s="75"/>
      <c r="H40" s="13"/>
      <c r="I40" s="57"/>
      <c r="J40" s="17"/>
      <c r="K40" s="17"/>
      <c r="L40" s="28"/>
      <c r="M40" s="28"/>
      <c r="N40" s="24" t="s">
        <v>15</v>
      </c>
      <c r="O40" s="17"/>
      <c r="P40" s="70">
        <f>P39*7%</f>
        <v>6657.7938000000004</v>
      </c>
    </row>
    <row r="41" spans="1:16" ht="20" customHeight="1">
      <c r="A41" s="13"/>
      <c r="B41" s="14"/>
      <c r="C41" s="48"/>
      <c r="D41" s="15"/>
      <c r="E41" s="15"/>
      <c r="F41" s="15"/>
      <c r="G41" s="75"/>
      <c r="H41" s="13"/>
      <c r="I41" s="57"/>
      <c r="J41" s="17"/>
      <c r="K41" s="17"/>
      <c r="L41" s="29"/>
      <c r="M41" s="29"/>
      <c r="N41" s="29" t="s">
        <v>16</v>
      </c>
      <c r="O41" s="17"/>
      <c r="P41" s="71">
        <f>SUM(P39:P40)</f>
        <v>101769.1338</v>
      </c>
    </row>
    <row r="42" spans="1:16" ht="20" customHeight="1">
      <c r="A42" s="13"/>
      <c r="B42" s="278" t="s">
        <v>17</v>
      </c>
      <c r="C42" s="278"/>
      <c r="D42" s="278"/>
      <c r="E42" s="15"/>
      <c r="F42" s="15"/>
      <c r="G42" s="75"/>
      <c r="H42" s="13"/>
      <c r="I42" s="57"/>
      <c r="J42" s="17"/>
      <c r="K42" s="17"/>
      <c r="L42" s="29"/>
      <c r="M42" s="29"/>
      <c r="N42" s="24"/>
      <c r="O42" s="17"/>
      <c r="P42" s="71"/>
    </row>
    <row r="43" spans="1:16" ht="20" customHeight="1">
      <c r="A43" s="13"/>
      <c r="B43" s="278" t="s">
        <v>22</v>
      </c>
      <c r="C43" s="278"/>
      <c r="D43" s="278"/>
      <c r="E43" s="15"/>
      <c r="F43" s="15"/>
      <c r="G43" s="75"/>
      <c r="H43" s="13"/>
      <c r="I43" s="57"/>
      <c r="J43" s="17"/>
      <c r="K43" s="17"/>
      <c r="L43" s="29"/>
      <c r="M43" s="29"/>
      <c r="N43" s="24"/>
      <c r="O43" s="17"/>
      <c r="P43" s="71"/>
    </row>
    <row r="44" spans="1:16" ht="20" customHeight="1">
      <c r="A44" s="13"/>
      <c r="B44" s="14"/>
      <c r="C44" s="48"/>
      <c r="D44" s="15"/>
      <c r="E44" s="15"/>
      <c r="F44" s="15"/>
      <c r="G44" s="75"/>
      <c r="H44" s="13"/>
      <c r="I44" s="57"/>
      <c r="J44" s="17"/>
      <c r="K44" s="17"/>
      <c r="L44" s="29"/>
      <c r="M44" s="29"/>
      <c r="N44" s="24"/>
      <c r="O44" s="17"/>
      <c r="P44" s="71"/>
    </row>
    <row r="45" spans="1:16" s="76" customFormat="1" ht="20" customHeight="1">
      <c r="A45"/>
      <c r="B45" s="3"/>
      <c r="C45" s="50"/>
      <c r="D45"/>
      <c r="E45"/>
      <c r="F45"/>
      <c r="H45"/>
      <c r="I45" s="58"/>
      <c r="J45"/>
      <c r="K45"/>
      <c r="L45"/>
      <c r="M45"/>
      <c r="N45"/>
      <c r="O45"/>
      <c r="P45" s="72"/>
    </row>
    <row r="46" spans="1:16" s="76" customFormat="1" ht="20">
      <c r="A46"/>
      <c r="B46" s="3"/>
      <c r="C46" s="50"/>
      <c r="D46" s="3"/>
      <c r="E46" s="3"/>
      <c r="F46" s="3"/>
      <c r="H46"/>
      <c r="I46" s="58"/>
      <c r="J46"/>
      <c r="K46"/>
      <c r="L46"/>
      <c r="M46"/>
      <c r="N46"/>
      <c r="O46"/>
      <c r="P46" s="72"/>
    </row>
    <row r="47" spans="1:16" s="76" customFormat="1" ht="20">
      <c r="A47"/>
      <c r="B47" s="4"/>
      <c r="C47" s="51"/>
      <c r="D47"/>
      <c r="E47"/>
      <c r="F47"/>
      <c r="H47"/>
      <c r="I47" s="58"/>
      <c r="J47"/>
      <c r="K47"/>
      <c r="L47"/>
      <c r="M47"/>
      <c r="N47"/>
      <c r="O47"/>
      <c r="P47" s="72"/>
    </row>
    <row r="48" spans="1:16" s="76" customFormat="1">
      <c r="A48"/>
      <c r="B48" s="5"/>
      <c r="C48" s="52"/>
      <c r="D48"/>
      <c r="E48"/>
      <c r="F48"/>
      <c r="H48"/>
      <c r="I48" s="58"/>
      <c r="J48"/>
      <c r="K48"/>
      <c r="L48"/>
      <c r="M48"/>
      <c r="N48"/>
      <c r="O48"/>
      <c r="P48" s="72"/>
    </row>
  </sheetData>
  <mergeCells count="36">
    <mergeCell ref="F27:F28"/>
    <mergeCell ref="G27:G28"/>
    <mergeCell ref="A32:A33"/>
    <mergeCell ref="B32:B33"/>
    <mergeCell ref="C32:C33"/>
    <mergeCell ref="D32:D33"/>
    <mergeCell ref="E32:E33"/>
    <mergeCell ref="F32:F33"/>
    <mergeCell ref="G32:G33"/>
    <mergeCell ref="A27:A28"/>
    <mergeCell ref="B27:B28"/>
    <mergeCell ref="C27:C28"/>
    <mergeCell ref="D27:D28"/>
    <mergeCell ref="E27:E28"/>
    <mergeCell ref="A37:K37"/>
    <mergeCell ref="B42:D42"/>
    <mergeCell ref="B43:D43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A1:P1"/>
    <mergeCell ref="A2:P2"/>
    <mergeCell ref="A3:P3"/>
    <mergeCell ref="A5:P5"/>
    <mergeCell ref="A6:P6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O44"/>
  <sheetViews>
    <sheetView topLeftCell="C1" zoomScale="96" zoomScaleNormal="96" zoomScalePageLayoutView="96" workbookViewId="0">
      <selection activeCell="K18" sqref="K18"/>
    </sheetView>
  </sheetViews>
  <sheetFormatPr baseColWidth="10" defaultColWidth="8.83203125" defaultRowHeight="14" x14ac:dyDescent="0"/>
  <cols>
    <col min="1" max="1" width="4.6640625" customWidth="1"/>
    <col min="2" max="2" width="39.5" customWidth="1"/>
    <col min="3" max="3" width="13.83203125" style="53" customWidth="1"/>
    <col min="4" max="4" width="29.1640625" customWidth="1"/>
    <col min="5" max="5" width="15.1640625" customWidth="1"/>
    <col min="6" max="6" width="8" customWidth="1"/>
    <col min="7" max="7" width="12.5" style="76" customWidth="1"/>
    <col min="8" max="8" width="12.6640625" customWidth="1"/>
    <col min="9" max="9" width="10.83203125" style="58" customWidth="1"/>
    <col min="10" max="10" width="19" customWidth="1"/>
    <col min="11" max="11" width="12.5" customWidth="1"/>
    <col min="12" max="13" width="6" hidden="1" customWidth="1"/>
    <col min="14" max="14" width="8.33203125" customWidth="1"/>
    <col min="15" max="15" width="13.1640625" customWidth="1"/>
  </cols>
  <sheetData>
    <row r="1" spans="1:15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</row>
    <row r="2" spans="1:15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</row>
    <row r="3" spans="1:15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</row>
    <row r="4" spans="1:15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4"/>
      <c r="O4" s="35"/>
    </row>
    <row r="5" spans="1:15" ht="20" thickTop="1">
      <c r="A5" s="268" t="s">
        <v>118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</row>
    <row r="6" spans="1:15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</row>
    <row r="7" spans="1:15" ht="22.5" customHeight="1">
      <c r="A7" s="158" t="s">
        <v>0</v>
      </c>
      <c r="B7" s="159" t="s">
        <v>56</v>
      </c>
      <c r="C7" s="159" t="s">
        <v>47</v>
      </c>
      <c r="D7" s="159" t="s">
        <v>25</v>
      </c>
      <c r="E7" s="159" t="s">
        <v>48</v>
      </c>
      <c r="F7" s="159" t="s">
        <v>52</v>
      </c>
      <c r="G7" s="160" t="s">
        <v>120</v>
      </c>
      <c r="H7" s="161" t="s">
        <v>3</v>
      </c>
      <c r="I7" s="159" t="s">
        <v>4</v>
      </c>
      <c r="J7" s="159" t="s">
        <v>5</v>
      </c>
      <c r="K7" s="162" t="s">
        <v>121</v>
      </c>
      <c r="L7" s="162" t="s">
        <v>122</v>
      </c>
      <c r="M7" s="159" t="s">
        <v>6</v>
      </c>
      <c r="N7" s="159" t="s">
        <v>7</v>
      </c>
      <c r="O7" s="163" t="s">
        <v>8</v>
      </c>
    </row>
    <row r="8" spans="1:15" ht="27" customHeight="1">
      <c r="A8" s="151">
        <v>1</v>
      </c>
      <c r="B8" s="42" t="s">
        <v>30</v>
      </c>
      <c r="C8" s="149">
        <v>10279</v>
      </c>
      <c r="D8" s="44" t="s">
        <v>29</v>
      </c>
      <c r="E8" s="44" t="s">
        <v>49</v>
      </c>
      <c r="F8" s="44" t="s">
        <v>54</v>
      </c>
      <c r="G8" s="2" t="s">
        <v>10</v>
      </c>
      <c r="H8" s="10">
        <v>77722</v>
      </c>
      <c r="I8" s="10">
        <v>82789</v>
      </c>
      <c r="J8" s="10">
        <f>I8-H8</f>
        <v>5067</v>
      </c>
      <c r="K8" s="108">
        <f>J8*3/100</f>
        <v>152.01</v>
      </c>
      <c r="L8" s="11">
        <v>0</v>
      </c>
      <c r="M8" s="10">
        <f>ROUND(K8,L8)</f>
        <v>152</v>
      </c>
      <c r="N8" s="10">
        <f>J8-M8</f>
        <v>4915</v>
      </c>
      <c r="O8" s="155">
        <f>N8*0.26</f>
        <v>1277.9000000000001</v>
      </c>
    </row>
    <row r="9" spans="1:15" ht="27" customHeight="1">
      <c r="A9" s="151">
        <v>2</v>
      </c>
      <c r="B9" s="42" t="s">
        <v>32</v>
      </c>
      <c r="C9" s="149">
        <v>10278</v>
      </c>
      <c r="D9" s="44" t="s">
        <v>33</v>
      </c>
      <c r="E9" s="44" t="s">
        <v>49</v>
      </c>
      <c r="F9" s="44" t="s">
        <v>54</v>
      </c>
      <c r="G9" s="2" t="s">
        <v>10</v>
      </c>
      <c r="H9" s="10">
        <v>171568</v>
      </c>
      <c r="I9" s="10">
        <v>183619</v>
      </c>
      <c r="J9" s="10">
        <f t="shared" ref="J9:J19" si="0">I9-H9</f>
        <v>12051</v>
      </c>
      <c r="K9" s="11">
        <f t="shared" ref="K9:K19" si="1">J9*3/100</f>
        <v>361.53</v>
      </c>
      <c r="L9" s="11">
        <v>0</v>
      </c>
      <c r="M9" s="10">
        <f t="shared" ref="M9:M25" si="2">ROUND(K9,L9)</f>
        <v>362</v>
      </c>
      <c r="N9" s="10">
        <f t="shared" ref="N9:N19" si="3">J9-M9</f>
        <v>11689</v>
      </c>
      <c r="O9" s="155">
        <f t="shared" ref="O9:O19" si="4">N9*0.26</f>
        <v>3039.1400000000003</v>
      </c>
    </row>
    <row r="10" spans="1:15" ht="27" customHeight="1">
      <c r="A10" s="151">
        <v>3</v>
      </c>
      <c r="B10" s="42" t="s">
        <v>32</v>
      </c>
      <c r="C10" s="149">
        <v>10280</v>
      </c>
      <c r="D10" s="44" t="s">
        <v>34</v>
      </c>
      <c r="E10" s="44" t="s">
        <v>49</v>
      </c>
      <c r="F10" s="44" t="s">
        <v>54</v>
      </c>
      <c r="G10" s="2" t="s">
        <v>10</v>
      </c>
      <c r="H10" s="10">
        <v>180699</v>
      </c>
      <c r="I10" s="10">
        <v>193440</v>
      </c>
      <c r="J10" s="10">
        <f t="shared" si="0"/>
        <v>12741</v>
      </c>
      <c r="K10" s="11">
        <f t="shared" si="1"/>
        <v>382.23</v>
      </c>
      <c r="L10" s="11">
        <v>0</v>
      </c>
      <c r="M10" s="10">
        <f t="shared" si="2"/>
        <v>382</v>
      </c>
      <c r="N10" s="10">
        <f t="shared" si="3"/>
        <v>12359</v>
      </c>
      <c r="O10" s="155">
        <f t="shared" si="4"/>
        <v>3213.34</v>
      </c>
    </row>
    <row r="11" spans="1:15" ht="27" customHeight="1">
      <c r="A11" s="151">
        <v>4</v>
      </c>
      <c r="B11" s="43" t="s">
        <v>28</v>
      </c>
      <c r="C11" s="150">
        <v>10276</v>
      </c>
      <c r="D11" s="44" t="s">
        <v>27</v>
      </c>
      <c r="E11" s="44" t="s">
        <v>49</v>
      </c>
      <c r="F11" s="44" t="s">
        <v>54</v>
      </c>
      <c r="G11" s="2" t="s">
        <v>10</v>
      </c>
      <c r="H11" s="10">
        <v>311570</v>
      </c>
      <c r="I11" s="10">
        <v>395967</v>
      </c>
      <c r="J11" s="10">
        <f t="shared" si="0"/>
        <v>84397</v>
      </c>
      <c r="K11" s="11">
        <f t="shared" si="1"/>
        <v>2531.91</v>
      </c>
      <c r="L11" s="11">
        <v>0</v>
      </c>
      <c r="M11" s="10">
        <f t="shared" si="2"/>
        <v>2532</v>
      </c>
      <c r="N11" s="10">
        <f t="shared" si="3"/>
        <v>81865</v>
      </c>
      <c r="O11" s="155">
        <f t="shared" si="4"/>
        <v>21284.9</v>
      </c>
    </row>
    <row r="12" spans="1:15" ht="27" customHeight="1">
      <c r="A12" s="151">
        <v>5</v>
      </c>
      <c r="B12" s="42" t="s">
        <v>32</v>
      </c>
      <c r="C12" s="149">
        <v>10277</v>
      </c>
      <c r="D12" s="44" t="s">
        <v>31</v>
      </c>
      <c r="E12" s="44" t="s">
        <v>49</v>
      </c>
      <c r="F12" s="44" t="s">
        <v>54</v>
      </c>
      <c r="G12" s="2" t="s">
        <v>10</v>
      </c>
      <c r="H12" s="10">
        <v>214082</v>
      </c>
      <c r="I12" s="10">
        <v>228978</v>
      </c>
      <c r="J12" s="10">
        <f t="shared" si="0"/>
        <v>14896</v>
      </c>
      <c r="K12" s="11">
        <f t="shared" si="1"/>
        <v>446.88</v>
      </c>
      <c r="L12" s="11">
        <v>0</v>
      </c>
      <c r="M12" s="10">
        <f t="shared" si="2"/>
        <v>447</v>
      </c>
      <c r="N12" s="10">
        <f t="shared" si="3"/>
        <v>14449</v>
      </c>
      <c r="O12" s="155">
        <f t="shared" si="4"/>
        <v>3756.7400000000002</v>
      </c>
    </row>
    <row r="13" spans="1:15" ht="27" customHeight="1">
      <c r="A13" s="151">
        <v>6</v>
      </c>
      <c r="B13" s="42" t="s">
        <v>24</v>
      </c>
      <c r="C13" s="149">
        <v>10275</v>
      </c>
      <c r="D13" s="44" t="s">
        <v>26</v>
      </c>
      <c r="E13" s="44" t="s">
        <v>49</v>
      </c>
      <c r="F13" s="44" t="s">
        <v>53</v>
      </c>
      <c r="G13" s="2" t="s">
        <v>10</v>
      </c>
      <c r="H13" s="10">
        <v>152941</v>
      </c>
      <c r="I13" s="10">
        <v>164401</v>
      </c>
      <c r="J13" s="10">
        <f t="shared" si="0"/>
        <v>11460</v>
      </c>
      <c r="K13" s="11">
        <f t="shared" si="1"/>
        <v>343.8</v>
      </c>
      <c r="L13" s="11">
        <v>0</v>
      </c>
      <c r="M13" s="10">
        <f t="shared" si="2"/>
        <v>344</v>
      </c>
      <c r="N13" s="10">
        <f t="shared" si="3"/>
        <v>11116</v>
      </c>
      <c r="O13" s="155">
        <f t="shared" si="4"/>
        <v>2890.1600000000003</v>
      </c>
    </row>
    <row r="14" spans="1:15" ht="27" customHeight="1">
      <c r="A14" s="151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2" t="s">
        <v>10</v>
      </c>
      <c r="H14" s="10">
        <v>104609</v>
      </c>
      <c r="I14" s="10">
        <v>113297</v>
      </c>
      <c r="J14" s="10">
        <f t="shared" si="0"/>
        <v>8688</v>
      </c>
      <c r="K14" s="11">
        <f t="shared" si="1"/>
        <v>260.64</v>
      </c>
      <c r="L14" s="11">
        <v>0</v>
      </c>
      <c r="M14" s="10">
        <f t="shared" si="2"/>
        <v>261</v>
      </c>
      <c r="N14" s="10">
        <f t="shared" si="3"/>
        <v>8427</v>
      </c>
      <c r="O14" s="155">
        <f t="shared" si="4"/>
        <v>2191.02</v>
      </c>
    </row>
    <row r="15" spans="1:15" ht="27" customHeight="1">
      <c r="A15" s="151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2" t="s">
        <v>10</v>
      </c>
      <c r="H15" s="10">
        <v>307678</v>
      </c>
      <c r="I15" s="10">
        <v>330539</v>
      </c>
      <c r="J15" s="10">
        <f t="shared" si="0"/>
        <v>22861</v>
      </c>
      <c r="K15" s="11">
        <f t="shared" si="1"/>
        <v>685.83</v>
      </c>
      <c r="L15" s="11">
        <v>0</v>
      </c>
      <c r="M15" s="10">
        <f t="shared" si="2"/>
        <v>686</v>
      </c>
      <c r="N15" s="10">
        <f t="shared" si="3"/>
        <v>22175</v>
      </c>
      <c r="O15" s="155">
        <f t="shared" si="4"/>
        <v>5765.5</v>
      </c>
    </row>
    <row r="16" spans="1:15" ht="27" hidden="1" customHeight="1">
      <c r="A16" s="151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2" t="s">
        <v>10</v>
      </c>
      <c r="H16" s="10">
        <v>240902</v>
      </c>
      <c r="I16" s="10">
        <v>260554</v>
      </c>
      <c r="J16" s="10">
        <f t="shared" si="0"/>
        <v>19652</v>
      </c>
      <c r="K16" s="11">
        <f t="shared" si="1"/>
        <v>589.55999999999995</v>
      </c>
      <c r="L16" s="11">
        <v>0</v>
      </c>
      <c r="M16" s="10">
        <f t="shared" si="2"/>
        <v>590</v>
      </c>
      <c r="N16" s="10">
        <f t="shared" si="3"/>
        <v>19062</v>
      </c>
      <c r="O16" s="155">
        <f t="shared" si="4"/>
        <v>4956.12</v>
      </c>
    </row>
    <row r="17" spans="1:15" ht="27" customHeight="1">
      <c r="A17" s="151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2" t="s">
        <v>10</v>
      </c>
      <c r="H17" s="10">
        <v>100095</v>
      </c>
      <c r="I17" s="10">
        <v>108766</v>
      </c>
      <c r="J17" s="10">
        <f t="shared" si="0"/>
        <v>8671</v>
      </c>
      <c r="K17" s="11">
        <f t="shared" si="1"/>
        <v>260.13</v>
      </c>
      <c r="L17" s="11">
        <v>0</v>
      </c>
      <c r="M17" s="10">
        <f t="shared" si="2"/>
        <v>260</v>
      </c>
      <c r="N17" s="10">
        <f t="shared" si="3"/>
        <v>8411</v>
      </c>
      <c r="O17" s="155">
        <f t="shared" si="4"/>
        <v>2186.86</v>
      </c>
    </row>
    <row r="18" spans="1:15" ht="17">
      <c r="A18" s="152">
        <v>11</v>
      </c>
      <c r="B18" s="139" t="s">
        <v>37</v>
      </c>
      <c r="C18" s="145">
        <v>10293</v>
      </c>
      <c r="D18" s="141" t="s">
        <v>38</v>
      </c>
      <c r="E18" s="141" t="s">
        <v>49</v>
      </c>
      <c r="F18" s="141" t="s">
        <v>55</v>
      </c>
      <c r="G18" s="9" t="s">
        <v>9</v>
      </c>
      <c r="H18" s="20">
        <v>2175</v>
      </c>
      <c r="I18" s="20">
        <v>2668</v>
      </c>
      <c r="J18" s="20">
        <f t="shared" si="0"/>
        <v>493</v>
      </c>
      <c r="K18" s="11">
        <f>J18*3/100</f>
        <v>14.79</v>
      </c>
      <c r="L18" s="11">
        <v>0</v>
      </c>
      <c r="M18" s="20">
        <f t="shared" si="2"/>
        <v>15</v>
      </c>
      <c r="N18" s="20">
        <f t="shared" si="3"/>
        <v>478</v>
      </c>
      <c r="O18" s="156">
        <f>N18*2.7</f>
        <v>1290.6000000000001</v>
      </c>
    </row>
    <row r="19" spans="1:15" ht="17">
      <c r="A19" s="153"/>
      <c r="B19" s="140"/>
      <c r="C19" s="146"/>
      <c r="D19" s="142"/>
      <c r="E19" s="142"/>
      <c r="F19" s="142"/>
      <c r="G19" s="2" t="s">
        <v>10</v>
      </c>
      <c r="H19" s="10">
        <v>30700</v>
      </c>
      <c r="I19" s="10">
        <v>32253</v>
      </c>
      <c r="J19" s="10">
        <f t="shared" si="0"/>
        <v>1553</v>
      </c>
      <c r="K19" s="11">
        <f t="shared" si="1"/>
        <v>46.59</v>
      </c>
      <c r="L19" s="11">
        <v>0</v>
      </c>
      <c r="M19" s="10">
        <f t="shared" si="2"/>
        <v>47</v>
      </c>
      <c r="N19" s="10">
        <f t="shared" si="3"/>
        <v>1506</v>
      </c>
      <c r="O19" s="155">
        <f t="shared" si="4"/>
        <v>391.56</v>
      </c>
    </row>
    <row r="20" spans="1:15" ht="17">
      <c r="A20" s="152">
        <v>12</v>
      </c>
      <c r="B20" s="139" t="s">
        <v>46</v>
      </c>
      <c r="C20" s="145">
        <v>10294</v>
      </c>
      <c r="D20" s="141" t="s">
        <v>45</v>
      </c>
      <c r="E20" s="141" t="s">
        <v>50</v>
      </c>
      <c r="F20" s="141" t="s">
        <v>55</v>
      </c>
      <c r="G20" s="9" t="s">
        <v>9</v>
      </c>
      <c r="H20" s="20">
        <v>14170</v>
      </c>
      <c r="I20" s="20">
        <v>14701</v>
      </c>
      <c r="J20" s="20">
        <f>I20-H20</f>
        <v>531</v>
      </c>
      <c r="K20" s="11">
        <f>J20*3/100</f>
        <v>15.93</v>
      </c>
      <c r="L20" s="11">
        <v>0</v>
      </c>
      <c r="M20" s="20">
        <f t="shared" si="2"/>
        <v>16</v>
      </c>
      <c r="N20" s="20">
        <f t="shared" ref="N20:N25" si="5">J20-M20</f>
        <v>515</v>
      </c>
      <c r="O20" s="156">
        <f>N20*2.7</f>
        <v>1390.5</v>
      </c>
    </row>
    <row r="21" spans="1:15" ht="17">
      <c r="A21" s="153"/>
      <c r="B21" s="140"/>
      <c r="C21" s="146"/>
      <c r="D21" s="142"/>
      <c r="E21" s="142"/>
      <c r="F21" s="142"/>
      <c r="G21" s="2" t="s">
        <v>10</v>
      </c>
      <c r="H21" s="10">
        <v>480106</v>
      </c>
      <c r="I21" s="10">
        <v>514423</v>
      </c>
      <c r="J21" s="21">
        <f>I21-H21</f>
        <v>34317</v>
      </c>
      <c r="K21" s="11">
        <f>J21*3/100</f>
        <v>1029.51</v>
      </c>
      <c r="L21" s="11">
        <v>0</v>
      </c>
      <c r="M21" s="10">
        <f t="shared" si="2"/>
        <v>1030</v>
      </c>
      <c r="N21" s="21">
        <f t="shared" si="5"/>
        <v>33287</v>
      </c>
      <c r="O21" s="157">
        <f>N21*0.26</f>
        <v>8654.6200000000008</v>
      </c>
    </row>
    <row r="22" spans="1:15" ht="17" hidden="1">
      <c r="A22" s="153">
        <v>13</v>
      </c>
      <c r="B22" s="140" t="s">
        <v>75</v>
      </c>
      <c r="C22" s="146">
        <v>10386</v>
      </c>
      <c r="D22" s="142" t="s">
        <v>69</v>
      </c>
      <c r="E22" s="142" t="s">
        <v>66</v>
      </c>
      <c r="F22" s="142" t="s">
        <v>54</v>
      </c>
      <c r="G22" s="2" t="s">
        <v>10</v>
      </c>
      <c r="H22" s="10">
        <v>331826</v>
      </c>
      <c r="I22" s="10">
        <v>360387</v>
      </c>
      <c r="J22" s="21">
        <f>I22-H22</f>
        <v>28561</v>
      </c>
      <c r="K22" s="11">
        <f>J22*3/100</f>
        <v>856.83</v>
      </c>
      <c r="L22" s="11">
        <v>0</v>
      </c>
      <c r="M22" s="10">
        <f t="shared" si="2"/>
        <v>857</v>
      </c>
      <c r="N22" s="21">
        <f t="shared" si="5"/>
        <v>27704</v>
      </c>
      <c r="O22" s="157">
        <f>N22*0.26</f>
        <v>7203.04</v>
      </c>
    </row>
    <row r="23" spans="1:15" ht="17" hidden="1">
      <c r="A23" s="154">
        <v>14</v>
      </c>
      <c r="B23" s="91" t="s">
        <v>75</v>
      </c>
      <c r="C23" s="92">
        <v>10387</v>
      </c>
      <c r="D23" s="93" t="s">
        <v>68</v>
      </c>
      <c r="E23" s="93" t="s">
        <v>66</v>
      </c>
      <c r="F23" s="93" t="s">
        <v>54</v>
      </c>
      <c r="G23" s="95" t="s">
        <v>10</v>
      </c>
      <c r="H23" s="21">
        <v>173849</v>
      </c>
      <c r="I23" s="21">
        <v>189779</v>
      </c>
      <c r="J23" s="21">
        <f>I23-H23</f>
        <v>15930</v>
      </c>
      <c r="K23" s="21">
        <f>J23*3/100</f>
        <v>477.9</v>
      </c>
      <c r="L23" s="21">
        <v>0</v>
      </c>
      <c r="M23" s="21">
        <f t="shared" si="2"/>
        <v>478</v>
      </c>
      <c r="N23" s="21">
        <f t="shared" si="5"/>
        <v>15452</v>
      </c>
      <c r="O23" s="157">
        <f>N23*0.26</f>
        <v>4017.52</v>
      </c>
    </row>
    <row r="24" spans="1:15" ht="17" hidden="1">
      <c r="A24" s="153">
        <v>15</v>
      </c>
      <c r="B24" s="140" t="s">
        <v>75</v>
      </c>
      <c r="C24" s="146">
        <v>10388</v>
      </c>
      <c r="D24" s="142" t="s">
        <v>65</v>
      </c>
      <c r="E24" s="78" t="s">
        <v>66</v>
      </c>
      <c r="F24" s="142" t="s">
        <v>54</v>
      </c>
      <c r="G24" s="2" t="s">
        <v>10</v>
      </c>
      <c r="H24" s="10">
        <v>244916</v>
      </c>
      <c r="I24" s="10">
        <v>270801</v>
      </c>
      <c r="J24" s="21">
        <f>I24-H24</f>
        <v>25885</v>
      </c>
      <c r="K24" s="11">
        <f>J24*3/100</f>
        <v>776.55</v>
      </c>
      <c r="L24" s="11">
        <v>0</v>
      </c>
      <c r="M24" s="10">
        <f t="shared" si="2"/>
        <v>777</v>
      </c>
      <c r="N24" s="21">
        <f t="shared" si="5"/>
        <v>25108</v>
      </c>
      <c r="O24" s="157">
        <f>N24*0.26</f>
        <v>6528.08</v>
      </c>
    </row>
    <row r="25" spans="1:15" ht="17">
      <c r="A25" s="181">
        <v>1</v>
      </c>
      <c r="B25" s="182" t="s">
        <v>128</v>
      </c>
      <c r="C25" s="183">
        <v>12207</v>
      </c>
      <c r="D25" s="184" t="s">
        <v>129</v>
      </c>
      <c r="E25" s="184" t="s">
        <v>130</v>
      </c>
      <c r="F25" s="184" t="s">
        <v>53</v>
      </c>
      <c r="G25" s="185" t="s">
        <v>10</v>
      </c>
      <c r="H25" s="186">
        <v>37829</v>
      </c>
      <c r="I25" s="186">
        <v>48974</v>
      </c>
      <c r="J25" s="186">
        <v>11145</v>
      </c>
      <c r="K25" s="186">
        <v>334</v>
      </c>
      <c r="L25" s="186">
        <v>10811</v>
      </c>
      <c r="M25" s="10">
        <f t="shared" si="2"/>
        <v>334</v>
      </c>
      <c r="N25" s="21">
        <f t="shared" si="5"/>
        <v>10811</v>
      </c>
      <c r="O25" s="157">
        <f>N25*0.26</f>
        <v>2810.86</v>
      </c>
    </row>
    <row r="26" spans="1:15" ht="17">
      <c r="A26" s="174"/>
      <c r="B26" s="42" t="s">
        <v>123</v>
      </c>
      <c r="C26" s="46">
        <v>10223</v>
      </c>
      <c r="D26" s="44" t="s">
        <v>124</v>
      </c>
      <c r="E26" s="44" t="s">
        <v>127</v>
      </c>
      <c r="F26" s="44" t="s">
        <v>53</v>
      </c>
      <c r="G26" s="2" t="s">
        <v>10</v>
      </c>
      <c r="H26" s="10">
        <v>91598</v>
      </c>
      <c r="I26" s="10">
        <v>93603</v>
      </c>
      <c r="J26" s="10">
        <f>Table1[[#This Row],[มิเตอร์ปัจจุบัน]]-Table1[[#This Row],[มิเตอร์เริ่ม]]</f>
        <v>2005</v>
      </c>
      <c r="K26" s="10">
        <f>ROUND(Table1[[#This Row],[จำนวนที่ใช้ไป]]/100*3,0)</f>
        <v>60</v>
      </c>
      <c r="L26" s="108">
        <f>K26*3/100</f>
        <v>1.8</v>
      </c>
      <c r="M26" s="11">
        <v>0</v>
      </c>
      <c r="N26" s="10">
        <f>Table1[[#This Row],[จำนวนที่ใช้ไป]]-Table1[[#This Row],[Column2]]</f>
        <v>1945</v>
      </c>
      <c r="O26" s="10">
        <f>Table1[[#This Row],[จำนวนที่ใช้จริง]]*0.26</f>
        <v>505.70000000000005</v>
      </c>
    </row>
    <row r="27" spans="1:15" ht="17">
      <c r="A27" s="174"/>
      <c r="B27" s="42" t="s">
        <v>123</v>
      </c>
      <c r="C27" s="46">
        <v>10222</v>
      </c>
      <c r="D27" s="44" t="s">
        <v>125</v>
      </c>
      <c r="E27" s="44" t="s">
        <v>127</v>
      </c>
      <c r="F27" s="44" t="s">
        <v>53</v>
      </c>
      <c r="G27" s="2" t="s">
        <v>10</v>
      </c>
      <c r="H27" s="10">
        <v>79783</v>
      </c>
      <c r="I27" s="10">
        <v>79783</v>
      </c>
      <c r="J27" s="10">
        <f>Table1[[#This Row],[มิเตอร์ปัจจุบัน]]-Table1[[#This Row],[มิเตอร์เริ่ม]]</f>
        <v>0</v>
      </c>
      <c r="K27" s="10"/>
      <c r="L27" s="11">
        <f>K27*3/100</f>
        <v>0</v>
      </c>
      <c r="M27" s="11">
        <v>0</v>
      </c>
      <c r="N27" s="10"/>
      <c r="O27" s="10"/>
    </row>
    <row r="28" spans="1:15" ht="17" customHeight="1">
      <c r="A28" s="174"/>
      <c r="B28" s="139" t="s">
        <v>123</v>
      </c>
      <c r="C28" s="145">
        <v>10217</v>
      </c>
      <c r="D28" s="141" t="s">
        <v>126</v>
      </c>
      <c r="E28" s="141" t="s">
        <v>127</v>
      </c>
      <c r="F28" s="141" t="s">
        <v>55</v>
      </c>
      <c r="G28" s="9" t="s">
        <v>9</v>
      </c>
      <c r="H28" s="20">
        <v>1349</v>
      </c>
      <c r="I28" s="20">
        <v>1349</v>
      </c>
      <c r="J28" s="192">
        <f>Table1[[#This Row],[มิเตอร์ปัจจุบัน]]-Table1[[#This Row],[มิเตอร์เริ่ม]]</f>
        <v>0</v>
      </c>
      <c r="K28" s="20"/>
      <c r="L28" s="11">
        <f>K28*3/100</f>
        <v>0</v>
      </c>
      <c r="M28" s="11">
        <v>0</v>
      </c>
      <c r="N28" s="20"/>
      <c r="O28" s="20"/>
    </row>
    <row r="29" spans="1:15" ht="17">
      <c r="A29" s="174"/>
      <c r="B29" s="147"/>
      <c r="C29" s="140"/>
      <c r="D29" s="146"/>
      <c r="E29" s="142"/>
      <c r="F29" s="142"/>
      <c r="G29" s="2" t="s">
        <v>10</v>
      </c>
      <c r="H29" s="10">
        <v>68452</v>
      </c>
      <c r="I29" s="10">
        <v>68452</v>
      </c>
      <c r="J29" s="10">
        <f>Table1[[#This Row],[มิเตอร์ปัจจุบัน]]-Table1[[#This Row],[มิเตอร์เริ่ม]]</f>
        <v>0</v>
      </c>
      <c r="K29" s="10"/>
      <c r="L29" s="11">
        <f>K29*3/100</f>
        <v>0</v>
      </c>
      <c r="M29" s="11">
        <v>0</v>
      </c>
      <c r="N29" s="10"/>
      <c r="O29" s="10"/>
    </row>
    <row r="30" spans="1:15" ht="17">
      <c r="A30" s="174"/>
      <c r="B30" s="175"/>
      <c r="C30" s="176"/>
      <c r="D30" s="177"/>
      <c r="E30" s="178"/>
      <c r="F30" s="177"/>
      <c r="G30" s="2"/>
      <c r="H30" s="21"/>
      <c r="I30" s="21"/>
      <c r="J30" s="10"/>
      <c r="K30" s="11"/>
      <c r="L30" s="11"/>
      <c r="M30" s="21"/>
      <c r="N30" s="10"/>
      <c r="O30" s="180"/>
    </row>
    <row r="31" spans="1:15" ht="17">
      <c r="A31" s="174"/>
      <c r="B31" s="175"/>
      <c r="C31" s="176"/>
      <c r="D31" s="177"/>
      <c r="E31" s="178"/>
      <c r="F31" s="177"/>
      <c r="G31" s="2"/>
      <c r="H31" s="21"/>
      <c r="I31" s="21"/>
      <c r="J31" s="10"/>
      <c r="K31" s="11"/>
      <c r="L31" s="11"/>
      <c r="M31" s="21"/>
      <c r="N31" s="11">
        <f>N33-N32</f>
        <v>297525</v>
      </c>
      <c r="O31" s="180"/>
    </row>
    <row r="32" spans="1:15" ht="17">
      <c r="A32" s="153"/>
      <c r="B32" s="140"/>
      <c r="C32" s="146"/>
      <c r="D32" s="142"/>
      <c r="E32" s="178"/>
      <c r="F32" s="142"/>
      <c r="G32" s="2"/>
      <c r="H32" s="21"/>
      <c r="I32" s="21"/>
      <c r="J32" s="10"/>
      <c r="K32" s="11"/>
      <c r="L32" s="11"/>
      <c r="M32" s="21"/>
      <c r="N32" s="11">
        <f>N18+N20+N28</f>
        <v>993</v>
      </c>
      <c r="O32" s="180"/>
    </row>
    <row r="33" spans="1:15" ht="20" customHeight="1">
      <c r="A33" s="164" t="s">
        <v>13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6"/>
      <c r="L33" s="166"/>
      <c r="M33" s="167">
        <f>SUM(M8:M24)</f>
        <v>9236</v>
      </c>
      <c r="N33" s="167">
        <f>SUM(N8:N24)</f>
        <v>298518</v>
      </c>
      <c r="O33" s="168">
        <f>SUM(O8:O32)</f>
        <v>83354.16</v>
      </c>
    </row>
    <row r="34" spans="1:15" ht="10.5" customHeight="1">
      <c r="A34" s="174"/>
      <c r="B34" s="175"/>
      <c r="C34" s="176"/>
      <c r="D34" s="177"/>
      <c r="E34" s="30"/>
      <c r="F34" s="177"/>
      <c r="G34" s="143"/>
      <c r="H34" s="187"/>
      <c r="I34" s="187"/>
      <c r="J34" s="188"/>
      <c r="K34" s="189"/>
      <c r="L34" s="166"/>
      <c r="M34" s="190"/>
      <c r="N34" s="179"/>
      <c r="O34" s="191"/>
    </row>
    <row r="35" spans="1:15" ht="20" customHeight="1">
      <c r="A35" s="13"/>
      <c r="B35" s="14"/>
      <c r="C35" s="48"/>
      <c r="D35" s="15"/>
      <c r="E35" s="15"/>
      <c r="F35" s="15"/>
      <c r="G35" s="75"/>
      <c r="H35" s="13"/>
      <c r="I35" s="57"/>
      <c r="J35" s="17"/>
      <c r="K35" s="17"/>
      <c r="L35" s="28"/>
      <c r="M35" s="28"/>
    </row>
    <row r="36" spans="1:15" ht="20" customHeight="1">
      <c r="A36" s="13"/>
      <c r="B36" s="14"/>
      <c r="C36" s="48"/>
      <c r="D36" s="15"/>
      <c r="E36" s="15"/>
      <c r="F36" s="15"/>
      <c r="G36" s="75"/>
      <c r="H36" s="13"/>
      <c r="I36" s="57"/>
      <c r="J36" s="17"/>
      <c r="K36" s="24" t="s">
        <v>14</v>
      </c>
      <c r="L36" s="28"/>
      <c r="M36" s="28"/>
      <c r="O36" s="69">
        <f>SUM(O8:O24)</f>
        <v>80037.600000000006</v>
      </c>
    </row>
    <row r="37" spans="1:15" ht="20" customHeight="1">
      <c r="A37" s="13"/>
      <c r="B37" s="14"/>
      <c r="C37" s="48"/>
      <c r="D37" s="15"/>
      <c r="E37" s="15"/>
      <c r="F37" s="15"/>
      <c r="G37" s="75"/>
      <c r="H37" s="13"/>
      <c r="I37" s="57"/>
      <c r="J37" s="17"/>
      <c r="K37" s="24" t="s">
        <v>15</v>
      </c>
      <c r="L37" s="29"/>
      <c r="M37" s="29"/>
      <c r="O37" s="70">
        <f>O36*7%</f>
        <v>5602.6320000000005</v>
      </c>
    </row>
    <row r="38" spans="1:15" ht="20" customHeight="1">
      <c r="A38" s="13"/>
      <c r="B38" s="278" t="s">
        <v>17</v>
      </c>
      <c r="C38" s="278"/>
      <c r="D38" s="278"/>
      <c r="E38" s="15"/>
      <c r="F38" s="15"/>
      <c r="G38" s="75"/>
      <c r="H38" s="13"/>
      <c r="I38" s="57"/>
      <c r="J38" s="17"/>
      <c r="K38" s="29" t="s">
        <v>16</v>
      </c>
      <c r="L38" s="29"/>
      <c r="M38" s="29"/>
      <c r="O38" s="71">
        <f>SUM(O36:O37)</f>
        <v>85640.232000000004</v>
      </c>
    </row>
    <row r="39" spans="1:15" ht="20" customHeight="1">
      <c r="A39" s="13"/>
      <c r="B39" s="278" t="s">
        <v>22</v>
      </c>
      <c r="C39" s="278"/>
      <c r="D39" s="278"/>
      <c r="E39" s="15"/>
      <c r="F39" s="15"/>
      <c r="G39" s="75"/>
      <c r="H39" s="13"/>
      <c r="I39" s="57"/>
      <c r="J39" s="17"/>
      <c r="K39" s="17"/>
      <c r="L39" s="29"/>
      <c r="M39" s="29"/>
      <c r="N39" s="24"/>
      <c r="O39" s="71"/>
    </row>
    <row r="40" spans="1:15" ht="20" customHeight="1">
      <c r="A40" s="13"/>
      <c r="B40" s="14"/>
      <c r="C40" s="48"/>
      <c r="D40" s="15"/>
      <c r="E40" s="15"/>
      <c r="F40" s="15"/>
      <c r="G40" s="75"/>
      <c r="H40" s="13"/>
      <c r="I40" s="57"/>
      <c r="J40" s="17"/>
      <c r="K40" s="17"/>
      <c r="L40" s="29"/>
      <c r="M40" s="29"/>
      <c r="N40" s="24"/>
    </row>
    <row r="41" spans="1:15" s="76" customFormat="1" ht="20" customHeight="1">
      <c r="A41"/>
      <c r="B41" s="3"/>
      <c r="C41" s="50"/>
      <c r="D41"/>
      <c r="E41"/>
      <c r="F41"/>
      <c r="H41"/>
      <c r="I41" s="58"/>
      <c r="J41"/>
      <c r="K41"/>
      <c r="L41"/>
      <c r="M41"/>
      <c r="N41"/>
      <c r="O41"/>
    </row>
    <row r="42" spans="1:15" s="76" customFormat="1" ht="20">
      <c r="A42"/>
      <c r="B42" s="3"/>
      <c r="C42" s="50"/>
      <c r="D42" s="3"/>
      <c r="E42" s="3"/>
      <c r="F42" s="3"/>
      <c r="H42"/>
      <c r="I42" s="58"/>
      <c r="J42"/>
      <c r="K42"/>
      <c r="L42"/>
      <c r="M42"/>
      <c r="N42"/>
      <c r="O42"/>
    </row>
    <row r="43" spans="1:15" s="76" customFormat="1" ht="20">
      <c r="A43"/>
      <c r="B43" s="4"/>
      <c r="C43" s="51"/>
      <c r="D43"/>
      <c r="E43"/>
      <c r="F43"/>
      <c r="H43"/>
      <c r="I43" s="58"/>
      <c r="J43"/>
      <c r="K43"/>
      <c r="L43"/>
      <c r="M43"/>
      <c r="N43"/>
      <c r="O43"/>
    </row>
    <row r="44" spans="1:15" s="76" customFormat="1">
      <c r="A44"/>
      <c r="B44" s="5"/>
      <c r="C44" s="52"/>
      <c r="D44"/>
      <c r="E44"/>
      <c r="F44"/>
      <c r="H44"/>
      <c r="I44" s="58"/>
      <c r="J44"/>
      <c r="K44"/>
      <c r="L44"/>
      <c r="M44"/>
      <c r="N44"/>
      <c r="O44"/>
    </row>
  </sheetData>
  <mergeCells count="7">
    <mergeCell ref="B38:D38"/>
    <mergeCell ref="B39:D39"/>
    <mergeCell ref="A1:O1"/>
    <mergeCell ref="A2:O2"/>
    <mergeCell ref="A3:O3"/>
    <mergeCell ref="A5:O5"/>
    <mergeCell ref="A6:O6"/>
  </mergeCells>
  <pageMargins left="0.19" right="0.19685039370078741" top="0.11811023622047245" bottom="0.11811023622047245" header="0.31496062992125984" footer="0.17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6"/>
  <sheetViews>
    <sheetView workbookViewId="0">
      <selection activeCell="C25" sqref="C25"/>
    </sheetView>
  </sheetViews>
  <sheetFormatPr baseColWidth="10" defaultRowHeight="16" x14ac:dyDescent="0"/>
  <cols>
    <col min="1" max="1" width="7" style="193" customWidth="1"/>
    <col min="2" max="2" width="9.5" style="193" customWidth="1"/>
    <col min="3" max="3" width="17.1640625" style="193" customWidth="1"/>
    <col min="4" max="5" width="10.83203125" style="193"/>
    <col min="6" max="6" width="11" style="193" customWidth="1"/>
    <col min="7" max="14" width="10.83203125" style="193"/>
    <col min="15" max="15" width="11" style="193" customWidth="1"/>
    <col min="16" max="19" width="10.83203125" style="193"/>
    <col min="20" max="20" width="10.83203125" style="193" customWidth="1"/>
    <col min="21" max="21" width="14.6640625" style="193" customWidth="1"/>
    <col min="22" max="22" width="11.6640625" style="193" customWidth="1"/>
    <col min="23" max="23" width="17.6640625" style="193" customWidth="1"/>
    <col min="24" max="24" width="24.1640625" style="193" customWidth="1"/>
    <col min="25" max="25" width="12.1640625" style="193" bestFit="1" customWidth="1"/>
    <col min="26" max="26" width="27.1640625" style="193" customWidth="1"/>
    <col min="27" max="16384" width="10.83203125" style="193"/>
  </cols>
  <sheetData>
    <row r="2" spans="1:26" s="208" customFormat="1" ht="60" customHeight="1">
      <c r="A2" s="219" t="s">
        <v>134</v>
      </c>
      <c r="B2" s="219" t="s">
        <v>52</v>
      </c>
      <c r="C2" s="220" t="s">
        <v>133</v>
      </c>
      <c r="D2" s="221" t="s">
        <v>143</v>
      </c>
      <c r="E2" s="221" t="s">
        <v>144</v>
      </c>
      <c r="F2" s="221" t="s">
        <v>145</v>
      </c>
      <c r="G2" s="221" t="s">
        <v>146</v>
      </c>
      <c r="H2" s="221" t="s">
        <v>147</v>
      </c>
      <c r="I2" s="221" t="s">
        <v>148</v>
      </c>
      <c r="J2" s="221" t="s">
        <v>149</v>
      </c>
      <c r="K2" s="221" t="s">
        <v>150</v>
      </c>
      <c r="L2" s="221" t="s">
        <v>151</v>
      </c>
      <c r="M2" s="221" t="s">
        <v>152</v>
      </c>
      <c r="N2" s="221" t="s">
        <v>153</v>
      </c>
      <c r="O2" s="221" t="s">
        <v>154</v>
      </c>
      <c r="P2" s="221" t="s">
        <v>155</v>
      </c>
      <c r="Q2" s="221" t="s">
        <v>156</v>
      </c>
      <c r="R2" s="220" t="s">
        <v>132</v>
      </c>
      <c r="S2" s="220" t="s">
        <v>137</v>
      </c>
      <c r="T2" s="220" t="s">
        <v>138</v>
      </c>
      <c r="U2" s="220" t="s">
        <v>139</v>
      </c>
      <c r="V2" s="220" t="s">
        <v>140</v>
      </c>
      <c r="W2" s="222" t="s">
        <v>141</v>
      </c>
      <c r="X2" s="222" t="s">
        <v>142</v>
      </c>
      <c r="Y2" s="220" t="s">
        <v>136</v>
      </c>
      <c r="Z2" s="223" t="s">
        <v>135</v>
      </c>
    </row>
    <row r="3" spans="1:26" ht="17">
      <c r="A3" s="215">
        <v>1</v>
      </c>
      <c r="B3" s="44" t="s">
        <v>54</v>
      </c>
      <c r="C3" s="194" t="s">
        <v>30</v>
      </c>
      <c r="D3" s="195">
        <v>5067</v>
      </c>
      <c r="E3" s="196">
        <f>มิ.ย.62!K8</f>
        <v>6256</v>
      </c>
      <c r="F3" s="196">
        <f>พ.ค.62!K8</f>
        <v>4725</v>
      </c>
      <c r="G3" s="196">
        <f>เม.ย.62!K8</f>
        <v>6700</v>
      </c>
      <c r="H3" s="196">
        <f>มี.ค.62!K8</f>
        <v>6616</v>
      </c>
      <c r="I3" s="196">
        <f>ก.พ.62!K8</f>
        <v>5662</v>
      </c>
      <c r="J3" s="196">
        <f>ม.ค.62!K8</f>
        <v>4778</v>
      </c>
      <c r="K3" s="196">
        <f>ธ.ค.61!K8</f>
        <v>5698</v>
      </c>
      <c r="L3" s="196">
        <f>พ.ย.61!K8</f>
        <v>5310</v>
      </c>
      <c r="M3" s="196">
        <f>ต.ค.61!K8</f>
        <v>9136</v>
      </c>
      <c r="N3" s="196">
        <f>ก.ย.61!K8</f>
        <v>6100</v>
      </c>
      <c r="O3" s="196">
        <f>ส.ค.61!K8</f>
        <v>5939</v>
      </c>
      <c r="P3" s="196">
        <f>ก.ค.61!K8</f>
        <v>5616</v>
      </c>
      <c r="Q3" s="196">
        <f>มิ.ย.61!I11</f>
        <v>7880</v>
      </c>
      <c r="R3" s="197">
        <f>SUM(D3:Q3)/100*97</f>
        <v>82918.510000000009</v>
      </c>
      <c r="S3" s="197">
        <f>R3/12</f>
        <v>6909.8758333333344</v>
      </c>
      <c r="T3" s="196">
        <v>0.03</v>
      </c>
      <c r="U3" s="197">
        <f>S3*T3</f>
        <v>207.29627500000004</v>
      </c>
      <c r="V3" s="196">
        <v>36</v>
      </c>
      <c r="W3" s="198">
        <f>U3*V3</f>
        <v>7462.6659000000018</v>
      </c>
      <c r="X3" s="199">
        <f>Y3-W3</f>
        <v>104713.33409999999</v>
      </c>
      <c r="Y3" s="199">
        <f>V3*Z3</f>
        <v>112176</v>
      </c>
      <c r="Z3" s="230">
        <v>3116</v>
      </c>
    </row>
    <row r="4" spans="1:26" ht="17">
      <c r="A4" s="215">
        <v>2</v>
      </c>
      <c r="B4" s="44" t="s">
        <v>54</v>
      </c>
      <c r="C4" s="194" t="s">
        <v>32</v>
      </c>
      <c r="D4" s="195">
        <v>12051</v>
      </c>
      <c r="E4" s="198">
        <f>มิ.ย.62!K9</f>
        <v>13039</v>
      </c>
      <c r="F4" s="198">
        <f>พ.ค.62!K9</f>
        <v>11667</v>
      </c>
      <c r="G4" s="198">
        <f>เม.ย.62!K9</f>
        <v>14029</v>
      </c>
      <c r="H4" s="198">
        <f>มี.ค.62!K9</f>
        <v>10697</v>
      </c>
      <c r="I4" s="198">
        <f>ก.พ.62!K9</f>
        <v>11443</v>
      </c>
      <c r="J4" s="198">
        <f>ม.ค.62!K9</f>
        <v>10359</v>
      </c>
      <c r="K4" s="198">
        <f>ธ.ค.61!K9</f>
        <v>11412</v>
      </c>
      <c r="L4" s="198">
        <f>พ.ย.61!K9</f>
        <v>12034</v>
      </c>
      <c r="M4" s="198">
        <f>ต.ค.61!K9</f>
        <v>18096</v>
      </c>
      <c r="N4" s="198">
        <f>ก.ย.61!K9</f>
        <v>13553</v>
      </c>
      <c r="O4" s="198">
        <f>ส.ค.61!K9</f>
        <v>13512</v>
      </c>
      <c r="P4" s="198">
        <f>ก.ค.61!K9</f>
        <v>13820</v>
      </c>
      <c r="Q4" s="198">
        <f>มิ.ย.61!I12</f>
        <v>18565</v>
      </c>
      <c r="R4" s="197">
        <f t="shared" ref="R4:R20" si="0">SUM(D4:Q4)/100*97</f>
        <v>178748.69</v>
      </c>
      <c r="S4" s="197">
        <f t="shared" ref="S4:S20" si="1">R4/12</f>
        <v>14895.724166666667</v>
      </c>
      <c r="T4" s="196">
        <v>0.03</v>
      </c>
      <c r="U4" s="197">
        <f t="shared" ref="U4:U20" si="2">S4*T4</f>
        <v>446.87172499999997</v>
      </c>
      <c r="V4" s="196">
        <v>36</v>
      </c>
      <c r="W4" s="198">
        <f t="shared" ref="W4:W20" si="3">U4*V4</f>
        <v>16087.382099999999</v>
      </c>
      <c r="X4" s="199">
        <f t="shared" ref="X4:X20" si="4">Y4-W4</f>
        <v>96088.617899999997</v>
      </c>
      <c r="Y4" s="199">
        <f>Z4*V4</f>
        <v>112176</v>
      </c>
      <c r="Z4" s="230">
        <v>3116</v>
      </c>
    </row>
    <row r="5" spans="1:26" ht="17">
      <c r="A5" s="215">
        <v>3</v>
      </c>
      <c r="B5" s="44" t="s">
        <v>54</v>
      </c>
      <c r="C5" s="194" t="s">
        <v>32</v>
      </c>
      <c r="D5" s="195">
        <v>12741</v>
      </c>
      <c r="E5" s="198">
        <f>มิ.ย.62!K10</f>
        <v>17365</v>
      </c>
      <c r="F5" s="198">
        <f>พ.ค.62!K10</f>
        <v>13447</v>
      </c>
      <c r="G5" s="198">
        <f>เม.ย.62!K10</f>
        <v>17783</v>
      </c>
      <c r="H5" s="198">
        <f>มี.ค.62!K10</f>
        <v>12636</v>
      </c>
      <c r="I5" s="198">
        <f>ก.พ.62!K10</f>
        <v>13979</v>
      </c>
      <c r="J5" s="198">
        <f>ม.ค.62!K10</f>
        <v>11483</v>
      </c>
      <c r="K5" s="198">
        <f>ธ.ค.61!K10</f>
        <v>12639</v>
      </c>
      <c r="L5" s="198">
        <f>พ.ย.61!K10</f>
        <v>12397</v>
      </c>
      <c r="M5" s="198">
        <f>ต.ค.61!K10</f>
        <v>16536</v>
      </c>
      <c r="N5" s="198">
        <f>ก.ย.61!K10</f>
        <v>10983</v>
      </c>
      <c r="O5" s="198">
        <f>ส.ค.61!K10</f>
        <v>12628</v>
      </c>
      <c r="P5" s="198">
        <f>ก.ค.61!K10</f>
        <v>12528</v>
      </c>
      <c r="Q5" s="198">
        <f>มิ.ย.61!I13</f>
        <v>14942</v>
      </c>
      <c r="R5" s="197">
        <f t="shared" si="0"/>
        <v>186324.38999999998</v>
      </c>
      <c r="S5" s="197">
        <f t="shared" si="1"/>
        <v>15527.032499999999</v>
      </c>
      <c r="T5" s="196">
        <v>0.03</v>
      </c>
      <c r="U5" s="197">
        <f t="shared" si="2"/>
        <v>465.81097499999998</v>
      </c>
      <c r="V5" s="196">
        <v>36</v>
      </c>
      <c r="W5" s="198">
        <f t="shared" si="3"/>
        <v>16769.195100000001</v>
      </c>
      <c r="X5" s="199">
        <f t="shared" si="4"/>
        <v>95406.804900000003</v>
      </c>
      <c r="Y5" s="199">
        <f>V5*Z5</f>
        <v>112176</v>
      </c>
      <c r="Z5" s="230">
        <v>3116</v>
      </c>
    </row>
    <row r="6" spans="1:26" ht="17">
      <c r="A6" s="215">
        <v>4</v>
      </c>
      <c r="B6" s="44" t="s">
        <v>54</v>
      </c>
      <c r="C6" s="200" t="s">
        <v>28</v>
      </c>
      <c r="D6" s="195">
        <v>84397</v>
      </c>
      <c r="E6" s="198">
        <f>มิ.ย.62!K11</f>
        <v>103709</v>
      </c>
      <c r="F6" s="198">
        <f>พ.ค.62!K11</f>
        <v>69711</v>
      </c>
      <c r="G6" s="198">
        <f>เม.ย.62!K11</f>
        <v>47294</v>
      </c>
      <c r="H6" s="198">
        <f>มี.ค.62!K11</f>
        <v>27009</v>
      </c>
      <c r="I6" s="198">
        <f>ก.พ.62!K11</f>
        <v>7018</v>
      </c>
      <c r="J6" s="198">
        <f>ม.ค.62!K11</f>
        <v>5182</v>
      </c>
      <c r="K6" s="198">
        <f>ธ.ค.61!K11</f>
        <v>6040</v>
      </c>
      <c r="L6" s="198">
        <f>พ.ย.61!K11</f>
        <v>7320</v>
      </c>
      <c r="M6" s="198">
        <f>ต.ค.61!K11</f>
        <v>9515</v>
      </c>
      <c r="N6" s="198">
        <f>ก.ย.61!K11</f>
        <v>7294</v>
      </c>
      <c r="O6" s="198">
        <f>ส.ค.61!K11</f>
        <v>6743</v>
      </c>
      <c r="P6" s="198">
        <f>ก.ค.61!K11</f>
        <v>6855</v>
      </c>
      <c r="Q6" s="198">
        <f>มิ.ย.61!I14</f>
        <v>9427</v>
      </c>
      <c r="R6" s="197">
        <f t="shared" si="0"/>
        <v>385588.58</v>
      </c>
      <c r="S6" s="197">
        <f t="shared" si="1"/>
        <v>32132.381666666668</v>
      </c>
      <c r="T6" s="196">
        <v>0.03</v>
      </c>
      <c r="U6" s="197">
        <f t="shared" si="2"/>
        <v>963.97145</v>
      </c>
      <c r="V6" s="196">
        <v>36</v>
      </c>
      <c r="W6" s="198">
        <f t="shared" si="3"/>
        <v>34702.972200000004</v>
      </c>
      <c r="X6" s="199">
        <f t="shared" si="4"/>
        <v>77473.027799999996</v>
      </c>
      <c r="Y6" s="199">
        <f>Z6*V6</f>
        <v>112176</v>
      </c>
      <c r="Z6" s="230">
        <v>3116</v>
      </c>
    </row>
    <row r="7" spans="1:26" ht="17">
      <c r="A7" s="215">
        <v>5</v>
      </c>
      <c r="B7" s="44" t="s">
        <v>54</v>
      </c>
      <c r="C7" s="194" t="s">
        <v>32</v>
      </c>
      <c r="D7" s="195">
        <v>14896</v>
      </c>
      <c r="E7" s="198">
        <f>มิ.ย.62!K12</f>
        <v>16310</v>
      </c>
      <c r="F7" s="198">
        <f>พ.ค.62!K12</f>
        <v>14743</v>
      </c>
      <c r="G7" s="198">
        <f>เม.ย.62!K12</f>
        <v>19067</v>
      </c>
      <c r="H7" s="198">
        <f>มี.ค.62!K12</f>
        <v>16524</v>
      </c>
      <c r="I7" s="198">
        <f>ก.พ.62!K12</f>
        <v>16102</v>
      </c>
      <c r="J7" s="198">
        <f>ม.ค.62!K12</f>
        <v>13374</v>
      </c>
      <c r="K7" s="198">
        <f>ธ.ค.61!K12</f>
        <v>15989</v>
      </c>
      <c r="L7" s="198">
        <f>พ.ย.61!K12</f>
        <v>14282</v>
      </c>
      <c r="M7" s="198">
        <f>ต.ค.61!K12</f>
        <v>19987</v>
      </c>
      <c r="N7" s="198">
        <f>ก.ย.61!K12</f>
        <v>17230</v>
      </c>
      <c r="O7" s="198">
        <f>ส.ค.61!K12</f>
        <v>16055</v>
      </c>
      <c r="P7" s="198">
        <f>ก.ค.61!K12</f>
        <v>15854</v>
      </c>
      <c r="Q7" s="198">
        <f>มิ.ย.61!I15</f>
        <v>23502</v>
      </c>
      <c r="R7" s="197">
        <f t="shared" si="0"/>
        <v>226897.55000000002</v>
      </c>
      <c r="S7" s="197">
        <f t="shared" si="1"/>
        <v>18908.129166666669</v>
      </c>
      <c r="T7" s="196">
        <v>0.03</v>
      </c>
      <c r="U7" s="197">
        <f t="shared" si="2"/>
        <v>567.243875</v>
      </c>
      <c r="V7" s="196">
        <v>36</v>
      </c>
      <c r="W7" s="198">
        <f t="shared" si="3"/>
        <v>20420.779500000001</v>
      </c>
      <c r="X7" s="199">
        <f t="shared" si="4"/>
        <v>91755.220499999996</v>
      </c>
      <c r="Y7" s="199">
        <f>V7*Z7</f>
        <v>112176</v>
      </c>
      <c r="Z7" s="230">
        <v>3116</v>
      </c>
    </row>
    <row r="8" spans="1:26" ht="17">
      <c r="A8" s="215">
        <v>6</v>
      </c>
      <c r="B8" s="44" t="s">
        <v>53</v>
      </c>
      <c r="C8" s="194" t="s">
        <v>24</v>
      </c>
      <c r="D8" s="195">
        <v>11460</v>
      </c>
      <c r="E8" s="198">
        <f>มิ.ย.62!K13</f>
        <v>13690</v>
      </c>
      <c r="F8" s="198">
        <f>พ.ค.62!K13</f>
        <v>9746</v>
      </c>
      <c r="G8" s="198">
        <f>เม.ย.62!K13</f>
        <v>11290</v>
      </c>
      <c r="H8" s="198">
        <f>มี.ค.62!K13</f>
        <v>9623</v>
      </c>
      <c r="I8" s="198">
        <f>ก.พ.62!K13</f>
        <v>14006</v>
      </c>
      <c r="J8" s="198">
        <f>ม.ค.62!K13</f>
        <v>10195</v>
      </c>
      <c r="K8" s="198">
        <f>ธ.ค.61!K13</f>
        <v>13456</v>
      </c>
      <c r="L8" s="198">
        <f>พ.ย.61!K13</f>
        <v>10913</v>
      </c>
      <c r="M8" s="198">
        <f>ต.ค.61!K13</f>
        <v>12920</v>
      </c>
      <c r="N8" s="198">
        <f>ก.ย.61!K13</f>
        <v>9510</v>
      </c>
      <c r="O8" s="198">
        <f>ส.ค.61!K13</f>
        <v>11909</v>
      </c>
      <c r="P8" s="198">
        <f>ก.ค.61!K13</f>
        <v>10741</v>
      </c>
      <c r="Q8" s="198">
        <f>มิ.ย.61!I16</f>
        <v>10847</v>
      </c>
      <c r="R8" s="197">
        <f t="shared" si="0"/>
        <v>155496.82</v>
      </c>
      <c r="S8" s="197">
        <f t="shared" si="1"/>
        <v>12958.068333333335</v>
      </c>
      <c r="T8" s="196">
        <v>0.03</v>
      </c>
      <c r="U8" s="197">
        <f t="shared" si="2"/>
        <v>388.74205000000001</v>
      </c>
      <c r="V8" s="196">
        <v>36</v>
      </c>
      <c r="W8" s="198">
        <f t="shared" si="3"/>
        <v>13994.7138</v>
      </c>
      <c r="X8" s="199">
        <f t="shared" si="4"/>
        <v>98181.286200000002</v>
      </c>
      <c r="Y8" s="199">
        <f>Z8*V8</f>
        <v>112176</v>
      </c>
      <c r="Z8" s="230">
        <v>3116</v>
      </c>
    </row>
    <row r="9" spans="1:26" ht="17">
      <c r="A9" s="216">
        <v>7</v>
      </c>
      <c r="B9" s="44" t="s">
        <v>53</v>
      </c>
      <c r="C9" s="201" t="s">
        <v>35</v>
      </c>
      <c r="D9" s="202">
        <v>8688</v>
      </c>
      <c r="E9" s="198">
        <f>มิ.ย.62!K14</f>
        <v>10398</v>
      </c>
      <c r="F9" s="198">
        <f>พ.ค.62!K14</f>
        <v>9185</v>
      </c>
      <c r="G9" s="198">
        <f>เม.ย.62!K14</f>
        <v>6766</v>
      </c>
      <c r="H9" s="198">
        <f>มี.ค.62!K14</f>
        <v>7896</v>
      </c>
      <c r="I9" s="198">
        <f>ก.พ.62!K14</f>
        <v>6975</v>
      </c>
      <c r="J9" s="198">
        <f>ม.ค.62!K14</f>
        <v>7413</v>
      </c>
      <c r="K9" s="198">
        <f>ธ.ค.61!K14</f>
        <v>7328</v>
      </c>
      <c r="L9" s="198">
        <f>พ.ย.61!K14</f>
        <v>6767</v>
      </c>
      <c r="M9" s="198">
        <f>ต.ค.61!K14</f>
        <v>10349</v>
      </c>
      <c r="N9" s="198">
        <f>ก.ย.61!K14</f>
        <v>7089</v>
      </c>
      <c r="O9" s="198">
        <f>ส.ค.61!K14</f>
        <v>7589</v>
      </c>
      <c r="P9" s="198">
        <f>ก.ค.61!K14</f>
        <v>7427</v>
      </c>
      <c r="Q9" s="198">
        <f>มิ.ย.61!I17</f>
        <v>7733</v>
      </c>
      <c r="R9" s="197">
        <f t="shared" si="0"/>
        <v>108254.91</v>
      </c>
      <c r="S9" s="197">
        <f t="shared" si="1"/>
        <v>9021.2425000000003</v>
      </c>
      <c r="T9" s="196">
        <v>0.03</v>
      </c>
      <c r="U9" s="197">
        <f t="shared" si="2"/>
        <v>270.63727499999999</v>
      </c>
      <c r="V9" s="196">
        <v>36</v>
      </c>
      <c r="W9" s="198">
        <f t="shared" si="3"/>
        <v>9742.9418999999998</v>
      </c>
      <c r="X9" s="199">
        <f t="shared" si="4"/>
        <v>102433.05809999999</v>
      </c>
      <c r="Y9" s="199">
        <f>V9*Z9</f>
        <v>112176</v>
      </c>
      <c r="Z9" s="230">
        <v>3116</v>
      </c>
    </row>
    <row r="10" spans="1:26" ht="17">
      <c r="A10" s="216">
        <v>8</v>
      </c>
      <c r="B10" s="44" t="s">
        <v>54</v>
      </c>
      <c r="C10" s="201" t="s">
        <v>44</v>
      </c>
      <c r="D10" s="202">
        <v>22861</v>
      </c>
      <c r="E10" s="198">
        <f>มิ.ย.62!K15</f>
        <v>25919</v>
      </c>
      <c r="F10" s="198">
        <f>พ.ค.62!K15</f>
        <v>26465</v>
      </c>
      <c r="G10" s="198">
        <f>เม.ย.62!K15</f>
        <v>23795</v>
      </c>
      <c r="H10" s="198">
        <f>มี.ค.62!K15</f>
        <v>23927</v>
      </c>
      <c r="I10" s="198">
        <f>ก.พ.62!K15</f>
        <v>23538</v>
      </c>
      <c r="J10" s="198">
        <f>ม.ค.62!K15</f>
        <v>22762</v>
      </c>
      <c r="K10" s="198">
        <f>ธ.ค.61!K15</f>
        <v>21661</v>
      </c>
      <c r="L10" s="198">
        <f>พ.ย.61!K15</f>
        <v>20734</v>
      </c>
      <c r="M10" s="198">
        <f>ต.ค.61!K15</f>
        <v>28852</v>
      </c>
      <c r="N10" s="198">
        <f>ก.ย.61!K15</f>
        <v>24259</v>
      </c>
      <c r="O10" s="198">
        <f>ส.ค.61!K15</f>
        <v>21706</v>
      </c>
      <c r="P10" s="198">
        <f>ก.ค.61!K15</f>
        <v>20558</v>
      </c>
      <c r="Q10" s="198">
        <f>มิ.ย.61!I18</f>
        <v>171</v>
      </c>
      <c r="R10" s="197">
        <f t="shared" si="0"/>
        <v>297991.76</v>
      </c>
      <c r="S10" s="197">
        <f t="shared" si="1"/>
        <v>24832.646666666667</v>
      </c>
      <c r="T10" s="196">
        <v>0.03</v>
      </c>
      <c r="U10" s="197">
        <f t="shared" si="2"/>
        <v>744.97939999999994</v>
      </c>
      <c r="V10" s="196">
        <v>36</v>
      </c>
      <c r="W10" s="198">
        <f t="shared" si="3"/>
        <v>26819.258399999999</v>
      </c>
      <c r="X10" s="199">
        <f t="shared" si="4"/>
        <v>85356.741600000008</v>
      </c>
      <c r="Y10" s="199">
        <f>Z10*V10</f>
        <v>112176</v>
      </c>
      <c r="Z10" s="230">
        <v>3116</v>
      </c>
    </row>
    <row r="11" spans="1:26" ht="17">
      <c r="A11" s="216">
        <v>9</v>
      </c>
      <c r="B11" s="44" t="s">
        <v>53</v>
      </c>
      <c r="C11" s="201" t="s">
        <v>43</v>
      </c>
      <c r="D11" s="202">
        <v>8671</v>
      </c>
      <c r="E11" s="198">
        <f>มิ.ย.62!K16</f>
        <v>28886</v>
      </c>
      <c r="F11" s="198">
        <f>พ.ค.62!K16</f>
        <v>25714</v>
      </c>
      <c r="G11" s="198">
        <f>เม.ย.62!K16</f>
        <v>32416</v>
      </c>
      <c r="H11" s="198">
        <f>มี.ค.62!K16</f>
        <v>22500</v>
      </c>
      <c r="I11" s="198">
        <f>ก.พ.62!K16</f>
        <v>20158</v>
      </c>
      <c r="J11" s="198">
        <f>ม.ค.62!K16</f>
        <v>23582</v>
      </c>
      <c r="K11" s="198">
        <f>ธ.ค.61!K16</f>
        <v>16535</v>
      </c>
      <c r="L11" s="198">
        <f>พ.ย.61!K16</f>
        <v>16414</v>
      </c>
      <c r="M11" s="198">
        <f>ต.ค.61!K16</f>
        <v>17199</v>
      </c>
      <c r="N11" s="198">
        <f>ก.ย.61!K16</f>
        <v>10807</v>
      </c>
      <c r="O11" s="198">
        <f>ส.ค.61!K16</f>
        <v>7646</v>
      </c>
      <c r="P11" s="198">
        <f>ก.ค.61!K16</f>
        <v>8198</v>
      </c>
      <c r="Q11" s="198">
        <f>มิ.ย.61!I19</f>
        <v>2631</v>
      </c>
      <c r="R11" s="197">
        <f t="shared" si="0"/>
        <v>234116.29</v>
      </c>
      <c r="S11" s="197">
        <f t="shared" si="1"/>
        <v>19509.690833333334</v>
      </c>
      <c r="T11" s="196">
        <v>0.03</v>
      </c>
      <c r="U11" s="197">
        <f t="shared" si="2"/>
        <v>585.29072499999995</v>
      </c>
      <c r="V11" s="196">
        <v>36</v>
      </c>
      <c r="W11" s="198">
        <f t="shared" si="3"/>
        <v>21070.466099999998</v>
      </c>
      <c r="X11" s="199">
        <f t="shared" si="4"/>
        <v>91105.533900000009</v>
      </c>
      <c r="Y11" s="199">
        <f>V11*Z11</f>
        <v>112176</v>
      </c>
      <c r="Z11" s="230">
        <v>3116</v>
      </c>
    </row>
    <row r="12" spans="1:26" ht="17">
      <c r="A12" s="217">
        <v>10</v>
      </c>
      <c r="B12" s="141" t="s">
        <v>55</v>
      </c>
      <c r="C12" s="214" t="s">
        <v>37</v>
      </c>
      <c r="D12" s="213">
        <v>493</v>
      </c>
      <c r="E12" s="211">
        <f>มิ.ย.62!K17</f>
        <v>10215</v>
      </c>
      <c r="F12" s="211">
        <f>พ.ค.62!K17</f>
        <v>9763</v>
      </c>
      <c r="G12" s="211">
        <f>เม.ย.62!K17</f>
        <v>8356</v>
      </c>
      <c r="H12" s="211">
        <f>มี.ค.62!K17</f>
        <v>9113</v>
      </c>
      <c r="I12" s="211">
        <f>ก.พ.62!K17</f>
        <v>8489</v>
      </c>
      <c r="J12" s="211">
        <f>ม.ค.62!K17</f>
        <v>5890</v>
      </c>
      <c r="K12" s="211">
        <f>ธ.ค.61!K17</f>
        <v>5943</v>
      </c>
      <c r="L12" s="211">
        <f>พ.ย.61!K17</f>
        <v>7502</v>
      </c>
      <c r="M12" s="211">
        <f>ต.ค.61!K17</f>
        <v>7888</v>
      </c>
      <c r="N12" s="211">
        <f>ก.ย.61!K17</f>
        <v>7366</v>
      </c>
      <c r="O12" s="211">
        <f>ส.ค.61!K17</f>
        <v>5694</v>
      </c>
      <c r="P12" s="211">
        <f>ก.ค.61!K17</f>
        <v>6143</v>
      </c>
      <c r="Q12" s="211">
        <f>มิ.ย.61!I20</f>
        <v>332</v>
      </c>
      <c r="R12" s="210">
        <f t="shared" si="0"/>
        <v>90391.39</v>
      </c>
      <c r="S12" s="210">
        <f t="shared" si="1"/>
        <v>7532.6158333333333</v>
      </c>
      <c r="T12" s="209">
        <v>2.7</v>
      </c>
      <c r="U12" s="210">
        <f t="shared" si="2"/>
        <v>20338.062750000001</v>
      </c>
      <c r="V12" s="209">
        <v>36</v>
      </c>
      <c r="W12" s="211">
        <f t="shared" si="3"/>
        <v>732170.25900000008</v>
      </c>
      <c r="X12" s="212">
        <f t="shared" si="4"/>
        <v>-732170.25900000008</v>
      </c>
      <c r="Y12" s="212"/>
      <c r="Z12" s="231">
        <v>3116</v>
      </c>
    </row>
    <row r="13" spans="1:26" ht="17">
      <c r="A13" s="217"/>
      <c r="B13" s="142"/>
      <c r="C13" s="214"/>
      <c r="D13" s="213">
        <v>1553</v>
      </c>
      <c r="E13" s="211">
        <f>มิ.ย.62!K18</f>
        <v>90</v>
      </c>
      <c r="F13" s="211">
        <f>พ.ค.62!K18</f>
        <v>85</v>
      </c>
      <c r="G13" s="211">
        <f>เม.ย.62!K18</f>
        <v>111</v>
      </c>
      <c r="H13" s="211">
        <f>มี.ค.62!K18</f>
        <v>213</v>
      </c>
      <c r="I13" s="211">
        <f>ก.พ.62!K18</f>
        <v>153</v>
      </c>
      <c r="J13" s="211">
        <f>ม.ค.62!K18</f>
        <v>443</v>
      </c>
      <c r="K13" s="211">
        <f>ธ.ค.61!K18</f>
        <v>523</v>
      </c>
      <c r="L13" s="211">
        <f>พ.ย.61!K18</f>
        <v>54</v>
      </c>
      <c r="M13" s="211">
        <f>ต.ค.61!K18</f>
        <v>64</v>
      </c>
      <c r="N13" s="211">
        <f>ก.ย.61!K18</f>
        <v>74</v>
      </c>
      <c r="O13" s="211">
        <f>ส.ค.61!K18</f>
        <v>59</v>
      </c>
      <c r="P13" s="211">
        <f>ก.ค.61!K18</f>
        <v>135</v>
      </c>
      <c r="Q13" s="211">
        <f>มิ.ย.61!I21</f>
        <v>19446</v>
      </c>
      <c r="R13" s="210">
        <f t="shared" si="0"/>
        <v>22312.91</v>
      </c>
      <c r="S13" s="210">
        <f t="shared" si="1"/>
        <v>1859.4091666666666</v>
      </c>
      <c r="T13" s="209">
        <v>0.03</v>
      </c>
      <c r="U13" s="210">
        <f t="shared" si="2"/>
        <v>55.782274999999998</v>
      </c>
      <c r="V13" s="209">
        <v>36</v>
      </c>
      <c r="W13" s="211">
        <f t="shared" si="3"/>
        <v>2008.1619000000001</v>
      </c>
      <c r="X13" s="212">
        <f t="shared" si="4"/>
        <v>110167.83809999999</v>
      </c>
      <c r="Y13" s="212">
        <f>V13*Z13</f>
        <v>112176</v>
      </c>
      <c r="Z13" s="231">
        <v>3116</v>
      </c>
    </row>
    <row r="14" spans="1:26" ht="17">
      <c r="A14" s="217">
        <v>11</v>
      </c>
      <c r="B14" s="141" t="s">
        <v>55</v>
      </c>
      <c r="C14" s="214" t="s">
        <v>46</v>
      </c>
      <c r="D14" s="213">
        <v>531</v>
      </c>
      <c r="E14" s="211">
        <f>มิ.ย.62!K19</f>
        <v>1775</v>
      </c>
      <c r="F14" s="211">
        <f>พ.ค.62!K19</f>
        <v>2439</v>
      </c>
      <c r="G14" s="211">
        <f>เม.ย.62!K19</f>
        <v>1990</v>
      </c>
      <c r="H14" s="211">
        <f>มี.ค.62!K19</f>
        <v>2145</v>
      </c>
      <c r="I14" s="211">
        <f>ก.พ.62!K19</f>
        <v>5236</v>
      </c>
      <c r="J14" s="211">
        <f>ม.ค.62!K19</f>
        <v>3272</v>
      </c>
      <c r="K14" s="211">
        <f>ธ.ค.61!K19</f>
        <v>2099</v>
      </c>
      <c r="L14" s="211">
        <f>พ.ย.61!K19</f>
        <v>1585</v>
      </c>
      <c r="M14" s="211">
        <f>ต.ค.61!K19</f>
        <v>2451</v>
      </c>
      <c r="N14" s="211">
        <f>ก.ย.61!K19</f>
        <v>1711</v>
      </c>
      <c r="O14" s="211">
        <f>ส.ค.61!K19</f>
        <v>1573</v>
      </c>
      <c r="P14" s="211">
        <f>ก.ค.61!K19</f>
        <v>1793</v>
      </c>
      <c r="Q14" s="211">
        <f>มิ.ย.61!I22</f>
        <v>0</v>
      </c>
      <c r="R14" s="210">
        <f t="shared" si="0"/>
        <v>27742</v>
      </c>
      <c r="S14" s="210">
        <f t="shared" si="1"/>
        <v>2311.8333333333335</v>
      </c>
      <c r="T14" s="209">
        <v>2.7</v>
      </c>
      <c r="U14" s="210">
        <f t="shared" si="2"/>
        <v>6241.9500000000007</v>
      </c>
      <c r="V14" s="209">
        <v>36</v>
      </c>
      <c r="W14" s="211">
        <f t="shared" si="3"/>
        <v>224710.2</v>
      </c>
      <c r="X14" s="212">
        <f t="shared" si="4"/>
        <v>-224710.2</v>
      </c>
      <c r="Y14" s="212"/>
      <c r="Z14" s="231">
        <v>3116</v>
      </c>
    </row>
    <row r="15" spans="1:26" ht="17">
      <c r="A15" s="217"/>
      <c r="B15" s="142"/>
      <c r="C15" s="214"/>
      <c r="D15" s="213">
        <v>34317</v>
      </c>
      <c r="E15" s="211">
        <f>มิ.ย.62!K20</f>
        <v>282</v>
      </c>
      <c r="F15" s="211">
        <f>พ.ค.62!K20</f>
        <v>186</v>
      </c>
      <c r="G15" s="211">
        <f>เม.ย.62!K20</f>
        <v>381</v>
      </c>
      <c r="H15" s="211">
        <f>มี.ค.62!K20</f>
        <v>451</v>
      </c>
      <c r="I15" s="211">
        <f>ก.พ.62!K20</f>
        <v>1027</v>
      </c>
      <c r="J15" s="211">
        <f>ม.ค.62!K20</f>
        <v>1485</v>
      </c>
      <c r="K15" s="211">
        <f>ธ.ค.61!K20</f>
        <v>1250</v>
      </c>
      <c r="L15" s="211">
        <f>พ.ย.61!K20</f>
        <v>790</v>
      </c>
      <c r="M15" s="211">
        <f>ต.ค.61!K20</f>
        <v>2006</v>
      </c>
      <c r="N15" s="211">
        <f>ก.ย.61!K20</f>
        <v>1412</v>
      </c>
      <c r="O15" s="211">
        <f>ส.ค.61!K20</f>
        <v>2209</v>
      </c>
      <c r="P15" s="211">
        <f>ก.ค.61!K20</f>
        <v>2359</v>
      </c>
      <c r="Q15" s="211">
        <f>มิ.ย.61!I23</f>
        <v>0</v>
      </c>
      <c r="R15" s="210">
        <f t="shared" si="0"/>
        <v>46710.35</v>
      </c>
      <c r="S15" s="210">
        <f t="shared" si="1"/>
        <v>3892.5291666666667</v>
      </c>
      <c r="T15" s="209">
        <v>0.03</v>
      </c>
      <c r="U15" s="210">
        <f t="shared" si="2"/>
        <v>116.775875</v>
      </c>
      <c r="V15" s="209">
        <v>36</v>
      </c>
      <c r="W15" s="211">
        <f t="shared" si="3"/>
        <v>4203.9314999999997</v>
      </c>
      <c r="X15" s="212">
        <f t="shared" si="4"/>
        <v>107972.06849999999</v>
      </c>
      <c r="Y15" s="212">
        <f>V15*Z15</f>
        <v>112176</v>
      </c>
      <c r="Z15" s="231">
        <v>3116</v>
      </c>
    </row>
    <row r="16" spans="1:26" ht="32">
      <c r="A16" s="216">
        <v>12</v>
      </c>
      <c r="B16" s="184" t="s">
        <v>53</v>
      </c>
      <c r="C16" s="201" t="s">
        <v>128</v>
      </c>
      <c r="D16" s="203">
        <v>11145</v>
      </c>
      <c r="E16" s="198">
        <f>มิ.ย.62!K21</f>
        <v>42533</v>
      </c>
      <c r="F16" s="198">
        <f>พ.ค.62!K21</f>
        <v>34817</v>
      </c>
      <c r="G16" s="198">
        <f>เม.ย.62!K21</f>
        <v>35391</v>
      </c>
      <c r="H16" s="198">
        <f>มี.ค.62!K21</f>
        <v>32253</v>
      </c>
      <c r="I16" s="198">
        <f>ก.พ.62!K21</f>
        <v>41891</v>
      </c>
      <c r="J16" s="198">
        <f>ม.ค.62!K21</f>
        <v>41941</v>
      </c>
      <c r="K16" s="198">
        <f>ธ.ค.61!K21</f>
        <v>37908</v>
      </c>
      <c r="L16" s="198">
        <f>พ.ย.61!K21</f>
        <v>28638</v>
      </c>
      <c r="M16" s="198">
        <f>ต.ค.61!K21</f>
        <v>46864</v>
      </c>
      <c r="N16" s="198">
        <f>ก.ย.61!K21</f>
        <v>40232</v>
      </c>
      <c r="O16" s="198">
        <f>ส.ค.61!K21</f>
        <v>43615</v>
      </c>
      <c r="P16" s="198">
        <f>ก.ค.61!K21</f>
        <v>34577</v>
      </c>
      <c r="Q16" s="198">
        <f>มิ.ย.61!I24</f>
        <v>0</v>
      </c>
      <c r="R16" s="197">
        <f t="shared" si="0"/>
        <v>457650.85000000003</v>
      </c>
      <c r="S16" s="197">
        <f t="shared" si="1"/>
        <v>38137.570833333339</v>
      </c>
      <c r="T16" s="196">
        <v>0.03</v>
      </c>
      <c r="U16" s="197">
        <f t="shared" si="2"/>
        <v>1144.1271250000002</v>
      </c>
      <c r="V16" s="196">
        <v>36</v>
      </c>
      <c r="W16" s="198">
        <f t="shared" si="3"/>
        <v>41188.57650000001</v>
      </c>
      <c r="X16" s="199">
        <f t="shared" si="4"/>
        <v>70987.42349999999</v>
      </c>
      <c r="Y16" s="199">
        <f>Z16*V16</f>
        <v>112176</v>
      </c>
      <c r="Z16" s="230">
        <v>3116</v>
      </c>
    </row>
    <row r="17" spans="1:26" ht="17">
      <c r="A17" s="216">
        <v>13</v>
      </c>
      <c r="B17" s="44" t="s">
        <v>53</v>
      </c>
      <c r="C17" s="201" t="s">
        <v>123</v>
      </c>
      <c r="D17" s="202">
        <v>2005</v>
      </c>
      <c r="E17" s="198">
        <f>มิ.ย.62!K22</f>
        <v>34526</v>
      </c>
      <c r="F17" s="198">
        <f>พ.ค.62!K22</f>
        <v>34421</v>
      </c>
      <c r="G17" s="198">
        <f>เม.ย.62!K22</f>
        <v>32053</v>
      </c>
      <c r="H17" s="198">
        <f>มี.ค.62!K22</f>
        <v>35215</v>
      </c>
      <c r="I17" s="198">
        <f>ก.พ.62!K22</f>
        <v>37113</v>
      </c>
      <c r="J17" s="198">
        <f>ม.ค.62!K22</f>
        <v>33367</v>
      </c>
      <c r="K17" s="198">
        <f>ธ.ค.61!K22</f>
        <v>32766</v>
      </c>
      <c r="L17" s="198">
        <f>พ.ย.61!K22</f>
        <v>17180</v>
      </c>
      <c r="M17" s="198">
        <f>ต.ค.61!K22</f>
        <v>28707</v>
      </c>
      <c r="N17" s="198">
        <f>ก.ย.61!K22</f>
        <v>19181</v>
      </c>
      <c r="O17" s="198">
        <f>ส.ค.61!K22</f>
        <v>27297</v>
      </c>
      <c r="P17" s="198">
        <f>ก.ค.61!K22</f>
        <v>0</v>
      </c>
      <c r="Q17" s="198">
        <f>มิ.ย.61!I25</f>
        <v>0</v>
      </c>
      <c r="R17" s="197">
        <f t="shared" si="0"/>
        <v>323816.07</v>
      </c>
      <c r="S17" s="197">
        <f t="shared" si="1"/>
        <v>26984.672500000001</v>
      </c>
      <c r="T17" s="196">
        <v>0.03</v>
      </c>
      <c r="U17" s="197">
        <f t="shared" si="2"/>
        <v>809.54017499999998</v>
      </c>
      <c r="V17" s="196">
        <v>36</v>
      </c>
      <c r="W17" s="198">
        <f t="shared" si="3"/>
        <v>29143.4463</v>
      </c>
      <c r="X17" s="199">
        <f t="shared" si="4"/>
        <v>83032.553700000004</v>
      </c>
      <c r="Y17" s="199">
        <f>V17*Z17</f>
        <v>112176</v>
      </c>
      <c r="Z17" s="230">
        <v>3116</v>
      </c>
    </row>
    <row r="18" spans="1:26" ht="17">
      <c r="A18" s="216">
        <v>14</v>
      </c>
      <c r="B18" s="44" t="s">
        <v>53</v>
      </c>
      <c r="C18" s="201" t="s">
        <v>123</v>
      </c>
      <c r="D18" s="202">
        <v>0</v>
      </c>
      <c r="E18" s="198">
        <f>มิ.ย.62!K23</f>
        <v>18932</v>
      </c>
      <c r="F18" s="198">
        <f>พ.ค.62!K23</f>
        <v>17412</v>
      </c>
      <c r="G18" s="198">
        <f>เม.ย.62!K23</f>
        <v>15247</v>
      </c>
      <c r="H18" s="198">
        <f>มี.ค.62!K23</f>
        <v>17073</v>
      </c>
      <c r="I18" s="198">
        <f>ก.พ.62!K23</f>
        <v>19886</v>
      </c>
      <c r="J18" s="198">
        <f>ม.ค.62!K23</f>
        <v>18794</v>
      </c>
      <c r="K18" s="198">
        <f>ธ.ค.61!K23</f>
        <v>21434</v>
      </c>
      <c r="L18" s="198">
        <f>พ.ย.61!K23</f>
        <v>22360</v>
      </c>
      <c r="M18" s="198">
        <f>ต.ค.61!K23</f>
        <v>13177</v>
      </c>
      <c r="N18" s="198">
        <f>ก.ย.61!K23</f>
        <v>4532</v>
      </c>
      <c r="O18" s="198">
        <f>ส.ค.61!K23</f>
        <v>5002</v>
      </c>
      <c r="P18" s="198">
        <f>ก.ค.61!K23</f>
        <v>0</v>
      </c>
      <c r="Q18" s="198">
        <f>มิ.ย.61!I26</f>
        <v>0</v>
      </c>
      <c r="R18" s="197">
        <f t="shared" si="0"/>
        <v>168633.53</v>
      </c>
      <c r="S18" s="197">
        <f t="shared" si="1"/>
        <v>14052.794166666667</v>
      </c>
      <c r="T18" s="196">
        <v>0.03</v>
      </c>
      <c r="U18" s="197">
        <f t="shared" si="2"/>
        <v>421.58382499999999</v>
      </c>
      <c r="V18" s="196">
        <v>36</v>
      </c>
      <c r="W18" s="198">
        <f t="shared" si="3"/>
        <v>15177.0177</v>
      </c>
      <c r="X18" s="199">
        <f t="shared" si="4"/>
        <v>96998.982300000003</v>
      </c>
      <c r="Y18" s="199">
        <f>Z18*V18</f>
        <v>112176</v>
      </c>
      <c r="Z18" s="230">
        <v>3116</v>
      </c>
    </row>
    <row r="19" spans="1:26" ht="17">
      <c r="A19" s="217">
        <v>15</v>
      </c>
      <c r="B19" s="141" t="s">
        <v>55</v>
      </c>
      <c r="C19" s="206" t="s">
        <v>123</v>
      </c>
      <c r="D19" s="207">
        <v>0</v>
      </c>
      <c r="E19" s="211">
        <f>มิ.ย.62!K24</f>
        <v>29709</v>
      </c>
      <c r="F19" s="211">
        <f>พ.ค.62!K24</f>
        <v>28049</v>
      </c>
      <c r="G19" s="211">
        <f>เม.ย.62!K24</f>
        <v>25624</v>
      </c>
      <c r="H19" s="211">
        <f>มี.ค.62!K24</f>
        <v>26002</v>
      </c>
      <c r="I19" s="211">
        <f>ก.พ.62!K24</f>
        <v>18271</v>
      </c>
      <c r="J19" s="211">
        <f>ม.ค.62!K24</f>
        <v>22301</v>
      </c>
      <c r="K19" s="211">
        <f>ธ.ค.61!K24</f>
        <v>16972</v>
      </c>
      <c r="L19" s="211">
        <f>พ.ย.61!K24</f>
        <v>26913</v>
      </c>
      <c r="M19" s="211">
        <f>ต.ค.61!K24</f>
        <v>29906</v>
      </c>
      <c r="N19" s="211">
        <f>ก.ย.61!K24</f>
        <v>16259</v>
      </c>
      <c r="O19" s="211">
        <f>ส.ค.61!K24</f>
        <v>4910</v>
      </c>
      <c r="P19" s="211">
        <f>ก.ค.61!K24</f>
        <v>0</v>
      </c>
      <c r="Q19" s="211">
        <f>มิ.ย.61!I27</f>
        <v>0</v>
      </c>
      <c r="R19" s="210">
        <f t="shared" si="0"/>
        <v>237568.52</v>
      </c>
      <c r="S19" s="210">
        <f t="shared" si="1"/>
        <v>19797.376666666667</v>
      </c>
      <c r="T19" s="209">
        <v>2.7</v>
      </c>
      <c r="U19" s="210">
        <f t="shared" si="2"/>
        <v>53452.917000000001</v>
      </c>
      <c r="V19" s="209">
        <v>36</v>
      </c>
      <c r="W19" s="211">
        <f t="shared" si="3"/>
        <v>1924305.0120000001</v>
      </c>
      <c r="X19" s="212">
        <f t="shared" si="4"/>
        <v>-1812129.0120000001</v>
      </c>
      <c r="Y19" s="212">
        <f>V19*Z19</f>
        <v>112176</v>
      </c>
      <c r="Z19" s="231">
        <v>3116</v>
      </c>
    </row>
    <row r="20" spans="1:26" ht="17" hidden="1">
      <c r="A20" s="224"/>
      <c r="B20" s="142"/>
      <c r="C20" s="225"/>
      <c r="D20" s="226">
        <v>0</v>
      </c>
      <c r="E20" s="228">
        <f>มิ.ย.62!K25</f>
        <v>1596</v>
      </c>
      <c r="F20" s="228">
        <f>พ.ค.62!K25</f>
        <v>640</v>
      </c>
      <c r="G20" s="228">
        <f>เม.ย.62!K25</f>
        <v>2005</v>
      </c>
      <c r="H20" s="228">
        <f>มี.ค.62!K25</f>
        <v>0</v>
      </c>
      <c r="I20" s="228">
        <f>ก.พ.62!K25</f>
        <v>0</v>
      </c>
      <c r="J20" s="228">
        <f>ม.ค.62!K25</f>
        <v>0</v>
      </c>
      <c r="K20" s="228">
        <f>ธ.ค.61!K25</f>
        <v>0</v>
      </c>
      <c r="L20" s="228">
        <f>พ.ย.61!K25</f>
        <v>0</v>
      </c>
      <c r="M20" s="228">
        <f>ต.ค.61!K25</f>
        <v>0</v>
      </c>
      <c r="N20" s="228">
        <f>ก.ย.61!K25</f>
        <v>0</v>
      </c>
      <c r="O20" s="228">
        <f>ส.ค.61!K25</f>
        <v>0</v>
      </c>
      <c r="P20" s="228">
        <f>ก.ค.61!K25</f>
        <v>0</v>
      </c>
      <c r="Q20" s="228">
        <f>มิ.ย.61!I28</f>
        <v>0</v>
      </c>
      <c r="R20" s="227">
        <f t="shared" si="0"/>
        <v>4113.7699999999995</v>
      </c>
      <c r="S20" s="227">
        <f t="shared" si="1"/>
        <v>342.81416666666661</v>
      </c>
      <c r="T20" s="225">
        <v>0.03</v>
      </c>
      <c r="U20" s="227">
        <f t="shared" si="2"/>
        <v>10.284424999999997</v>
      </c>
      <c r="V20" s="225">
        <v>36</v>
      </c>
      <c r="W20" s="228">
        <f t="shared" si="3"/>
        <v>370.2392999999999</v>
      </c>
      <c r="X20" s="229">
        <f t="shared" si="4"/>
        <v>-370.2392999999999</v>
      </c>
      <c r="Y20" s="229"/>
      <c r="Z20" s="232">
        <v>3116</v>
      </c>
    </row>
    <row r="21" spans="1:26" s="246" customFormat="1">
      <c r="A21" s="242"/>
      <c r="B21" s="242"/>
      <c r="C21" s="242"/>
      <c r="D21" s="242"/>
      <c r="E21" s="242">
        <f>SUBTOTAL(109,E3:E20)</f>
        <v>373634</v>
      </c>
      <c r="F21" s="242">
        <f t="shared" ref="F21:V21" si="5">SUBTOTAL(109,F3:F20)</f>
        <v>312575</v>
      </c>
      <c r="G21" s="242">
        <f t="shared" si="5"/>
        <v>298293</v>
      </c>
      <c r="H21" s="242">
        <f t="shared" si="5"/>
        <v>259893</v>
      </c>
      <c r="I21" s="242">
        <f t="shared" si="5"/>
        <v>250947</v>
      </c>
      <c r="J21" s="242">
        <f t="shared" si="5"/>
        <v>236621</v>
      </c>
      <c r="K21" s="242">
        <f t="shared" si="5"/>
        <v>229653</v>
      </c>
      <c r="L21" s="242">
        <f t="shared" si="5"/>
        <v>211193</v>
      </c>
      <c r="M21" s="242">
        <f t="shared" si="5"/>
        <v>273653</v>
      </c>
      <c r="N21" s="242">
        <f t="shared" si="5"/>
        <v>197592</v>
      </c>
      <c r="O21" s="242">
        <f t="shared" si="5"/>
        <v>194086</v>
      </c>
      <c r="P21" s="242">
        <f t="shared" si="5"/>
        <v>146604</v>
      </c>
      <c r="Q21" s="242">
        <f t="shared" si="5"/>
        <v>115476</v>
      </c>
      <c r="R21" s="242">
        <f t="shared" si="5"/>
        <v>3231163.1199999996</v>
      </c>
      <c r="S21" s="242">
        <f t="shared" si="5"/>
        <v>269263.59333333338</v>
      </c>
      <c r="T21" s="242">
        <f t="shared" si="5"/>
        <v>8.5200000000000014</v>
      </c>
      <c r="U21" s="242">
        <f t="shared" si="5"/>
        <v>87221.582775000003</v>
      </c>
      <c r="V21" s="242">
        <f t="shared" si="5"/>
        <v>612</v>
      </c>
      <c r="W21" s="243">
        <f>SUM(W3:W20)</f>
        <v>3140347.2191999997</v>
      </c>
      <c r="X21" s="244">
        <f>SUBTOTAL(109,X3:X20)</f>
        <v>-1457336.9799000002</v>
      </c>
      <c r="Y21" s="245">
        <f>SUBTOTAL(109,Y3:Y20)</f>
        <v>1682640</v>
      </c>
      <c r="Z21" s="242"/>
    </row>
    <row r="22" spans="1:26" s="259" customFormat="1">
      <c r="A22" s="254"/>
      <c r="B22" s="254"/>
      <c r="C22" s="254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6"/>
      <c r="X22" s="257"/>
      <c r="Y22" s="258"/>
      <c r="Z22" s="255"/>
    </row>
    <row r="23" spans="1:26" s="259" customFormat="1">
      <c r="A23" s="254"/>
      <c r="B23" s="254"/>
      <c r="C23" s="254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6"/>
      <c r="X23" s="257"/>
      <c r="Y23" s="258"/>
      <c r="Z23" s="255"/>
    </row>
    <row r="24" spans="1:26" s="259" customFormat="1">
      <c r="A24" s="254"/>
      <c r="B24" s="254"/>
      <c r="C24" s="254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6"/>
      <c r="X24" s="257"/>
      <c r="Y24" s="258"/>
      <c r="Z24" s="255"/>
    </row>
    <row r="25" spans="1:26" s="259" customFormat="1">
      <c r="A25" s="254"/>
      <c r="B25" s="254"/>
      <c r="C25" s="254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6"/>
      <c r="X25" s="257"/>
      <c r="Y25" s="258"/>
      <c r="Z25" s="255"/>
    </row>
    <row r="26" spans="1:26" s="259" customFormat="1">
      <c r="A26" s="254"/>
      <c r="B26" s="254"/>
      <c r="C26" s="254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6"/>
      <c r="X26" s="257"/>
      <c r="Y26" s="258"/>
      <c r="Z26" s="255"/>
    </row>
    <row r="27" spans="1:26">
      <c r="A27" s="219" t="s">
        <v>134</v>
      </c>
      <c r="B27" s="220" t="s">
        <v>52</v>
      </c>
      <c r="C27" s="220" t="s">
        <v>133</v>
      </c>
      <c r="D27" s="221" t="s">
        <v>143</v>
      </c>
      <c r="E27" s="221" t="s">
        <v>144</v>
      </c>
      <c r="F27" s="221" t="s">
        <v>145</v>
      </c>
      <c r="G27" s="221" t="s">
        <v>146</v>
      </c>
      <c r="H27" s="221" t="s">
        <v>147</v>
      </c>
      <c r="I27" s="221" t="s">
        <v>148</v>
      </c>
      <c r="J27" s="221" t="s">
        <v>149</v>
      </c>
      <c r="K27" s="221" t="s">
        <v>150</v>
      </c>
      <c r="L27" s="221" t="s">
        <v>151</v>
      </c>
      <c r="M27" s="221" t="s">
        <v>152</v>
      </c>
      <c r="N27" s="221" t="s">
        <v>153</v>
      </c>
      <c r="O27" s="221" t="s">
        <v>154</v>
      </c>
      <c r="P27" s="221" t="s">
        <v>155</v>
      </c>
      <c r="Q27" s="221" t="s">
        <v>156</v>
      </c>
      <c r="R27" s="220" t="s">
        <v>132</v>
      </c>
      <c r="S27" s="220" t="s">
        <v>137</v>
      </c>
      <c r="T27" s="220" t="s">
        <v>138</v>
      </c>
      <c r="U27" s="220" t="s">
        <v>139</v>
      </c>
      <c r="V27" s="220" t="s">
        <v>140</v>
      </c>
      <c r="W27" s="222" t="s">
        <v>141</v>
      </c>
      <c r="X27" s="222" t="s">
        <v>142</v>
      </c>
      <c r="Y27" s="220" t="s">
        <v>136</v>
      </c>
      <c r="Z27" s="223" t="s">
        <v>135</v>
      </c>
    </row>
    <row r="28" spans="1:26" s="239" customFormat="1">
      <c r="A28" s="218">
        <v>1</v>
      </c>
      <c r="B28" s="209" t="s">
        <v>55</v>
      </c>
      <c r="C28" s="251" t="s">
        <v>157</v>
      </c>
      <c r="D28" s="237">
        <f>[1]ก.ค.62!$I$11</f>
        <v>107</v>
      </c>
      <c r="E28" s="209">
        <f>[1]มิ.ย.62!$I11</f>
        <v>70</v>
      </c>
      <c r="F28" s="209">
        <f>[1]พ.ค.62!$I11</f>
        <v>133</v>
      </c>
      <c r="G28" s="209">
        <f>[1]พ.ค.62!$I11</f>
        <v>133</v>
      </c>
      <c r="H28" s="209">
        <f>[1]เม.ย.62!$I11</f>
        <v>96</v>
      </c>
      <c r="I28" s="209">
        <f>[1]ก.พ.62!$I11</f>
        <v>56</v>
      </c>
      <c r="J28" s="209">
        <f>[1]ม.ค.62!$I11</f>
        <v>244</v>
      </c>
      <c r="K28" s="209">
        <f>[1]ธ.ค.61!$I11</f>
        <v>423</v>
      </c>
      <c r="L28" s="209">
        <f>[1]พ.ย.61!$I11</f>
        <v>310</v>
      </c>
      <c r="M28" s="209">
        <f>[1]ต.ค.61!$I11</f>
        <v>20</v>
      </c>
      <c r="N28" s="209">
        <f>[1]ก.ย.61!$I11</f>
        <v>46</v>
      </c>
      <c r="O28" s="209">
        <f>[1]ส.ค.61!$I11</f>
        <v>129</v>
      </c>
      <c r="P28" s="209">
        <f>[1]ก.ค61!$I11</f>
        <v>30</v>
      </c>
      <c r="Q28" s="209">
        <f>[1]ธ.ค.61!$I11</f>
        <v>423</v>
      </c>
      <c r="R28" s="238">
        <f>SUM(D28:Q28)</f>
        <v>2220</v>
      </c>
      <c r="S28" s="238">
        <f>R28/12</f>
        <v>185</v>
      </c>
      <c r="T28" s="209">
        <v>2.7</v>
      </c>
      <c r="U28" s="210">
        <f>S28*T28</f>
        <v>499.50000000000006</v>
      </c>
      <c r="V28" s="209">
        <v>36</v>
      </c>
      <c r="W28" s="210">
        <f>T28*U28</f>
        <v>1348.6500000000003</v>
      </c>
      <c r="X28" s="210">
        <f>Y28-W28</f>
        <v>110827.35</v>
      </c>
      <c r="Y28" s="212">
        <f>Z28*V28</f>
        <v>112176</v>
      </c>
      <c r="Z28" s="231">
        <v>3116</v>
      </c>
    </row>
    <row r="29" spans="1:26">
      <c r="A29" s="240"/>
      <c r="B29" s="196"/>
      <c r="C29" s="234"/>
      <c r="D29" s="252">
        <f>[1]ก.ค.62!$I$12</f>
        <v>16130</v>
      </c>
      <c r="E29" s="196">
        <f>[1]มิ.ย.62!$I12</f>
        <v>12600</v>
      </c>
      <c r="F29" s="196">
        <f>[1]พ.ค.62!$I12</f>
        <v>17087</v>
      </c>
      <c r="G29" s="196">
        <f>[1]พ.ค.62!$I12</f>
        <v>17087</v>
      </c>
      <c r="H29" s="196">
        <f>[1]เม.ย.62!$I12</f>
        <v>15836</v>
      </c>
      <c r="I29" s="196">
        <f>[1]ก.พ.62!$I12</f>
        <v>11836</v>
      </c>
      <c r="J29" s="196">
        <f>[1]ม.ค.62!$I12</f>
        <v>5079</v>
      </c>
      <c r="K29" s="196">
        <f>[1]ธ.ค.61!$I12</f>
        <v>9143</v>
      </c>
      <c r="L29" s="196">
        <f>[1]พ.ย.61!$I12</f>
        <v>9818</v>
      </c>
      <c r="M29" s="196">
        <f>[1]ต.ค.61!$I12</f>
        <v>5757</v>
      </c>
      <c r="N29" s="196">
        <f>[1]ก.ย.61!$I12</f>
        <v>11883</v>
      </c>
      <c r="O29" s="196">
        <f>[1]ส.ค.61!$I12</f>
        <v>11931</v>
      </c>
      <c r="P29" s="196">
        <f>[1]ก.ค61!$I12</f>
        <v>6944</v>
      </c>
      <c r="Q29" s="196">
        <f>[1]ธ.ค.61!$I12</f>
        <v>9143</v>
      </c>
      <c r="R29" s="233">
        <f t="shared" ref="R29:R35" si="6">SUM(D29:Q29)</f>
        <v>160274</v>
      </c>
      <c r="S29" s="233">
        <f t="shared" ref="S29:S35" si="7">R29/12</f>
        <v>13356.166666666666</v>
      </c>
      <c r="T29" s="196">
        <v>0.03</v>
      </c>
      <c r="U29" s="197">
        <f t="shared" ref="U29:U35" si="8">S29*T29</f>
        <v>400.68499999999995</v>
      </c>
      <c r="V29" s="196">
        <v>36</v>
      </c>
      <c r="W29" s="197">
        <f t="shared" ref="W29:W34" si="9">T29*U29</f>
        <v>12.020549999999998</v>
      </c>
      <c r="X29" s="197">
        <f t="shared" ref="X29:X35" si="10">Y29-W29</f>
        <v>-12.020549999999998</v>
      </c>
      <c r="Y29" s="212"/>
      <c r="Z29" s="231">
        <v>3116</v>
      </c>
    </row>
    <row r="30" spans="1:26" s="239" customFormat="1">
      <c r="A30" s="218">
        <v>2</v>
      </c>
      <c r="B30" s="209" t="s">
        <v>55</v>
      </c>
      <c r="C30" s="251" t="s">
        <v>158</v>
      </c>
      <c r="D30" s="237">
        <f>[1]ก.ค.62!$I$13</f>
        <v>1971</v>
      </c>
      <c r="E30" s="209">
        <f>[1]มิ.ย.62!$I13</f>
        <v>1329</v>
      </c>
      <c r="F30" s="209">
        <f>[1]พ.ค.62!$I13</f>
        <v>1732</v>
      </c>
      <c r="G30" s="209">
        <f>[1]พ.ค.62!$I13</f>
        <v>1732</v>
      </c>
      <c r="H30" s="209">
        <f>[1]เม.ย.62!$I13</f>
        <v>1309</v>
      </c>
      <c r="I30" s="209">
        <f>[1]ก.พ.62!$I13</f>
        <v>956</v>
      </c>
      <c r="J30" s="209">
        <f>[1]ม.ค.62!$I13</f>
        <v>1218</v>
      </c>
      <c r="K30" s="209">
        <f>[1]ธ.ค.61!$I13</f>
        <v>1343</v>
      </c>
      <c r="L30" s="209">
        <f>[1]พ.ย.61!$I13</f>
        <v>538</v>
      </c>
      <c r="M30" s="209">
        <f>[1]ต.ค.61!$I13</f>
        <v>756</v>
      </c>
      <c r="N30" s="209">
        <f>[1]ก.ย.61!$I13</f>
        <v>529</v>
      </c>
      <c r="O30" s="209">
        <f>[1]ส.ค.61!$I13</f>
        <v>1373</v>
      </c>
      <c r="P30" s="209">
        <f>[1]ก.ค61!$I13</f>
        <v>641</v>
      </c>
      <c r="Q30" s="209">
        <f>[1]ธ.ค.61!$I13</f>
        <v>1343</v>
      </c>
      <c r="R30" s="238">
        <f t="shared" si="6"/>
        <v>16770</v>
      </c>
      <c r="S30" s="238">
        <f t="shared" si="7"/>
        <v>1397.5</v>
      </c>
      <c r="T30" s="209">
        <v>2.7</v>
      </c>
      <c r="U30" s="210">
        <f t="shared" si="8"/>
        <v>3773.2500000000005</v>
      </c>
      <c r="V30" s="209">
        <v>36</v>
      </c>
      <c r="W30" s="210">
        <f t="shared" si="9"/>
        <v>10187.775000000001</v>
      </c>
      <c r="X30" s="210">
        <f t="shared" si="10"/>
        <v>101988.22500000001</v>
      </c>
      <c r="Y30" s="212">
        <f>Z30*V30</f>
        <v>112176</v>
      </c>
      <c r="Z30" s="231">
        <v>3116</v>
      </c>
    </row>
    <row r="31" spans="1:26">
      <c r="A31" s="240"/>
      <c r="B31" s="196"/>
      <c r="C31" s="234"/>
      <c r="D31" s="252">
        <f>[1]ก.ค.62!$I$14</f>
        <v>26224</v>
      </c>
      <c r="E31" s="196">
        <f>[1]มิ.ย.62!$I14</f>
        <v>11935</v>
      </c>
      <c r="F31" s="196">
        <f>[1]พ.ค.62!$I14</f>
        <v>14771</v>
      </c>
      <c r="G31" s="196">
        <f>[1]พ.ค.62!$I14</f>
        <v>14771</v>
      </c>
      <c r="H31" s="196">
        <f>[1]เม.ย.62!$I14</f>
        <v>19063</v>
      </c>
      <c r="I31" s="196">
        <f>[1]ก.พ.62!$I14</f>
        <v>23313</v>
      </c>
      <c r="J31" s="196">
        <f>[1]ม.ค.62!$I14</f>
        <v>21906</v>
      </c>
      <c r="K31" s="196">
        <f>[1]ธ.ค.61!$I14</f>
        <v>28266</v>
      </c>
      <c r="L31" s="196">
        <f>[1]พ.ย.61!$I14</f>
        <v>47023</v>
      </c>
      <c r="M31" s="196">
        <f>[1]ต.ค.61!$I14</f>
        <v>38353</v>
      </c>
      <c r="N31" s="196">
        <f>[1]ก.ย.61!$I14</f>
        <v>32024</v>
      </c>
      <c r="O31" s="196">
        <f>[1]ส.ค.61!$I14</f>
        <v>45238</v>
      </c>
      <c r="P31" s="196">
        <f>[1]ก.ค61!$I14</f>
        <v>35862</v>
      </c>
      <c r="Q31" s="196">
        <f>[1]ธ.ค.61!$I14</f>
        <v>28266</v>
      </c>
      <c r="R31" s="233">
        <f t="shared" si="6"/>
        <v>387015</v>
      </c>
      <c r="S31" s="233">
        <f t="shared" si="7"/>
        <v>32251.25</v>
      </c>
      <c r="T31" s="196">
        <v>0.03</v>
      </c>
      <c r="U31" s="197">
        <f t="shared" si="8"/>
        <v>967.53749999999991</v>
      </c>
      <c r="V31" s="196">
        <v>36</v>
      </c>
      <c r="W31" s="197">
        <f t="shared" si="9"/>
        <v>29.026124999999997</v>
      </c>
      <c r="X31" s="197">
        <f t="shared" si="10"/>
        <v>-29.026124999999997</v>
      </c>
      <c r="Y31" s="212"/>
      <c r="Z31" s="231">
        <v>3116</v>
      </c>
    </row>
    <row r="32" spans="1:26" s="239" customFormat="1">
      <c r="A32" s="218">
        <v>3</v>
      </c>
      <c r="B32" s="209" t="s">
        <v>55</v>
      </c>
      <c r="C32" s="251" t="s">
        <v>159</v>
      </c>
      <c r="D32" s="237">
        <f>[1]ก.ค.62!$I$15</f>
        <v>365</v>
      </c>
      <c r="E32" s="209">
        <f>[1]มิ.ย.62!$I15</f>
        <v>222</v>
      </c>
      <c r="F32" s="209">
        <f>[1]พ.ค.62!$I15</f>
        <v>322</v>
      </c>
      <c r="G32" s="209">
        <f>[1]พ.ค.62!$I15</f>
        <v>322</v>
      </c>
      <c r="H32" s="209">
        <f>[1]เม.ย.62!$I15</f>
        <v>206</v>
      </c>
      <c r="I32" s="209">
        <f>[1]ก.พ.62!$I15</f>
        <v>328</v>
      </c>
      <c r="J32" s="209">
        <f>[1]ม.ค.62!$I15</f>
        <v>657</v>
      </c>
      <c r="K32" s="209">
        <f>[1]ธ.ค.61!$I15</f>
        <v>955</v>
      </c>
      <c r="L32" s="209">
        <f>[1]พ.ย.61!$I15</f>
        <v>1553</v>
      </c>
      <c r="M32" s="209">
        <f>[1]ต.ค.61!$I15</f>
        <v>1180</v>
      </c>
      <c r="N32" s="209">
        <f>[1]ก.ย.61!$I15</f>
        <v>743</v>
      </c>
      <c r="O32" s="209">
        <f>[1]ส.ค.61!$I15</f>
        <v>2669</v>
      </c>
      <c r="P32" s="209">
        <f>[1]ก.ค61!$I15</f>
        <v>2664</v>
      </c>
      <c r="Q32" s="209">
        <f>[1]ธ.ค.61!$I15</f>
        <v>955</v>
      </c>
      <c r="R32" s="238">
        <f t="shared" si="6"/>
        <v>13141</v>
      </c>
      <c r="S32" s="238">
        <f t="shared" si="7"/>
        <v>1095.0833333333333</v>
      </c>
      <c r="T32" s="209">
        <v>2.7</v>
      </c>
      <c r="U32" s="210">
        <f t="shared" si="8"/>
        <v>2956.7249999999999</v>
      </c>
      <c r="V32" s="209">
        <v>36</v>
      </c>
      <c r="W32" s="210">
        <f t="shared" si="9"/>
        <v>7983.1575000000003</v>
      </c>
      <c r="X32" s="210">
        <f t="shared" si="10"/>
        <v>104192.8425</v>
      </c>
      <c r="Y32" s="212">
        <f>Z32*V32</f>
        <v>112176</v>
      </c>
      <c r="Z32" s="231">
        <v>3116</v>
      </c>
    </row>
    <row r="33" spans="1:26">
      <c r="A33" s="240"/>
      <c r="B33" s="196"/>
      <c r="C33" s="234"/>
      <c r="D33" s="252">
        <f>[1]ก.ค.62!$I$16</f>
        <v>41615</v>
      </c>
      <c r="E33" s="196">
        <f>[1]มิ.ย.62!$I16</f>
        <v>32878</v>
      </c>
      <c r="F33" s="196">
        <f>[1]พ.ค.62!$I16</f>
        <v>37072</v>
      </c>
      <c r="G33" s="196">
        <f>[1]พ.ค.62!$I16</f>
        <v>37072</v>
      </c>
      <c r="H33" s="196">
        <f>[1]เม.ย.62!$I16</f>
        <v>34866</v>
      </c>
      <c r="I33" s="196">
        <f>[1]ก.พ.62!$I16</f>
        <v>37895</v>
      </c>
      <c r="J33" s="196">
        <f>[1]ม.ค.62!$I16</f>
        <v>34305</v>
      </c>
      <c r="K33" s="196">
        <f>[1]ธ.ค.61!$I16</f>
        <v>28602</v>
      </c>
      <c r="L33" s="196">
        <f>[1]พ.ย.61!$I16</f>
        <v>28037</v>
      </c>
      <c r="M33" s="196">
        <f>[1]ต.ค.61!$I16</f>
        <v>23627</v>
      </c>
      <c r="N33" s="196">
        <f>[1]ก.ย.61!$I16</f>
        <v>28406</v>
      </c>
      <c r="O33" s="196">
        <f>[1]ส.ค.61!$I16</f>
        <v>36058</v>
      </c>
      <c r="P33" s="196">
        <f>[1]ก.ค61!$I16</f>
        <v>23316</v>
      </c>
      <c r="Q33" s="196">
        <f>[1]ธ.ค.61!$I16</f>
        <v>28602</v>
      </c>
      <c r="R33" s="233">
        <f t="shared" si="6"/>
        <v>452351</v>
      </c>
      <c r="S33" s="233">
        <f t="shared" si="7"/>
        <v>37695.916666666664</v>
      </c>
      <c r="T33" s="196">
        <v>0.03</v>
      </c>
      <c r="U33" s="197">
        <f t="shared" si="8"/>
        <v>1130.8774999999998</v>
      </c>
      <c r="V33" s="196">
        <v>36</v>
      </c>
      <c r="W33" s="197">
        <f t="shared" si="9"/>
        <v>33.926324999999991</v>
      </c>
      <c r="X33" s="197">
        <f t="shared" si="10"/>
        <v>-33.926324999999991</v>
      </c>
      <c r="Y33" s="212"/>
      <c r="Z33" s="231">
        <v>3116</v>
      </c>
    </row>
    <row r="34" spans="1:26">
      <c r="A34" s="240">
        <v>4</v>
      </c>
      <c r="B34" s="196" t="s">
        <v>162</v>
      </c>
      <c r="C34" s="234" t="s">
        <v>160</v>
      </c>
      <c r="D34" s="252">
        <f>[1]ก.ค.62!$I$17</f>
        <v>17573</v>
      </c>
      <c r="E34" s="196">
        <f>[1]มิ.ย.62!$I17</f>
        <v>19538</v>
      </c>
      <c r="F34" s="196">
        <f>[1]พ.ค.62!$I17</f>
        <v>19495</v>
      </c>
      <c r="G34" s="196">
        <f>[1]พ.ค.62!$I17</f>
        <v>19495</v>
      </c>
      <c r="H34" s="196">
        <f>[1]เม.ย.62!$I17</f>
        <v>11445</v>
      </c>
      <c r="I34" s="196">
        <f>[1]ก.พ.62!$I17</f>
        <v>27785</v>
      </c>
      <c r="J34" s="196">
        <f>[1]ม.ค.62!$I17</f>
        <v>18394</v>
      </c>
      <c r="K34" s="196">
        <f>[1]ธ.ค.61!$I17</f>
        <v>20280</v>
      </c>
      <c r="L34" s="196">
        <f>[1]พ.ย.61!$I17</f>
        <v>29074</v>
      </c>
      <c r="M34" s="196">
        <f>[1]ต.ค.61!$I17</f>
        <v>27319</v>
      </c>
      <c r="N34" s="196">
        <f>[1]ก.ย.61!$I17</f>
        <v>20999</v>
      </c>
      <c r="O34" s="196">
        <f>[1]ส.ค.61!$I17</f>
        <v>29491</v>
      </c>
      <c r="P34" s="196">
        <f>[1]ก.ค61!$I17</f>
        <v>25955</v>
      </c>
      <c r="Q34" s="196">
        <f>[1]ธ.ค.61!$I17</f>
        <v>20280</v>
      </c>
      <c r="R34" s="233">
        <f t="shared" si="6"/>
        <v>307123</v>
      </c>
      <c r="S34" s="233">
        <f t="shared" si="7"/>
        <v>25593.583333333332</v>
      </c>
      <c r="T34" s="196">
        <v>0.03</v>
      </c>
      <c r="U34" s="197">
        <f t="shared" si="8"/>
        <v>767.80749999999989</v>
      </c>
      <c r="V34" s="196">
        <v>36</v>
      </c>
      <c r="W34" s="197">
        <f t="shared" si="9"/>
        <v>23.034224999999996</v>
      </c>
      <c r="X34" s="197">
        <f t="shared" si="10"/>
        <v>112152.965775</v>
      </c>
      <c r="Y34" s="212">
        <f>Z34*V34</f>
        <v>112176</v>
      </c>
      <c r="Z34" s="231">
        <v>3116</v>
      </c>
    </row>
    <row r="35" spans="1:26">
      <c r="A35" s="241">
        <v>5</v>
      </c>
      <c r="B35" s="204" t="s">
        <v>53</v>
      </c>
      <c r="C35" s="235" t="s">
        <v>161</v>
      </c>
      <c r="D35" s="253">
        <f>[1]ก.ค.62!$I$18</f>
        <v>8398</v>
      </c>
      <c r="E35" s="204">
        <f>[1]มิ.ย.62!$I18</f>
        <v>10800</v>
      </c>
      <c r="F35" s="204">
        <f>[1]พ.ค.62!$I18</f>
        <v>16372</v>
      </c>
      <c r="G35" s="204">
        <f>[1]พ.ค.62!$I18</f>
        <v>16372</v>
      </c>
      <c r="H35" s="204">
        <f>[1]เม.ย.62!$I18</f>
        <v>11169</v>
      </c>
      <c r="I35" s="204">
        <f>[1]ก.พ.62!$I18</f>
        <v>11049</v>
      </c>
      <c r="J35" s="204">
        <f>[1]ม.ค.62!$I18</f>
        <v>12053</v>
      </c>
      <c r="K35" s="204">
        <f>[1]ธ.ค.61!$I18</f>
        <v>14334</v>
      </c>
      <c r="L35" s="204">
        <f>[1]พ.ย.61!$I18</f>
        <v>14279</v>
      </c>
      <c r="M35" s="204">
        <f>[1]ต.ค.61!$I18</f>
        <v>11089</v>
      </c>
      <c r="N35" s="204">
        <f>[1]ก.ย.61!$I18</f>
        <v>9948</v>
      </c>
      <c r="O35" s="204">
        <f>[1]ส.ค.61!$I18</f>
        <v>15364</v>
      </c>
      <c r="P35" s="204">
        <f>[1]ก.ค61!$I18</f>
        <v>16023</v>
      </c>
      <c r="Q35" s="204">
        <f>[1]ธ.ค.61!$I18</f>
        <v>14334</v>
      </c>
      <c r="R35" s="236">
        <f t="shared" si="6"/>
        <v>181584</v>
      </c>
      <c r="S35" s="236">
        <f t="shared" si="7"/>
        <v>15132</v>
      </c>
      <c r="T35" s="204">
        <v>0.03</v>
      </c>
      <c r="U35" s="205">
        <f t="shared" si="8"/>
        <v>453.96</v>
      </c>
      <c r="V35" s="196">
        <v>36</v>
      </c>
      <c r="W35" s="197">
        <f>T35*U35</f>
        <v>13.618799999999998</v>
      </c>
      <c r="X35" s="197">
        <f t="shared" si="10"/>
        <v>112162.3812</v>
      </c>
      <c r="Y35" s="212">
        <f>Z35*V35</f>
        <v>112176</v>
      </c>
      <c r="Z35" s="231">
        <v>3116</v>
      </c>
    </row>
    <row r="36" spans="1:26">
      <c r="A36" s="247"/>
      <c r="B36" s="247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8">
        <f>SUM(W28:W35)</f>
        <v>19631.208525000002</v>
      </c>
      <c r="X36" s="249">
        <f>SUBTOTAL(109,X14:X35)</f>
        <v>-1136599.392525</v>
      </c>
      <c r="Y36" s="250">
        <f>SUBTOTAL(109,Y14:Y35)</f>
        <v>1121760</v>
      </c>
      <c r="Z36" s="247"/>
    </row>
  </sheetData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M33"/>
  <sheetViews>
    <sheetView topLeftCell="A4" workbookViewId="0">
      <pane xSplit="2" ySplit="4" topLeftCell="C9" activePane="bottomRight" state="frozen"/>
      <selection activeCell="A4" sqref="A4"/>
      <selection pane="topRight" activeCell="C4" sqref="C4"/>
      <selection pane="bottomLeft" activeCell="A8" sqref="A8"/>
      <selection pane="bottomRight" activeCell="D9" sqref="D9"/>
    </sheetView>
  </sheetViews>
  <sheetFormatPr baseColWidth="10" defaultColWidth="8.83203125" defaultRowHeight="14" x14ac:dyDescent="0"/>
  <cols>
    <col min="1" max="1" width="2.83203125" customWidth="1"/>
    <col min="2" max="2" width="41.33203125" customWidth="1"/>
    <col min="3" max="3" width="16.5" style="53" customWidth="1"/>
    <col min="4" max="4" width="28.5" bestFit="1" customWidth="1"/>
    <col min="5" max="5" width="11.5" bestFit="1" customWidth="1"/>
    <col min="6" max="6" width="12.6640625" customWidth="1"/>
    <col min="7" max="7" width="8.5" bestFit="1" customWidth="1"/>
    <col min="8" max="8" width="11.6640625" bestFit="1" customWidth="1"/>
    <col min="9" max="9" width="11.5" bestFit="1" customWidth="1"/>
    <col min="10" max="10" width="6" hidden="1" customWidth="1"/>
    <col min="11" max="11" width="7.1640625" bestFit="1" customWidth="1"/>
    <col min="12" max="12" width="12.5" bestFit="1" customWidth="1"/>
    <col min="13" max="13" width="11.5" bestFit="1" customWidth="1"/>
  </cols>
  <sheetData>
    <row r="1" spans="1:13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</row>
    <row r="2" spans="1:13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</row>
    <row r="3" spans="1:13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</row>
    <row r="4" spans="1:13" ht="13.5" customHeight="1" thickBot="1">
      <c r="A4" s="34"/>
      <c r="B4" s="34"/>
      <c r="C4" s="45"/>
      <c r="D4" s="34"/>
      <c r="E4" s="34"/>
      <c r="F4" s="34"/>
      <c r="G4" s="34"/>
      <c r="H4" s="34"/>
      <c r="I4" s="34"/>
      <c r="J4" s="34"/>
      <c r="K4" s="34"/>
      <c r="L4" s="35"/>
      <c r="M4" s="36"/>
    </row>
    <row r="5" spans="1:13" ht="20" thickTop="1">
      <c r="A5" s="268" t="s">
        <v>21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</row>
    <row r="6" spans="1:13" ht="28.5" customHeight="1">
      <c r="A6" s="271" t="s">
        <v>23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</row>
    <row r="7" spans="1:13" ht="22.5" customHeight="1">
      <c r="A7" s="1" t="s">
        <v>0</v>
      </c>
      <c r="B7" s="1" t="s">
        <v>1</v>
      </c>
      <c r="C7" s="1"/>
      <c r="D7" s="1" t="s">
        <v>25</v>
      </c>
      <c r="E7" s="1" t="s">
        <v>2</v>
      </c>
      <c r="F7" s="6"/>
      <c r="G7" s="1" t="s">
        <v>3</v>
      </c>
      <c r="H7" s="1" t="s">
        <v>4</v>
      </c>
      <c r="I7" s="1" t="s">
        <v>5</v>
      </c>
      <c r="J7" s="8"/>
      <c r="K7" s="1" t="s">
        <v>6</v>
      </c>
      <c r="L7" s="1" t="s">
        <v>7</v>
      </c>
      <c r="M7" s="7" t="s">
        <v>8</v>
      </c>
    </row>
    <row r="8" spans="1:13" ht="27" customHeight="1">
      <c r="A8" s="2">
        <v>1</v>
      </c>
      <c r="B8" s="42" t="s">
        <v>30</v>
      </c>
      <c r="C8" s="46">
        <v>10279</v>
      </c>
      <c r="D8" s="44" t="s">
        <v>29</v>
      </c>
      <c r="E8" s="2" t="s">
        <v>12</v>
      </c>
      <c r="F8" s="2" t="s">
        <v>10</v>
      </c>
      <c r="G8" s="12">
        <v>0</v>
      </c>
      <c r="H8" s="10">
        <v>5186</v>
      </c>
      <c r="I8" s="10">
        <f>H8-G8</f>
        <v>5186</v>
      </c>
      <c r="J8" s="11">
        <f>I8*3/100</f>
        <v>155.58000000000001</v>
      </c>
      <c r="K8" s="10">
        <v>156</v>
      </c>
      <c r="L8" s="10">
        <f>I8-K8</f>
        <v>5030</v>
      </c>
      <c r="M8" s="38">
        <f>L8*0.26</f>
        <v>1307.8</v>
      </c>
    </row>
    <row r="9" spans="1:13" ht="27" customHeight="1">
      <c r="A9" s="2">
        <v>2</v>
      </c>
      <c r="B9" s="42" t="s">
        <v>32</v>
      </c>
      <c r="C9" s="46">
        <v>10278</v>
      </c>
      <c r="D9" s="44" t="s">
        <v>33</v>
      </c>
      <c r="E9" s="2" t="s">
        <v>12</v>
      </c>
      <c r="F9" s="2" t="s">
        <v>10</v>
      </c>
      <c r="G9" s="12">
        <v>0</v>
      </c>
      <c r="H9" s="10">
        <v>17907</v>
      </c>
      <c r="I9" s="10">
        <f t="shared" ref="I9:I19" si="0">H9-G9</f>
        <v>17907</v>
      </c>
      <c r="J9" s="11">
        <f t="shared" ref="J9:J19" si="1">I9*3/100</f>
        <v>537.21</v>
      </c>
      <c r="K9" s="10">
        <v>537</v>
      </c>
      <c r="L9" s="10">
        <f t="shared" ref="L9:L19" si="2">I9-K9</f>
        <v>17370</v>
      </c>
      <c r="M9" s="38">
        <f t="shared" ref="M9:M19" si="3">L9*0.26</f>
        <v>4516.2</v>
      </c>
    </row>
    <row r="10" spans="1:13" ht="27" customHeight="1">
      <c r="A10" s="2">
        <v>3</v>
      </c>
      <c r="B10" s="42" t="s">
        <v>32</v>
      </c>
      <c r="C10" s="46">
        <v>10280</v>
      </c>
      <c r="D10" s="44" t="s">
        <v>34</v>
      </c>
      <c r="E10" s="2" t="s">
        <v>12</v>
      </c>
      <c r="F10" s="2" t="s">
        <v>10</v>
      </c>
      <c r="G10" s="12">
        <v>0</v>
      </c>
      <c r="H10" s="10">
        <v>16295</v>
      </c>
      <c r="I10" s="10">
        <f t="shared" si="0"/>
        <v>16295</v>
      </c>
      <c r="J10" s="11">
        <f t="shared" si="1"/>
        <v>488.85</v>
      </c>
      <c r="K10" s="10">
        <v>489</v>
      </c>
      <c r="L10" s="10">
        <f t="shared" si="2"/>
        <v>15806</v>
      </c>
      <c r="M10" s="38">
        <f t="shared" si="3"/>
        <v>4109.5600000000004</v>
      </c>
    </row>
    <row r="11" spans="1:13" ht="27" customHeight="1">
      <c r="A11" s="2">
        <v>4</v>
      </c>
      <c r="B11" s="43" t="s">
        <v>28</v>
      </c>
      <c r="C11" s="47">
        <v>10276</v>
      </c>
      <c r="D11" s="44" t="s">
        <v>27</v>
      </c>
      <c r="E11" s="2" t="s">
        <v>12</v>
      </c>
      <c r="F11" s="2" t="s">
        <v>10</v>
      </c>
      <c r="G11" s="12">
        <v>0</v>
      </c>
      <c r="H11" s="10">
        <v>7880</v>
      </c>
      <c r="I11" s="10">
        <f t="shared" si="0"/>
        <v>7880</v>
      </c>
      <c r="J11" s="11">
        <f t="shared" si="1"/>
        <v>236.4</v>
      </c>
      <c r="K11" s="10">
        <v>236</v>
      </c>
      <c r="L11" s="10">
        <f t="shared" si="2"/>
        <v>7644</v>
      </c>
      <c r="M11" s="38">
        <f t="shared" si="3"/>
        <v>1987.44</v>
      </c>
    </row>
    <row r="12" spans="1:13" ht="27" customHeight="1">
      <c r="A12" s="2">
        <v>5</v>
      </c>
      <c r="B12" s="42" t="s">
        <v>32</v>
      </c>
      <c r="C12" s="46">
        <v>10277</v>
      </c>
      <c r="D12" s="44" t="s">
        <v>31</v>
      </c>
      <c r="E12" s="2" t="s">
        <v>12</v>
      </c>
      <c r="F12" s="2" t="s">
        <v>10</v>
      </c>
      <c r="G12" s="12">
        <v>0</v>
      </c>
      <c r="H12" s="10">
        <v>18565</v>
      </c>
      <c r="I12" s="10">
        <f t="shared" si="0"/>
        <v>18565</v>
      </c>
      <c r="J12" s="11">
        <f t="shared" si="1"/>
        <v>556.95000000000005</v>
      </c>
      <c r="K12" s="10">
        <v>557</v>
      </c>
      <c r="L12" s="10">
        <f t="shared" si="2"/>
        <v>18008</v>
      </c>
      <c r="M12" s="38">
        <f t="shared" si="3"/>
        <v>4682.08</v>
      </c>
    </row>
    <row r="13" spans="1:13" ht="27" customHeight="1">
      <c r="A13" s="2">
        <v>6</v>
      </c>
      <c r="B13" s="42" t="s">
        <v>24</v>
      </c>
      <c r="C13" s="46">
        <v>10275</v>
      </c>
      <c r="D13" s="44" t="s">
        <v>26</v>
      </c>
      <c r="E13" s="2" t="s">
        <v>12</v>
      </c>
      <c r="F13" s="2" t="s">
        <v>10</v>
      </c>
      <c r="G13" s="12">
        <v>0</v>
      </c>
      <c r="H13" s="10">
        <v>14942</v>
      </c>
      <c r="I13" s="10">
        <f t="shared" si="0"/>
        <v>14942</v>
      </c>
      <c r="J13" s="11">
        <f t="shared" si="1"/>
        <v>448.26</v>
      </c>
      <c r="K13" s="10">
        <v>448</v>
      </c>
      <c r="L13" s="10">
        <f t="shared" si="2"/>
        <v>14494</v>
      </c>
      <c r="M13" s="38">
        <f t="shared" si="3"/>
        <v>3768.44</v>
      </c>
    </row>
    <row r="14" spans="1:13" ht="27" customHeight="1">
      <c r="A14" s="2">
        <v>7</v>
      </c>
      <c r="B14" s="42" t="s">
        <v>35</v>
      </c>
      <c r="C14" s="46">
        <v>10273</v>
      </c>
      <c r="D14" s="44" t="s">
        <v>36</v>
      </c>
      <c r="E14" s="2" t="s">
        <v>12</v>
      </c>
      <c r="F14" s="2" t="s">
        <v>10</v>
      </c>
      <c r="G14" s="12">
        <v>0</v>
      </c>
      <c r="H14" s="10">
        <v>9427</v>
      </c>
      <c r="I14" s="10">
        <f t="shared" si="0"/>
        <v>9427</v>
      </c>
      <c r="J14" s="11">
        <f t="shared" si="1"/>
        <v>282.81</v>
      </c>
      <c r="K14" s="10">
        <v>283</v>
      </c>
      <c r="L14" s="10">
        <f t="shared" si="2"/>
        <v>9144</v>
      </c>
      <c r="M14" s="38">
        <f t="shared" si="3"/>
        <v>2377.44</v>
      </c>
    </row>
    <row r="15" spans="1:13" ht="27" customHeight="1">
      <c r="A15" s="2">
        <v>8</v>
      </c>
      <c r="B15" s="42" t="s">
        <v>44</v>
      </c>
      <c r="C15" s="46">
        <v>10286</v>
      </c>
      <c r="D15" s="44" t="s">
        <v>41</v>
      </c>
      <c r="E15" s="2" t="s">
        <v>11</v>
      </c>
      <c r="F15" s="2" t="s">
        <v>10</v>
      </c>
      <c r="G15" s="12">
        <v>0</v>
      </c>
      <c r="H15" s="10">
        <v>23502</v>
      </c>
      <c r="I15" s="10">
        <f t="shared" si="0"/>
        <v>23502</v>
      </c>
      <c r="J15" s="11">
        <f t="shared" si="1"/>
        <v>705.06</v>
      </c>
      <c r="K15" s="10">
        <v>705</v>
      </c>
      <c r="L15" s="10">
        <f t="shared" si="2"/>
        <v>22797</v>
      </c>
      <c r="M15" s="38">
        <f t="shared" si="3"/>
        <v>5927.22</v>
      </c>
    </row>
    <row r="16" spans="1:13" ht="27" customHeight="1">
      <c r="A16" s="2">
        <v>9</v>
      </c>
      <c r="B16" s="42" t="s">
        <v>39</v>
      </c>
      <c r="C16" s="46">
        <v>10290</v>
      </c>
      <c r="D16" s="44" t="s">
        <v>40</v>
      </c>
      <c r="E16" s="2" t="s">
        <v>12</v>
      </c>
      <c r="F16" s="2" t="s">
        <v>10</v>
      </c>
      <c r="G16" s="12">
        <v>0</v>
      </c>
      <c r="H16" s="10">
        <v>10847</v>
      </c>
      <c r="I16" s="10">
        <f t="shared" si="0"/>
        <v>10847</v>
      </c>
      <c r="J16" s="11">
        <f t="shared" si="1"/>
        <v>325.41000000000003</v>
      </c>
      <c r="K16" s="10">
        <v>325</v>
      </c>
      <c r="L16" s="10">
        <f t="shared" si="2"/>
        <v>10522</v>
      </c>
      <c r="M16" s="38">
        <f t="shared" si="3"/>
        <v>2735.7200000000003</v>
      </c>
    </row>
    <row r="17" spans="1:13" ht="27" customHeight="1">
      <c r="A17" s="2">
        <v>10</v>
      </c>
      <c r="B17" s="42" t="s">
        <v>43</v>
      </c>
      <c r="C17" s="46">
        <v>10291</v>
      </c>
      <c r="D17" s="44" t="s">
        <v>42</v>
      </c>
      <c r="E17" s="2" t="s">
        <v>11</v>
      </c>
      <c r="F17" s="2" t="s">
        <v>10</v>
      </c>
      <c r="G17" s="12">
        <v>0</v>
      </c>
      <c r="H17" s="10">
        <v>7733</v>
      </c>
      <c r="I17" s="10">
        <f t="shared" si="0"/>
        <v>7733</v>
      </c>
      <c r="J17" s="11">
        <f t="shared" si="1"/>
        <v>231.99</v>
      </c>
      <c r="K17" s="10">
        <v>232</v>
      </c>
      <c r="L17" s="10">
        <f t="shared" si="2"/>
        <v>7501</v>
      </c>
      <c r="M17" s="38">
        <f t="shared" si="3"/>
        <v>1950.26</v>
      </c>
    </row>
    <row r="18" spans="1:13" ht="17">
      <c r="A18" s="274">
        <v>11</v>
      </c>
      <c r="B18" s="272" t="s">
        <v>37</v>
      </c>
      <c r="C18" s="276">
        <v>10293</v>
      </c>
      <c r="D18" s="266" t="s">
        <v>38</v>
      </c>
      <c r="E18" s="274" t="s">
        <v>11</v>
      </c>
      <c r="F18" s="9" t="s">
        <v>9</v>
      </c>
      <c r="G18" s="22">
        <v>0</v>
      </c>
      <c r="H18" s="20">
        <v>171</v>
      </c>
      <c r="I18" s="20">
        <f t="shared" si="0"/>
        <v>171</v>
      </c>
      <c r="J18" s="20">
        <f t="shared" si="1"/>
        <v>5.13</v>
      </c>
      <c r="K18" s="20">
        <v>5</v>
      </c>
      <c r="L18" s="20">
        <f t="shared" si="2"/>
        <v>166</v>
      </c>
      <c r="M18" s="39">
        <f>L18*2.7</f>
        <v>448.20000000000005</v>
      </c>
    </row>
    <row r="19" spans="1:13" ht="17">
      <c r="A19" s="275"/>
      <c r="B19" s="273"/>
      <c r="C19" s="277"/>
      <c r="D19" s="267"/>
      <c r="E19" s="275"/>
      <c r="F19" s="2" t="s">
        <v>10</v>
      </c>
      <c r="G19" s="23">
        <v>0</v>
      </c>
      <c r="H19" s="10">
        <v>2631</v>
      </c>
      <c r="I19" s="10">
        <f t="shared" si="0"/>
        <v>2631</v>
      </c>
      <c r="J19" s="11">
        <f t="shared" si="1"/>
        <v>78.930000000000007</v>
      </c>
      <c r="K19" s="10">
        <v>79</v>
      </c>
      <c r="L19" s="10">
        <f t="shared" si="2"/>
        <v>2552</v>
      </c>
      <c r="M19" s="38">
        <f t="shared" si="3"/>
        <v>663.52</v>
      </c>
    </row>
    <row r="20" spans="1:13" ht="17">
      <c r="A20" s="274">
        <v>12</v>
      </c>
      <c r="B20" s="272" t="s">
        <v>46</v>
      </c>
      <c r="C20" s="276">
        <v>10294</v>
      </c>
      <c r="D20" s="266" t="s">
        <v>45</v>
      </c>
      <c r="E20" s="274" t="s">
        <v>12</v>
      </c>
      <c r="F20" s="9" t="s">
        <v>9</v>
      </c>
      <c r="G20" s="19">
        <v>0</v>
      </c>
      <c r="H20" s="20">
        <v>332</v>
      </c>
      <c r="I20" s="20">
        <f>H20-G20</f>
        <v>332</v>
      </c>
      <c r="J20" s="20">
        <f>I20*3/100</f>
        <v>9.9600000000000009</v>
      </c>
      <c r="K20" s="20">
        <v>10</v>
      </c>
      <c r="L20" s="20">
        <f>I20-K20</f>
        <v>322</v>
      </c>
      <c r="M20" s="39">
        <f>L20*2.7</f>
        <v>869.40000000000009</v>
      </c>
    </row>
    <row r="21" spans="1:13" ht="17">
      <c r="A21" s="275"/>
      <c r="B21" s="273"/>
      <c r="C21" s="277"/>
      <c r="D21" s="267"/>
      <c r="E21" s="275"/>
      <c r="F21" s="2" t="s">
        <v>10</v>
      </c>
      <c r="G21" s="12">
        <v>0</v>
      </c>
      <c r="H21" s="10">
        <v>19446</v>
      </c>
      <c r="I21" s="21">
        <f>H21-G21</f>
        <v>19446</v>
      </c>
      <c r="J21" s="21">
        <f>I21*3/100</f>
        <v>583.38</v>
      </c>
      <c r="K21" s="21">
        <v>583</v>
      </c>
      <c r="L21" s="21">
        <f>I21-K21</f>
        <v>18863</v>
      </c>
      <c r="M21" s="40">
        <f>L21*0.26</f>
        <v>4904.38</v>
      </c>
    </row>
    <row r="22" spans="1:13" ht="20" customHeight="1">
      <c r="A22" s="269" t="s">
        <v>13</v>
      </c>
      <c r="B22" s="269"/>
      <c r="C22" s="269"/>
      <c r="D22" s="269"/>
      <c r="E22" s="269"/>
      <c r="F22" s="269"/>
      <c r="G22" s="269"/>
      <c r="H22" s="269"/>
      <c r="I22" s="269"/>
      <c r="J22" s="11"/>
      <c r="K22" s="26">
        <f>SUM(K8:K21)</f>
        <v>4645</v>
      </c>
      <c r="L22" s="26">
        <f>SUM(L8:L21)</f>
        <v>150219</v>
      </c>
      <c r="M22" s="41">
        <f>SUM(M8:M21)</f>
        <v>40247.659999999996</v>
      </c>
    </row>
    <row r="23" spans="1:13" ht="10.5" customHeight="1">
      <c r="A23" s="30"/>
      <c r="B23" s="30"/>
      <c r="C23" s="30"/>
      <c r="D23" s="30"/>
      <c r="E23" s="30"/>
      <c r="F23" s="30"/>
      <c r="G23" s="30"/>
      <c r="H23" s="30"/>
      <c r="I23" s="30"/>
      <c r="J23" s="18"/>
      <c r="K23" s="31"/>
      <c r="L23" s="31"/>
      <c r="M23" s="32"/>
    </row>
    <row r="24" spans="1:13" ht="20" customHeight="1">
      <c r="A24" s="13"/>
      <c r="B24" s="14"/>
      <c r="C24" s="48"/>
      <c r="D24" s="15"/>
      <c r="E24" s="13"/>
      <c r="F24" s="13"/>
      <c r="G24" s="16"/>
      <c r="H24" s="17"/>
      <c r="I24" s="17"/>
      <c r="J24" s="28"/>
      <c r="K24" s="24" t="s">
        <v>14</v>
      </c>
      <c r="L24" s="17"/>
      <c r="M24" s="25">
        <f>SUM(M8:M21)</f>
        <v>40247.659999999996</v>
      </c>
    </row>
    <row r="25" spans="1:13" ht="20" customHeight="1">
      <c r="A25" s="13"/>
      <c r="B25" s="14"/>
      <c r="C25" s="48"/>
      <c r="D25" s="15"/>
      <c r="E25" s="13"/>
      <c r="F25" s="13"/>
      <c r="G25" s="16"/>
      <c r="H25" s="17"/>
      <c r="I25" s="17"/>
      <c r="J25" s="28"/>
      <c r="K25" s="24" t="s">
        <v>15</v>
      </c>
      <c r="L25" s="17"/>
      <c r="M25" s="37">
        <f>M24*7%</f>
        <v>2817.3362000000002</v>
      </c>
    </row>
    <row r="26" spans="1:13" ht="20" customHeight="1">
      <c r="A26" s="13"/>
      <c r="B26" s="14"/>
      <c r="C26" s="48"/>
      <c r="D26" s="15"/>
      <c r="E26" s="13"/>
      <c r="F26" s="13"/>
      <c r="G26" s="16"/>
      <c r="H26" s="17"/>
      <c r="I26" s="17"/>
      <c r="J26" s="29"/>
      <c r="K26" s="29" t="s">
        <v>16</v>
      </c>
      <c r="L26" s="17"/>
      <c r="M26" s="27">
        <f>SUM(M24:M25)</f>
        <v>43064.996199999994</v>
      </c>
    </row>
    <row r="27" spans="1:13" ht="20" customHeight="1">
      <c r="A27" s="13"/>
      <c r="B27" s="33" t="s">
        <v>17</v>
      </c>
      <c r="C27" s="49"/>
      <c r="D27" s="15"/>
      <c r="E27" s="13"/>
      <c r="F27" s="13"/>
      <c r="G27" s="16"/>
      <c r="H27" s="17"/>
      <c r="I27" s="17"/>
      <c r="J27" s="29"/>
      <c r="K27" s="24"/>
      <c r="L27" s="17"/>
      <c r="M27" s="27"/>
    </row>
    <row r="28" spans="1:13" ht="20" customHeight="1">
      <c r="A28" s="13"/>
      <c r="B28" s="33" t="s">
        <v>22</v>
      </c>
      <c r="C28" s="49"/>
      <c r="D28" s="15"/>
      <c r="E28" s="13"/>
      <c r="F28" s="13"/>
      <c r="G28" s="16"/>
      <c r="H28" s="17"/>
      <c r="I28" s="17"/>
      <c r="J28" s="29"/>
      <c r="K28" s="24"/>
      <c r="L28" s="17"/>
      <c r="M28" s="27"/>
    </row>
    <row r="29" spans="1:13" ht="20" customHeight="1">
      <c r="A29" s="13"/>
      <c r="B29" s="14"/>
      <c r="C29" s="48"/>
      <c r="D29" s="15"/>
      <c r="E29" s="13"/>
      <c r="F29" s="13"/>
      <c r="G29" s="16"/>
      <c r="H29" s="17"/>
      <c r="I29" s="17"/>
      <c r="J29" s="29"/>
      <c r="K29" s="24"/>
      <c r="L29" s="17"/>
      <c r="M29" s="27"/>
    </row>
    <row r="30" spans="1:13" ht="20" customHeight="1">
      <c r="B30" s="3"/>
      <c r="C30" s="50"/>
    </row>
    <row r="31" spans="1:13" ht="20">
      <c r="B31" s="3"/>
      <c r="C31" s="50"/>
      <c r="D31" s="3"/>
    </row>
    <row r="32" spans="1:13" ht="20">
      <c r="B32" s="4"/>
      <c r="C32" s="51"/>
    </row>
    <row r="33" spans="2:3">
      <c r="B33" s="5"/>
      <c r="C33" s="52"/>
    </row>
  </sheetData>
  <mergeCells count="16">
    <mergeCell ref="A5:M5"/>
    <mergeCell ref="A22:I22"/>
    <mergeCell ref="A1:M1"/>
    <mergeCell ref="A2:M2"/>
    <mergeCell ref="A3:M3"/>
    <mergeCell ref="A6:M6"/>
    <mergeCell ref="B18:B19"/>
    <mergeCell ref="D18:D19"/>
    <mergeCell ref="E18:E19"/>
    <mergeCell ref="A18:A19"/>
    <mergeCell ref="D20:D21"/>
    <mergeCell ref="B20:B21"/>
    <mergeCell ref="A20:A21"/>
    <mergeCell ref="E20:E21"/>
    <mergeCell ref="C18:C19"/>
    <mergeCell ref="C20:C21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O33"/>
  <sheetViews>
    <sheetView topLeftCell="A4" workbookViewId="0">
      <pane xSplit="2" ySplit="4" topLeftCell="D8" activePane="bottomRight" state="frozen"/>
      <selection activeCell="A4" sqref="A4"/>
      <selection pane="topRight" activeCell="C4" sqref="C4"/>
      <selection pane="bottomLeft" activeCell="A8" sqref="A8"/>
      <selection pane="bottomRight" activeCell="D16" sqref="D16"/>
    </sheetView>
  </sheetViews>
  <sheetFormatPr baseColWidth="10" defaultColWidth="8.83203125" defaultRowHeight="14" x14ac:dyDescent="0"/>
  <cols>
    <col min="1" max="1" width="2.83203125" customWidth="1"/>
    <col min="2" max="2" width="24.1640625" customWidth="1"/>
    <col min="3" max="3" width="12.83203125" style="53" bestFit="1" customWidth="1"/>
    <col min="4" max="4" width="28.5" customWidth="1"/>
    <col min="5" max="5" width="14.1640625" bestFit="1" customWidth="1"/>
    <col min="6" max="6" width="5.83203125" bestFit="1" customWidth="1"/>
    <col min="7" max="7" width="11.5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2" width="6" hidden="1" customWidth="1"/>
    <col min="13" max="13" width="7.1640625" bestFit="1" customWidth="1"/>
    <col min="14" max="14" width="12.5" bestFit="1" customWidth="1"/>
    <col min="15" max="15" width="11.5" bestFit="1" customWidth="1"/>
  </cols>
  <sheetData>
    <row r="1" spans="1:15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</row>
    <row r="2" spans="1:15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</row>
    <row r="3" spans="1:15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</row>
    <row r="4" spans="1:15" ht="13.5" customHeight="1" thickBot="1">
      <c r="A4" s="34"/>
      <c r="B4" s="34"/>
      <c r="C4" s="45"/>
      <c r="D4" s="34"/>
      <c r="E4" s="34"/>
      <c r="F4" s="34"/>
      <c r="G4" s="34"/>
      <c r="H4" s="34"/>
      <c r="I4" s="54"/>
      <c r="J4" s="34"/>
      <c r="K4" s="34"/>
      <c r="L4" s="34"/>
      <c r="M4" s="34"/>
      <c r="N4" s="35"/>
      <c r="O4" s="36"/>
    </row>
    <row r="5" spans="1:15" ht="20" thickTop="1">
      <c r="A5" s="268" t="s">
        <v>59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</row>
    <row r="6" spans="1:15" ht="28.5" customHeight="1">
      <c r="A6" s="271" t="s">
        <v>23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</row>
    <row r="7" spans="1:15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1" t="s">
        <v>6</v>
      </c>
      <c r="N7" s="1" t="s">
        <v>7</v>
      </c>
      <c r="O7" s="7" t="s">
        <v>8</v>
      </c>
    </row>
    <row r="8" spans="1:15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53</v>
      </c>
      <c r="G8" s="2" t="s">
        <v>58</v>
      </c>
      <c r="H8" s="2" t="s">
        <v>10</v>
      </c>
      <c r="I8" s="10">
        <v>5186</v>
      </c>
      <c r="J8" s="10">
        <v>10802</v>
      </c>
      <c r="K8" s="10">
        <f>J8-I8</f>
        <v>5616</v>
      </c>
      <c r="L8" s="11">
        <f>K8*3/100</f>
        <v>168.48</v>
      </c>
      <c r="M8" s="10">
        <v>168</v>
      </c>
      <c r="N8" s="10">
        <f>K8-M8</f>
        <v>5448</v>
      </c>
      <c r="O8" s="59">
        <f>N8*0.26</f>
        <v>1416.48</v>
      </c>
    </row>
    <row r="9" spans="1:15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2" t="s">
        <v>58</v>
      </c>
      <c r="H9" s="2" t="s">
        <v>10</v>
      </c>
      <c r="I9" s="10">
        <v>17907</v>
      </c>
      <c r="J9" s="10">
        <v>31727</v>
      </c>
      <c r="K9" s="10">
        <f t="shared" ref="K9:K19" si="0">J9-I9</f>
        <v>13820</v>
      </c>
      <c r="L9" s="11">
        <f t="shared" ref="L9:L19" si="1">K9*3/100</f>
        <v>414.6</v>
      </c>
      <c r="M9" s="10">
        <v>415</v>
      </c>
      <c r="N9" s="10">
        <f t="shared" ref="N9:N19" si="2">K9-M9</f>
        <v>13405</v>
      </c>
      <c r="O9" s="59">
        <f t="shared" ref="O9:O19" si="3">N9*0.26</f>
        <v>3485.3</v>
      </c>
    </row>
    <row r="10" spans="1:15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2" t="s">
        <v>58</v>
      </c>
      <c r="H10" s="2" t="s">
        <v>10</v>
      </c>
      <c r="I10" s="10">
        <v>16295</v>
      </c>
      <c r="J10" s="10">
        <v>28823</v>
      </c>
      <c r="K10" s="10">
        <f t="shared" si="0"/>
        <v>12528</v>
      </c>
      <c r="L10" s="11">
        <f t="shared" si="1"/>
        <v>375.84</v>
      </c>
      <c r="M10" s="10">
        <v>376</v>
      </c>
      <c r="N10" s="10">
        <f t="shared" si="2"/>
        <v>12152</v>
      </c>
      <c r="O10" s="59">
        <f t="shared" si="3"/>
        <v>3159.52</v>
      </c>
    </row>
    <row r="11" spans="1:15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2" t="s">
        <v>58</v>
      </c>
      <c r="H11" s="2" t="s">
        <v>10</v>
      </c>
      <c r="I11" s="10">
        <v>7880</v>
      </c>
      <c r="J11" s="10">
        <v>14735</v>
      </c>
      <c r="K11" s="10">
        <f t="shared" si="0"/>
        <v>6855</v>
      </c>
      <c r="L11" s="11">
        <f t="shared" si="1"/>
        <v>205.65</v>
      </c>
      <c r="M11" s="10">
        <v>206</v>
      </c>
      <c r="N11" s="10">
        <f t="shared" si="2"/>
        <v>6649</v>
      </c>
      <c r="O11" s="59">
        <f t="shared" si="3"/>
        <v>1728.74</v>
      </c>
    </row>
    <row r="12" spans="1:15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2" t="s">
        <v>58</v>
      </c>
      <c r="H12" s="2" t="s">
        <v>10</v>
      </c>
      <c r="I12" s="10">
        <v>18565</v>
      </c>
      <c r="J12" s="10">
        <v>34419</v>
      </c>
      <c r="K12" s="10">
        <f t="shared" si="0"/>
        <v>15854</v>
      </c>
      <c r="L12" s="11">
        <f t="shared" si="1"/>
        <v>475.62</v>
      </c>
      <c r="M12" s="10">
        <v>476</v>
      </c>
      <c r="N12" s="10">
        <f t="shared" si="2"/>
        <v>15378</v>
      </c>
      <c r="O12" s="59">
        <f t="shared" si="3"/>
        <v>3998.28</v>
      </c>
    </row>
    <row r="13" spans="1:15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2" t="s">
        <v>58</v>
      </c>
      <c r="H13" s="2" t="s">
        <v>10</v>
      </c>
      <c r="I13" s="10">
        <v>14942</v>
      </c>
      <c r="J13" s="10">
        <v>25683</v>
      </c>
      <c r="K13" s="10">
        <f t="shared" si="0"/>
        <v>10741</v>
      </c>
      <c r="L13" s="11">
        <f t="shared" si="1"/>
        <v>322.23</v>
      </c>
      <c r="M13" s="10">
        <v>322</v>
      </c>
      <c r="N13" s="10">
        <f t="shared" si="2"/>
        <v>10419</v>
      </c>
      <c r="O13" s="59">
        <f t="shared" si="3"/>
        <v>2708.94</v>
      </c>
    </row>
    <row r="14" spans="1:15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2" t="s">
        <v>58</v>
      </c>
      <c r="H14" s="2" t="s">
        <v>10</v>
      </c>
      <c r="I14" s="10">
        <v>9427</v>
      </c>
      <c r="J14" s="10">
        <v>16854</v>
      </c>
      <c r="K14" s="10">
        <f t="shared" si="0"/>
        <v>7427</v>
      </c>
      <c r="L14" s="11">
        <v>223</v>
      </c>
      <c r="M14" s="10">
        <v>223</v>
      </c>
      <c r="N14" s="10">
        <f t="shared" si="2"/>
        <v>7204</v>
      </c>
      <c r="O14" s="59">
        <f t="shared" si="3"/>
        <v>1873.04</v>
      </c>
    </row>
    <row r="15" spans="1:15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2" t="s">
        <v>58</v>
      </c>
      <c r="H15" s="2" t="s">
        <v>10</v>
      </c>
      <c r="I15" s="10">
        <v>23502</v>
      </c>
      <c r="J15" s="10">
        <v>44060</v>
      </c>
      <c r="K15" s="10">
        <f t="shared" si="0"/>
        <v>20558</v>
      </c>
      <c r="L15" s="11">
        <f t="shared" si="1"/>
        <v>616.74</v>
      </c>
      <c r="M15" s="10">
        <v>617</v>
      </c>
      <c r="N15" s="10">
        <f t="shared" si="2"/>
        <v>19941</v>
      </c>
      <c r="O15" s="59">
        <f t="shared" si="3"/>
        <v>5184.66</v>
      </c>
    </row>
    <row r="16" spans="1:15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2" t="s">
        <v>57</v>
      </c>
      <c r="H16" s="2" t="s">
        <v>10</v>
      </c>
      <c r="I16" s="10">
        <v>10847</v>
      </c>
      <c r="J16" s="10">
        <v>19045</v>
      </c>
      <c r="K16" s="10">
        <f t="shared" si="0"/>
        <v>8198</v>
      </c>
      <c r="L16" s="11">
        <f t="shared" si="1"/>
        <v>245.94</v>
      </c>
      <c r="M16" s="10">
        <v>246</v>
      </c>
      <c r="N16" s="10">
        <f t="shared" si="2"/>
        <v>7952</v>
      </c>
      <c r="O16" s="59">
        <f t="shared" si="3"/>
        <v>2067.52</v>
      </c>
    </row>
    <row r="17" spans="1:15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2" t="s">
        <v>58</v>
      </c>
      <c r="H17" s="2" t="s">
        <v>10</v>
      </c>
      <c r="I17" s="10">
        <v>7733</v>
      </c>
      <c r="J17" s="10">
        <v>13876</v>
      </c>
      <c r="K17" s="10">
        <f t="shared" si="0"/>
        <v>6143</v>
      </c>
      <c r="L17" s="11">
        <f t="shared" si="1"/>
        <v>184.29</v>
      </c>
      <c r="M17" s="10">
        <v>184</v>
      </c>
      <c r="N17" s="10">
        <f t="shared" si="2"/>
        <v>5959</v>
      </c>
      <c r="O17" s="59">
        <f t="shared" si="3"/>
        <v>1549.3400000000001</v>
      </c>
    </row>
    <row r="18" spans="1:15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74" t="s">
        <v>58</v>
      </c>
      <c r="H18" s="9" t="s">
        <v>9</v>
      </c>
      <c r="I18" s="20">
        <v>171</v>
      </c>
      <c r="J18" s="20">
        <v>306</v>
      </c>
      <c r="K18" s="20">
        <f t="shared" si="0"/>
        <v>135</v>
      </c>
      <c r="L18" s="20">
        <f t="shared" si="1"/>
        <v>4.05</v>
      </c>
      <c r="M18" s="20">
        <v>4</v>
      </c>
      <c r="N18" s="20">
        <f t="shared" si="2"/>
        <v>131</v>
      </c>
      <c r="O18" s="60">
        <f>N18*2.7</f>
        <v>353.70000000000005</v>
      </c>
    </row>
    <row r="19" spans="1:15" ht="17">
      <c r="A19" s="275"/>
      <c r="B19" s="273"/>
      <c r="C19" s="277"/>
      <c r="D19" s="267"/>
      <c r="E19" s="267"/>
      <c r="F19" s="267"/>
      <c r="G19" s="275"/>
      <c r="H19" s="2" t="s">
        <v>10</v>
      </c>
      <c r="I19" s="10">
        <v>2631</v>
      </c>
      <c r="J19" s="10">
        <v>4424</v>
      </c>
      <c r="K19" s="10">
        <f t="shared" si="0"/>
        <v>1793</v>
      </c>
      <c r="L19" s="11">
        <f t="shared" si="1"/>
        <v>53.79</v>
      </c>
      <c r="M19" s="10">
        <v>54</v>
      </c>
      <c r="N19" s="10">
        <f t="shared" si="2"/>
        <v>1739</v>
      </c>
      <c r="O19" s="59">
        <f t="shared" si="3"/>
        <v>452.14000000000004</v>
      </c>
    </row>
    <row r="20" spans="1:15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4" t="s">
        <v>57</v>
      </c>
      <c r="H20" s="9" t="s">
        <v>9</v>
      </c>
      <c r="I20" s="20">
        <v>332</v>
      </c>
      <c r="J20" s="20">
        <v>2691</v>
      </c>
      <c r="K20" s="20">
        <f>J20-I20</f>
        <v>2359</v>
      </c>
      <c r="L20" s="20">
        <f>K20*3/100</f>
        <v>70.77</v>
      </c>
      <c r="M20" s="20">
        <v>71</v>
      </c>
      <c r="N20" s="20">
        <f>K20-M20</f>
        <v>2288</v>
      </c>
      <c r="O20" s="60">
        <f>N20*2.7</f>
        <v>6177.6</v>
      </c>
    </row>
    <row r="21" spans="1:15" ht="17">
      <c r="A21" s="275"/>
      <c r="B21" s="273"/>
      <c r="C21" s="277"/>
      <c r="D21" s="267"/>
      <c r="E21" s="267"/>
      <c r="F21" s="267"/>
      <c r="G21" s="275"/>
      <c r="H21" s="2" t="s">
        <v>10</v>
      </c>
      <c r="I21" s="10">
        <v>19446</v>
      </c>
      <c r="J21" s="10">
        <v>54023</v>
      </c>
      <c r="K21" s="21">
        <f>J21-I21</f>
        <v>34577</v>
      </c>
      <c r="L21" s="21">
        <f>K21*3/100</f>
        <v>1037.31</v>
      </c>
      <c r="M21" s="21">
        <v>1037</v>
      </c>
      <c r="N21" s="21">
        <f>K21-M21</f>
        <v>33540</v>
      </c>
      <c r="O21" s="61">
        <f>N21*0.26</f>
        <v>8720.4</v>
      </c>
    </row>
    <row r="22" spans="1:15" ht="20" customHeight="1">
      <c r="A22" s="269" t="s">
        <v>13</v>
      </c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11"/>
      <c r="M22" s="26">
        <f>SUM(M8:M21)</f>
        <v>4399</v>
      </c>
      <c r="N22" s="26">
        <f>SUM(N8:N21)</f>
        <v>142205</v>
      </c>
      <c r="O22" s="41">
        <f>SUM(O8:O21)</f>
        <v>42875.66</v>
      </c>
    </row>
    <row r="23" spans="1:15" ht="10.5" customHeight="1">
      <c r="A23" s="30"/>
      <c r="B23" s="30"/>
      <c r="C23" s="30"/>
      <c r="D23" s="30"/>
      <c r="E23" s="30"/>
      <c r="F23" s="30"/>
      <c r="G23" s="30"/>
      <c r="H23" s="30"/>
      <c r="I23" s="56"/>
      <c r="J23" s="30"/>
      <c r="K23" s="30"/>
      <c r="L23" s="18"/>
      <c r="M23" s="31"/>
      <c r="N23" s="31"/>
      <c r="O23" s="32"/>
    </row>
    <row r="24" spans="1:15" ht="20" customHeight="1">
      <c r="A24" s="13"/>
      <c r="B24" s="14"/>
      <c r="C24" s="48"/>
      <c r="D24" s="15"/>
      <c r="E24" s="15"/>
      <c r="F24" s="15"/>
      <c r="G24" s="13"/>
      <c r="H24" s="13"/>
      <c r="I24" s="57"/>
      <c r="J24" s="17"/>
      <c r="K24" s="17"/>
      <c r="L24" s="28"/>
      <c r="M24" s="24" t="s">
        <v>14</v>
      </c>
      <c r="N24" s="17"/>
      <c r="O24" s="25">
        <f>SUM(O8:O21)</f>
        <v>42875.66</v>
      </c>
    </row>
    <row r="25" spans="1:15" ht="20" customHeight="1">
      <c r="A25" s="13"/>
      <c r="B25" s="14"/>
      <c r="C25" s="48"/>
      <c r="D25" s="15"/>
      <c r="E25" s="15"/>
      <c r="F25" s="15"/>
      <c r="G25" s="13"/>
      <c r="H25" s="13"/>
      <c r="I25" s="57"/>
      <c r="J25" s="17"/>
      <c r="K25" s="17"/>
      <c r="L25" s="28"/>
      <c r="M25" s="24" t="s">
        <v>15</v>
      </c>
      <c r="N25" s="17"/>
      <c r="O25" s="37">
        <f>O24*7%</f>
        <v>3001.2962000000007</v>
      </c>
    </row>
    <row r="26" spans="1:15" ht="20" customHeight="1">
      <c r="A26" s="13"/>
      <c r="B26" s="14"/>
      <c r="C26" s="48"/>
      <c r="D26" s="15"/>
      <c r="E26" s="15"/>
      <c r="F26" s="15"/>
      <c r="G26" s="13"/>
      <c r="H26" s="13"/>
      <c r="I26" s="57"/>
      <c r="J26" s="17"/>
      <c r="K26" s="17"/>
      <c r="L26" s="29"/>
      <c r="M26" s="29" t="s">
        <v>16</v>
      </c>
      <c r="N26" s="17"/>
      <c r="O26" s="27">
        <f>SUM(O24:O25)</f>
        <v>45876.956200000001</v>
      </c>
    </row>
    <row r="27" spans="1:15" ht="20" customHeight="1">
      <c r="A27" s="13"/>
      <c r="B27" s="278" t="s">
        <v>17</v>
      </c>
      <c r="C27" s="278"/>
      <c r="D27" s="278"/>
      <c r="E27" s="15"/>
      <c r="F27" s="15"/>
      <c r="G27" s="13"/>
      <c r="H27" s="13"/>
      <c r="I27" s="57"/>
      <c r="J27" s="17"/>
      <c r="K27" s="17"/>
      <c r="L27" s="29"/>
      <c r="M27" s="24"/>
      <c r="N27" s="17"/>
      <c r="O27" s="27"/>
    </row>
    <row r="28" spans="1:15" ht="20" customHeight="1">
      <c r="A28" s="13"/>
      <c r="B28" s="278" t="s">
        <v>22</v>
      </c>
      <c r="C28" s="278"/>
      <c r="D28" s="278"/>
      <c r="E28" s="15"/>
      <c r="F28" s="15"/>
      <c r="G28" s="13"/>
      <c r="H28" s="13"/>
      <c r="I28" s="57"/>
      <c r="J28" s="17"/>
      <c r="K28" s="17"/>
      <c r="L28" s="29"/>
      <c r="M28" s="24"/>
      <c r="N28" s="17"/>
      <c r="O28" s="27"/>
    </row>
    <row r="29" spans="1:15" ht="20" customHeight="1">
      <c r="A29" s="13"/>
      <c r="B29" s="14"/>
      <c r="C29" s="48"/>
      <c r="D29" s="15"/>
      <c r="E29" s="15"/>
      <c r="F29" s="15"/>
      <c r="G29" s="13"/>
      <c r="H29" s="13"/>
      <c r="I29" s="57"/>
      <c r="J29" s="17"/>
      <c r="K29" s="17"/>
      <c r="L29" s="29"/>
      <c r="M29" s="24"/>
      <c r="N29" s="17"/>
      <c r="O29" s="27"/>
    </row>
    <row r="30" spans="1:15" ht="20" customHeight="1">
      <c r="B30" s="3"/>
      <c r="C30" s="50"/>
    </row>
    <row r="31" spans="1:15" ht="20">
      <c r="B31" s="3"/>
      <c r="C31" s="50"/>
      <c r="D31" s="3"/>
      <c r="E31" s="3"/>
      <c r="F31" s="3"/>
    </row>
    <row r="32" spans="1:15" ht="20">
      <c r="B32" s="4"/>
      <c r="C32" s="51"/>
    </row>
    <row r="33" spans="2:3">
      <c r="B33" s="5"/>
      <c r="C33" s="52"/>
    </row>
  </sheetData>
  <mergeCells count="22">
    <mergeCell ref="B28:D28"/>
    <mergeCell ref="B27:D27"/>
    <mergeCell ref="A22:K22"/>
    <mergeCell ref="A18:A19"/>
    <mergeCell ref="B18:B19"/>
    <mergeCell ref="C18:C19"/>
    <mergeCell ref="D18:D19"/>
    <mergeCell ref="G18:G19"/>
    <mergeCell ref="A20:A21"/>
    <mergeCell ref="B20:B21"/>
    <mergeCell ref="C20:C21"/>
    <mergeCell ref="D20:D21"/>
    <mergeCell ref="G20:G21"/>
    <mergeCell ref="E18:E19"/>
    <mergeCell ref="E20:E21"/>
    <mergeCell ref="F18:F19"/>
    <mergeCell ref="F20:F21"/>
    <mergeCell ref="A1:O1"/>
    <mergeCell ref="A2:O2"/>
    <mergeCell ref="A3:O3"/>
    <mergeCell ref="A5:O5"/>
    <mergeCell ref="A6:O6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O36"/>
  <sheetViews>
    <sheetView topLeftCell="A4" workbookViewId="0">
      <selection activeCell="E20" sqref="E20:E21"/>
    </sheetView>
  </sheetViews>
  <sheetFormatPr baseColWidth="10" defaultColWidth="8.83203125" defaultRowHeight="14" x14ac:dyDescent="0"/>
  <cols>
    <col min="1" max="1" width="2.83203125" customWidth="1"/>
    <col min="2" max="2" width="21.83203125" customWidth="1"/>
    <col min="3" max="3" width="12.83203125" style="53" bestFit="1" customWidth="1"/>
    <col min="4" max="4" width="29.1640625" customWidth="1"/>
    <col min="5" max="5" width="14.1640625" customWidth="1"/>
    <col min="6" max="6" width="5.83203125" bestFit="1" customWidth="1"/>
    <col min="7" max="7" width="11.5" style="76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2" width="6" customWidth="1"/>
    <col min="13" max="13" width="7.1640625" bestFit="1" customWidth="1"/>
    <col min="14" max="14" width="12.5" bestFit="1" customWidth="1"/>
    <col min="15" max="15" width="11.5" style="72" bestFit="1" customWidth="1"/>
  </cols>
  <sheetData>
    <row r="1" spans="1:15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</row>
    <row r="2" spans="1:15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</row>
    <row r="3" spans="1:15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</row>
    <row r="4" spans="1:15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5"/>
      <c r="O4" s="66"/>
    </row>
    <row r="5" spans="1:15" ht="20" thickTop="1">
      <c r="A5" s="268" t="s">
        <v>60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</row>
    <row r="6" spans="1:15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</row>
    <row r="7" spans="1:15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1" t="s">
        <v>6</v>
      </c>
      <c r="N7" s="1" t="s">
        <v>7</v>
      </c>
      <c r="O7" s="67" t="s">
        <v>8</v>
      </c>
    </row>
    <row r="8" spans="1:15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53</v>
      </c>
      <c r="G8" s="74" t="s">
        <v>62</v>
      </c>
      <c r="H8" s="2" t="s">
        <v>10</v>
      </c>
      <c r="I8" s="10">
        <v>10802</v>
      </c>
      <c r="J8" s="10">
        <v>16741</v>
      </c>
      <c r="K8" s="10">
        <f>J8-I8</f>
        <v>5939</v>
      </c>
      <c r="L8" s="11">
        <f>K8*3/100</f>
        <v>178.17</v>
      </c>
      <c r="M8" s="10">
        <v>178</v>
      </c>
      <c r="N8" s="10">
        <f>K8-M8</f>
        <v>5761</v>
      </c>
      <c r="O8" s="59">
        <f>N8*0.26</f>
        <v>1497.8600000000001</v>
      </c>
    </row>
    <row r="9" spans="1:15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74" t="s">
        <v>62</v>
      </c>
      <c r="H9" s="2" t="s">
        <v>10</v>
      </c>
      <c r="I9" s="10">
        <v>31727</v>
      </c>
      <c r="J9" s="10">
        <v>45239</v>
      </c>
      <c r="K9" s="10">
        <f t="shared" ref="K9:K19" si="0">J9-I9</f>
        <v>13512</v>
      </c>
      <c r="L9" s="11">
        <f t="shared" ref="L9:L19" si="1">K9*3/100</f>
        <v>405.36</v>
      </c>
      <c r="M9" s="10">
        <v>405</v>
      </c>
      <c r="N9" s="10">
        <f t="shared" ref="N9:N19" si="2">K9-M9</f>
        <v>13107</v>
      </c>
      <c r="O9" s="59">
        <f t="shared" ref="O9:O19" si="3">N9*0.26</f>
        <v>3407.82</v>
      </c>
    </row>
    <row r="10" spans="1:15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74" t="s">
        <v>62</v>
      </c>
      <c r="H10" s="2" t="s">
        <v>10</v>
      </c>
      <c r="I10" s="10">
        <v>28823</v>
      </c>
      <c r="J10" s="10">
        <v>41451</v>
      </c>
      <c r="K10" s="10">
        <f t="shared" si="0"/>
        <v>12628</v>
      </c>
      <c r="L10" s="11">
        <f t="shared" si="1"/>
        <v>378.84</v>
      </c>
      <c r="M10" s="10">
        <v>379</v>
      </c>
      <c r="N10" s="10">
        <f t="shared" si="2"/>
        <v>12249</v>
      </c>
      <c r="O10" s="59">
        <f t="shared" si="3"/>
        <v>3184.7400000000002</v>
      </c>
    </row>
    <row r="11" spans="1:15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74" t="s">
        <v>62</v>
      </c>
      <c r="H11" s="2" t="s">
        <v>10</v>
      </c>
      <c r="I11" s="10">
        <v>14735</v>
      </c>
      <c r="J11" s="10">
        <v>21478</v>
      </c>
      <c r="K11" s="10">
        <f t="shared" si="0"/>
        <v>6743</v>
      </c>
      <c r="L11" s="11">
        <f t="shared" si="1"/>
        <v>202.29</v>
      </c>
      <c r="M11" s="10">
        <v>202</v>
      </c>
      <c r="N11" s="10">
        <f t="shared" si="2"/>
        <v>6541</v>
      </c>
      <c r="O11" s="59">
        <f t="shared" si="3"/>
        <v>1700.66</v>
      </c>
    </row>
    <row r="12" spans="1:15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74" t="s">
        <v>62</v>
      </c>
      <c r="H12" s="2" t="s">
        <v>10</v>
      </c>
      <c r="I12" s="10">
        <v>34419</v>
      </c>
      <c r="J12" s="10">
        <v>50474</v>
      </c>
      <c r="K12" s="10">
        <f t="shared" si="0"/>
        <v>16055</v>
      </c>
      <c r="L12" s="11">
        <f t="shared" si="1"/>
        <v>481.65</v>
      </c>
      <c r="M12" s="10">
        <v>482</v>
      </c>
      <c r="N12" s="10">
        <f t="shared" si="2"/>
        <v>15573</v>
      </c>
      <c r="O12" s="59">
        <f t="shared" si="3"/>
        <v>4048.98</v>
      </c>
    </row>
    <row r="13" spans="1:15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74" t="s">
        <v>62</v>
      </c>
      <c r="H13" s="2" t="s">
        <v>10</v>
      </c>
      <c r="I13" s="10">
        <v>25683</v>
      </c>
      <c r="J13" s="10">
        <v>37592</v>
      </c>
      <c r="K13" s="10">
        <f t="shared" si="0"/>
        <v>11909</v>
      </c>
      <c r="L13" s="11">
        <f t="shared" si="1"/>
        <v>357.27</v>
      </c>
      <c r="M13" s="10">
        <v>357</v>
      </c>
      <c r="N13" s="10">
        <f t="shared" si="2"/>
        <v>11552</v>
      </c>
      <c r="O13" s="59">
        <f t="shared" si="3"/>
        <v>3003.52</v>
      </c>
    </row>
    <row r="14" spans="1:15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74" t="s">
        <v>62</v>
      </c>
      <c r="H14" s="2" t="s">
        <v>10</v>
      </c>
      <c r="I14" s="10">
        <v>16854</v>
      </c>
      <c r="J14" s="10">
        <v>24443</v>
      </c>
      <c r="K14" s="10">
        <f t="shared" si="0"/>
        <v>7589</v>
      </c>
      <c r="L14" s="11">
        <f t="shared" si="1"/>
        <v>227.67</v>
      </c>
      <c r="M14" s="10">
        <v>228</v>
      </c>
      <c r="N14" s="10">
        <f t="shared" si="2"/>
        <v>7361</v>
      </c>
      <c r="O14" s="59">
        <f t="shared" si="3"/>
        <v>1913.8600000000001</v>
      </c>
    </row>
    <row r="15" spans="1:15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74" t="s">
        <v>63</v>
      </c>
      <c r="H15" s="2" t="s">
        <v>10</v>
      </c>
      <c r="I15" s="10">
        <v>44060</v>
      </c>
      <c r="J15" s="10">
        <v>65766</v>
      </c>
      <c r="K15" s="10">
        <f t="shared" si="0"/>
        <v>21706</v>
      </c>
      <c r="L15" s="11">
        <f t="shared" si="1"/>
        <v>651.17999999999995</v>
      </c>
      <c r="M15" s="10">
        <v>651</v>
      </c>
      <c r="N15" s="10">
        <f t="shared" si="2"/>
        <v>21055</v>
      </c>
      <c r="O15" s="59">
        <f t="shared" si="3"/>
        <v>5474.3</v>
      </c>
    </row>
    <row r="16" spans="1:15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74" t="s">
        <v>62</v>
      </c>
      <c r="H16" s="2" t="s">
        <v>10</v>
      </c>
      <c r="I16" s="10">
        <v>19045</v>
      </c>
      <c r="J16" s="10">
        <v>26691</v>
      </c>
      <c r="K16" s="10">
        <f t="shared" si="0"/>
        <v>7646</v>
      </c>
      <c r="L16" s="11">
        <f t="shared" si="1"/>
        <v>229.38</v>
      </c>
      <c r="M16" s="10">
        <v>229</v>
      </c>
      <c r="N16" s="10">
        <f t="shared" si="2"/>
        <v>7417</v>
      </c>
      <c r="O16" s="59">
        <f t="shared" si="3"/>
        <v>1928.42</v>
      </c>
    </row>
    <row r="17" spans="1:15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74" t="s">
        <v>63</v>
      </c>
      <c r="H17" s="2" t="s">
        <v>10</v>
      </c>
      <c r="I17" s="10">
        <v>13876</v>
      </c>
      <c r="J17" s="10">
        <v>19570</v>
      </c>
      <c r="K17" s="10">
        <f t="shared" si="0"/>
        <v>5694</v>
      </c>
      <c r="L17" s="11">
        <f t="shared" si="1"/>
        <v>170.82</v>
      </c>
      <c r="M17" s="10">
        <v>171</v>
      </c>
      <c r="N17" s="10">
        <f t="shared" si="2"/>
        <v>5523</v>
      </c>
      <c r="O17" s="59">
        <f t="shared" si="3"/>
        <v>1435.98</v>
      </c>
    </row>
    <row r="18" spans="1:15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79" t="s">
        <v>62</v>
      </c>
      <c r="H18" s="9" t="s">
        <v>9</v>
      </c>
      <c r="I18" s="20">
        <v>306</v>
      </c>
      <c r="J18" s="20">
        <v>365</v>
      </c>
      <c r="K18" s="20">
        <f t="shared" si="0"/>
        <v>59</v>
      </c>
      <c r="L18" s="11">
        <f>K18*3/100</f>
        <v>1.77</v>
      </c>
      <c r="M18" s="20">
        <v>2</v>
      </c>
      <c r="N18" s="20">
        <f t="shared" si="2"/>
        <v>57</v>
      </c>
      <c r="O18" s="60">
        <f>N18*2.7</f>
        <v>153.9</v>
      </c>
    </row>
    <row r="19" spans="1:15" ht="17">
      <c r="A19" s="275"/>
      <c r="B19" s="273"/>
      <c r="C19" s="277"/>
      <c r="D19" s="267"/>
      <c r="E19" s="267"/>
      <c r="F19" s="267"/>
      <c r="G19" s="280"/>
      <c r="H19" s="2" t="s">
        <v>10</v>
      </c>
      <c r="I19" s="10">
        <v>4424</v>
      </c>
      <c r="J19" s="10">
        <v>5997</v>
      </c>
      <c r="K19" s="10">
        <f t="shared" si="0"/>
        <v>1573</v>
      </c>
      <c r="L19" s="11">
        <f t="shared" si="1"/>
        <v>47.19</v>
      </c>
      <c r="M19" s="10">
        <v>47</v>
      </c>
      <c r="N19" s="10">
        <f t="shared" si="2"/>
        <v>1526</v>
      </c>
      <c r="O19" s="59">
        <f t="shared" si="3"/>
        <v>396.76</v>
      </c>
    </row>
    <row r="20" spans="1:15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9" t="s">
        <v>63</v>
      </c>
      <c r="H20" s="9" t="s">
        <v>9</v>
      </c>
      <c r="I20" s="20">
        <v>2691</v>
      </c>
      <c r="J20" s="20">
        <v>4900</v>
      </c>
      <c r="K20" s="20">
        <f>J20-I20</f>
        <v>2209</v>
      </c>
      <c r="L20" s="11">
        <f>K20*3/100</f>
        <v>66.27</v>
      </c>
      <c r="M20" s="20">
        <v>66</v>
      </c>
      <c r="N20" s="20">
        <f>K20-M20</f>
        <v>2143</v>
      </c>
      <c r="O20" s="60">
        <f>N20*2.7</f>
        <v>5786.1</v>
      </c>
    </row>
    <row r="21" spans="1:15" ht="17">
      <c r="A21" s="275"/>
      <c r="B21" s="273"/>
      <c r="C21" s="277"/>
      <c r="D21" s="267"/>
      <c r="E21" s="267"/>
      <c r="F21" s="267"/>
      <c r="G21" s="280"/>
      <c r="H21" s="2" t="s">
        <v>10</v>
      </c>
      <c r="I21" s="10">
        <v>54023</v>
      </c>
      <c r="J21" s="10">
        <v>97638</v>
      </c>
      <c r="K21" s="21">
        <f>J21-I21</f>
        <v>43615</v>
      </c>
      <c r="L21" s="11">
        <f>K21*3/100</f>
        <v>1308.45</v>
      </c>
      <c r="M21" s="21">
        <v>1308</v>
      </c>
      <c r="N21" s="21">
        <f>K21-M21</f>
        <v>42307</v>
      </c>
      <c r="O21" s="61">
        <f>N21*0.26</f>
        <v>10999.82</v>
      </c>
    </row>
    <row r="22" spans="1:15" ht="17">
      <c r="A22" s="64">
        <v>15</v>
      </c>
      <c r="B22" s="62" t="s">
        <v>64</v>
      </c>
      <c r="C22" s="65">
        <v>10386</v>
      </c>
      <c r="D22" s="63" t="s">
        <v>69</v>
      </c>
      <c r="E22" s="63" t="s">
        <v>66</v>
      </c>
      <c r="F22" s="63" t="s">
        <v>54</v>
      </c>
      <c r="G22" s="77" t="s">
        <v>67</v>
      </c>
      <c r="H22" s="2" t="s">
        <v>10</v>
      </c>
      <c r="I22" s="12">
        <v>0</v>
      </c>
      <c r="J22" s="10">
        <v>27297</v>
      </c>
      <c r="K22" s="21">
        <f>J22-I22</f>
        <v>27297</v>
      </c>
      <c r="L22" s="11">
        <f>K22*3/100</f>
        <v>818.91</v>
      </c>
      <c r="M22" s="21">
        <v>819</v>
      </c>
      <c r="N22" s="21">
        <f>K22-M22</f>
        <v>26478</v>
      </c>
      <c r="O22" s="61">
        <f>N22*0.26</f>
        <v>6884.2800000000007</v>
      </c>
    </row>
    <row r="23" spans="1:15" ht="17">
      <c r="A23" s="64">
        <v>14</v>
      </c>
      <c r="B23" s="62" t="s">
        <v>64</v>
      </c>
      <c r="C23" s="65">
        <v>10387</v>
      </c>
      <c r="D23" s="63" t="s">
        <v>68</v>
      </c>
      <c r="E23" s="63" t="s">
        <v>66</v>
      </c>
      <c r="F23" s="63" t="s">
        <v>54</v>
      </c>
      <c r="G23" s="77" t="s">
        <v>67</v>
      </c>
      <c r="H23" s="2" t="s">
        <v>10</v>
      </c>
      <c r="I23" s="12">
        <v>0</v>
      </c>
      <c r="J23" s="10">
        <v>5002</v>
      </c>
      <c r="K23" s="21">
        <f>J23-I23</f>
        <v>5002</v>
      </c>
      <c r="L23" s="11">
        <f>K23*3/100</f>
        <v>150.06</v>
      </c>
      <c r="M23" s="21">
        <v>150</v>
      </c>
      <c r="N23" s="21">
        <f>K23-M23</f>
        <v>4852</v>
      </c>
      <c r="O23" s="61">
        <f>N23*0.26</f>
        <v>1261.52</v>
      </c>
    </row>
    <row r="24" spans="1:15" ht="17">
      <c r="A24" s="64">
        <v>13</v>
      </c>
      <c r="B24" s="62" t="s">
        <v>64</v>
      </c>
      <c r="C24" s="65">
        <v>10388</v>
      </c>
      <c r="D24" s="63" t="s">
        <v>65</v>
      </c>
      <c r="E24" s="78" t="s">
        <v>66</v>
      </c>
      <c r="F24" s="63" t="s">
        <v>54</v>
      </c>
      <c r="G24" s="77" t="s">
        <v>67</v>
      </c>
      <c r="H24" s="2" t="s">
        <v>10</v>
      </c>
      <c r="I24" s="12">
        <v>0</v>
      </c>
      <c r="J24" s="10">
        <v>4910</v>
      </c>
      <c r="K24" s="21">
        <f>J24-I24</f>
        <v>4910</v>
      </c>
      <c r="L24" s="11">
        <f>K24*3/100</f>
        <v>147.30000000000001</v>
      </c>
      <c r="M24" s="21">
        <v>147</v>
      </c>
      <c r="N24" s="21">
        <f>K24-M24</f>
        <v>4763</v>
      </c>
      <c r="O24" s="61">
        <f>N24*0.26</f>
        <v>1238.3800000000001</v>
      </c>
    </row>
    <row r="25" spans="1:15" ht="20" customHeight="1">
      <c r="A25" s="269" t="s">
        <v>13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11"/>
      <c r="M25" s="26">
        <f>SUM(M8:M24)</f>
        <v>5821</v>
      </c>
      <c r="N25" s="26">
        <f>SUM(N8:N24)</f>
        <v>188265</v>
      </c>
      <c r="O25" s="41">
        <f>SUM(O8:O24)</f>
        <v>54316.899999999987</v>
      </c>
    </row>
    <row r="26" spans="1:15" ht="10.5" customHeight="1">
      <c r="A26" s="30"/>
      <c r="B26" s="30"/>
      <c r="C26" s="30"/>
      <c r="D26" s="30"/>
      <c r="E26" s="30"/>
      <c r="F26" s="30"/>
      <c r="G26" s="30"/>
      <c r="H26" s="30"/>
      <c r="I26" s="56"/>
      <c r="J26" s="30"/>
      <c r="K26" s="30"/>
      <c r="L26" s="18"/>
      <c r="M26" s="31"/>
      <c r="N26" s="31"/>
      <c r="O26" s="68"/>
    </row>
    <row r="27" spans="1:15" ht="20" customHeight="1">
      <c r="A27" s="13"/>
      <c r="B27" s="14"/>
      <c r="C27" s="48"/>
      <c r="D27" s="15"/>
      <c r="E27" s="15"/>
      <c r="F27" s="15"/>
      <c r="G27" s="75"/>
      <c r="H27" s="13"/>
      <c r="I27" s="57"/>
      <c r="J27" s="17"/>
      <c r="K27" s="17"/>
      <c r="L27" s="28"/>
      <c r="M27" s="24" t="s">
        <v>14</v>
      </c>
      <c r="N27" s="17"/>
      <c r="O27" s="69">
        <f>SUM(O8:O24)</f>
        <v>54316.899999999987</v>
      </c>
    </row>
    <row r="28" spans="1:15" ht="20" customHeight="1">
      <c r="A28" s="13"/>
      <c r="B28" s="14"/>
      <c r="C28" s="48"/>
      <c r="D28" s="15"/>
      <c r="E28" s="15"/>
      <c r="F28" s="15"/>
      <c r="G28" s="75"/>
      <c r="H28" s="13"/>
      <c r="I28" s="57"/>
      <c r="J28" s="17"/>
      <c r="K28" s="17"/>
      <c r="L28" s="28"/>
      <c r="M28" s="24" t="s">
        <v>15</v>
      </c>
      <c r="N28" s="17"/>
      <c r="O28" s="70">
        <f>O27*7%</f>
        <v>3802.1829999999995</v>
      </c>
    </row>
    <row r="29" spans="1:15" ht="20" customHeight="1">
      <c r="A29" s="13"/>
      <c r="B29" s="14"/>
      <c r="C29" s="48"/>
      <c r="D29" s="15"/>
      <c r="E29" s="15"/>
      <c r="F29" s="15"/>
      <c r="G29" s="75"/>
      <c r="H29" s="13"/>
      <c r="I29" s="57"/>
      <c r="J29" s="17"/>
      <c r="K29" s="17"/>
      <c r="L29" s="29"/>
      <c r="M29" s="29" t="s">
        <v>16</v>
      </c>
      <c r="N29" s="17"/>
      <c r="O29" s="71">
        <f>SUM(O27:O28)</f>
        <v>58119.082999999984</v>
      </c>
    </row>
    <row r="30" spans="1:15" ht="20" customHeight="1">
      <c r="A30" s="13"/>
      <c r="B30" s="278" t="s">
        <v>17</v>
      </c>
      <c r="C30" s="278"/>
      <c r="D30" s="278"/>
      <c r="E30" s="15"/>
      <c r="F30" s="15"/>
      <c r="G30" s="75"/>
      <c r="H30" s="13"/>
      <c r="I30" s="57"/>
      <c r="J30" s="17"/>
      <c r="K30" s="17"/>
      <c r="L30" s="29"/>
      <c r="M30" s="24"/>
      <c r="N30" s="17"/>
      <c r="O30" s="71"/>
    </row>
    <row r="31" spans="1:15" ht="20" customHeight="1">
      <c r="A31" s="13"/>
      <c r="B31" s="278" t="s">
        <v>22</v>
      </c>
      <c r="C31" s="278"/>
      <c r="D31" s="278"/>
      <c r="E31" s="15"/>
      <c r="F31" s="15"/>
      <c r="G31" s="75"/>
      <c r="H31" s="13"/>
      <c r="I31" s="57"/>
      <c r="J31" s="17"/>
      <c r="K31" s="17"/>
      <c r="L31" s="29"/>
      <c r="M31" s="24"/>
      <c r="N31" s="17"/>
      <c r="O31" s="71"/>
    </row>
    <row r="32" spans="1:15" ht="20" customHeight="1">
      <c r="A32" s="13"/>
      <c r="B32" s="14"/>
      <c r="C32" s="48"/>
      <c r="D32" s="15"/>
      <c r="E32" s="15"/>
      <c r="F32" s="15"/>
      <c r="G32" s="75"/>
      <c r="H32" s="13"/>
      <c r="I32" s="57"/>
      <c r="J32" s="17"/>
      <c r="K32" s="17"/>
      <c r="L32" s="29"/>
      <c r="M32" s="24"/>
      <c r="N32" s="17"/>
      <c r="O32" s="71"/>
    </row>
    <row r="33" spans="2:6" ht="20" customHeight="1">
      <c r="B33" s="3"/>
      <c r="C33" s="50"/>
    </row>
    <row r="34" spans="2:6" ht="20">
      <c r="B34" s="3"/>
      <c r="C34" s="50"/>
      <c r="D34" s="3"/>
      <c r="E34" s="3"/>
      <c r="F34" s="3"/>
    </row>
    <row r="35" spans="2:6" ht="20">
      <c r="B35" s="4"/>
      <c r="C35" s="51"/>
    </row>
    <row r="36" spans="2:6">
      <c r="B36" s="5"/>
      <c r="C36" s="52"/>
    </row>
  </sheetData>
  <mergeCells count="22">
    <mergeCell ref="E18:E19"/>
    <mergeCell ref="A1:O1"/>
    <mergeCell ref="A2:O2"/>
    <mergeCell ref="A3:O3"/>
    <mergeCell ref="A5:O5"/>
    <mergeCell ref="A6:O6"/>
    <mergeCell ref="A25:K25"/>
    <mergeCell ref="B30:D30"/>
    <mergeCell ref="B31:D31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P36"/>
  <sheetViews>
    <sheetView topLeftCell="A13" workbookViewId="0">
      <selection activeCell="D20" sqref="D20:D21"/>
    </sheetView>
  </sheetViews>
  <sheetFormatPr baseColWidth="10" defaultColWidth="8.83203125" defaultRowHeight="14" x14ac:dyDescent="0"/>
  <cols>
    <col min="1" max="1" width="2.83203125" customWidth="1"/>
    <col min="2" max="2" width="21.83203125" customWidth="1"/>
    <col min="3" max="3" width="12.83203125" style="53" bestFit="1" customWidth="1"/>
    <col min="4" max="4" width="29.1640625" customWidth="1"/>
    <col min="5" max="5" width="14.1640625" customWidth="1"/>
    <col min="6" max="6" width="5.83203125" bestFit="1" customWidth="1"/>
    <col min="7" max="7" width="11.5" style="76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3" width="6" hidden="1" customWidth="1"/>
    <col min="14" max="14" width="7.1640625" bestFit="1" customWidth="1"/>
    <col min="15" max="15" width="12.5" bestFit="1" customWidth="1"/>
    <col min="16" max="16" width="11.5" style="72" bestFit="1" customWidth="1"/>
  </cols>
  <sheetData>
    <row r="1" spans="1:16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</row>
    <row r="2" spans="1:16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</row>
    <row r="3" spans="1:16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</row>
    <row r="4" spans="1:16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4"/>
      <c r="O4" s="35"/>
      <c r="P4" s="66"/>
    </row>
    <row r="5" spans="1:16" ht="20" thickTop="1">
      <c r="A5" s="268" t="s">
        <v>72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</row>
    <row r="6" spans="1:16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</row>
    <row r="7" spans="1:16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8"/>
      <c r="N7" s="1" t="s">
        <v>6</v>
      </c>
      <c r="O7" s="1" t="s">
        <v>7</v>
      </c>
      <c r="P7" s="67" t="s">
        <v>8</v>
      </c>
    </row>
    <row r="8" spans="1:16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53</v>
      </c>
      <c r="G8" s="74" t="s">
        <v>70</v>
      </c>
      <c r="H8" s="2" t="s">
        <v>10</v>
      </c>
      <c r="I8" s="10">
        <v>16741</v>
      </c>
      <c r="J8" s="10">
        <v>22841</v>
      </c>
      <c r="K8" s="10">
        <f>J8-I8</f>
        <v>6100</v>
      </c>
      <c r="L8" s="11">
        <f>K8*3/100</f>
        <v>183</v>
      </c>
      <c r="M8" s="11">
        <v>0</v>
      </c>
      <c r="N8" s="10">
        <f>ROUND(L8,M8)</f>
        <v>183</v>
      </c>
      <c r="O8" s="10">
        <f>K8-N8</f>
        <v>5917</v>
      </c>
      <c r="P8" s="59">
        <f>O8*0.26</f>
        <v>1538.42</v>
      </c>
    </row>
    <row r="9" spans="1:16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74" t="s">
        <v>70</v>
      </c>
      <c r="H9" s="2" t="s">
        <v>10</v>
      </c>
      <c r="I9" s="10">
        <v>45239</v>
      </c>
      <c r="J9" s="10">
        <v>58792</v>
      </c>
      <c r="K9" s="10">
        <f t="shared" ref="K9:K19" si="0">J9-I9</f>
        <v>13553</v>
      </c>
      <c r="L9" s="11">
        <f t="shared" ref="L9:L19" si="1">K9*3/100</f>
        <v>406.59</v>
      </c>
      <c r="M9" s="11">
        <v>0</v>
      </c>
      <c r="N9" s="10">
        <f t="shared" ref="N9:N24" si="2">ROUND(L9,M9)</f>
        <v>407</v>
      </c>
      <c r="O9" s="10">
        <f t="shared" ref="O9:O19" si="3">K9-N9</f>
        <v>13146</v>
      </c>
      <c r="P9" s="59">
        <f t="shared" ref="P9:P19" si="4">O9*0.26</f>
        <v>3417.96</v>
      </c>
    </row>
    <row r="10" spans="1:16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74" t="s">
        <v>70</v>
      </c>
      <c r="H10" s="2" t="s">
        <v>10</v>
      </c>
      <c r="I10" s="10">
        <v>41451</v>
      </c>
      <c r="J10" s="10">
        <v>52434</v>
      </c>
      <c r="K10" s="10">
        <f t="shared" si="0"/>
        <v>10983</v>
      </c>
      <c r="L10" s="11">
        <f t="shared" si="1"/>
        <v>329.49</v>
      </c>
      <c r="M10" s="11">
        <v>0</v>
      </c>
      <c r="N10" s="10">
        <f t="shared" si="2"/>
        <v>329</v>
      </c>
      <c r="O10" s="10">
        <f t="shared" si="3"/>
        <v>10654</v>
      </c>
      <c r="P10" s="59">
        <f t="shared" si="4"/>
        <v>2770.04</v>
      </c>
    </row>
    <row r="11" spans="1:16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74" t="s">
        <v>70</v>
      </c>
      <c r="H11" s="2" t="s">
        <v>10</v>
      </c>
      <c r="I11" s="10">
        <v>21478</v>
      </c>
      <c r="J11" s="10">
        <v>28772</v>
      </c>
      <c r="K11" s="10">
        <f t="shared" si="0"/>
        <v>7294</v>
      </c>
      <c r="L11" s="11">
        <f t="shared" si="1"/>
        <v>218.82</v>
      </c>
      <c r="M11" s="11">
        <v>0</v>
      </c>
      <c r="N11" s="10">
        <f t="shared" si="2"/>
        <v>219</v>
      </c>
      <c r="O11" s="10">
        <f t="shared" si="3"/>
        <v>7075</v>
      </c>
      <c r="P11" s="59">
        <f t="shared" si="4"/>
        <v>1839.5</v>
      </c>
    </row>
    <row r="12" spans="1:16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74" t="s">
        <v>70</v>
      </c>
      <c r="H12" s="2" t="s">
        <v>10</v>
      </c>
      <c r="I12" s="10">
        <v>50474</v>
      </c>
      <c r="J12" s="10">
        <v>67704</v>
      </c>
      <c r="K12" s="10">
        <f t="shared" si="0"/>
        <v>17230</v>
      </c>
      <c r="L12" s="11">
        <f t="shared" si="1"/>
        <v>516.9</v>
      </c>
      <c r="M12" s="11">
        <v>0</v>
      </c>
      <c r="N12" s="10">
        <f t="shared" si="2"/>
        <v>517</v>
      </c>
      <c r="O12" s="10">
        <f t="shared" si="3"/>
        <v>16713</v>
      </c>
      <c r="P12" s="59">
        <f t="shared" si="4"/>
        <v>4345.38</v>
      </c>
    </row>
    <row r="13" spans="1:16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74" t="s">
        <v>70</v>
      </c>
      <c r="H13" s="2" t="s">
        <v>10</v>
      </c>
      <c r="I13" s="10">
        <v>37592</v>
      </c>
      <c r="J13" s="10">
        <v>47102</v>
      </c>
      <c r="K13" s="10">
        <f t="shared" si="0"/>
        <v>9510</v>
      </c>
      <c r="L13" s="11">
        <f t="shared" si="1"/>
        <v>285.3</v>
      </c>
      <c r="M13" s="11">
        <v>0</v>
      </c>
      <c r="N13" s="10">
        <f t="shared" si="2"/>
        <v>285</v>
      </c>
      <c r="O13" s="10">
        <f t="shared" si="3"/>
        <v>9225</v>
      </c>
      <c r="P13" s="59">
        <f t="shared" si="4"/>
        <v>2398.5</v>
      </c>
    </row>
    <row r="14" spans="1:16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74" t="s">
        <v>70</v>
      </c>
      <c r="H14" s="2" t="s">
        <v>10</v>
      </c>
      <c r="I14" s="10">
        <v>24443</v>
      </c>
      <c r="J14" s="10">
        <v>31532</v>
      </c>
      <c r="K14" s="10">
        <f t="shared" si="0"/>
        <v>7089</v>
      </c>
      <c r="L14" s="11">
        <f t="shared" si="1"/>
        <v>212.67</v>
      </c>
      <c r="M14" s="11">
        <v>0</v>
      </c>
      <c r="N14" s="10">
        <f t="shared" si="2"/>
        <v>213</v>
      </c>
      <c r="O14" s="10">
        <f t="shared" si="3"/>
        <v>6876</v>
      </c>
      <c r="P14" s="59">
        <f t="shared" si="4"/>
        <v>1787.76</v>
      </c>
    </row>
    <row r="15" spans="1:16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74" t="s">
        <v>70</v>
      </c>
      <c r="H15" s="2" t="s">
        <v>10</v>
      </c>
      <c r="I15" s="10">
        <v>65766</v>
      </c>
      <c r="J15" s="10">
        <v>90025</v>
      </c>
      <c r="K15" s="10">
        <f t="shared" si="0"/>
        <v>24259</v>
      </c>
      <c r="L15" s="11">
        <f t="shared" si="1"/>
        <v>727.77</v>
      </c>
      <c r="M15" s="11">
        <v>0</v>
      </c>
      <c r="N15" s="10">
        <f t="shared" si="2"/>
        <v>728</v>
      </c>
      <c r="O15" s="10">
        <f t="shared" si="3"/>
        <v>23531</v>
      </c>
      <c r="P15" s="59">
        <f t="shared" si="4"/>
        <v>6118.06</v>
      </c>
    </row>
    <row r="16" spans="1:16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74" t="s">
        <v>70</v>
      </c>
      <c r="H16" s="2" t="s">
        <v>10</v>
      </c>
      <c r="I16" s="10">
        <v>26691</v>
      </c>
      <c r="J16" s="10">
        <v>37498</v>
      </c>
      <c r="K16" s="10">
        <f t="shared" si="0"/>
        <v>10807</v>
      </c>
      <c r="L16" s="11">
        <f t="shared" si="1"/>
        <v>324.20999999999998</v>
      </c>
      <c r="M16" s="11">
        <v>0</v>
      </c>
      <c r="N16" s="10">
        <f t="shared" si="2"/>
        <v>324</v>
      </c>
      <c r="O16" s="10">
        <f t="shared" si="3"/>
        <v>10483</v>
      </c>
      <c r="P16" s="59">
        <f t="shared" si="4"/>
        <v>2725.58</v>
      </c>
    </row>
    <row r="17" spans="1:16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74" t="s">
        <v>70</v>
      </c>
      <c r="H17" s="2" t="s">
        <v>10</v>
      </c>
      <c r="I17" s="10">
        <v>19570</v>
      </c>
      <c r="J17" s="10">
        <v>26936</v>
      </c>
      <c r="K17" s="10">
        <f t="shared" si="0"/>
        <v>7366</v>
      </c>
      <c r="L17" s="11">
        <f t="shared" si="1"/>
        <v>220.98</v>
      </c>
      <c r="M17" s="11">
        <v>0</v>
      </c>
      <c r="N17" s="10">
        <f t="shared" si="2"/>
        <v>221</v>
      </c>
      <c r="O17" s="10">
        <f t="shared" si="3"/>
        <v>7145</v>
      </c>
      <c r="P17" s="59">
        <f t="shared" si="4"/>
        <v>1857.7</v>
      </c>
    </row>
    <row r="18" spans="1:16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79" t="s">
        <v>71</v>
      </c>
      <c r="H18" s="9" t="s">
        <v>9</v>
      </c>
      <c r="I18" s="20">
        <v>365</v>
      </c>
      <c r="J18" s="20">
        <v>439</v>
      </c>
      <c r="K18" s="20">
        <f t="shared" si="0"/>
        <v>74</v>
      </c>
      <c r="L18" s="11">
        <f>K18*3/100</f>
        <v>2.2200000000000002</v>
      </c>
      <c r="M18" s="11">
        <v>0</v>
      </c>
      <c r="N18" s="20">
        <f t="shared" si="2"/>
        <v>2</v>
      </c>
      <c r="O18" s="20">
        <f t="shared" si="3"/>
        <v>72</v>
      </c>
      <c r="P18" s="60">
        <f>O18*2.7</f>
        <v>194.4</v>
      </c>
    </row>
    <row r="19" spans="1:16" ht="17">
      <c r="A19" s="275"/>
      <c r="B19" s="273"/>
      <c r="C19" s="277"/>
      <c r="D19" s="267"/>
      <c r="E19" s="267"/>
      <c r="F19" s="267"/>
      <c r="G19" s="280"/>
      <c r="H19" s="2" t="s">
        <v>10</v>
      </c>
      <c r="I19" s="10">
        <v>5997</v>
      </c>
      <c r="J19" s="10">
        <v>7708</v>
      </c>
      <c r="K19" s="10">
        <f t="shared" si="0"/>
        <v>1711</v>
      </c>
      <c r="L19" s="11">
        <f t="shared" si="1"/>
        <v>51.33</v>
      </c>
      <c r="M19" s="11">
        <v>0</v>
      </c>
      <c r="N19" s="10">
        <f t="shared" si="2"/>
        <v>51</v>
      </c>
      <c r="O19" s="10">
        <f t="shared" si="3"/>
        <v>1660</v>
      </c>
      <c r="P19" s="59">
        <f t="shared" si="4"/>
        <v>431.6</v>
      </c>
    </row>
    <row r="20" spans="1:16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9" t="s">
        <v>70</v>
      </c>
      <c r="H20" s="9" t="s">
        <v>9</v>
      </c>
      <c r="I20" s="20">
        <v>4900</v>
      </c>
      <c r="J20" s="20">
        <v>6312</v>
      </c>
      <c r="K20" s="20">
        <f>J20-I20</f>
        <v>1412</v>
      </c>
      <c r="L20" s="11">
        <f>K20*3/100</f>
        <v>42.36</v>
      </c>
      <c r="M20" s="11">
        <v>0</v>
      </c>
      <c r="N20" s="20">
        <f t="shared" si="2"/>
        <v>42</v>
      </c>
      <c r="O20" s="20">
        <f>K20-N20</f>
        <v>1370</v>
      </c>
      <c r="P20" s="60">
        <f>O20*2.7</f>
        <v>3699.0000000000005</v>
      </c>
    </row>
    <row r="21" spans="1:16" ht="17">
      <c r="A21" s="275"/>
      <c r="B21" s="273"/>
      <c r="C21" s="277"/>
      <c r="D21" s="267"/>
      <c r="E21" s="267"/>
      <c r="F21" s="267"/>
      <c r="G21" s="280"/>
      <c r="H21" s="2" t="s">
        <v>10</v>
      </c>
      <c r="I21" s="10">
        <v>97638</v>
      </c>
      <c r="J21" s="10">
        <v>137870</v>
      </c>
      <c r="K21" s="21">
        <f>J21-I21</f>
        <v>40232</v>
      </c>
      <c r="L21" s="11">
        <f>K21*3/100</f>
        <v>1206.96</v>
      </c>
      <c r="M21" s="11">
        <v>0</v>
      </c>
      <c r="N21" s="10">
        <f t="shared" si="2"/>
        <v>1207</v>
      </c>
      <c r="O21" s="21">
        <f>K21-N21</f>
        <v>39025</v>
      </c>
      <c r="P21" s="61">
        <f>O21*0.26</f>
        <v>10146.5</v>
      </c>
    </row>
    <row r="22" spans="1:16" ht="17">
      <c r="A22" s="81">
        <v>15</v>
      </c>
      <c r="B22" s="79" t="s">
        <v>64</v>
      </c>
      <c r="C22" s="82">
        <v>10386</v>
      </c>
      <c r="D22" s="80" t="s">
        <v>69</v>
      </c>
      <c r="E22" s="80" t="s">
        <v>66</v>
      </c>
      <c r="F22" s="80" t="s">
        <v>54</v>
      </c>
      <c r="G22" s="83" t="s">
        <v>71</v>
      </c>
      <c r="H22" s="2" t="s">
        <v>10</v>
      </c>
      <c r="I22" s="12">
        <v>27297</v>
      </c>
      <c r="J22" s="10">
        <v>46478</v>
      </c>
      <c r="K22" s="21">
        <f>J22-I22</f>
        <v>19181</v>
      </c>
      <c r="L22" s="11">
        <f>K22*3/100</f>
        <v>575.42999999999995</v>
      </c>
      <c r="M22" s="11">
        <v>0</v>
      </c>
      <c r="N22" s="10">
        <f t="shared" si="2"/>
        <v>575</v>
      </c>
      <c r="O22" s="21">
        <f>K22-N22</f>
        <v>18606</v>
      </c>
      <c r="P22" s="61">
        <f>O22*0.26</f>
        <v>4837.5600000000004</v>
      </c>
    </row>
    <row r="23" spans="1:16" ht="17">
      <c r="A23" s="81">
        <v>14</v>
      </c>
      <c r="B23" s="79" t="s">
        <v>64</v>
      </c>
      <c r="C23" s="82">
        <v>10387</v>
      </c>
      <c r="D23" s="80" t="s">
        <v>68</v>
      </c>
      <c r="E23" s="80" t="s">
        <v>66</v>
      </c>
      <c r="F23" s="80" t="s">
        <v>54</v>
      </c>
      <c r="G23" s="83" t="s">
        <v>71</v>
      </c>
      <c r="H23" s="2" t="s">
        <v>10</v>
      </c>
      <c r="I23" s="89">
        <v>5002</v>
      </c>
      <c r="J23" s="10">
        <v>9534</v>
      </c>
      <c r="K23" s="21">
        <f>J23-I23</f>
        <v>4532</v>
      </c>
      <c r="L23" s="11">
        <f>K23*3/100</f>
        <v>135.96</v>
      </c>
      <c r="M23" s="11">
        <v>0</v>
      </c>
      <c r="N23" s="10">
        <f t="shared" si="2"/>
        <v>136</v>
      </c>
      <c r="O23" s="21">
        <f>K23-N23</f>
        <v>4396</v>
      </c>
      <c r="P23" s="61">
        <f>O23*0.26</f>
        <v>1142.96</v>
      </c>
    </row>
    <row r="24" spans="1:16" ht="17">
      <c r="A24" s="81">
        <v>13</v>
      </c>
      <c r="B24" s="79" t="s">
        <v>64</v>
      </c>
      <c r="C24" s="82">
        <v>10388</v>
      </c>
      <c r="D24" s="80" t="s">
        <v>65</v>
      </c>
      <c r="E24" s="78" t="s">
        <v>66</v>
      </c>
      <c r="F24" s="80" t="s">
        <v>54</v>
      </c>
      <c r="G24" s="83" t="s">
        <v>71</v>
      </c>
      <c r="H24" s="2" t="s">
        <v>10</v>
      </c>
      <c r="I24" s="12">
        <v>4910</v>
      </c>
      <c r="J24" s="10">
        <v>21169</v>
      </c>
      <c r="K24" s="21">
        <f>J24-I24</f>
        <v>16259</v>
      </c>
      <c r="L24" s="11">
        <f>K24*3/100</f>
        <v>487.77</v>
      </c>
      <c r="M24" s="11">
        <v>0</v>
      </c>
      <c r="N24" s="10">
        <f t="shared" si="2"/>
        <v>488</v>
      </c>
      <c r="O24" s="21">
        <f>K24-N24</f>
        <v>15771</v>
      </c>
      <c r="P24" s="61">
        <f>O24*0.26</f>
        <v>4100.46</v>
      </c>
    </row>
    <row r="25" spans="1:16" ht="20" customHeight="1">
      <c r="A25" s="269" t="s">
        <v>13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11"/>
      <c r="M25" s="11"/>
      <c r="N25" s="26">
        <f>SUM(N8:N24)</f>
        <v>5927</v>
      </c>
      <c r="O25" s="26">
        <f>SUM(O8:O24)</f>
        <v>191665</v>
      </c>
      <c r="P25" s="41">
        <f>SUM(P8:P24)</f>
        <v>53351.38</v>
      </c>
    </row>
    <row r="26" spans="1:16" ht="10.5" customHeight="1">
      <c r="A26" s="30"/>
      <c r="B26" s="30"/>
      <c r="C26" s="30"/>
      <c r="D26" s="30"/>
      <c r="E26" s="30"/>
      <c r="F26" s="30"/>
      <c r="G26" s="30"/>
      <c r="H26" s="30"/>
      <c r="I26" s="56"/>
      <c r="J26" s="30"/>
      <c r="K26" s="30"/>
      <c r="L26" s="18"/>
      <c r="M26" s="18"/>
      <c r="N26" s="31"/>
      <c r="O26" s="31"/>
      <c r="P26" s="68"/>
    </row>
    <row r="27" spans="1:16" ht="20" customHeight="1">
      <c r="A27" s="13"/>
      <c r="B27" s="14"/>
      <c r="C27" s="48"/>
      <c r="D27" s="15"/>
      <c r="E27" s="15"/>
      <c r="F27" s="15"/>
      <c r="G27" s="75"/>
      <c r="H27" s="13"/>
      <c r="I27" s="57"/>
      <c r="J27" s="17"/>
      <c r="K27" s="17"/>
      <c r="L27" s="28"/>
      <c r="M27" s="28"/>
      <c r="N27" s="24" t="s">
        <v>14</v>
      </c>
      <c r="O27" s="17"/>
      <c r="P27" s="69">
        <f>SUM(P8:P24)</f>
        <v>53351.38</v>
      </c>
    </row>
    <row r="28" spans="1:16" ht="20" customHeight="1">
      <c r="A28" s="13"/>
      <c r="B28" s="14"/>
      <c r="C28" s="48"/>
      <c r="D28" s="15"/>
      <c r="E28" s="15"/>
      <c r="F28" s="15"/>
      <c r="G28" s="75"/>
      <c r="H28" s="13"/>
      <c r="I28" s="57"/>
      <c r="J28" s="17"/>
      <c r="K28" s="17"/>
      <c r="L28" s="28"/>
      <c r="M28" s="28"/>
      <c r="N28" s="24" t="s">
        <v>15</v>
      </c>
      <c r="O28" s="17"/>
      <c r="P28" s="70">
        <f>P27*7%</f>
        <v>3734.5966000000003</v>
      </c>
    </row>
    <row r="29" spans="1:16" ht="20" customHeight="1">
      <c r="A29" s="13"/>
      <c r="B29" s="14"/>
      <c r="C29" s="48"/>
      <c r="D29" s="15"/>
      <c r="E29" s="15"/>
      <c r="F29" s="15"/>
      <c r="G29" s="75"/>
      <c r="H29" s="13"/>
      <c r="I29" s="57"/>
      <c r="J29" s="17"/>
      <c r="K29" s="17"/>
      <c r="L29" s="29"/>
      <c r="M29" s="29"/>
      <c r="N29" s="29" t="s">
        <v>16</v>
      </c>
      <c r="O29" s="17"/>
      <c r="P29" s="71">
        <f>SUM(P27:P28)</f>
        <v>57085.976599999995</v>
      </c>
    </row>
    <row r="30" spans="1:16" ht="20" customHeight="1">
      <c r="A30" s="13"/>
      <c r="B30" s="278" t="s">
        <v>17</v>
      </c>
      <c r="C30" s="278"/>
      <c r="D30" s="278"/>
      <c r="E30" s="15"/>
      <c r="F30" s="15"/>
      <c r="G30" s="75"/>
      <c r="H30" s="13"/>
      <c r="I30" s="57"/>
      <c r="J30" s="17"/>
      <c r="K30" s="17"/>
      <c r="L30" s="29"/>
      <c r="M30" s="29"/>
      <c r="N30" s="24"/>
      <c r="O30" s="17"/>
      <c r="P30" s="71"/>
    </row>
    <row r="31" spans="1:16" ht="20" customHeight="1">
      <c r="A31" s="13"/>
      <c r="B31" s="278" t="s">
        <v>22</v>
      </c>
      <c r="C31" s="278"/>
      <c r="D31" s="278"/>
      <c r="E31" s="15"/>
      <c r="F31" s="15"/>
      <c r="G31" s="75"/>
      <c r="H31" s="13"/>
      <c r="I31" s="57"/>
      <c r="J31" s="17"/>
      <c r="K31" s="17"/>
      <c r="L31" s="29"/>
      <c r="M31" s="29"/>
      <c r="N31" s="24"/>
      <c r="O31" s="17"/>
      <c r="P31" s="71"/>
    </row>
    <row r="32" spans="1:16" ht="20" customHeight="1">
      <c r="A32" s="13"/>
      <c r="B32" s="14"/>
      <c r="C32" s="48"/>
      <c r="D32" s="15"/>
      <c r="E32" s="15"/>
      <c r="F32" s="15"/>
      <c r="G32" s="75"/>
      <c r="H32" s="13"/>
      <c r="I32" s="57"/>
      <c r="J32" s="17"/>
      <c r="K32" s="17"/>
      <c r="L32" s="29"/>
      <c r="M32" s="29"/>
      <c r="N32" s="24"/>
      <c r="O32" s="17"/>
      <c r="P32" s="71"/>
    </row>
    <row r="33" spans="2:6" ht="20" customHeight="1">
      <c r="B33" s="3"/>
      <c r="C33" s="50"/>
    </row>
    <row r="34" spans="2:6" ht="20">
      <c r="B34" s="3"/>
      <c r="C34" s="50"/>
      <c r="D34" s="3"/>
      <c r="E34" s="3"/>
      <c r="F34" s="3"/>
    </row>
    <row r="35" spans="2:6" ht="20">
      <c r="B35" s="4"/>
      <c r="C35" s="51"/>
    </row>
    <row r="36" spans="2:6">
      <c r="B36" s="5"/>
      <c r="C36" s="52"/>
    </row>
  </sheetData>
  <mergeCells count="22">
    <mergeCell ref="E18:E19"/>
    <mergeCell ref="A1:P1"/>
    <mergeCell ref="A2:P2"/>
    <mergeCell ref="A3:P3"/>
    <mergeCell ref="A5:P5"/>
    <mergeCell ref="A6:P6"/>
    <mergeCell ref="A25:K25"/>
    <mergeCell ref="B30:D30"/>
    <mergeCell ref="B31:D31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P36"/>
  <sheetViews>
    <sheetView workbookViewId="0">
      <selection activeCell="O8" sqref="O8"/>
    </sheetView>
  </sheetViews>
  <sheetFormatPr baseColWidth="10" defaultColWidth="8.83203125" defaultRowHeight="14" x14ac:dyDescent="0"/>
  <cols>
    <col min="1" max="1" width="4.5" bestFit="1" customWidth="1"/>
    <col min="2" max="2" width="39.5" customWidth="1"/>
    <col min="3" max="3" width="12.83203125" style="53" bestFit="1" customWidth="1"/>
    <col min="4" max="4" width="29.1640625" customWidth="1"/>
    <col min="5" max="5" width="14.1640625" customWidth="1"/>
    <col min="6" max="6" width="5.83203125" bestFit="1" customWidth="1"/>
    <col min="7" max="7" width="11.5" style="76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3" width="6" hidden="1" customWidth="1"/>
    <col min="14" max="14" width="7.1640625" bestFit="1" customWidth="1"/>
    <col min="15" max="15" width="12.5" bestFit="1" customWidth="1"/>
    <col min="16" max="16" width="11.5" style="72" bestFit="1" customWidth="1"/>
  </cols>
  <sheetData>
    <row r="1" spans="1:16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</row>
    <row r="2" spans="1:16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</row>
    <row r="3" spans="1:16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</row>
    <row r="4" spans="1:16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4"/>
      <c r="O4" s="35"/>
      <c r="P4" s="66"/>
    </row>
    <row r="5" spans="1:16" ht="20" thickTop="1">
      <c r="A5" s="268" t="s">
        <v>73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</row>
    <row r="6" spans="1:16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</row>
    <row r="7" spans="1:16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8"/>
      <c r="N7" s="1" t="s">
        <v>6</v>
      </c>
      <c r="O7" s="1" t="s">
        <v>7</v>
      </c>
      <c r="P7" s="67" t="s">
        <v>8</v>
      </c>
    </row>
    <row r="8" spans="1:16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53</v>
      </c>
      <c r="G8" s="74" t="s">
        <v>74</v>
      </c>
      <c r="H8" s="2" t="s">
        <v>10</v>
      </c>
      <c r="I8" s="10">
        <v>22841</v>
      </c>
      <c r="J8" s="10">
        <v>31977</v>
      </c>
      <c r="K8" s="10">
        <f>J8-I8</f>
        <v>9136</v>
      </c>
      <c r="L8" s="11">
        <f>K8*3/100</f>
        <v>274.08</v>
      </c>
      <c r="M8" s="11">
        <v>0</v>
      </c>
      <c r="N8" s="10">
        <f>ROUND(L8,M8)</f>
        <v>274</v>
      </c>
      <c r="O8" s="10">
        <f>K8-N8</f>
        <v>8862</v>
      </c>
      <c r="P8" s="59">
        <f>O8*0.26</f>
        <v>2304.12</v>
      </c>
    </row>
    <row r="9" spans="1:16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74" t="s">
        <v>74</v>
      </c>
      <c r="H9" s="2" t="s">
        <v>10</v>
      </c>
      <c r="I9" s="10">
        <v>58792</v>
      </c>
      <c r="J9" s="10">
        <v>76888</v>
      </c>
      <c r="K9" s="10">
        <f t="shared" ref="K9:K19" si="0">J9-I9</f>
        <v>18096</v>
      </c>
      <c r="L9" s="11">
        <f t="shared" ref="L9:L19" si="1">K9*3/100</f>
        <v>542.88</v>
      </c>
      <c r="M9" s="11">
        <v>0</v>
      </c>
      <c r="N9" s="10">
        <f t="shared" ref="N9:N24" si="2">ROUND(L9,M9)</f>
        <v>543</v>
      </c>
      <c r="O9" s="10">
        <f t="shared" ref="O9:O19" si="3">K9-N9</f>
        <v>17553</v>
      </c>
      <c r="P9" s="59">
        <f t="shared" ref="P9:P19" si="4">O9*0.26</f>
        <v>4563.78</v>
      </c>
    </row>
    <row r="10" spans="1:16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74" t="s">
        <v>74</v>
      </c>
      <c r="H10" s="2" t="s">
        <v>10</v>
      </c>
      <c r="I10" s="10">
        <v>52434</v>
      </c>
      <c r="J10" s="10">
        <v>68970</v>
      </c>
      <c r="K10" s="10">
        <f t="shared" si="0"/>
        <v>16536</v>
      </c>
      <c r="L10" s="11">
        <f t="shared" si="1"/>
        <v>496.08</v>
      </c>
      <c r="M10" s="11">
        <v>0</v>
      </c>
      <c r="N10" s="10">
        <f t="shared" si="2"/>
        <v>496</v>
      </c>
      <c r="O10" s="10">
        <f t="shared" si="3"/>
        <v>16040</v>
      </c>
      <c r="P10" s="59">
        <f t="shared" si="4"/>
        <v>4170.4000000000005</v>
      </c>
    </row>
    <row r="11" spans="1:16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74" t="s">
        <v>74</v>
      </c>
      <c r="H11" s="2" t="s">
        <v>10</v>
      </c>
      <c r="I11" s="10">
        <v>28772</v>
      </c>
      <c r="J11" s="10">
        <v>38287</v>
      </c>
      <c r="K11" s="10">
        <f t="shared" si="0"/>
        <v>9515</v>
      </c>
      <c r="L11" s="11">
        <f t="shared" si="1"/>
        <v>285.45</v>
      </c>
      <c r="M11" s="11">
        <v>0</v>
      </c>
      <c r="N11" s="10">
        <f t="shared" si="2"/>
        <v>285</v>
      </c>
      <c r="O11" s="10">
        <f t="shared" si="3"/>
        <v>9230</v>
      </c>
      <c r="P11" s="59">
        <f t="shared" si="4"/>
        <v>2399.8000000000002</v>
      </c>
    </row>
    <row r="12" spans="1:16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74" t="s">
        <v>74</v>
      </c>
      <c r="H12" s="2" t="s">
        <v>10</v>
      </c>
      <c r="I12" s="10">
        <v>67704</v>
      </c>
      <c r="J12" s="10">
        <v>87691</v>
      </c>
      <c r="K12" s="10">
        <f t="shared" si="0"/>
        <v>19987</v>
      </c>
      <c r="L12" s="11">
        <f t="shared" si="1"/>
        <v>599.61</v>
      </c>
      <c r="M12" s="11">
        <v>0</v>
      </c>
      <c r="N12" s="10">
        <f t="shared" si="2"/>
        <v>600</v>
      </c>
      <c r="O12" s="10">
        <f t="shared" si="3"/>
        <v>19387</v>
      </c>
      <c r="P12" s="59">
        <f t="shared" si="4"/>
        <v>5040.62</v>
      </c>
    </row>
    <row r="13" spans="1:16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74" t="s">
        <v>74</v>
      </c>
      <c r="H13" s="2" t="s">
        <v>10</v>
      </c>
      <c r="I13" s="10">
        <v>47102</v>
      </c>
      <c r="J13" s="10">
        <v>60022</v>
      </c>
      <c r="K13" s="10">
        <f t="shared" si="0"/>
        <v>12920</v>
      </c>
      <c r="L13" s="11">
        <f t="shared" si="1"/>
        <v>387.6</v>
      </c>
      <c r="M13" s="11">
        <v>0</v>
      </c>
      <c r="N13" s="10">
        <f t="shared" si="2"/>
        <v>388</v>
      </c>
      <c r="O13" s="10">
        <f t="shared" si="3"/>
        <v>12532</v>
      </c>
      <c r="P13" s="59">
        <f t="shared" si="4"/>
        <v>3258.32</v>
      </c>
    </row>
    <row r="14" spans="1:16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74" t="s">
        <v>74</v>
      </c>
      <c r="H14" s="2" t="s">
        <v>10</v>
      </c>
      <c r="I14" s="10">
        <v>31532</v>
      </c>
      <c r="J14" s="10">
        <v>41881</v>
      </c>
      <c r="K14" s="10">
        <f t="shared" si="0"/>
        <v>10349</v>
      </c>
      <c r="L14" s="11">
        <f t="shared" si="1"/>
        <v>310.47000000000003</v>
      </c>
      <c r="M14" s="11">
        <v>0</v>
      </c>
      <c r="N14" s="10">
        <f t="shared" si="2"/>
        <v>310</v>
      </c>
      <c r="O14" s="10">
        <f t="shared" si="3"/>
        <v>10039</v>
      </c>
      <c r="P14" s="59">
        <f t="shared" si="4"/>
        <v>2610.14</v>
      </c>
    </row>
    <row r="15" spans="1:16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74" t="s">
        <v>74</v>
      </c>
      <c r="H15" s="2" t="s">
        <v>10</v>
      </c>
      <c r="I15" s="10">
        <v>90025</v>
      </c>
      <c r="J15" s="10">
        <v>118877</v>
      </c>
      <c r="K15" s="10">
        <f t="shared" si="0"/>
        <v>28852</v>
      </c>
      <c r="L15" s="11">
        <f t="shared" si="1"/>
        <v>865.56</v>
      </c>
      <c r="M15" s="11">
        <v>0</v>
      </c>
      <c r="N15" s="10">
        <f t="shared" si="2"/>
        <v>866</v>
      </c>
      <c r="O15" s="10">
        <f t="shared" si="3"/>
        <v>27986</v>
      </c>
      <c r="P15" s="59">
        <f t="shared" si="4"/>
        <v>7276.3600000000006</v>
      </c>
    </row>
    <row r="16" spans="1:16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74" t="s">
        <v>74</v>
      </c>
      <c r="H16" s="2" t="s">
        <v>10</v>
      </c>
      <c r="I16" s="10">
        <v>37498</v>
      </c>
      <c r="J16" s="10">
        <v>54697</v>
      </c>
      <c r="K16" s="10">
        <f t="shared" si="0"/>
        <v>17199</v>
      </c>
      <c r="L16" s="11">
        <f t="shared" si="1"/>
        <v>515.97</v>
      </c>
      <c r="M16" s="11">
        <v>0</v>
      </c>
      <c r="N16" s="10">
        <f t="shared" si="2"/>
        <v>516</v>
      </c>
      <c r="O16" s="10">
        <f t="shared" si="3"/>
        <v>16683</v>
      </c>
      <c r="P16" s="59">
        <f t="shared" si="4"/>
        <v>4337.58</v>
      </c>
    </row>
    <row r="17" spans="1:16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74" t="s">
        <v>74</v>
      </c>
      <c r="H17" s="2" t="s">
        <v>10</v>
      </c>
      <c r="I17" s="10">
        <v>26936</v>
      </c>
      <c r="J17" s="10">
        <v>34824</v>
      </c>
      <c r="K17" s="10">
        <f t="shared" si="0"/>
        <v>7888</v>
      </c>
      <c r="L17" s="11">
        <f t="shared" si="1"/>
        <v>236.64</v>
      </c>
      <c r="M17" s="11">
        <v>0</v>
      </c>
      <c r="N17" s="10">
        <f t="shared" si="2"/>
        <v>237</v>
      </c>
      <c r="O17" s="10">
        <f t="shared" si="3"/>
        <v>7651</v>
      </c>
      <c r="P17" s="59">
        <f t="shared" si="4"/>
        <v>1989.26</v>
      </c>
    </row>
    <row r="18" spans="1:16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81" t="s">
        <v>76</v>
      </c>
      <c r="H18" s="9" t="s">
        <v>9</v>
      </c>
      <c r="I18" s="20">
        <v>439</v>
      </c>
      <c r="J18" s="20">
        <v>503</v>
      </c>
      <c r="K18" s="20">
        <f t="shared" si="0"/>
        <v>64</v>
      </c>
      <c r="L18" s="11">
        <f>K18*3/100</f>
        <v>1.92</v>
      </c>
      <c r="M18" s="11">
        <v>0</v>
      </c>
      <c r="N18" s="20">
        <f t="shared" si="2"/>
        <v>2</v>
      </c>
      <c r="O18" s="20">
        <f t="shared" si="3"/>
        <v>62</v>
      </c>
      <c r="P18" s="60">
        <f>O18*2.7</f>
        <v>167.4</v>
      </c>
    </row>
    <row r="19" spans="1:16" ht="17">
      <c r="A19" s="275"/>
      <c r="B19" s="273"/>
      <c r="C19" s="277"/>
      <c r="D19" s="267"/>
      <c r="E19" s="267"/>
      <c r="F19" s="267"/>
      <c r="G19" s="280"/>
      <c r="H19" s="2" t="s">
        <v>10</v>
      </c>
      <c r="I19" s="10">
        <v>7708</v>
      </c>
      <c r="J19" s="10">
        <v>10159</v>
      </c>
      <c r="K19" s="10">
        <f t="shared" si="0"/>
        <v>2451</v>
      </c>
      <c r="L19" s="11">
        <f t="shared" si="1"/>
        <v>73.53</v>
      </c>
      <c r="M19" s="11">
        <v>0</v>
      </c>
      <c r="N19" s="10">
        <f t="shared" si="2"/>
        <v>74</v>
      </c>
      <c r="O19" s="10">
        <f t="shared" si="3"/>
        <v>2377</v>
      </c>
      <c r="P19" s="59">
        <f t="shared" si="4"/>
        <v>618.02</v>
      </c>
    </row>
    <row r="20" spans="1:16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9" t="s">
        <v>74</v>
      </c>
      <c r="H20" s="9" t="s">
        <v>9</v>
      </c>
      <c r="I20" s="20">
        <v>6312</v>
      </c>
      <c r="J20" s="20">
        <v>8318</v>
      </c>
      <c r="K20" s="20">
        <f>J20-I20</f>
        <v>2006</v>
      </c>
      <c r="L20" s="11">
        <f>K20*3/100</f>
        <v>60.18</v>
      </c>
      <c r="M20" s="11">
        <v>0</v>
      </c>
      <c r="N20" s="20">
        <f t="shared" si="2"/>
        <v>60</v>
      </c>
      <c r="O20" s="20">
        <f>K20-N20</f>
        <v>1946</v>
      </c>
      <c r="P20" s="60">
        <f>O20*2.7</f>
        <v>5254.2000000000007</v>
      </c>
    </row>
    <row r="21" spans="1:16" ht="17">
      <c r="A21" s="275"/>
      <c r="B21" s="273"/>
      <c r="C21" s="277"/>
      <c r="D21" s="267"/>
      <c r="E21" s="267"/>
      <c r="F21" s="267"/>
      <c r="G21" s="280"/>
      <c r="H21" s="2" t="s">
        <v>10</v>
      </c>
      <c r="I21" s="10">
        <v>137870</v>
      </c>
      <c r="J21" s="10">
        <v>184734</v>
      </c>
      <c r="K21" s="21">
        <f>J21-I21</f>
        <v>46864</v>
      </c>
      <c r="L21" s="11">
        <f>K21*3/100</f>
        <v>1405.92</v>
      </c>
      <c r="M21" s="11">
        <v>0</v>
      </c>
      <c r="N21" s="10">
        <f t="shared" si="2"/>
        <v>1406</v>
      </c>
      <c r="O21" s="21">
        <f>K21-N21</f>
        <v>45458</v>
      </c>
      <c r="P21" s="61">
        <f>O21*0.26</f>
        <v>11819.08</v>
      </c>
    </row>
    <row r="22" spans="1:16" ht="17">
      <c r="A22" s="86">
        <v>13</v>
      </c>
      <c r="B22" s="84" t="s">
        <v>75</v>
      </c>
      <c r="C22" s="87">
        <v>10386</v>
      </c>
      <c r="D22" s="85" t="s">
        <v>69</v>
      </c>
      <c r="E22" s="85" t="s">
        <v>66</v>
      </c>
      <c r="F22" s="85" t="s">
        <v>54</v>
      </c>
      <c r="G22" s="88" t="s">
        <v>74</v>
      </c>
      <c r="H22" s="2" t="s">
        <v>10</v>
      </c>
      <c r="I22" s="10">
        <v>46478</v>
      </c>
      <c r="J22" s="10">
        <v>75185</v>
      </c>
      <c r="K22" s="21">
        <f>J22-I22</f>
        <v>28707</v>
      </c>
      <c r="L22" s="11">
        <f>K22*3/100</f>
        <v>861.21</v>
      </c>
      <c r="M22" s="11">
        <v>0</v>
      </c>
      <c r="N22" s="10">
        <f t="shared" si="2"/>
        <v>861</v>
      </c>
      <c r="O22" s="21">
        <f>K22-N22</f>
        <v>27846</v>
      </c>
      <c r="P22" s="61">
        <f>O22*0.26</f>
        <v>7239.96</v>
      </c>
    </row>
    <row r="23" spans="1:16" ht="17">
      <c r="A23" s="90">
        <v>14</v>
      </c>
      <c r="B23" s="91" t="s">
        <v>75</v>
      </c>
      <c r="C23" s="92">
        <v>10387</v>
      </c>
      <c r="D23" s="93" t="s">
        <v>68</v>
      </c>
      <c r="E23" s="93" t="s">
        <v>66</v>
      </c>
      <c r="F23" s="93" t="s">
        <v>54</v>
      </c>
      <c r="G23" s="94" t="s">
        <v>74</v>
      </c>
      <c r="H23" s="95" t="s">
        <v>10</v>
      </c>
      <c r="I23" s="21">
        <v>9534</v>
      </c>
      <c r="J23" s="21">
        <v>22711</v>
      </c>
      <c r="K23" s="21">
        <f>J23-I23</f>
        <v>13177</v>
      </c>
      <c r="L23" s="21">
        <f>K23*3/100</f>
        <v>395.31</v>
      </c>
      <c r="M23" s="21">
        <v>0</v>
      </c>
      <c r="N23" s="21">
        <f t="shared" si="2"/>
        <v>395</v>
      </c>
      <c r="O23" s="21">
        <f>K23-N23</f>
        <v>12782</v>
      </c>
      <c r="P23" s="61">
        <f>O23*0.26</f>
        <v>3323.32</v>
      </c>
    </row>
    <row r="24" spans="1:16" ht="17">
      <c r="A24" s="86">
        <v>15</v>
      </c>
      <c r="B24" s="84" t="s">
        <v>75</v>
      </c>
      <c r="C24" s="87">
        <v>10388</v>
      </c>
      <c r="D24" s="85" t="s">
        <v>65</v>
      </c>
      <c r="E24" s="78" t="s">
        <v>66</v>
      </c>
      <c r="F24" s="85" t="s">
        <v>54</v>
      </c>
      <c r="G24" s="88" t="s">
        <v>74</v>
      </c>
      <c r="H24" s="2" t="s">
        <v>10</v>
      </c>
      <c r="I24" s="10">
        <v>21169</v>
      </c>
      <c r="J24" s="10">
        <v>51075</v>
      </c>
      <c r="K24" s="21">
        <f>J24-I24</f>
        <v>29906</v>
      </c>
      <c r="L24" s="11">
        <f>K24*3/100</f>
        <v>897.18</v>
      </c>
      <c r="M24" s="11">
        <v>0</v>
      </c>
      <c r="N24" s="10">
        <f t="shared" si="2"/>
        <v>897</v>
      </c>
      <c r="O24" s="21">
        <f>K24-N24</f>
        <v>29009</v>
      </c>
      <c r="P24" s="61">
        <f>O24*0.26</f>
        <v>7542.34</v>
      </c>
    </row>
    <row r="25" spans="1:16" ht="20" customHeight="1">
      <c r="A25" s="269" t="s">
        <v>13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11"/>
      <c r="M25" s="11"/>
      <c r="N25" s="26">
        <f>SUM(N8:N24)</f>
        <v>8210</v>
      </c>
      <c r="O25" s="26">
        <f>SUM(O8:O24)</f>
        <v>265443</v>
      </c>
      <c r="P25" s="41">
        <f>SUM(P8:P24)</f>
        <v>73914.7</v>
      </c>
    </row>
    <row r="26" spans="1:16" ht="10.5" customHeight="1">
      <c r="A26" s="30"/>
      <c r="B26" s="30"/>
      <c r="C26" s="30"/>
      <c r="D26" s="30"/>
      <c r="E26" s="30"/>
      <c r="F26" s="30"/>
      <c r="G26" s="30"/>
      <c r="H26" s="30"/>
      <c r="I26" s="56"/>
      <c r="J26" s="30"/>
      <c r="K26" s="30"/>
      <c r="L26" s="18"/>
      <c r="M26" s="18"/>
      <c r="N26" s="31"/>
      <c r="O26" s="31"/>
      <c r="P26" s="68"/>
    </row>
    <row r="27" spans="1:16" ht="20" customHeight="1">
      <c r="A27" s="13"/>
      <c r="B27" s="14"/>
      <c r="C27" s="48"/>
      <c r="D27" s="15"/>
      <c r="E27" s="15"/>
      <c r="F27" s="15"/>
      <c r="G27" s="75"/>
      <c r="H27" s="13"/>
      <c r="I27" s="57"/>
      <c r="J27" s="17"/>
      <c r="K27" s="17"/>
      <c r="L27" s="28"/>
      <c r="M27" s="28"/>
      <c r="N27" s="24" t="s">
        <v>14</v>
      </c>
      <c r="O27" s="17"/>
      <c r="P27" s="69">
        <f>SUM(P8:P24)</f>
        <v>73914.7</v>
      </c>
    </row>
    <row r="28" spans="1:16" ht="20" customHeight="1">
      <c r="A28" s="13"/>
      <c r="B28" s="14"/>
      <c r="C28" s="48"/>
      <c r="D28" s="15"/>
      <c r="E28" s="15"/>
      <c r="F28" s="15"/>
      <c r="G28" s="75"/>
      <c r="H28" s="13"/>
      <c r="I28" s="57"/>
      <c r="J28" s="17"/>
      <c r="K28" s="17"/>
      <c r="L28" s="28"/>
      <c r="M28" s="28"/>
      <c r="N28" s="24" t="s">
        <v>15</v>
      </c>
      <c r="O28" s="17"/>
      <c r="P28" s="70">
        <f>P27*7%</f>
        <v>5174.0290000000005</v>
      </c>
    </row>
    <row r="29" spans="1:16" ht="20" customHeight="1">
      <c r="A29" s="13"/>
      <c r="B29" s="14"/>
      <c r="C29" s="48"/>
      <c r="D29" s="15"/>
      <c r="E29" s="15"/>
      <c r="F29" s="15"/>
      <c r="G29" s="75"/>
      <c r="H29" s="13"/>
      <c r="I29" s="57"/>
      <c r="J29" s="17"/>
      <c r="K29" s="17"/>
      <c r="L29" s="29"/>
      <c r="M29" s="29"/>
      <c r="N29" s="29" t="s">
        <v>16</v>
      </c>
      <c r="O29" s="17"/>
      <c r="P29" s="71">
        <f>SUM(P27:P28)</f>
        <v>79088.728999999992</v>
      </c>
    </row>
    <row r="30" spans="1:16" ht="20" customHeight="1">
      <c r="A30" s="13"/>
      <c r="B30" s="278" t="s">
        <v>17</v>
      </c>
      <c r="C30" s="278"/>
      <c r="D30" s="278"/>
      <c r="E30" s="15"/>
      <c r="F30" s="15"/>
      <c r="G30" s="75"/>
      <c r="H30" s="13"/>
      <c r="I30" s="57"/>
      <c r="J30" s="17"/>
      <c r="K30" s="17"/>
      <c r="L30" s="29"/>
      <c r="M30" s="29"/>
      <c r="N30" s="24"/>
      <c r="O30" s="17"/>
      <c r="P30" s="71"/>
    </row>
    <row r="31" spans="1:16" ht="20" customHeight="1">
      <c r="A31" s="13"/>
      <c r="B31" s="278" t="s">
        <v>22</v>
      </c>
      <c r="C31" s="278"/>
      <c r="D31" s="278"/>
      <c r="E31" s="15"/>
      <c r="F31" s="15"/>
      <c r="G31" s="75"/>
      <c r="H31" s="13"/>
      <c r="I31" s="57"/>
      <c r="J31" s="17"/>
      <c r="K31" s="17"/>
      <c r="L31" s="29"/>
      <c r="M31" s="29"/>
      <c r="N31" s="24"/>
      <c r="O31" s="17"/>
      <c r="P31" s="71"/>
    </row>
    <row r="32" spans="1:16" ht="20" customHeight="1">
      <c r="A32" s="13"/>
      <c r="B32" s="14"/>
      <c r="C32" s="48"/>
      <c r="D32" s="15"/>
      <c r="E32" s="15"/>
      <c r="F32" s="15"/>
      <c r="G32" s="75"/>
      <c r="H32" s="13"/>
      <c r="I32" s="57"/>
      <c r="J32" s="17"/>
      <c r="K32" s="17"/>
      <c r="L32" s="29"/>
      <c r="M32" s="29"/>
      <c r="N32" s="24"/>
      <c r="O32" s="17"/>
      <c r="P32" s="71"/>
    </row>
    <row r="33" spans="1:16" s="76" customFormat="1" ht="20" customHeight="1">
      <c r="A33"/>
      <c r="B33" s="3"/>
      <c r="C33" s="50"/>
      <c r="D33"/>
      <c r="E33"/>
      <c r="F33"/>
      <c r="H33"/>
      <c r="I33" s="58"/>
      <c r="J33"/>
      <c r="K33"/>
      <c r="L33"/>
      <c r="M33"/>
      <c r="N33"/>
      <c r="O33"/>
      <c r="P33" s="72"/>
    </row>
    <row r="34" spans="1:16" s="76" customFormat="1" ht="20">
      <c r="A34"/>
      <c r="B34" s="3"/>
      <c r="C34" s="50"/>
      <c r="D34" s="3"/>
      <c r="E34" s="3"/>
      <c r="F34" s="3"/>
      <c r="H34"/>
      <c r="I34" s="58"/>
      <c r="J34"/>
      <c r="K34"/>
      <c r="L34"/>
      <c r="M34"/>
      <c r="N34"/>
      <c r="O34"/>
      <c r="P34" s="72"/>
    </row>
    <row r="35" spans="1:16" s="76" customFormat="1" ht="20">
      <c r="A35"/>
      <c r="B35" s="4"/>
      <c r="C35" s="51"/>
      <c r="D35"/>
      <c r="E35"/>
      <c r="F35"/>
      <c r="H35"/>
      <c r="I35" s="58"/>
      <c r="J35"/>
      <c r="K35"/>
      <c r="L35"/>
      <c r="M35"/>
      <c r="N35"/>
      <c r="O35"/>
      <c r="P35" s="72"/>
    </row>
    <row r="36" spans="1:16" s="76" customFormat="1">
      <c r="A36"/>
      <c r="B36" s="5"/>
      <c r="C36" s="52"/>
      <c r="D36"/>
      <c r="E36"/>
      <c r="F36"/>
      <c r="H36"/>
      <c r="I36" s="58"/>
      <c r="J36"/>
      <c r="K36"/>
      <c r="L36"/>
      <c r="M36"/>
      <c r="N36"/>
      <c r="O36"/>
      <c r="P36" s="72"/>
    </row>
  </sheetData>
  <mergeCells count="22">
    <mergeCell ref="A25:K25"/>
    <mergeCell ref="B30:D30"/>
    <mergeCell ref="B31:D31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A1:P1"/>
    <mergeCell ref="A2:P2"/>
    <mergeCell ref="A3:P3"/>
    <mergeCell ref="A5:P5"/>
    <mergeCell ref="A6:P6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P36"/>
  <sheetViews>
    <sheetView workbookViewId="0">
      <selection activeCell="A7" sqref="A7"/>
    </sheetView>
  </sheetViews>
  <sheetFormatPr baseColWidth="10" defaultColWidth="8.83203125" defaultRowHeight="14" x14ac:dyDescent="0"/>
  <cols>
    <col min="1" max="1" width="4.5" bestFit="1" customWidth="1"/>
    <col min="2" max="2" width="39.5" customWidth="1"/>
    <col min="3" max="3" width="12.83203125" style="53" bestFit="1" customWidth="1"/>
    <col min="4" max="4" width="29.1640625" customWidth="1"/>
    <col min="5" max="5" width="14.1640625" customWidth="1"/>
    <col min="6" max="6" width="5.83203125" bestFit="1" customWidth="1"/>
    <col min="7" max="7" width="11.5" style="76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3" width="6" hidden="1" customWidth="1"/>
    <col min="14" max="14" width="7.1640625" bestFit="1" customWidth="1"/>
    <col min="15" max="15" width="12.5" bestFit="1" customWidth="1"/>
    <col min="16" max="16" width="11.5" style="72" bestFit="1" customWidth="1"/>
  </cols>
  <sheetData>
    <row r="1" spans="1:16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</row>
    <row r="2" spans="1:16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</row>
    <row r="3" spans="1:16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</row>
    <row r="4" spans="1:16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4"/>
      <c r="O4" s="35"/>
      <c r="P4" s="66"/>
    </row>
    <row r="5" spans="1:16" ht="20" thickTop="1">
      <c r="A5" s="268" t="s">
        <v>82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</row>
    <row r="6" spans="1:16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</row>
    <row r="7" spans="1:16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8"/>
      <c r="N7" s="1" t="s">
        <v>6</v>
      </c>
      <c r="O7" s="1" t="s">
        <v>7</v>
      </c>
      <c r="P7" s="67" t="s">
        <v>8</v>
      </c>
    </row>
    <row r="8" spans="1:16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53</v>
      </c>
      <c r="G8" s="106" t="s">
        <v>77</v>
      </c>
      <c r="H8" s="2" t="s">
        <v>10</v>
      </c>
      <c r="I8" s="10">
        <v>31977</v>
      </c>
      <c r="J8" s="10">
        <v>37287</v>
      </c>
      <c r="K8" s="10">
        <f>J8-I8</f>
        <v>5310</v>
      </c>
      <c r="L8" s="11">
        <f>K8*3/100</f>
        <v>159.30000000000001</v>
      </c>
      <c r="M8" s="11">
        <v>0</v>
      </c>
      <c r="N8" s="10">
        <f>ROUND(L8,M8)</f>
        <v>159</v>
      </c>
      <c r="O8" s="10">
        <f>K8-N8</f>
        <v>5151</v>
      </c>
      <c r="P8" s="59">
        <f>O8*0.26</f>
        <v>1339.26</v>
      </c>
    </row>
    <row r="9" spans="1:16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74" t="s">
        <v>77</v>
      </c>
      <c r="H9" s="2" t="s">
        <v>10</v>
      </c>
      <c r="I9" s="10">
        <v>76888</v>
      </c>
      <c r="J9" s="10">
        <v>88922</v>
      </c>
      <c r="K9" s="10">
        <f t="shared" ref="K9:K19" si="0">J9-I9</f>
        <v>12034</v>
      </c>
      <c r="L9" s="11">
        <f t="shared" ref="L9:L19" si="1">K9*3/100</f>
        <v>361.02</v>
      </c>
      <c r="M9" s="11">
        <v>0</v>
      </c>
      <c r="N9" s="10">
        <f t="shared" ref="N9:N24" si="2">ROUND(L9,M9)</f>
        <v>361</v>
      </c>
      <c r="O9" s="10">
        <f t="shared" ref="O9:O19" si="3">K9-N9</f>
        <v>11673</v>
      </c>
      <c r="P9" s="59">
        <f t="shared" ref="P9:P19" si="4">O9*0.26</f>
        <v>3034.98</v>
      </c>
    </row>
    <row r="10" spans="1:16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74" t="s">
        <v>77</v>
      </c>
      <c r="H10" s="2" t="s">
        <v>10</v>
      </c>
      <c r="I10" s="10">
        <v>68970</v>
      </c>
      <c r="J10" s="10">
        <v>81367</v>
      </c>
      <c r="K10" s="10">
        <f t="shared" si="0"/>
        <v>12397</v>
      </c>
      <c r="L10" s="11">
        <f t="shared" si="1"/>
        <v>371.91</v>
      </c>
      <c r="M10" s="11">
        <v>0</v>
      </c>
      <c r="N10" s="10">
        <f t="shared" si="2"/>
        <v>372</v>
      </c>
      <c r="O10" s="10">
        <f t="shared" si="3"/>
        <v>12025</v>
      </c>
      <c r="P10" s="59">
        <f t="shared" si="4"/>
        <v>3126.5</v>
      </c>
    </row>
    <row r="11" spans="1:16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74" t="s">
        <v>77</v>
      </c>
      <c r="H11" s="2" t="s">
        <v>10</v>
      </c>
      <c r="I11" s="10">
        <v>38287</v>
      </c>
      <c r="J11" s="10">
        <v>45607</v>
      </c>
      <c r="K11" s="10">
        <f t="shared" si="0"/>
        <v>7320</v>
      </c>
      <c r="L11" s="11">
        <f t="shared" si="1"/>
        <v>219.6</v>
      </c>
      <c r="M11" s="11">
        <v>0</v>
      </c>
      <c r="N11" s="10">
        <f t="shared" si="2"/>
        <v>220</v>
      </c>
      <c r="O11" s="10">
        <f t="shared" si="3"/>
        <v>7100</v>
      </c>
      <c r="P11" s="59">
        <f t="shared" si="4"/>
        <v>1846</v>
      </c>
    </row>
    <row r="12" spans="1:16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74" t="s">
        <v>77</v>
      </c>
      <c r="H12" s="2" t="s">
        <v>10</v>
      </c>
      <c r="I12" s="10">
        <v>87691</v>
      </c>
      <c r="J12" s="10">
        <v>101973</v>
      </c>
      <c r="K12" s="10">
        <f t="shared" si="0"/>
        <v>14282</v>
      </c>
      <c r="L12" s="11">
        <f t="shared" si="1"/>
        <v>428.46</v>
      </c>
      <c r="M12" s="11">
        <v>0</v>
      </c>
      <c r="N12" s="10">
        <f t="shared" si="2"/>
        <v>428</v>
      </c>
      <c r="O12" s="10">
        <f t="shared" si="3"/>
        <v>13854</v>
      </c>
      <c r="P12" s="59">
        <f t="shared" si="4"/>
        <v>3602.04</v>
      </c>
    </row>
    <row r="13" spans="1:16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74" t="s">
        <v>77</v>
      </c>
      <c r="H13" s="2" t="s">
        <v>10</v>
      </c>
      <c r="I13" s="10">
        <v>60022</v>
      </c>
      <c r="J13" s="10">
        <v>70935</v>
      </c>
      <c r="K13" s="10">
        <f t="shared" si="0"/>
        <v>10913</v>
      </c>
      <c r="L13" s="11">
        <f t="shared" si="1"/>
        <v>327.39</v>
      </c>
      <c r="M13" s="11">
        <v>0</v>
      </c>
      <c r="N13" s="10">
        <f t="shared" si="2"/>
        <v>327</v>
      </c>
      <c r="O13" s="10">
        <f t="shared" si="3"/>
        <v>10586</v>
      </c>
      <c r="P13" s="59">
        <f t="shared" si="4"/>
        <v>2752.36</v>
      </c>
    </row>
    <row r="14" spans="1:16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74" t="s">
        <v>78</v>
      </c>
      <c r="H14" s="2" t="s">
        <v>10</v>
      </c>
      <c r="I14" s="10">
        <v>41881</v>
      </c>
      <c r="J14" s="10">
        <v>48648</v>
      </c>
      <c r="K14" s="10">
        <f t="shared" si="0"/>
        <v>6767</v>
      </c>
      <c r="L14" s="11">
        <f t="shared" si="1"/>
        <v>203.01</v>
      </c>
      <c r="M14" s="11">
        <v>0</v>
      </c>
      <c r="N14" s="10">
        <f t="shared" si="2"/>
        <v>203</v>
      </c>
      <c r="O14" s="10">
        <f t="shared" si="3"/>
        <v>6564</v>
      </c>
      <c r="P14" s="59">
        <f t="shared" si="4"/>
        <v>1706.64</v>
      </c>
    </row>
    <row r="15" spans="1:16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74" t="s">
        <v>77</v>
      </c>
      <c r="H15" s="2" t="s">
        <v>10</v>
      </c>
      <c r="I15" s="10">
        <v>118877</v>
      </c>
      <c r="J15" s="10">
        <v>139611</v>
      </c>
      <c r="K15" s="10">
        <f t="shared" si="0"/>
        <v>20734</v>
      </c>
      <c r="L15" s="11">
        <f t="shared" si="1"/>
        <v>622.02</v>
      </c>
      <c r="M15" s="11">
        <v>0</v>
      </c>
      <c r="N15" s="10">
        <f t="shared" si="2"/>
        <v>622</v>
      </c>
      <c r="O15" s="10">
        <f t="shared" si="3"/>
        <v>20112</v>
      </c>
      <c r="P15" s="59">
        <f t="shared" si="4"/>
        <v>5229.12</v>
      </c>
    </row>
    <row r="16" spans="1:16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74" t="s">
        <v>81</v>
      </c>
      <c r="H16" s="2" t="s">
        <v>10</v>
      </c>
      <c r="I16" s="10">
        <v>54697</v>
      </c>
      <c r="J16" s="10">
        <v>71111</v>
      </c>
      <c r="K16" s="10">
        <f t="shared" si="0"/>
        <v>16414</v>
      </c>
      <c r="L16" s="11">
        <f t="shared" si="1"/>
        <v>492.42</v>
      </c>
      <c r="M16" s="11">
        <v>0</v>
      </c>
      <c r="N16" s="10">
        <f t="shared" si="2"/>
        <v>492</v>
      </c>
      <c r="O16" s="10">
        <f t="shared" si="3"/>
        <v>15922</v>
      </c>
      <c r="P16" s="59">
        <f t="shared" si="4"/>
        <v>4139.72</v>
      </c>
    </row>
    <row r="17" spans="1:16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74" t="s">
        <v>77</v>
      </c>
      <c r="H17" s="2" t="s">
        <v>10</v>
      </c>
      <c r="I17" s="10">
        <v>34824</v>
      </c>
      <c r="J17" s="10">
        <v>42326</v>
      </c>
      <c r="K17" s="10">
        <f t="shared" si="0"/>
        <v>7502</v>
      </c>
      <c r="L17" s="11">
        <f t="shared" si="1"/>
        <v>225.06</v>
      </c>
      <c r="M17" s="11">
        <v>0</v>
      </c>
      <c r="N17" s="10">
        <f t="shared" si="2"/>
        <v>225</v>
      </c>
      <c r="O17" s="10">
        <f t="shared" si="3"/>
        <v>7277</v>
      </c>
      <c r="P17" s="59">
        <f t="shared" si="4"/>
        <v>1892.02</v>
      </c>
    </row>
    <row r="18" spans="1:16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81" t="s">
        <v>79</v>
      </c>
      <c r="H18" s="9" t="s">
        <v>9</v>
      </c>
      <c r="I18" s="20">
        <v>503</v>
      </c>
      <c r="J18" s="20">
        <v>557</v>
      </c>
      <c r="K18" s="20">
        <f t="shared" si="0"/>
        <v>54</v>
      </c>
      <c r="L18" s="11">
        <f>K18*3/100</f>
        <v>1.62</v>
      </c>
      <c r="M18" s="11">
        <v>0</v>
      </c>
      <c r="N18" s="20">
        <f t="shared" si="2"/>
        <v>2</v>
      </c>
      <c r="O18" s="20">
        <f t="shared" si="3"/>
        <v>52</v>
      </c>
      <c r="P18" s="60">
        <f>O18*2.7</f>
        <v>140.4</v>
      </c>
    </row>
    <row r="19" spans="1:16" ht="17">
      <c r="A19" s="275"/>
      <c r="B19" s="273"/>
      <c r="C19" s="277"/>
      <c r="D19" s="267"/>
      <c r="E19" s="267"/>
      <c r="F19" s="267"/>
      <c r="G19" s="280"/>
      <c r="H19" s="2" t="s">
        <v>10</v>
      </c>
      <c r="I19" s="10">
        <v>10159</v>
      </c>
      <c r="J19" s="10">
        <v>11744</v>
      </c>
      <c r="K19" s="10">
        <f t="shared" si="0"/>
        <v>1585</v>
      </c>
      <c r="L19" s="11">
        <f t="shared" si="1"/>
        <v>47.55</v>
      </c>
      <c r="M19" s="11">
        <v>0</v>
      </c>
      <c r="N19" s="10">
        <f t="shared" si="2"/>
        <v>48</v>
      </c>
      <c r="O19" s="10">
        <f t="shared" si="3"/>
        <v>1537</v>
      </c>
      <c r="P19" s="59">
        <f t="shared" si="4"/>
        <v>399.62</v>
      </c>
    </row>
    <row r="20" spans="1:16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9" t="s">
        <v>80</v>
      </c>
      <c r="H20" s="9" t="s">
        <v>9</v>
      </c>
      <c r="I20" s="20">
        <v>8318</v>
      </c>
      <c r="J20" s="20">
        <v>9108</v>
      </c>
      <c r="K20" s="20">
        <f>J20-I20</f>
        <v>790</v>
      </c>
      <c r="L20" s="11">
        <f>K20*3/100</f>
        <v>23.7</v>
      </c>
      <c r="M20" s="11">
        <v>0</v>
      </c>
      <c r="N20" s="20">
        <f t="shared" si="2"/>
        <v>24</v>
      </c>
      <c r="O20" s="20">
        <f>K20-N20</f>
        <v>766</v>
      </c>
      <c r="P20" s="60">
        <f>O20*2.7</f>
        <v>2068.2000000000003</v>
      </c>
    </row>
    <row r="21" spans="1:16" ht="17">
      <c r="A21" s="275"/>
      <c r="B21" s="273"/>
      <c r="C21" s="277"/>
      <c r="D21" s="267"/>
      <c r="E21" s="267"/>
      <c r="F21" s="267"/>
      <c r="G21" s="280"/>
      <c r="H21" s="2" t="s">
        <v>10</v>
      </c>
      <c r="I21" s="10">
        <v>184734</v>
      </c>
      <c r="J21" s="10">
        <v>213372</v>
      </c>
      <c r="K21" s="21">
        <f>J21-I21</f>
        <v>28638</v>
      </c>
      <c r="L21" s="11">
        <f>K21*3/100</f>
        <v>859.14</v>
      </c>
      <c r="M21" s="11">
        <v>0</v>
      </c>
      <c r="N21" s="10">
        <f t="shared" si="2"/>
        <v>859</v>
      </c>
      <c r="O21" s="21">
        <f>K21-N21</f>
        <v>27779</v>
      </c>
      <c r="P21" s="61">
        <f>O21*0.26</f>
        <v>7222.54</v>
      </c>
    </row>
    <row r="22" spans="1:16" ht="17">
      <c r="A22" s="98">
        <v>13</v>
      </c>
      <c r="B22" s="96" t="s">
        <v>75</v>
      </c>
      <c r="C22" s="99">
        <v>10386</v>
      </c>
      <c r="D22" s="97" t="s">
        <v>69</v>
      </c>
      <c r="E22" s="97" t="s">
        <v>66</v>
      </c>
      <c r="F22" s="97" t="s">
        <v>54</v>
      </c>
      <c r="G22" s="100" t="s">
        <v>77</v>
      </c>
      <c r="H22" s="2" t="s">
        <v>10</v>
      </c>
      <c r="I22" s="10">
        <v>75185</v>
      </c>
      <c r="J22" s="10">
        <v>92365</v>
      </c>
      <c r="K22" s="21">
        <f>J22-I22</f>
        <v>17180</v>
      </c>
      <c r="L22" s="11">
        <f>K22*3/100</f>
        <v>515.4</v>
      </c>
      <c r="M22" s="11">
        <v>0</v>
      </c>
      <c r="N22" s="10">
        <f t="shared" si="2"/>
        <v>515</v>
      </c>
      <c r="O22" s="21">
        <f>K22-N22</f>
        <v>16665</v>
      </c>
      <c r="P22" s="61">
        <f>O22*0.26</f>
        <v>4332.9000000000005</v>
      </c>
    </row>
    <row r="23" spans="1:16" ht="17">
      <c r="A23" s="90">
        <v>14</v>
      </c>
      <c r="B23" s="91" t="s">
        <v>75</v>
      </c>
      <c r="C23" s="92">
        <v>10387</v>
      </c>
      <c r="D23" s="93" t="s">
        <v>68</v>
      </c>
      <c r="E23" s="93" t="s">
        <v>66</v>
      </c>
      <c r="F23" s="93" t="s">
        <v>54</v>
      </c>
      <c r="G23" s="107" t="s">
        <v>77</v>
      </c>
      <c r="H23" s="95" t="s">
        <v>10</v>
      </c>
      <c r="I23" s="21">
        <v>22711</v>
      </c>
      <c r="J23" s="21">
        <v>45071</v>
      </c>
      <c r="K23" s="21">
        <f>J23-I23</f>
        <v>22360</v>
      </c>
      <c r="L23" s="21">
        <f>K23*3/100</f>
        <v>670.8</v>
      </c>
      <c r="M23" s="21">
        <v>0</v>
      </c>
      <c r="N23" s="21">
        <f t="shared" si="2"/>
        <v>671</v>
      </c>
      <c r="O23" s="21">
        <f>K23-N23</f>
        <v>21689</v>
      </c>
      <c r="P23" s="61">
        <f>O23*0.26</f>
        <v>5639.14</v>
      </c>
    </row>
    <row r="24" spans="1:16" ht="17">
      <c r="A24" s="98">
        <v>15</v>
      </c>
      <c r="B24" s="96" t="s">
        <v>75</v>
      </c>
      <c r="C24" s="99">
        <v>10388</v>
      </c>
      <c r="D24" s="97" t="s">
        <v>65</v>
      </c>
      <c r="E24" s="78" t="s">
        <v>66</v>
      </c>
      <c r="F24" s="97" t="s">
        <v>54</v>
      </c>
      <c r="G24" s="100" t="s">
        <v>77</v>
      </c>
      <c r="H24" s="2" t="s">
        <v>10</v>
      </c>
      <c r="I24" s="10">
        <v>51075</v>
      </c>
      <c r="J24" s="10">
        <v>77988</v>
      </c>
      <c r="K24" s="21">
        <f>J24-I24</f>
        <v>26913</v>
      </c>
      <c r="L24" s="11">
        <f>K24*3/100</f>
        <v>807.39</v>
      </c>
      <c r="M24" s="11">
        <v>0</v>
      </c>
      <c r="N24" s="10">
        <f t="shared" si="2"/>
        <v>807</v>
      </c>
      <c r="O24" s="21">
        <f>K24-N24</f>
        <v>26106</v>
      </c>
      <c r="P24" s="61">
        <f>O24*0.26</f>
        <v>6787.56</v>
      </c>
    </row>
    <row r="25" spans="1:16" ht="20" customHeight="1">
      <c r="A25" s="269" t="s">
        <v>13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11"/>
      <c r="M25" s="11"/>
      <c r="N25" s="26">
        <f>SUM(N8:N24)</f>
        <v>6335</v>
      </c>
      <c r="O25" s="26">
        <f>SUM(O8:O24)</f>
        <v>204858</v>
      </c>
      <c r="P25" s="41">
        <f>SUM(P8:P24)</f>
        <v>55259</v>
      </c>
    </row>
    <row r="26" spans="1:16" ht="10.5" customHeight="1">
      <c r="A26" s="30"/>
      <c r="B26" s="30"/>
      <c r="C26" s="30"/>
      <c r="D26" s="30"/>
      <c r="E26" s="30"/>
      <c r="F26" s="30"/>
      <c r="G26" s="30"/>
      <c r="H26" s="30"/>
      <c r="I26" s="56"/>
      <c r="J26" s="30"/>
      <c r="K26" s="30"/>
      <c r="L26" s="18"/>
      <c r="M26" s="18"/>
      <c r="N26" s="31"/>
      <c r="O26" s="31"/>
      <c r="P26" s="68"/>
    </row>
    <row r="27" spans="1:16" ht="20" customHeight="1">
      <c r="A27" s="13"/>
      <c r="B27" s="14"/>
      <c r="C27" s="48"/>
      <c r="D27" s="15"/>
      <c r="E27" s="15"/>
      <c r="F27" s="15"/>
      <c r="G27" s="75"/>
      <c r="H27" s="13"/>
      <c r="I27" s="57"/>
      <c r="J27" s="17"/>
      <c r="K27" s="17"/>
      <c r="L27" s="28"/>
      <c r="M27" s="28"/>
      <c r="N27" s="24" t="s">
        <v>14</v>
      </c>
      <c r="O27" s="17"/>
      <c r="P27" s="69">
        <f>SUM(P8:P24)</f>
        <v>55259</v>
      </c>
    </row>
    <row r="28" spans="1:16" ht="20" customHeight="1">
      <c r="A28" s="13"/>
      <c r="B28" s="14"/>
      <c r="C28" s="48"/>
      <c r="D28" s="15"/>
      <c r="E28" s="15"/>
      <c r="F28" s="15"/>
      <c r="G28" s="75"/>
      <c r="H28" s="13"/>
      <c r="I28" s="57"/>
      <c r="J28" s="17"/>
      <c r="K28" s="17"/>
      <c r="L28" s="28"/>
      <c r="M28" s="28"/>
      <c r="N28" s="24" t="s">
        <v>15</v>
      </c>
      <c r="O28" s="17"/>
      <c r="P28" s="70">
        <f>P27*7%</f>
        <v>3868.1300000000006</v>
      </c>
    </row>
    <row r="29" spans="1:16" ht="20" customHeight="1">
      <c r="A29" s="13"/>
      <c r="B29" s="14"/>
      <c r="C29" s="48"/>
      <c r="D29" s="15"/>
      <c r="E29" s="15"/>
      <c r="F29" s="15"/>
      <c r="G29" s="75"/>
      <c r="H29" s="13"/>
      <c r="I29" s="57"/>
      <c r="J29" s="17"/>
      <c r="K29" s="17"/>
      <c r="L29" s="29"/>
      <c r="M29" s="29"/>
      <c r="N29" s="29" t="s">
        <v>16</v>
      </c>
      <c r="O29" s="17"/>
      <c r="P29" s="71">
        <f>SUM(P27:P28)</f>
        <v>59127.13</v>
      </c>
    </row>
    <row r="30" spans="1:16" ht="20" customHeight="1">
      <c r="A30" s="13"/>
      <c r="B30" s="278" t="s">
        <v>17</v>
      </c>
      <c r="C30" s="278"/>
      <c r="D30" s="278"/>
      <c r="E30" s="15"/>
      <c r="F30" s="15"/>
      <c r="G30" s="75"/>
      <c r="H30" s="13"/>
      <c r="I30" s="57"/>
      <c r="J30" s="17"/>
      <c r="K30" s="17"/>
      <c r="L30" s="29"/>
      <c r="M30" s="29"/>
      <c r="N30" s="24"/>
      <c r="O30" s="17"/>
      <c r="P30" s="71"/>
    </row>
    <row r="31" spans="1:16" ht="20" customHeight="1">
      <c r="A31" s="13"/>
      <c r="B31" s="278" t="s">
        <v>22</v>
      </c>
      <c r="C31" s="278"/>
      <c r="D31" s="278"/>
      <c r="E31" s="15"/>
      <c r="F31" s="15"/>
      <c r="G31" s="75"/>
      <c r="H31" s="13"/>
      <c r="I31" s="57"/>
      <c r="J31" s="17"/>
      <c r="K31" s="17"/>
      <c r="L31" s="29"/>
      <c r="M31" s="29"/>
      <c r="N31" s="24"/>
      <c r="O31" s="17"/>
      <c r="P31" s="71"/>
    </row>
    <row r="32" spans="1:16" ht="20" customHeight="1">
      <c r="A32" s="13"/>
      <c r="B32" s="14"/>
      <c r="C32" s="48"/>
      <c r="D32" s="15"/>
      <c r="E32" s="15"/>
      <c r="F32" s="15"/>
      <c r="G32" s="75"/>
      <c r="H32" s="13"/>
      <c r="I32" s="57"/>
      <c r="J32" s="17"/>
      <c r="K32" s="17"/>
      <c r="L32" s="29"/>
      <c r="M32" s="29"/>
      <c r="N32" s="24"/>
      <c r="O32" s="17"/>
      <c r="P32" s="71"/>
    </row>
    <row r="33" spans="1:16" s="76" customFormat="1" ht="20" customHeight="1">
      <c r="A33"/>
      <c r="B33" s="3"/>
      <c r="C33" s="50"/>
      <c r="D33"/>
      <c r="E33"/>
      <c r="F33"/>
      <c r="H33"/>
      <c r="I33" s="58"/>
      <c r="J33"/>
      <c r="K33"/>
      <c r="L33"/>
      <c r="M33"/>
      <c r="N33"/>
      <c r="O33"/>
      <c r="P33" s="72"/>
    </row>
    <row r="34" spans="1:16" s="76" customFormat="1" ht="20">
      <c r="A34"/>
      <c r="B34" s="3"/>
      <c r="C34" s="50"/>
      <c r="D34" s="3"/>
      <c r="E34" s="3"/>
      <c r="F34" s="3"/>
      <c r="H34"/>
      <c r="I34" s="58"/>
      <c r="J34"/>
      <c r="K34"/>
      <c r="L34"/>
      <c r="M34"/>
      <c r="N34"/>
      <c r="O34"/>
      <c r="P34" s="72"/>
    </row>
    <row r="35" spans="1:16" s="76" customFormat="1" ht="20">
      <c r="A35"/>
      <c r="B35" s="4"/>
      <c r="C35" s="51"/>
      <c r="D35"/>
      <c r="E35"/>
      <c r="F35"/>
      <c r="H35"/>
      <c r="I35" s="58"/>
      <c r="J35"/>
      <c r="K35"/>
      <c r="L35"/>
      <c r="M35"/>
      <c r="N35"/>
      <c r="O35"/>
      <c r="P35" s="72"/>
    </row>
    <row r="36" spans="1:16" s="76" customFormat="1">
      <c r="A36"/>
      <c r="B36" s="5"/>
      <c r="C36" s="52"/>
      <c r="D36"/>
      <c r="E36"/>
      <c r="F36"/>
      <c r="H36"/>
      <c r="I36" s="58"/>
      <c r="J36"/>
      <c r="K36"/>
      <c r="L36"/>
      <c r="M36"/>
      <c r="N36"/>
      <c r="O36"/>
      <c r="P36" s="72"/>
    </row>
  </sheetData>
  <mergeCells count="22">
    <mergeCell ref="E18:E19"/>
    <mergeCell ref="A1:P1"/>
    <mergeCell ref="A2:P2"/>
    <mergeCell ref="A3:P3"/>
    <mergeCell ref="A5:P5"/>
    <mergeCell ref="A6:P6"/>
    <mergeCell ref="A25:K25"/>
    <mergeCell ref="B30:D30"/>
    <mergeCell ref="B31:D31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P36"/>
  <sheetViews>
    <sheetView topLeftCell="A2" workbookViewId="0">
      <selection activeCell="P26" sqref="P26"/>
    </sheetView>
  </sheetViews>
  <sheetFormatPr baseColWidth="10" defaultColWidth="8.83203125" defaultRowHeight="14" x14ac:dyDescent="0"/>
  <cols>
    <col min="1" max="1" width="4.5" bestFit="1" customWidth="1"/>
    <col min="2" max="2" width="39.5" customWidth="1"/>
    <col min="3" max="3" width="12.83203125" style="53" bestFit="1" customWidth="1"/>
    <col min="4" max="4" width="29.1640625" customWidth="1"/>
    <col min="5" max="5" width="14.1640625" customWidth="1"/>
    <col min="6" max="6" width="5.83203125" bestFit="1" customWidth="1"/>
    <col min="7" max="7" width="11.5" style="76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3" width="6" hidden="1" customWidth="1"/>
    <col min="14" max="14" width="7.1640625" bestFit="1" customWidth="1"/>
    <col min="15" max="15" width="12.5" bestFit="1" customWidth="1"/>
    <col min="16" max="16" width="11.5" style="72" bestFit="1" customWidth="1"/>
  </cols>
  <sheetData>
    <row r="1" spans="1:16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</row>
    <row r="2" spans="1:16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</row>
    <row r="3" spans="1:16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</row>
    <row r="4" spans="1:16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4"/>
      <c r="O4" s="35"/>
      <c r="P4" s="66"/>
    </row>
    <row r="5" spans="1:16" ht="20" thickTop="1">
      <c r="A5" s="268" t="s">
        <v>86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</row>
    <row r="6" spans="1:16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</row>
    <row r="7" spans="1:16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8"/>
      <c r="N7" s="1" t="s">
        <v>6</v>
      </c>
      <c r="O7" s="1" t="s">
        <v>7</v>
      </c>
      <c r="P7" s="67" t="s">
        <v>8</v>
      </c>
    </row>
    <row r="8" spans="1:16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53</v>
      </c>
      <c r="G8" s="106" t="s">
        <v>83</v>
      </c>
      <c r="H8" s="2" t="s">
        <v>10</v>
      </c>
      <c r="I8" s="10">
        <v>37287</v>
      </c>
      <c r="J8" s="10">
        <v>42985</v>
      </c>
      <c r="K8" s="10">
        <f>J8-I8</f>
        <v>5698</v>
      </c>
      <c r="L8" s="108">
        <f>K8*3/100</f>
        <v>170.94</v>
      </c>
      <c r="M8" s="11">
        <v>0</v>
      </c>
      <c r="N8" s="10">
        <f>ROUND(L8,M8)</f>
        <v>171</v>
      </c>
      <c r="O8" s="10">
        <f>K8-N8</f>
        <v>5527</v>
      </c>
      <c r="P8" s="59">
        <f>O8*0.26</f>
        <v>1437.02</v>
      </c>
    </row>
    <row r="9" spans="1:16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74" t="s">
        <v>83</v>
      </c>
      <c r="H9" s="2" t="s">
        <v>10</v>
      </c>
      <c r="I9" s="10">
        <v>88922</v>
      </c>
      <c r="J9" s="10">
        <v>100334</v>
      </c>
      <c r="K9" s="10">
        <f t="shared" ref="K9:K19" si="0">J9-I9</f>
        <v>11412</v>
      </c>
      <c r="L9" s="11">
        <f t="shared" ref="L9:L19" si="1">K9*3/100</f>
        <v>342.36</v>
      </c>
      <c r="M9" s="11">
        <v>0</v>
      </c>
      <c r="N9" s="10">
        <f t="shared" ref="N9:N24" si="2">ROUND(L9,M9)</f>
        <v>342</v>
      </c>
      <c r="O9" s="10">
        <f t="shared" ref="O9:O19" si="3">K9-N9</f>
        <v>11070</v>
      </c>
      <c r="P9" s="59">
        <f t="shared" ref="P9:P19" si="4">O9*0.26</f>
        <v>2878.2000000000003</v>
      </c>
    </row>
    <row r="10" spans="1:16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106" t="s">
        <v>83</v>
      </c>
      <c r="H10" s="2" t="s">
        <v>10</v>
      </c>
      <c r="I10" s="10">
        <v>81367</v>
      </c>
      <c r="J10" s="10">
        <v>94006</v>
      </c>
      <c r="K10" s="10">
        <f t="shared" si="0"/>
        <v>12639</v>
      </c>
      <c r="L10" s="11">
        <f t="shared" si="1"/>
        <v>379.17</v>
      </c>
      <c r="M10" s="11">
        <v>0</v>
      </c>
      <c r="N10" s="10">
        <f t="shared" si="2"/>
        <v>379</v>
      </c>
      <c r="O10" s="10">
        <f t="shared" si="3"/>
        <v>12260</v>
      </c>
      <c r="P10" s="59">
        <f t="shared" si="4"/>
        <v>3187.6</v>
      </c>
    </row>
    <row r="11" spans="1:16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74" t="s">
        <v>83</v>
      </c>
      <c r="H11" s="2" t="s">
        <v>10</v>
      </c>
      <c r="I11" s="10">
        <v>45607</v>
      </c>
      <c r="J11" s="10">
        <v>51647</v>
      </c>
      <c r="K11" s="10">
        <f t="shared" si="0"/>
        <v>6040</v>
      </c>
      <c r="L11" s="11">
        <f t="shared" si="1"/>
        <v>181.2</v>
      </c>
      <c r="M11" s="11">
        <v>0</v>
      </c>
      <c r="N11" s="10">
        <f t="shared" si="2"/>
        <v>181</v>
      </c>
      <c r="O11" s="10">
        <f t="shared" si="3"/>
        <v>5859</v>
      </c>
      <c r="P11" s="59">
        <f t="shared" si="4"/>
        <v>1523.3400000000001</v>
      </c>
    </row>
    <row r="12" spans="1:16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106" t="s">
        <v>83</v>
      </c>
      <c r="H12" s="2" t="s">
        <v>10</v>
      </c>
      <c r="I12" s="10">
        <v>101973</v>
      </c>
      <c r="J12" s="10">
        <v>117962</v>
      </c>
      <c r="K12" s="10">
        <f t="shared" si="0"/>
        <v>15989</v>
      </c>
      <c r="L12" s="11">
        <f t="shared" si="1"/>
        <v>479.67</v>
      </c>
      <c r="M12" s="11">
        <v>0</v>
      </c>
      <c r="N12" s="10">
        <f t="shared" si="2"/>
        <v>480</v>
      </c>
      <c r="O12" s="10">
        <f t="shared" si="3"/>
        <v>15509</v>
      </c>
      <c r="P12" s="59">
        <f t="shared" si="4"/>
        <v>4032.34</v>
      </c>
    </row>
    <row r="13" spans="1:16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74" t="s">
        <v>83</v>
      </c>
      <c r="H13" s="2" t="s">
        <v>10</v>
      </c>
      <c r="I13" s="10">
        <v>70935</v>
      </c>
      <c r="J13" s="10">
        <v>84391</v>
      </c>
      <c r="K13" s="10">
        <f t="shared" si="0"/>
        <v>13456</v>
      </c>
      <c r="L13" s="11">
        <f t="shared" si="1"/>
        <v>403.68</v>
      </c>
      <c r="M13" s="11">
        <v>0</v>
      </c>
      <c r="N13" s="10">
        <f t="shared" si="2"/>
        <v>404</v>
      </c>
      <c r="O13" s="10">
        <f t="shared" si="3"/>
        <v>13052</v>
      </c>
      <c r="P13" s="59">
        <f t="shared" si="4"/>
        <v>3393.52</v>
      </c>
    </row>
    <row r="14" spans="1:16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74" t="s">
        <v>84</v>
      </c>
      <c r="H14" s="2" t="s">
        <v>10</v>
      </c>
      <c r="I14" s="10">
        <v>48648</v>
      </c>
      <c r="J14" s="10">
        <v>55976</v>
      </c>
      <c r="K14" s="10">
        <f t="shared" si="0"/>
        <v>7328</v>
      </c>
      <c r="L14" s="11">
        <f t="shared" si="1"/>
        <v>219.84</v>
      </c>
      <c r="M14" s="11">
        <v>0</v>
      </c>
      <c r="N14" s="10">
        <f t="shared" si="2"/>
        <v>220</v>
      </c>
      <c r="O14" s="10">
        <f t="shared" si="3"/>
        <v>7108</v>
      </c>
      <c r="P14" s="59">
        <f t="shared" si="4"/>
        <v>1848.0800000000002</v>
      </c>
    </row>
    <row r="15" spans="1:16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74" t="s">
        <v>84</v>
      </c>
      <c r="H15" s="2" t="s">
        <v>10</v>
      </c>
      <c r="I15" s="10">
        <v>139611</v>
      </c>
      <c r="J15" s="10">
        <v>161272</v>
      </c>
      <c r="K15" s="10">
        <f t="shared" si="0"/>
        <v>21661</v>
      </c>
      <c r="L15" s="11">
        <f t="shared" si="1"/>
        <v>649.83000000000004</v>
      </c>
      <c r="M15" s="11">
        <v>0</v>
      </c>
      <c r="N15" s="10">
        <f t="shared" si="2"/>
        <v>650</v>
      </c>
      <c r="O15" s="10">
        <f t="shared" si="3"/>
        <v>21011</v>
      </c>
      <c r="P15" s="59">
        <f t="shared" si="4"/>
        <v>5462.8600000000006</v>
      </c>
    </row>
    <row r="16" spans="1:16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74" t="s">
        <v>85</v>
      </c>
      <c r="H16" s="2" t="s">
        <v>10</v>
      </c>
      <c r="I16" s="10">
        <v>71111</v>
      </c>
      <c r="J16" s="10">
        <v>87646</v>
      </c>
      <c r="K16" s="10">
        <f t="shared" si="0"/>
        <v>16535</v>
      </c>
      <c r="L16" s="11">
        <f t="shared" si="1"/>
        <v>496.05</v>
      </c>
      <c r="M16" s="11">
        <v>0</v>
      </c>
      <c r="N16" s="10">
        <f t="shared" si="2"/>
        <v>496</v>
      </c>
      <c r="O16" s="10">
        <f t="shared" si="3"/>
        <v>16039</v>
      </c>
      <c r="P16" s="59">
        <f t="shared" si="4"/>
        <v>4170.1400000000003</v>
      </c>
    </row>
    <row r="17" spans="1:16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74" t="s">
        <v>84</v>
      </c>
      <c r="H17" s="2" t="s">
        <v>10</v>
      </c>
      <c r="I17" s="10">
        <v>42326</v>
      </c>
      <c r="J17" s="10">
        <v>48269</v>
      </c>
      <c r="K17" s="10">
        <f t="shared" si="0"/>
        <v>5943</v>
      </c>
      <c r="L17" s="11">
        <f t="shared" si="1"/>
        <v>178.29</v>
      </c>
      <c r="M17" s="11">
        <v>0</v>
      </c>
      <c r="N17" s="10">
        <f t="shared" si="2"/>
        <v>178</v>
      </c>
      <c r="O17" s="10">
        <f t="shared" si="3"/>
        <v>5765</v>
      </c>
      <c r="P17" s="59">
        <f t="shared" si="4"/>
        <v>1498.9</v>
      </c>
    </row>
    <row r="18" spans="1:16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81" t="s">
        <v>87</v>
      </c>
      <c r="H18" s="9" t="s">
        <v>9</v>
      </c>
      <c r="I18" s="20">
        <v>557</v>
      </c>
      <c r="J18" s="20">
        <v>1080</v>
      </c>
      <c r="K18" s="20">
        <f t="shared" si="0"/>
        <v>523</v>
      </c>
      <c r="L18" s="11">
        <f>K18*3/100</f>
        <v>15.69</v>
      </c>
      <c r="M18" s="11">
        <v>0</v>
      </c>
      <c r="N18" s="20">
        <f t="shared" si="2"/>
        <v>16</v>
      </c>
      <c r="O18" s="20">
        <f t="shared" si="3"/>
        <v>507</v>
      </c>
      <c r="P18" s="60">
        <f>O18*2.7</f>
        <v>1368.9</v>
      </c>
    </row>
    <row r="19" spans="1:16" ht="17">
      <c r="A19" s="275"/>
      <c r="B19" s="273"/>
      <c r="C19" s="277"/>
      <c r="D19" s="267"/>
      <c r="E19" s="267"/>
      <c r="F19" s="267"/>
      <c r="G19" s="280"/>
      <c r="H19" s="2" t="s">
        <v>10</v>
      </c>
      <c r="I19" s="10">
        <v>11744</v>
      </c>
      <c r="J19" s="10">
        <v>13843</v>
      </c>
      <c r="K19" s="10">
        <f t="shared" si="0"/>
        <v>2099</v>
      </c>
      <c r="L19" s="11">
        <f t="shared" si="1"/>
        <v>62.97</v>
      </c>
      <c r="M19" s="11">
        <v>0</v>
      </c>
      <c r="N19" s="10">
        <f t="shared" si="2"/>
        <v>63</v>
      </c>
      <c r="O19" s="10">
        <f t="shared" si="3"/>
        <v>2036</v>
      </c>
      <c r="P19" s="59">
        <f t="shared" si="4"/>
        <v>529.36</v>
      </c>
    </row>
    <row r="20" spans="1:16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9" t="s">
        <v>80</v>
      </c>
      <c r="H20" s="9" t="s">
        <v>9</v>
      </c>
      <c r="I20" s="20">
        <v>9108</v>
      </c>
      <c r="J20" s="20">
        <v>10358</v>
      </c>
      <c r="K20" s="20">
        <f>J20-I20</f>
        <v>1250</v>
      </c>
      <c r="L20" s="11">
        <f>K20*3/100</f>
        <v>37.5</v>
      </c>
      <c r="M20" s="11">
        <v>0</v>
      </c>
      <c r="N20" s="20">
        <f t="shared" si="2"/>
        <v>38</v>
      </c>
      <c r="O20" s="20">
        <f>K20-N20</f>
        <v>1212</v>
      </c>
      <c r="P20" s="60">
        <f>O20*2.7</f>
        <v>3272.4</v>
      </c>
    </row>
    <row r="21" spans="1:16" ht="17">
      <c r="A21" s="275"/>
      <c r="B21" s="273"/>
      <c r="C21" s="277"/>
      <c r="D21" s="267"/>
      <c r="E21" s="267"/>
      <c r="F21" s="267"/>
      <c r="G21" s="280"/>
      <c r="H21" s="2" t="s">
        <v>10</v>
      </c>
      <c r="I21" s="10">
        <v>213372</v>
      </c>
      <c r="J21" s="10">
        <v>251280</v>
      </c>
      <c r="K21" s="21">
        <f>J21-I21</f>
        <v>37908</v>
      </c>
      <c r="L21" s="11">
        <f>K21*3/100</f>
        <v>1137.24</v>
      </c>
      <c r="M21" s="11">
        <v>0</v>
      </c>
      <c r="N21" s="10">
        <f t="shared" si="2"/>
        <v>1137</v>
      </c>
      <c r="O21" s="21">
        <f>K21-N21</f>
        <v>36771</v>
      </c>
      <c r="P21" s="61">
        <f>O21*0.26</f>
        <v>9560.4600000000009</v>
      </c>
    </row>
    <row r="22" spans="1:16" ht="17">
      <c r="A22" s="103">
        <v>13</v>
      </c>
      <c r="B22" s="101" t="s">
        <v>75</v>
      </c>
      <c r="C22" s="104">
        <v>10386</v>
      </c>
      <c r="D22" s="102" t="s">
        <v>69</v>
      </c>
      <c r="E22" s="102" t="s">
        <v>66</v>
      </c>
      <c r="F22" s="102" t="s">
        <v>54</v>
      </c>
      <c r="G22" s="105" t="s">
        <v>77</v>
      </c>
      <c r="H22" s="2" t="s">
        <v>10</v>
      </c>
      <c r="I22" s="10">
        <v>92365</v>
      </c>
      <c r="J22" s="10">
        <v>125131</v>
      </c>
      <c r="K22" s="21">
        <f>J22-I22</f>
        <v>32766</v>
      </c>
      <c r="L22" s="11">
        <f>K22*3/100</f>
        <v>982.98</v>
      </c>
      <c r="M22" s="11">
        <v>0</v>
      </c>
      <c r="N22" s="10">
        <f t="shared" si="2"/>
        <v>983</v>
      </c>
      <c r="O22" s="21">
        <f>K22-N22</f>
        <v>31783</v>
      </c>
      <c r="P22" s="61">
        <f>O22*0.26</f>
        <v>8263.58</v>
      </c>
    </row>
    <row r="23" spans="1:16" ht="17">
      <c r="A23" s="90">
        <v>14</v>
      </c>
      <c r="B23" s="91" t="s">
        <v>75</v>
      </c>
      <c r="C23" s="92">
        <v>10387</v>
      </c>
      <c r="D23" s="93" t="s">
        <v>68</v>
      </c>
      <c r="E23" s="93" t="s">
        <v>66</v>
      </c>
      <c r="F23" s="93" t="s">
        <v>54</v>
      </c>
      <c r="G23" s="107" t="s">
        <v>77</v>
      </c>
      <c r="H23" s="95" t="s">
        <v>10</v>
      </c>
      <c r="I23" s="21">
        <v>45071</v>
      </c>
      <c r="J23" s="21">
        <v>66505</v>
      </c>
      <c r="K23" s="21">
        <f>J23-I23</f>
        <v>21434</v>
      </c>
      <c r="L23" s="21">
        <f>K23*3/100</f>
        <v>643.02</v>
      </c>
      <c r="M23" s="21">
        <v>0</v>
      </c>
      <c r="N23" s="21">
        <f t="shared" si="2"/>
        <v>643</v>
      </c>
      <c r="O23" s="21">
        <f>K23-N23</f>
        <v>20791</v>
      </c>
      <c r="P23" s="61">
        <f>O23*0.26</f>
        <v>5405.66</v>
      </c>
    </row>
    <row r="24" spans="1:16" ht="17">
      <c r="A24" s="103">
        <v>15</v>
      </c>
      <c r="B24" s="101" t="s">
        <v>75</v>
      </c>
      <c r="C24" s="104">
        <v>10388</v>
      </c>
      <c r="D24" s="102" t="s">
        <v>65</v>
      </c>
      <c r="E24" s="78" t="s">
        <v>66</v>
      </c>
      <c r="F24" s="102" t="s">
        <v>54</v>
      </c>
      <c r="G24" s="105" t="s">
        <v>77</v>
      </c>
      <c r="H24" s="2" t="s">
        <v>10</v>
      </c>
      <c r="I24" s="10">
        <v>77988</v>
      </c>
      <c r="J24" s="10">
        <v>94960</v>
      </c>
      <c r="K24" s="21">
        <f>J24-I24</f>
        <v>16972</v>
      </c>
      <c r="L24" s="11">
        <f>K24*3/100</f>
        <v>509.16</v>
      </c>
      <c r="M24" s="11">
        <v>0</v>
      </c>
      <c r="N24" s="10">
        <f t="shared" si="2"/>
        <v>509</v>
      </c>
      <c r="O24" s="21">
        <f>K24-N24</f>
        <v>16463</v>
      </c>
      <c r="P24" s="61">
        <f>O24*0.26</f>
        <v>4280.38</v>
      </c>
    </row>
    <row r="25" spans="1:16" ht="20" customHeight="1">
      <c r="A25" s="269" t="s">
        <v>13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11"/>
      <c r="M25" s="11"/>
      <c r="N25" s="26">
        <f>SUM(N8:N24)</f>
        <v>6890</v>
      </c>
      <c r="O25" s="26">
        <f>SUM(O8:O24)</f>
        <v>222763</v>
      </c>
      <c r="P25" s="41">
        <f>SUM(P8:P24)</f>
        <v>62112.74</v>
      </c>
    </row>
    <row r="26" spans="1:16" ht="10.5" customHeight="1">
      <c r="A26" s="30"/>
      <c r="B26" s="30"/>
      <c r="C26" s="30"/>
      <c r="D26" s="30"/>
      <c r="E26" s="30"/>
      <c r="F26" s="30"/>
      <c r="G26" s="30"/>
      <c r="H26" s="30"/>
      <c r="I26" s="56"/>
      <c r="J26" s="30"/>
      <c r="K26" s="30"/>
      <c r="L26" s="18"/>
      <c r="M26" s="18"/>
      <c r="N26" s="31"/>
      <c r="O26" s="31"/>
      <c r="P26" s="68"/>
    </row>
    <row r="27" spans="1:16" ht="20" customHeight="1">
      <c r="A27" s="13"/>
      <c r="B27" s="14"/>
      <c r="C27" s="48"/>
      <c r="D27" s="15"/>
      <c r="E27" s="15"/>
      <c r="F27" s="15"/>
      <c r="G27" s="75"/>
      <c r="H27" s="13"/>
      <c r="I27" s="57"/>
      <c r="J27" s="17"/>
      <c r="K27" s="17"/>
      <c r="L27" s="28"/>
      <c r="M27" s="28"/>
      <c r="N27" s="24" t="s">
        <v>14</v>
      </c>
      <c r="O27" s="17"/>
      <c r="P27" s="69">
        <f>SUM(P8:P24)</f>
        <v>62112.74</v>
      </c>
    </row>
    <row r="28" spans="1:16" ht="20" customHeight="1">
      <c r="A28" s="13"/>
      <c r="B28" s="14"/>
      <c r="C28" s="48"/>
      <c r="D28" s="15"/>
      <c r="E28" s="15"/>
      <c r="F28" s="15"/>
      <c r="G28" s="75"/>
      <c r="H28" s="13"/>
      <c r="I28" s="57"/>
      <c r="J28" s="17"/>
      <c r="K28" s="17"/>
      <c r="L28" s="28"/>
      <c r="M28" s="28"/>
      <c r="N28" s="24" t="s">
        <v>15</v>
      </c>
      <c r="O28" s="17"/>
      <c r="P28" s="70">
        <f>P27*7%</f>
        <v>4347.8918000000003</v>
      </c>
    </row>
    <row r="29" spans="1:16" ht="20" customHeight="1">
      <c r="A29" s="13"/>
      <c r="B29" s="14"/>
      <c r="C29" s="48"/>
      <c r="D29" s="15"/>
      <c r="E29" s="15"/>
      <c r="F29" s="15"/>
      <c r="G29" s="75"/>
      <c r="H29" s="13"/>
      <c r="I29" s="57"/>
      <c r="J29" s="17"/>
      <c r="K29" s="17"/>
      <c r="L29" s="29"/>
      <c r="M29" s="29"/>
      <c r="N29" s="29" t="s">
        <v>16</v>
      </c>
      <c r="O29" s="17"/>
      <c r="P29" s="71">
        <f>SUM(P27:P28)</f>
        <v>66460.631800000003</v>
      </c>
    </row>
    <row r="30" spans="1:16" ht="20" customHeight="1">
      <c r="A30" s="13"/>
      <c r="B30" s="278" t="s">
        <v>17</v>
      </c>
      <c r="C30" s="278"/>
      <c r="D30" s="278"/>
      <c r="E30" s="15"/>
      <c r="F30" s="15"/>
      <c r="G30" s="75"/>
      <c r="H30" s="13"/>
      <c r="I30" s="57"/>
      <c r="J30" s="17"/>
      <c r="K30" s="17"/>
      <c r="L30" s="29"/>
      <c r="M30" s="29"/>
      <c r="N30" s="24"/>
      <c r="O30" s="17"/>
      <c r="P30" s="71"/>
    </row>
    <row r="31" spans="1:16" ht="20" customHeight="1">
      <c r="A31" s="13"/>
      <c r="B31" s="278" t="s">
        <v>22</v>
      </c>
      <c r="C31" s="278"/>
      <c r="D31" s="278"/>
      <c r="E31" s="15"/>
      <c r="F31" s="15"/>
      <c r="G31" s="75"/>
      <c r="H31" s="13"/>
      <c r="I31" s="57"/>
      <c r="J31" s="17"/>
      <c r="K31" s="17"/>
      <c r="L31" s="29"/>
      <c r="M31" s="29"/>
      <c r="N31" s="24"/>
      <c r="O31" s="17"/>
      <c r="P31" s="71"/>
    </row>
    <row r="32" spans="1:16" ht="20" customHeight="1">
      <c r="A32" s="13"/>
      <c r="B32" s="14"/>
      <c r="C32" s="48"/>
      <c r="D32" s="15"/>
      <c r="E32" s="15"/>
      <c r="F32" s="15"/>
      <c r="G32" s="75"/>
      <c r="H32" s="13"/>
      <c r="I32" s="57"/>
      <c r="J32" s="17"/>
      <c r="K32" s="17"/>
      <c r="L32" s="29"/>
      <c r="M32" s="29"/>
      <c r="N32" s="24"/>
      <c r="O32" s="17"/>
      <c r="P32" s="71"/>
    </row>
    <row r="33" spans="1:16" s="76" customFormat="1" ht="20" customHeight="1">
      <c r="A33"/>
      <c r="B33" s="3"/>
      <c r="C33" s="50"/>
      <c r="D33"/>
      <c r="E33"/>
      <c r="F33"/>
      <c r="H33"/>
      <c r="I33" s="58"/>
      <c r="J33"/>
      <c r="K33"/>
      <c r="L33"/>
      <c r="M33"/>
      <c r="N33"/>
      <c r="O33"/>
      <c r="P33" s="72"/>
    </row>
    <row r="34" spans="1:16" s="76" customFormat="1" ht="20">
      <c r="A34"/>
      <c r="B34" s="3"/>
      <c r="C34" s="50"/>
      <c r="D34" s="3"/>
      <c r="E34" s="3"/>
      <c r="F34" s="3"/>
      <c r="H34"/>
      <c r="I34" s="58"/>
      <c r="J34"/>
      <c r="K34"/>
      <c r="L34"/>
      <c r="M34"/>
      <c r="N34"/>
      <c r="O34"/>
      <c r="P34" s="72"/>
    </row>
    <row r="35" spans="1:16" s="76" customFormat="1" ht="20">
      <c r="A35"/>
      <c r="B35" s="4"/>
      <c r="C35" s="51"/>
      <c r="D35"/>
      <c r="E35"/>
      <c r="F35"/>
      <c r="H35"/>
      <c r="I35" s="58"/>
      <c r="J35"/>
      <c r="K35"/>
      <c r="L35"/>
      <c r="M35"/>
      <c r="N35"/>
      <c r="O35"/>
      <c r="P35" s="72"/>
    </row>
    <row r="36" spans="1:16" s="76" customFormat="1">
      <c r="A36"/>
      <c r="B36" s="5"/>
      <c r="C36" s="52"/>
      <c r="D36"/>
      <c r="E36"/>
      <c r="F36"/>
      <c r="H36"/>
      <c r="I36" s="58"/>
      <c r="J36"/>
      <c r="K36"/>
      <c r="L36"/>
      <c r="M36"/>
      <c r="N36"/>
      <c r="O36"/>
      <c r="P36" s="72"/>
    </row>
  </sheetData>
  <mergeCells count="22">
    <mergeCell ref="A25:K25"/>
    <mergeCell ref="B30:D30"/>
    <mergeCell ref="B31:D31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A1:P1"/>
    <mergeCell ref="A2:P2"/>
    <mergeCell ref="A3:P3"/>
    <mergeCell ref="A5:P5"/>
    <mergeCell ref="A6:P6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P36"/>
  <sheetViews>
    <sheetView topLeftCell="J1" zoomScale="154" zoomScaleNormal="154" zoomScalePageLayoutView="154" workbookViewId="0">
      <selection activeCell="P26" sqref="P26"/>
    </sheetView>
  </sheetViews>
  <sheetFormatPr baseColWidth="10" defaultColWidth="8.83203125" defaultRowHeight="14" x14ac:dyDescent="0"/>
  <cols>
    <col min="1" max="1" width="4.5" bestFit="1" customWidth="1"/>
    <col min="2" max="2" width="39.5" customWidth="1"/>
    <col min="3" max="3" width="12.83203125" style="53" bestFit="1" customWidth="1"/>
    <col min="4" max="4" width="29.1640625" customWidth="1"/>
    <col min="5" max="5" width="14.1640625" customWidth="1"/>
    <col min="6" max="6" width="5.83203125" bestFit="1" customWidth="1"/>
    <col min="7" max="7" width="11.5" style="76" bestFit="1" customWidth="1"/>
    <col min="8" max="8" width="12.6640625" customWidth="1"/>
    <col min="9" max="9" width="9" style="58" bestFit="1" customWidth="1"/>
    <col min="10" max="10" width="11.6640625" bestFit="1" customWidth="1"/>
    <col min="11" max="11" width="11.5" bestFit="1" customWidth="1"/>
    <col min="12" max="13" width="6" hidden="1" customWidth="1"/>
    <col min="14" max="14" width="7.1640625" bestFit="1" customWidth="1"/>
    <col min="15" max="15" width="12.5" bestFit="1" customWidth="1"/>
    <col min="16" max="16" width="11.5" style="72" bestFit="1" customWidth="1"/>
  </cols>
  <sheetData>
    <row r="1" spans="1:16" ht="19">
      <c r="A1" s="270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</row>
    <row r="2" spans="1:16" ht="19">
      <c r="A2" s="270" t="s">
        <v>19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</row>
    <row r="3" spans="1:16" ht="19">
      <c r="A3" s="270" t="s">
        <v>20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</row>
    <row r="4" spans="1:16" ht="13.5" customHeight="1" thickBot="1">
      <c r="A4" s="34"/>
      <c r="B4" s="34"/>
      <c r="C4" s="45"/>
      <c r="D4" s="34"/>
      <c r="E4" s="34"/>
      <c r="F4" s="34"/>
      <c r="G4" s="73"/>
      <c r="H4" s="34"/>
      <c r="I4" s="54"/>
      <c r="J4" s="34"/>
      <c r="K4" s="34"/>
      <c r="L4" s="34"/>
      <c r="M4" s="34"/>
      <c r="N4" s="34"/>
      <c r="O4" s="35"/>
      <c r="P4" s="66"/>
    </row>
    <row r="5" spans="1:16" ht="20" thickTop="1">
      <c r="A5" s="268" t="s">
        <v>88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</row>
    <row r="6" spans="1:16" ht="28.5" customHeight="1">
      <c r="A6" s="271" t="s">
        <v>61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</row>
    <row r="7" spans="1:16" ht="22.5" customHeight="1">
      <c r="A7" s="1" t="s">
        <v>0</v>
      </c>
      <c r="B7" s="1" t="s">
        <v>56</v>
      </c>
      <c r="C7" s="1" t="s">
        <v>47</v>
      </c>
      <c r="D7" s="1" t="s">
        <v>25</v>
      </c>
      <c r="E7" s="1" t="s">
        <v>48</v>
      </c>
      <c r="F7" s="1" t="s">
        <v>52</v>
      </c>
      <c r="G7" s="1" t="s">
        <v>2</v>
      </c>
      <c r="H7" s="6"/>
      <c r="I7" s="55" t="s">
        <v>3</v>
      </c>
      <c r="J7" s="1" t="s">
        <v>4</v>
      </c>
      <c r="K7" s="1" t="s">
        <v>5</v>
      </c>
      <c r="L7" s="8"/>
      <c r="M7" s="8"/>
      <c r="N7" s="1" t="s">
        <v>6</v>
      </c>
      <c r="O7" s="1" t="s">
        <v>7</v>
      </c>
      <c r="P7" s="67" t="s">
        <v>8</v>
      </c>
    </row>
    <row r="8" spans="1:16" ht="27" customHeight="1">
      <c r="A8" s="2">
        <v>1</v>
      </c>
      <c r="B8" s="42" t="s">
        <v>30</v>
      </c>
      <c r="C8" s="46">
        <v>10279</v>
      </c>
      <c r="D8" s="44" t="s">
        <v>29</v>
      </c>
      <c r="E8" s="44" t="s">
        <v>49</v>
      </c>
      <c r="F8" s="44" t="s">
        <v>53</v>
      </c>
      <c r="G8" s="106" t="s">
        <v>89</v>
      </c>
      <c r="H8" s="2" t="s">
        <v>10</v>
      </c>
      <c r="I8" s="10">
        <v>42985</v>
      </c>
      <c r="J8" s="10">
        <v>47763</v>
      </c>
      <c r="K8" s="10">
        <f>J8-I8</f>
        <v>4778</v>
      </c>
      <c r="L8" s="108">
        <f>K8*3/100</f>
        <v>143.34</v>
      </c>
      <c r="M8" s="11">
        <v>0</v>
      </c>
      <c r="N8" s="10">
        <f>ROUND(L8,M8)</f>
        <v>143</v>
      </c>
      <c r="O8" s="10">
        <f>K8-N8</f>
        <v>4635</v>
      </c>
      <c r="P8" s="59">
        <f>O8*0.26</f>
        <v>1205.1000000000001</v>
      </c>
    </row>
    <row r="9" spans="1:16" ht="27" customHeight="1">
      <c r="A9" s="2">
        <v>2</v>
      </c>
      <c r="B9" s="42" t="s">
        <v>32</v>
      </c>
      <c r="C9" s="46">
        <v>10278</v>
      </c>
      <c r="D9" s="44" t="s">
        <v>33</v>
      </c>
      <c r="E9" s="44" t="s">
        <v>49</v>
      </c>
      <c r="F9" s="44" t="s">
        <v>54</v>
      </c>
      <c r="G9" s="74" t="s">
        <v>89</v>
      </c>
      <c r="H9" s="2" t="s">
        <v>10</v>
      </c>
      <c r="I9" s="10">
        <v>100334</v>
      </c>
      <c r="J9" s="10">
        <v>110693</v>
      </c>
      <c r="K9" s="10">
        <f t="shared" ref="K9:K19" si="0">J9-I9</f>
        <v>10359</v>
      </c>
      <c r="L9" s="11">
        <f t="shared" ref="L9:L19" si="1">K9*3/100</f>
        <v>310.77</v>
      </c>
      <c r="M9" s="11">
        <v>0</v>
      </c>
      <c r="N9" s="10">
        <f t="shared" ref="N9:N24" si="2">ROUND(L9,M9)</f>
        <v>311</v>
      </c>
      <c r="O9" s="10">
        <f t="shared" ref="O9:O19" si="3">K9-N9</f>
        <v>10048</v>
      </c>
      <c r="P9" s="59">
        <f t="shared" ref="P9:P19" si="4">O9*0.26</f>
        <v>2612.48</v>
      </c>
    </row>
    <row r="10" spans="1:16" ht="27" customHeight="1">
      <c r="A10" s="2">
        <v>3</v>
      </c>
      <c r="B10" s="42" t="s">
        <v>32</v>
      </c>
      <c r="C10" s="46">
        <v>10280</v>
      </c>
      <c r="D10" s="44" t="s">
        <v>34</v>
      </c>
      <c r="E10" s="44" t="s">
        <v>49</v>
      </c>
      <c r="F10" s="44" t="s">
        <v>54</v>
      </c>
      <c r="G10" s="106" t="s">
        <v>89</v>
      </c>
      <c r="H10" s="2" t="s">
        <v>10</v>
      </c>
      <c r="I10" s="10">
        <v>94006</v>
      </c>
      <c r="J10" s="10">
        <v>105489</v>
      </c>
      <c r="K10" s="10">
        <f t="shared" si="0"/>
        <v>11483</v>
      </c>
      <c r="L10" s="11">
        <f t="shared" si="1"/>
        <v>344.49</v>
      </c>
      <c r="M10" s="11">
        <v>0</v>
      </c>
      <c r="N10" s="10">
        <f t="shared" si="2"/>
        <v>344</v>
      </c>
      <c r="O10" s="10">
        <f t="shared" si="3"/>
        <v>11139</v>
      </c>
      <c r="P10" s="59">
        <f t="shared" si="4"/>
        <v>2896.14</v>
      </c>
    </row>
    <row r="11" spans="1:16" ht="27" customHeight="1">
      <c r="A11" s="2">
        <v>4</v>
      </c>
      <c r="B11" s="43" t="s">
        <v>28</v>
      </c>
      <c r="C11" s="47">
        <v>10276</v>
      </c>
      <c r="D11" s="44" t="s">
        <v>27</v>
      </c>
      <c r="E11" s="44" t="s">
        <v>49</v>
      </c>
      <c r="F11" s="44" t="s">
        <v>54</v>
      </c>
      <c r="G11" s="74" t="s">
        <v>89</v>
      </c>
      <c r="H11" s="2" t="s">
        <v>10</v>
      </c>
      <c r="I11" s="10">
        <v>51647</v>
      </c>
      <c r="J11" s="10">
        <v>56829</v>
      </c>
      <c r="K11" s="10">
        <f t="shared" si="0"/>
        <v>5182</v>
      </c>
      <c r="L11" s="11">
        <f t="shared" si="1"/>
        <v>155.46</v>
      </c>
      <c r="M11" s="11">
        <v>0</v>
      </c>
      <c r="N11" s="10">
        <f t="shared" si="2"/>
        <v>155</v>
      </c>
      <c r="O11" s="10">
        <f t="shared" si="3"/>
        <v>5027</v>
      </c>
      <c r="P11" s="59">
        <f t="shared" si="4"/>
        <v>1307.02</v>
      </c>
    </row>
    <row r="12" spans="1:16" ht="27" customHeight="1">
      <c r="A12" s="2">
        <v>5</v>
      </c>
      <c r="B12" s="42" t="s">
        <v>32</v>
      </c>
      <c r="C12" s="46">
        <v>10277</v>
      </c>
      <c r="D12" s="44" t="s">
        <v>31</v>
      </c>
      <c r="E12" s="44" t="s">
        <v>49</v>
      </c>
      <c r="F12" s="44" t="s">
        <v>54</v>
      </c>
      <c r="G12" s="106" t="s">
        <v>89</v>
      </c>
      <c r="H12" s="2" t="s">
        <v>10</v>
      </c>
      <c r="I12" s="10">
        <v>117962</v>
      </c>
      <c r="J12" s="10">
        <v>131336</v>
      </c>
      <c r="K12" s="10">
        <f t="shared" si="0"/>
        <v>13374</v>
      </c>
      <c r="L12" s="11">
        <f t="shared" si="1"/>
        <v>401.22</v>
      </c>
      <c r="M12" s="11">
        <v>0</v>
      </c>
      <c r="N12" s="10">
        <f t="shared" si="2"/>
        <v>401</v>
      </c>
      <c r="O12" s="10">
        <f t="shared" si="3"/>
        <v>12973</v>
      </c>
      <c r="P12" s="59">
        <f t="shared" si="4"/>
        <v>3372.98</v>
      </c>
    </row>
    <row r="13" spans="1:16" ht="27" customHeight="1">
      <c r="A13" s="2">
        <v>6</v>
      </c>
      <c r="B13" s="42" t="s">
        <v>24</v>
      </c>
      <c r="C13" s="46">
        <v>10275</v>
      </c>
      <c r="D13" s="44" t="s">
        <v>26</v>
      </c>
      <c r="E13" s="44" t="s">
        <v>49</v>
      </c>
      <c r="F13" s="44" t="s">
        <v>53</v>
      </c>
      <c r="G13" s="74" t="s">
        <v>90</v>
      </c>
      <c r="H13" s="2" t="s">
        <v>10</v>
      </c>
      <c r="I13" s="10">
        <v>84391</v>
      </c>
      <c r="J13" s="10">
        <v>94586</v>
      </c>
      <c r="K13" s="10">
        <f t="shared" si="0"/>
        <v>10195</v>
      </c>
      <c r="L13" s="11">
        <f t="shared" si="1"/>
        <v>305.85000000000002</v>
      </c>
      <c r="M13" s="11">
        <v>0</v>
      </c>
      <c r="N13" s="10">
        <f t="shared" si="2"/>
        <v>306</v>
      </c>
      <c r="O13" s="10">
        <f t="shared" si="3"/>
        <v>9889</v>
      </c>
      <c r="P13" s="59">
        <f t="shared" si="4"/>
        <v>2571.14</v>
      </c>
    </row>
    <row r="14" spans="1:16" ht="27" customHeight="1">
      <c r="A14" s="2">
        <v>7</v>
      </c>
      <c r="B14" s="42" t="s">
        <v>35</v>
      </c>
      <c r="C14" s="46">
        <v>10273</v>
      </c>
      <c r="D14" s="44" t="s">
        <v>36</v>
      </c>
      <c r="E14" s="44" t="s">
        <v>50</v>
      </c>
      <c r="F14" s="44" t="s">
        <v>53</v>
      </c>
      <c r="G14" s="74" t="s">
        <v>89</v>
      </c>
      <c r="H14" s="2" t="s">
        <v>10</v>
      </c>
      <c r="I14" s="10">
        <v>55976</v>
      </c>
      <c r="J14" s="10">
        <v>63389</v>
      </c>
      <c r="K14" s="10">
        <f t="shared" si="0"/>
        <v>7413</v>
      </c>
      <c r="L14" s="11">
        <f t="shared" si="1"/>
        <v>222.39</v>
      </c>
      <c r="M14" s="11">
        <v>0</v>
      </c>
      <c r="N14" s="10">
        <f t="shared" si="2"/>
        <v>222</v>
      </c>
      <c r="O14" s="10">
        <f t="shared" si="3"/>
        <v>7191</v>
      </c>
      <c r="P14" s="59">
        <f t="shared" si="4"/>
        <v>1869.66</v>
      </c>
    </row>
    <row r="15" spans="1:16" ht="27" customHeight="1">
      <c r="A15" s="2">
        <v>8</v>
      </c>
      <c r="B15" s="42" t="s">
        <v>44</v>
      </c>
      <c r="C15" s="46">
        <v>10286</v>
      </c>
      <c r="D15" s="44" t="s">
        <v>41</v>
      </c>
      <c r="E15" s="44" t="s">
        <v>51</v>
      </c>
      <c r="F15" s="44" t="s">
        <v>54</v>
      </c>
      <c r="G15" s="74" t="s">
        <v>89</v>
      </c>
      <c r="H15" s="2" t="s">
        <v>10</v>
      </c>
      <c r="I15" s="10">
        <v>161272</v>
      </c>
      <c r="J15" s="10">
        <v>184034</v>
      </c>
      <c r="K15" s="10">
        <f t="shared" si="0"/>
        <v>22762</v>
      </c>
      <c r="L15" s="11">
        <f t="shared" si="1"/>
        <v>682.86</v>
      </c>
      <c r="M15" s="11">
        <v>0</v>
      </c>
      <c r="N15" s="10">
        <f t="shared" si="2"/>
        <v>683</v>
      </c>
      <c r="O15" s="10">
        <f t="shared" si="3"/>
        <v>22079</v>
      </c>
      <c r="P15" s="59">
        <f t="shared" si="4"/>
        <v>5740.54</v>
      </c>
    </row>
    <row r="16" spans="1:16" ht="27" customHeight="1">
      <c r="A16" s="2">
        <v>9</v>
      </c>
      <c r="B16" s="42" t="s">
        <v>39</v>
      </c>
      <c r="C16" s="46">
        <v>10290</v>
      </c>
      <c r="D16" s="44" t="s">
        <v>40</v>
      </c>
      <c r="E16" s="44" t="s">
        <v>51</v>
      </c>
      <c r="F16" s="44" t="s">
        <v>53</v>
      </c>
      <c r="G16" s="74" t="s">
        <v>89</v>
      </c>
      <c r="H16" s="2" t="s">
        <v>10</v>
      </c>
      <c r="I16" s="10">
        <v>87646</v>
      </c>
      <c r="J16" s="10">
        <v>111228</v>
      </c>
      <c r="K16" s="10">
        <f t="shared" si="0"/>
        <v>23582</v>
      </c>
      <c r="L16" s="11">
        <f t="shared" si="1"/>
        <v>707.46</v>
      </c>
      <c r="M16" s="11">
        <v>0</v>
      </c>
      <c r="N16" s="10">
        <f t="shared" si="2"/>
        <v>707</v>
      </c>
      <c r="O16" s="10">
        <f t="shared" si="3"/>
        <v>22875</v>
      </c>
      <c r="P16" s="59">
        <f t="shared" si="4"/>
        <v>5947.5</v>
      </c>
    </row>
    <row r="17" spans="1:16" ht="27" customHeight="1">
      <c r="A17" s="2">
        <v>10</v>
      </c>
      <c r="B17" s="42" t="s">
        <v>43</v>
      </c>
      <c r="C17" s="46">
        <v>10291</v>
      </c>
      <c r="D17" s="44" t="s">
        <v>42</v>
      </c>
      <c r="E17" s="44" t="s">
        <v>51</v>
      </c>
      <c r="F17" s="44" t="s">
        <v>53</v>
      </c>
      <c r="G17" s="74" t="s">
        <v>89</v>
      </c>
      <c r="H17" s="2" t="s">
        <v>10</v>
      </c>
      <c r="I17" s="10">
        <v>48269</v>
      </c>
      <c r="J17" s="10">
        <v>54159</v>
      </c>
      <c r="K17" s="10">
        <f t="shared" si="0"/>
        <v>5890</v>
      </c>
      <c r="L17" s="11">
        <f t="shared" si="1"/>
        <v>176.7</v>
      </c>
      <c r="M17" s="11">
        <v>0</v>
      </c>
      <c r="N17" s="10">
        <f t="shared" si="2"/>
        <v>177</v>
      </c>
      <c r="O17" s="10">
        <f t="shared" si="3"/>
        <v>5713</v>
      </c>
      <c r="P17" s="59">
        <f t="shared" si="4"/>
        <v>1485.38</v>
      </c>
    </row>
    <row r="18" spans="1:16" ht="17">
      <c r="A18" s="274">
        <v>11</v>
      </c>
      <c r="B18" s="272" t="s">
        <v>37</v>
      </c>
      <c r="C18" s="276">
        <v>10293</v>
      </c>
      <c r="D18" s="266" t="s">
        <v>38</v>
      </c>
      <c r="E18" s="266" t="s">
        <v>49</v>
      </c>
      <c r="F18" s="266" t="s">
        <v>55</v>
      </c>
      <c r="G18" s="281" t="s">
        <v>90</v>
      </c>
      <c r="H18" s="9" t="s">
        <v>9</v>
      </c>
      <c r="I18" s="20">
        <v>1080</v>
      </c>
      <c r="J18" s="20">
        <v>1523</v>
      </c>
      <c r="K18" s="20">
        <f t="shared" si="0"/>
        <v>443</v>
      </c>
      <c r="L18" s="11">
        <f>K18*3/100</f>
        <v>13.29</v>
      </c>
      <c r="M18" s="11">
        <v>0</v>
      </c>
      <c r="N18" s="20">
        <f t="shared" si="2"/>
        <v>13</v>
      </c>
      <c r="O18" s="20">
        <f t="shared" si="3"/>
        <v>430</v>
      </c>
      <c r="P18" s="60">
        <f>O18*2.7</f>
        <v>1161</v>
      </c>
    </row>
    <row r="19" spans="1:16" ht="17">
      <c r="A19" s="275"/>
      <c r="B19" s="273"/>
      <c r="C19" s="277"/>
      <c r="D19" s="267"/>
      <c r="E19" s="267"/>
      <c r="F19" s="267"/>
      <c r="G19" s="280"/>
      <c r="H19" s="2" t="s">
        <v>10</v>
      </c>
      <c r="I19" s="10">
        <v>13843</v>
      </c>
      <c r="J19" s="10">
        <v>17115</v>
      </c>
      <c r="K19" s="10">
        <f t="shared" si="0"/>
        <v>3272</v>
      </c>
      <c r="L19" s="11">
        <f t="shared" si="1"/>
        <v>98.16</v>
      </c>
      <c r="M19" s="11">
        <v>0</v>
      </c>
      <c r="N19" s="10">
        <f t="shared" si="2"/>
        <v>98</v>
      </c>
      <c r="O19" s="10">
        <f t="shared" si="3"/>
        <v>3174</v>
      </c>
      <c r="P19" s="59">
        <f t="shared" si="4"/>
        <v>825.24</v>
      </c>
    </row>
    <row r="20" spans="1:16" ht="17">
      <c r="A20" s="274">
        <v>12</v>
      </c>
      <c r="B20" s="272" t="s">
        <v>46</v>
      </c>
      <c r="C20" s="276">
        <v>10294</v>
      </c>
      <c r="D20" s="266" t="s">
        <v>45</v>
      </c>
      <c r="E20" s="266" t="s">
        <v>50</v>
      </c>
      <c r="F20" s="266" t="s">
        <v>55</v>
      </c>
      <c r="G20" s="279" t="s">
        <v>89</v>
      </c>
      <c r="H20" s="9" t="s">
        <v>9</v>
      </c>
      <c r="I20" s="20">
        <v>10358</v>
      </c>
      <c r="J20" s="20">
        <v>11843</v>
      </c>
      <c r="K20" s="20">
        <f>J20-I20</f>
        <v>1485</v>
      </c>
      <c r="L20" s="11">
        <f>K20*3/100</f>
        <v>44.55</v>
      </c>
      <c r="M20" s="11">
        <v>0</v>
      </c>
      <c r="N20" s="20">
        <f t="shared" si="2"/>
        <v>45</v>
      </c>
      <c r="O20" s="20">
        <f>K20-N20</f>
        <v>1440</v>
      </c>
      <c r="P20" s="60">
        <f>O20*2.7</f>
        <v>3888.0000000000005</v>
      </c>
    </row>
    <row r="21" spans="1:16" ht="17">
      <c r="A21" s="275"/>
      <c r="B21" s="273"/>
      <c r="C21" s="277"/>
      <c r="D21" s="267"/>
      <c r="E21" s="267"/>
      <c r="F21" s="267"/>
      <c r="G21" s="280"/>
      <c r="H21" s="2" t="s">
        <v>10</v>
      </c>
      <c r="I21" s="10">
        <v>251280</v>
      </c>
      <c r="J21" s="10">
        <v>293221</v>
      </c>
      <c r="K21" s="21">
        <f>J21-I21</f>
        <v>41941</v>
      </c>
      <c r="L21" s="11">
        <f>K21*3/100</f>
        <v>1258.23</v>
      </c>
      <c r="M21" s="11">
        <v>0</v>
      </c>
      <c r="N21" s="10">
        <f t="shared" si="2"/>
        <v>1258</v>
      </c>
      <c r="O21" s="21">
        <f>K21-N21</f>
        <v>40683</v>
      </c>
      <c r="P21" s="61">
        <f>O21*0.26</f>
        <v>10577.58</v>
      </c>
    </row>
    <row r="22" spans="1:16" ht="17">
      <c r="A22" s="111">
        <v>13</v>
      </c>
      <c r="B22" s="109" t="s">
        <v>75</v>
      </c>
      <c r="C22" s="112">
        <v>10386</v>
      </c>
      <c r="D22" s="110" t="s">
        <v>69</v>
      </c>
      <c r="E22" s="110" t="s">
        <v>66</v>
      </c>
      <c r="F22" s="110" t="s">
        <v>54</v>
      </c>
      <c r="G22" s="113" t="s">
        <v>89</v>
      </c>
      <c r="H22" s="2" t="s">
        <v>10</v>
      </c>
      <c r="I22" s="10">
        <v>125131</v>
      </c>
      <c r="J22" s="10">
        <v>158498</v>
      </c>
      <c r="K22" s="21">
        <f>J22-I22</f>
        <v>33367</v>
      </c>
      <c r="L22" s="11">
        <f>K22*3/100</f>
        <v>1001.01</v>
      </c>
      <c r="M22" s="11">
        <v>0</v>
      </c>
      <c r="N22" s="10">
        <f t="shared" si="2"/>
        <v>1001</v>
      </c>
      <c r="O22" s="21">
        <f>K22-N22</f>
        <v>32366</v>
      </c>
      <c r="P22" s="61">
        <f>O22*0.26</f>
        <v>8415.16</v>
      </c>
    </row>
    <row r="23" spans="1:16" ht="17">
      <c r="A23" s="90">
        <v>14</v>
      </c>
      <c r="B23" s="91" t="s">
        <v>75</v>
      </c>
      <c r="C23" s="92">
        <v>10387</v>
      </c>
      <c r="D23" s="93" t="s">
        <v>68</v>
      </c>
      <c r="E23" s="93" t="s">
        <v>66</v>
      </c>
      <c r="F23" s="93" t="s">
        <v>54</v>
      </c>
      <c r="G23" s="107" t="s">
        <v>91</v>
      </c>
      <c r="H23" s="95" t="s">
        <v>10</v>
      </c>
      <c r="I23" s="21">
        <v>66505</v>
      </c>
      <c r="J23" s="21">
        <v>85299</v>
      </c>
      <c r="K23" s="21">
        <f>J23-I23</f>
        <v>18794</v>
      </c>
      <c r="L23" s="21">
        <f>K23*3/100</f>
        <v>563.82000000000005</v>
      </c>
      <c r="M23" s="21">
        <v>0</v>
      </c>
      <c r="N23" s="21">
        <f t="shared" si="2"/>
        <v>564</v>
      </c>
      <c r="O23" s="21">
        <f>K23-N23</f>
        <v>18230</v>
      </c>
      <c r="P23" s="61">
        <f>O23*0.26</f>
        <v>4739.8</v>
      </c>
    </row>
    <row r="24" spans="1:16" ht="17">
      <c r="A24" s="111">
        <v>15</v>
      </c>
      <c r="B24" s="109" t="s">
        <v>75</v>
      </c>
      <c r="C24" s="112">
        <v>10388</v>
      </c>
      <c r="D24" s="110" t="s">
        <v>65</v>
      </c>
      <c r="E24" s="78" t="s">
        <v>66</v>
      </c>
      <c r="F24" s="110" t="s">
        <v>54</v>
      </c>
      <c r="G24" s="113" t="s">
        <v>89</v>
      </c>
      <c r="H24" s="2" t="s">
        <v>10</v>
      </c>
      <c r="I24" s="10">
        <v>94960</v>
      </c>
      <c r="J24" s="10">
        <v>117261</v>
      </c>
      <c r="K24" s="21">
        <f>J24-I24</f>
        <v>22301</v>
      </c>
      <c r="L24" s="11">
        <f>K24*3/100</f>
        <v>669.03</v>
      </c>
      <c r="M24" s="11">
        <v>0</v>
      </c>
      <c r="N24" s="10">
        <f t="shared" si="2"/>
        <v>669</v>
      </c>
      <c r="O24" s="21">
        <f>K24-N24</f>
        <v>21632</v>
      </c>
      <c r="P24" s="61">
        <f>O24*0.26</f>
        <v>5624.3200000000006</v>
      </c>
    </row>
    <row r="25" spans="1:16" ht="20" customHeight="1">
      <c r="A25" s="269" t="s">
        <v>13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11"/>
      <c r="M25" s="11"/>
      <c r="N25" s="26">
        <f>SUM(N8:N24)</f>
        <v>7097</v>
      </c>
      <c r="O25" s="26">
        <f>SUM(O8:O24)</f>
        <v>229524</v>
      </c>
      <c r="P25" s="41">
        <f>SUM(P8:P24)</f>
        <v>64239.040000000001</v>
      </c>
    </row>
    <row r="26" spans="1:16" ht="10.5" customHeight="1">
      <c r="A26" s="30"/>
      <c r="B26" s="30"/>
      <c r="C26" s="30"/>
      <c r="D26" s="30"/>
      <c r="E26" s="30"/>
      <c r="F26" s="30"/>
      <c r="G26" s="30"/>
      <c r="H26" s="30"/>
      <c r="I26" s="56"/>
      <c r="J26" s="30"/>
      <c r="K26" s="30"/>
      <c r="L26" s="18"/>
      <c r="M26" s="18"/>
      <c r="N26" s="31"/>
      <c r="O26" s="31"/>
      <c r="P26" s="68"/>
    </row>
    <row r="27" spans="1:16" ht="20" customHeight="1">
      <c r="A27" s="13"/>
      <c r="B27" s="14"/>
      <c r="C27" s="48"/>
      <c r="D27" s="15"/>
      <c r="E27" s="15"/>
      <c r="F27" s="15"/>
      <c r="G27" s="75"/>
      <c r="H27" s="13"/>
      <c r="I27" s="57"/>
      <c r="J27" s="17"/>
      <c r="K27" s="17"/>
      <c r="L27" s="28"/>
      <c r="M27" s="28"/>
      <c r="N27" s="24" t="s">
        <v>14</v>
      </c>
      <c r="O27" s="17"/>
      <c r="P27" s="69">
        <f>SUM(P8:P24)</f>
        <v>64239.040000000001</v>
      </c>
    </row>
    <row r="28" spans="1:16" ht="20" customHeight="1">
      <c r="A28" s="13"/>
      <c r="B28" s="14"/>
      <c r="C28" s="48"/>
      <c r="D28" s="15"/>
      <c r="E28" s="15"/>
      <c r="F28" s="15"/>
      <c r="G28" s="75"/>
      <c r="H28" s="13"/>
      <c r="I28" s="57"/>
      <c r="J28" s="17"/>
      <c r="K28" s="17"/>
      <c r="L28" s="28"/>
      <c r="M28" s="28"/>
      <c r="N28" s="24" t="s">
        <v>15</v>
      </c>
      <c r="O28" s="17"/>
      <c r="P28" s="70">
        <f>P27*7%</f>
        <v>4496.7328000000007</v>
      </c>
    </row>
    <row r="29" spans="1:16" ht="20" customHeight="1">
      <c r="A29" s="13"/>
      <c r="B29" s="14"/>
      <c r="C29" s="48"/>
      <c r="D29" s="15"/>
      <c r="E29" s="15"/>
      <c r="F29" s="15"/>
      <c r="G29" s="75"/>
      <c r="H29" s="13"/>
      <c r="I29" s="57"/>
      <c r="J29" s="17"/>
      <c r="K29" s="17"/>
      <c r="L29" s="29"/>
      <c r="M29" s="29"/>
      <c r="N29" s="29" t="s">
        <v>16</v>
      </c>
      <c r="O29" s="17"/>
      <c r="P29" s="71">
        <f>SUM(P27:P28)</f>
        <v>68735.772800000006</v>
      </c>
    </row>
    <row r="30" spans="1:16" ht="20" customHeight="1">
      <c r="A30" s="13"/>
      <c r="B30" s="278" t="s">
        <v>17</v>
      </c>
      <c r="C30" s="278"/>
      <c r="D30" s="278"/>
      <c r="E30" s="15"/>
      <c r="F30" s="15"/>
      <c r="G30" s="75"/>
      <c r="H30" s="13"/>
      <c r="I30" s="57"/>
      <c r="J30" s="17"/>
      <c r="K30" s="17"/>
      <c r="L30" s="29"/>
      <c r="M30" s="29"/>
      <c r="N30" s="24"/>
      <c r="O30" s="17"/>
      <c r="P30" s="71"/>
    </row>
    <row r="31" spans="1:16" ht="20" customHeight="1">
      <c r="A31" s="13"/>
      <c r="B31" s="278" t="s">
        <v>22</v>
      </c>
      <c r="C31" s="278"/>
      <c r="D31" s="278"/>
      <c r="E31" s="15"/>
      <c r="F31" s="15"/>
      <c r="G31" s="75"/>
      <c r="H31" s="13"/>
      <c r="I31" s="57"/>
      <c r="J31" s="17"/>
      <c r="K31" s="17"/>
      <c r="L31" s="29"/>
      <c r="M31" s="29"/>
      <c r="N31" s="24"/>
      <c r="O31" s="17"/>
      <c r="P31" s="71"/>
    </row>
    <row r="32" spans="1:16" ht="20" customHeight="1">
      <c r="A32" s="13"/>
      <c r="B32" s="14"/>
      <c r="C32" s="48"/>
      <c r="D32" s="15"/>
      <c r="E32" s="15"/>
      <c r="F32" s="15"/>
      <c r="G32" s="75"/>
      <c r="H32" s="13"/>
      <c r="I32" s="57"/>
      <c r="J32" s="17"/>
      <c r="K32" s="17"/>
      <c r="L32" s="29"/>
      <c r="M32" s="29"/>
      <c r="N32" s="24"/>
      <c r="O32" s="17"/>
      <c r="P32" s="71"/>
    </row>
    <row r="33" spans="1:16" s="76" customFormat="1" ht="20" customHeight="1">
      <c r="A33"/>
      <c r="B33" s="3"/>
      <c r="C33" s="50"/>
      <c r="D33"/>
      <c r="E33"/>
      <c r="F33"/>
      <c r="H33"/>
      <c r="I33" s="58"/>
      <c r="J33"/>
      <c r="K33"/>
      <c r="L33"/>
      <c r="M33"/>
      <c r="N33"/>
      <c r="O33"/>
      <c r="P33" s="72"/>
    </row>
    <row r="34" spans="1:16" s="76" customFormat="1" ht="20">
      <c r="A34"/>
      <c r="B34" s="3"/>
      <c r="C34" s="50"/>
      <c r="D34" s="3"/>
      <c r="E34" s="3"/>
      <c r="F34" s="3"/>
      <c r="H34"/>
      <c r="I34" s="58"/>
      <c r="J34"/>
      <c r="K34"/>
      <c r="L34"/>
      <c r="M34"/>
      <c r="N34"/>
      <c r="O34"/>
      <c r="P34" s="72"/>
    </row>
    <row r="35" spans="1:16" s="76" customFormat="1" ht="20">
      <c r="A35"/>
      <c r="B35" s="4"/>
      <c r="C35" s="51"/>
      <c r="D35"/>
      <c r="E35"/>
      <c r="F35"/>
      <c r="H35"/>
      <c r="I35" s="58"/>
      <c r="J35"/>
      <c r="K35"/>
      <c r="L35"/>
      <c r="M35"/>
      <c r="N35"/>
      <c r="O35"/>
      <c r="P35" s="72"/>
    </row>
    <row r="36" spans="1:16" s="76" customFormat="1">
      <c r="A36"/>
      <c r="B36" s="5"/>
      <c r="C36" s="52"/>
      <c r="D36"/>
      <c r="E36"/>
      <c r="F36"/>
      <c r="H36"/>
      <c r="I36" s="58"/>
      <c r="J36"/>
      <c r="K36"/>
      <c r="L36"/>
      <c r="M36"/>
      <c r="N36"/>
      <c r="O36"/>
      <c r="P36" s="72"/>
    </row>
  </sheetData>
  <mergeCells count="22">
    <mergeCell ref="A25:K25"/>
    <mergeCell ref="B30:D30"/>
    <mergeCell ref="B31:D31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A1:P1"/>
    <mergeCell ref="A2:P2"/>
    <mergeCell ref="A3:P3"/>
    <mergeCell ref="A5:P5"/>
    <mergeCell ref="A6:P6"/>
  </mergeCells>
  <pageMargins left="0.19" right="0.19685039370078741" top="0.11811023622047245" bottom="0.11811023622047245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 </vt:lpstr>
      <vt:lpstr>มิ.ย.61</vt:lpstr>
      <vt:lpstr>ก.ค.61</vt:lpstr>
      <vt:lpstr>ส.ค.61</vt:lpstr>
      <vt:lpstr>ก.ย.61</vt:lpstr>
      <vt:lpstr>ต.ค.61</vt:lpstr>
      <vt:lpstr>พ.ย.61</vt:lpstr>
      <vt:lpstr>ธ.ค.61</vt:lpstr>
      <vt:lpstr>ม.ค.62</vt:lpstr>
      <vt:lpstr>ก.พ.62</vt:lpstr>
      <vt:lpstr>มี.ค.62</vt:lpstr>
      <vt:lpstr>เม.ย.62</vt:lpstr>
      <vt:lpstr>พ.ค.62</vt:lpstr>
      <vt:lpstr>มิ.ย.62</vt:lpstr>
      <vt:lpstr>ก.ค.62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</dc:creator>
  <cp:lastModifiedBy>Kirati Srichawla</cp:lastModifiedBy>
  <cp:lastPrinted>2019-08-10T18:07:06Z</cp:lastPrinted>
  <dcterms:created xsi:type="dcterms:W3CDTF">2018-06-29T03:17:06Z</dcterms:created>
  <dcterms:modified xsi:type="dcterms:W3CDTF">2019-08-10T20:03:09Z</dcterms:modified>
</cp:coreProperties>
</file>