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40" yWindow="0" windowWidth="25600" windowHeight="16060" tabRatio="500"/>
  </bookViews>
  <sheets>
    <sheet name="Requirement &amp; Summery&amp;detail   " sheetId="1" r:id="rId1"/>
    <sheet name="ประมาณการณ์​ 5 (2)" sheetId="11" r:id="rId2"/>
    <sheet name="Sheet6" sheetId="10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1" l="1"/>
  <c r="J16" i="11"/>
  <c r="J22" i="11"/>
  <c r="J11" i="11"/>
  <c r="J14" i="11"/>
  <c r="J21" i="11"/>
  <c r="J23" i="11"/>
  <c r="J24" i="11"/>
  <c r="J3" i="11"/>
  <c r="J5" i="11"/>
  <c r="J4" i="11"/>
  <c r="J6" i="11"/>
  <c r="J7" i="11"/>
  <c r="D7" i="1"/>
  <c r="H64" i="11"/>
  <c r="D16" i="11"/>
  <c r="G16" i="11"/>
  <c r="G17" i="11"/>
  <c r="J9" i="11"/>
  <c r="C8" i="11"/>
  <c r="J8" i="11"/>
  <c r="J10" i="11"/>
  <c r="F11" i="11"/>
  <c r="F12" i="11"/>
  <c r="J12" i="11"/>
  <c r="F13" i="11"/>
  <c r="J13" i="11"/>
  <c r="D8" i="1"/>
  <c r="B18" i="1"/>
  <c r="B17" i="1"/>
  <c r="B28" i="1"/>
  <c r="G27" i="1"/>
  <c r="C28" i="1"/>
  <c r="G24" i="1"/>
  <c r="B25" i="1"/>
  <c r="C25" i="1"/>
  <c r="B22" i="1"/>
  <c r="G21" i="1"/>
  <c r="C22" i="1"/>
  <c r="E5" i="1"/>
</calcChain>
</file>

<file path=xl/sharedStrings.xml><?xml version="1.0" encoding="utf-8"?>
<sst xmlns="http://schemas.openxmlformats.org/spreadsheetml/2006/main" count="201" uniqueCount="109">
  <si>
    <t xml:space="preserve">Model </t>
  </si>
  <si>
    <t xml:space="preserve">QTY </t>
  </si>
  <si>
    <t xml:space="preserve">SAMSUNG </t>
  </si>
  <si>
    <t xml:space="preserve"> Technicel Fix on site / Person</t>
  </si>
  <si>
    <t xml:space="preserve">เงื่อนไข คะแนน พิเศษ </t>
  </si>
  <si>
    <t>บาท</t>
  </si>
  <si>
    <t xml:space="preserve">ราคา ต่อหน่วย </t>
  </si>
  <si>
    <t>Period / Y</t>
  </si>
  <si>
    <t xml:space="preserve">Consumable </t>
  </si>
  <si>
    <t>Sparepart  10%</t>
  </si>
  <si>
    <t xml:space="preserve">Management Fee </t>
  </si>
  <si>
    <t xml:space="preserve">Service </t>
  </si>
  <si>
    <t xml:space="preserve">Margin Struture Fee </t>
  </si>
  <si>
    <t xml:space="preserve">% ที่นำมาคำนวน </t>
  </si>
  <si>
    <t xml:space="preserve">Back office </t>
  </si>
  <si>
    <t xml:space="preserve">สิ่งที่ยังไม่ได้รวม </t>
  </si>
  <si>
    <t xml:space="preserve">สิ่งที่เพื่อไว้ </t>
  </si>
  <si>
    <t xml:space="preserve">PaperCut 5 ปี </t>
  </si>
  <si>
    <t xml:space="preserve">Interest / % </t>
  </si>
  <si>
    <t xml:space="preserve">หมึก หลอดแรก และ Drum </t>
  </si>
  <si>
    <t>Men Power</t>
  </si>
  <si>
    <t>for Person</t>
  </si>
  <si>
    <t>Drum Qty</t>
  </si>
  <si>
    <t xml:space="preserve">Toner Qty </t>
  </si>
  <si>
    <t xml:space="preserve">Summery </t>
  </si>
  <si>
    <t xml:space="preserve">Window Lincense 2016 26000 บาท </t>
  </si>
  <si>
    <t xml:space="preserve">ขาวดำ </t>
  </si>
  <si>
    <t xml:space="preserve">สี </t>
  </si>
  <si>
    <t>ราคาต่อหน่วย</t>
  </si>
  <si>
    <t xml:space="preserve">Cosumabel </t>
  </si>
  <si>
    <t>Mono</t>
  </si>
  <si>
    <t xml:space="preserve">Color </t>
  </si>
  <si>
    <t xml:space="preserve">รายจ่าย </t>
  </si>
  <si>
    <t xml:space="preserve">รายรับ </t>
  </si>
  <si>
    <t xml:space="preserve">ผลกำไร </t>
  </si>
  <si>
    <t xml:space="preserve">ระยะเวลา </t>
  </si>
  <si>
    <t xml:space="preserve">ปริมาณการใช้งาน รวม ตลอด สัญญา </t>
  </si>
  <si>
    <t>รวมรายรับ</t>
  </si>
  <si>
    <t>รวมรายจ่าย</t>
  </si>
  <si>
    <t xml:space="preserve">Spare Part </t>
  </si>
  <si>
    <t xml:space="preserve">% </t>
  </si>
  <si>
    <t xml:space="preserve">Fax Board </t>
  </si>
  <si>
    <t xml:space="preserve">Cabinet </t>
  </si>
  <si>
    <t xml:space="preserve">Total Volum / Pages Color </t>
  </si>
  <si>
    <t xml:space="preserve">Total Volum / Pages Mono </t>
  </si>
  <si>
    <t>SLA 2 H</t>
  </si>
  <si>
    <t xml:space="preserve">Site Techniceal 1 </t>
  </si>
  <si>
    <t xml:space="preserve">เสนอราคา 1 </t>
  </si>
  <si>
    <t>ติดตั้ง 1 ธันวาคม</t>
  </si>
  <si>
    <t>เดือน</t>
  </si>
  <si>
    <t>ชนิด การ สำเนา</t>
  </si>
  <si>
    <t xml:space="preserve">Contract Proid / M </t>
  </si>
  <si>
    <t xml:space="preserve">ปริมาณต่อเดือน </t>
  </si>
  <si>
    <t xml:space="preserve">จำนวนเงิน </t>
  </si>
  <si>
    <t xml:space="preserve">หน่วยเงิน </t>
  </si>
  <si>
    <t xml:space="preserve">รวม 2 INC Interest </t>
  </si>
  <si>
    <t xml:space="preserve">รวม 3  Man Power </t>
  </si>
  <si>
    <t xml:space="preserve">รวม 2 + 3 </t>
  </si>
  <si>
    <t>รวม 4</t>
  </si>
  <si>
    <t xml:space="preserve">ปริมาณการใช้งาน แบบ ต่อเครื่อง ต่อ เดือน </t>
  </si>
  <si>
    <t>4070Fr</t>
  </si>
  <si>
    <t>77740z</t>
  </si>
  <si>
    <t xml:space="preserve">รวม 1 Ext  Interest </t>
  </si>
  <si>
    <t xml:space="preserve">จาก รวม 1 </t>
  </si>
  <si>
    <t xml:space="preserve"> K3300NA</t>
  </si>
  <si>
    <t>Detail</t>
  </si>
  <si>
    <t>Model</t>
  </si>
  <si>
    <t>Type</t>
  </si>
  <si>
    <t>Solution 1</t>
  </si>
  <si>
    <t>SL-K4300LX</t>
  </si>
  <si>
    <t>30PPM</t>
  </si>
  <si>
    <t xml:space="preserve">Brand </t>
  </si>
  <si>
    <t xml:space="preserve">HP </t>
  </si>
  <si>
    <t>E77830</t>
  </si>
  <si>
    <t>E77825</t>
  </si>
  <si>
    <t>X4220</t>
  </si>
  <si>
    <t>CLX-FAX 160</t>
  </si>
  <si>
    <t xml:space="preserve">Accessories </t>
  </si>
  <si>
    <t>Sl-DSK502</t>
  </si>
  <si>
    <t>25PPM</t>
  </si>
  <si>
    <t>22PPM</t>
  </si>
  <si>
    <t>SL-M4070Fr</t>
  </si>
  <si>
    <t>40PPM</t>
  </si>
  <si>
    <t xml:space="preserve"> - </t>
  </si>
  <si>
    <t xml:space="preserve">Speed / PPM </t>
  </si>
  <si>
    <t>QTY  / Unit</t>
  </si>
  <si>
    <t>Solution 2</t>
  </si>
  <si>
    <t>SL-K3300LX</t>
  </si>
  <si>
    <t>E77650</t>
  </si>
  <si>
    <t>Sl-DSK3300</t>
  </si>
  <si>
    <t xml:space="preserve">Y1G17L </t>
  </si>
  <si>
    <t>HP Pagewide</t>
  </si>
  <si>
    <t>Solution 3</t>
  </si>
  <si>
    <t>P1V117L</t>
  </si>
  <si>
    <t xml:space="preserve">SAMSUNG , HP </t>
  </si>
  <si>
    <t>CLX-FAX 160, CC487A</t>
  </si>
  <si>
    <t xml:space="preserve">ให้ทe Remark ในกรณี ตู้เพิ่ม 50 ตู้คิดราคาเพิ่มเท่าไร </t>
  </si>
  <si>
    <t xml:space="preserve">ให้แยกราคา เป็น Detail </t>
  </si>
  <si>
    <t xml:space="preserve">A3 ประมาณ 20% </t>
  </si>
  <si>
    <t>Consumable</t>
  </si>
  <si>
    <t xml:space="preserve">ต่อตลับที่สามารใช้ได้ </t>
  </si>
  <si>
    <t xml:space="preserve">Unit </t>
  </si>
  <si>
    <t xml:space="preserve"> จำนวน </t>
  </si>
  <si>
    <t xml:space="preserve">Toner  203 U </t>
  </si>
  <si>
    <t xml:space="preserve">Toner  D704S </t>
  </si>
  <si>
    <t xml:space="preserve">R704 s </t>
  </si>
  <si>
    <t>K3300NR</t>
  </si>
  <si>
    <t xml:space="preserve">Mono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</si>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</sst>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0.0"/>
  </numFmts>
  <fonts count="13" x14ac:knownFonts="1">
    <font>
      <sz val="14"/>
      <color theme="1"/>
      <name val="Angsana New"/>
      <family val="2"/>
    </font>
    <font>
      <sz val="14"/>
      <color theme="1"/>
      <name val="Angsana New"/>
      <family val="2"/>
    </font>
    <font>
      <u/>
      <sz val="14"/>
      <color theme="10"/>
      <name val="Angsana New"/>
      <family val="2"/>
    </font>
    <font>
      <u/>
      <sz val="14"/>
      <color theme="11"/>
      <name val="Angsana New"/>
      <family val="2"/>
    </font>
    <font>
      <sz val="14"/>
      <color rgb="FFFF0000"/>
      <name val="Angsana New"/>
      <family val="2"/>
    </font>
    <font>
      <sz val="14"/>
      <color rgb="FF000000"/>
      <name val="Angsana New"/>
      <family val="2"/>
    </font>
    <font>
      <sz val="14"/>
      <name val="Angsana New"/>
    </font>
    <font>
      <b/>
      <sz val="14"/>
      <color theme="1"/>
      <name val="Angsana New"/>
    </font>
    <font>
      <b/>
      <sz val="16"/>
      <color theme="1"/>
      <name val="Angsana New"/>
    </font>
    <font>
      <sz val="8"/>
      <name val="Angsana New"/>
      <family val="2"/>
    </font>
    <font>
      <sz val="14"/>
      <color theme="1"/>
      <name val="RSU Light"/>
      <family val="2"/>
    </font>
    <font>
      <sz val="12"/>
      <color theme="1"/>
      <name val="RSU Light"/>
      <family val="2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ill="1"/>
    <xf numFmtId="43" fontId="0" fillId="2" borderId="1" xfId="0" applyNumberFormat="1" applyFill="1" applyBorder="1"/>
    <xf numFmtId="43" fontId="0" fillId="0" borderId="0" xfId="0" applyNumberFormat="1"/>
    <xf numFmtId="43" fontId="0" fillId="0" borderId="0" xfId="1" applyFont="1" applyAlignment="1">
      <alignment horizontal="center"/>
    </xf>
    <xf numFmtId="0" fontId="5" fillId="0" borderId="0" xfId="0" applyFont="1"/>
    <xf numFmtId="0" fontId="4" fillId="0" borderId="0" xfId="0" applyFont="1"/>
    <xf numFmtId="0" fontId="0" fillId="3" borderId="0" xfId="0" applyFill="1" applyAlignment="1">
      <alignment horizontal="center"/>
    </xf>
    <xf numFmtId="43" fontId="0" fillId="3" borderId="0" xfId="1" applyFont="1" applyFill="1"/>
    <xf numFmtId="43" fontId="0" fillId="3" borderId="0" xfId="0" applyNumberFormat="1" applyFill="1"/>
    <xf numFmtId="0" fontId="0" fillId="0" borderId="0" xfId="0" applyNumberFormat="1"/>
    <xf numFmtId="164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applyBorder="1" applyAlignment="1"/>
    <xf numFmtId="43" fontId="0" fillId="4" borderId="1" xfId="0" applyNumberFormat="1" applyFill="1" applyBorder="1"/>
    <xf numFmtId="0" fontId="0" fillId="4" borderId="1" xfId="0" applyFill="1" applyBorder="1" applyAlignmen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43" fontId="0" fillId="5" borderId="1" xfId="1" applyFont="1" applyFill="1" applyBorder="1"/>
    <xf numFmtId="43" fontId="0" fillId="5" borderId="1" xfId="1" applyFon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164" fontId="6" fillId="3" borderId="1" xfId="1" applyNumberFormat="1" applyFont="1" applyFill="1" applyBorder="1" applyAlignment="1">
      <alignment horizontal="center"/>
    </xf>
    <xf numFmtId="43" fontId="0" fillId="3" borderId="1" xfId="1" applyFont="1" applyFill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6" borderId="1" xfId="0" applyFill="1" applyBorder="1"/>
    <xf numFmtId="43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43" fontId="6" fillId="4" borderId="1" xfId="1" applyFont="1" applyFill="1" applyBorder="1" applyAlignment="1">
      <alignment horizontal="center"/>
    </xf>
    <xf numFmtId="43" fontId="6" fillId="4" borderId="1" xfId="0" applyNumberFormat="1" applyFont="1" applyFill="1" applyBorder="1" applyAlignment="1">
      <alignment horizontal="center"/>
    </xf>
    <xf numFmtId="9" fontId="0" fillId="4" borderId="1" xfId="88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43" fontId="0" fillId="4" borderId="1" xfId="1" applyFont="1" applyFill="1" applyBorder="1" applyAlignment="1"/>
    <xf numFmtId="0" fontId="0" fillId="4" borderId="1" xfId="0" applyFill="1" applyBorder="1" applyAlignment="1">
      <alignment horizontal="center" vertical="center"/>
    </xf>
    <xf numFmtId="43" fontId="0" fillId="0" borderId="0" xfId="1" applyFont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0" borderId="0" xfId="0" applyNumberFormat="1"/>
    <xf numFmtId="43" fontId="0" fillId="4" borderId="1" xfId="0" applyNumberFormat="1" applyFill="1" applyBorder="1" applyAlignment="1">
      <alignment horizontal="center"/>
    </xf>
    <xf numFmtId="43" fontId="0" fillId="4" borderId="0" xfId="0" applyNumberFormat="1" applyFill="1"/>
    <xf numFmtId="166" fontId="0" fillId="2" borderId="1" xfId="0" applyNumberFormat="1" applyFill="1" applyBorder="1"/>
    <xf numFmtId="0" fontId="5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164" fontId="4" fillId="0" borderId="0" xfId="0" applyNumberFormat="1" applyFont="1"/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7" borderId="0" xfId="0" applyFont="1" applyFill="1"/>
    <xf numFmtId="164" fontId="12" fillId="3" borderId="0" xfId="0" applyNumberFormat="1" applyFont="1" applyFill="1"/>
    <xf numFmtId="164" fontId="0" fillId="0" borderId="0" xfId="1" applyNumberFormat="1" applyFont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3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  <cellStyle name="Percent" xfId="88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topLeftCell="A4" workbookViewId="0">
      <selection activeCell="J10" sqref="J10"/>
    </sheetView>
  </sheetViews>
  <sheetFormatPr baseColWidth="10" defaultRowHeight="17" x14ac:dyDescent="0"/>
  <cols>
    <col min="1" max="1" width="48.59765625" customWidth="1"/>
    <col min="2" max="4" width="18.19921875" customWidth="1"/>
    <col min="5" max="5" width="16.796875" customWidth="1"/>
    <col min="7" max="7" width="11" customWidth="1"/>
  </cols>
  <sheetData>
    <row r="2" spans="1:5">
      <c r="A2" s="41" t="s">
        <v>2</v>
      </c>
      <c r="B2" s="42"/>
      <c r="C2" s="42"/>
      <c r="D2" s="42"/>
      <c r="E2" s="43"/>
    </row>
    <row r="3" spans="1:5" s="1" customFormat="1">
      <c r="A3" s="4" t="s">
        <v>0</v>
      </c>
      <c r="B3" s="24" t="s">
        <v>60</v>
      </c>
      <c r="C3" s="24" t="s">
        <v>64</v>
      </c>
      <c r="D3" s="4"/>
      <c r="E3" s="4"/>
    </row>
    <row r="4" spans="1:5" s="1" customFormat="1">
      <c r="A4" s="4" t="s">
        <v>1</v>
      </c>
      <c r="B4" s="24">
        <v>88</v>
      </c>
      <c r="C4" s="24">
        <v>10</v>
      </c>
      <c r="D4" s="4"/>
      <c r="E4" s="4"/>
    </row>
    <row r="5" spans="1:5">
      <c r="E5" s="5">
        <f>E4*8000</f>
        <v>0</v>
      </c>
    </row>
    <row r="6" spans="1:5">
      <c r="A6" s="6" t="s">
        <v>7</v>
      </c>
      <c r="B6" s="6"/>
      <c r="C6" s="6"/>
      <c r="D6" s="25">
        <v>48</v>
      </c>
      <c r="E6" s="7"/>
    </row>
    <row r="7" spans="1:5" ht="39" customHeight="1">
      <c r="A7" s="6" t="s">
        <v>44</v>
      </c>
      <c r="B7" s="6"/>
      <c r="C7" s="26">
        <v>600000</v>
      </c>
      <c r="D7" s="8">
        <f>C7*D6</f>
        <v>28800000</v>
      </c>
      <c r="E7" s="10"/>
    </row>
    <row r="8" spans="1:5" ht="39" customHeight="1">
      <c r="A8" s="6" t="s">
        <v>43</v>
      </c>
      <c r="B8" s="6"/>
      <c r="C8" s="26">
        <v>40000</v>
      </c>
      <c r="D8" s="8">
        <f>C8*D6</f>
        <v>1920000</v>
      </c>
      <c r="E8" s="10"/>
    </row>
    <row r="9" spans="1:5">
      <c r="A9" s="2" t="s">
        <v>3</v>
      </c>
      <c r="B9" s="2"/>
      <c r="C9" s="2"/>
      <c r="D9" s="3">
        <v>1</v>
      </c>
      <c r="E9" s="4"/>
    </row>
    <row r="11" spans="1:5">
      <c r="A11" s="9" t="s">
        <v>4</v>
      </c>
      <c r="B11" s="9"/>
      <c r="C11" s="9"/>
    </row>
    <row r="12" spans="1:5">
      <c r="A12" t="s">
        <v>45</v>
      </c>
    </row>
    <row r="13" spans="1:5">
      <c r="A13" t="s">
        <v>46</v>
      </c>
    </row>
    <row r="14" spans="1:5">
      <c r="A14" t="s">
        <v>47</v>
      </c>
    </row>
    <row r="15" spans="1:5">
      <c r="A15" t="s">
        <v>48</v>
      </c>
    </row>
    <row r="16" spans="1:5">
      <c r="A16" s="9" t="s">
        <v>59</v>
      </c>
      <c r="B16" s="9"/>
      <c r="C16" s="9"/>
    </row>
    <row r="17" spans="1:7">
      <c r="A17" s="57" t="s">
        <v>107</v>
      </c>
      <c r="B17" s="11">
        <f>D7/169/48</f>
        <v>3550.2958579881656</v>
      </c>
      <c r="C17" s="11"/>
    </row>
    <row r="18" spans="1:7">
      <c r="A18" s="57" t="s">
        <v>31</v>
      </c>
      <c r="B18" s="11">
        <f>D8/69/48</f>
        <v>579.71014492753625</v>
      </c>
    </row>
    <row r="19" spans="1:7">
      <c r="A19" s="57"/>
      <c r="B19" s="11"/>
    </row>
    <row r="20" spans="1:7" ht="22">
      <c r="A20" s="82" t="s">
        <v>99</v>
      </c>
    </row>
    <row r="21" spans="1:7" ht="20">
      <c r="A21" t="s">
        <v>103</v>
      </c>
      <c r="B21" s="83" t="s">
        <v>100</v>
      </c>
      <c r="C21">
        <v>15000</v>
      </c>
      <c r="D21" s="83" t="s">
        <v>13</v>
      </c>
      <c r="E21" s="84">
        <v>100</v>
      </c>
      <c r="F21" s="83" t="s">
        <v>102</v>
      </c>
      <c r="G21" s="86">
        <f>C21/100*E21</f>
        <v>15000</v>
      </c>
    </row>
    <row r="22" spans="1:7">
      <c r="B22" s="11">
        <f>D7/169*100</f>
        <v>17041420.118343197</v>
      </c>
      <c r="C22" s="85">
        <f>B22/G21</f>
        <v>1136.094674556213</v>
      </c>
      <c r="D22" t="s">
        <v>101</v>
      </c>
      <c r="G22" s="86"/>
    </row>
    <row r="23" spans="1:7">
      <c r="A23" t="s">
        <v>106</v>
      </c>
      <c r="G23" s="86"/>
    </row>
    <row r="24" spans="1:7" ht="20">
      <c r="A24" t="s">
        <v>104</v>
      </c>
      <c r="B24" s="83" t="s">
        <v>100</v>
      </c>
      <c r="C24">
        <v>25000</v>
      </c>
      <c r="D24" s="83" t="s">
        <v>13</v>
      </c>
      <c r="E24" s="84">
        <v>100</v>
      </c>
      <c r="F24" s="83" t="s">
        <v>102</v>
      </c>
      <c r="G24" s="86">
        <f>C24/100*E24</f>
        <v>25000</v>
      </c>
    </row>
    <row r="25" spans="1:7">
      <c r="B25" s="11">
        <f>D7/169*10</f>
        <v>1704142.0118343197</v>
      </c>
      <c r="C25" s="85">
        <f>B25/G24</f>
        <v>68.165680473372788</v>
      </c>
      <c r="D25" t="s">
        <v>101</v>
      </c>
    </row>
    <row r="26" spans="1:7">
      <c r="B26" s="11"/>
      <c r="C26" s="85"/>
    </row>
    <row r="27" spans="1:7" ht="20">
      <c r="A27" t="s">
        <v>105</v>
      </c>
      <c r="B27" s="83" t="s">
        <v>100</v>
      </c>
      <c r="C27" s="86">
        <v>100000</v>
      </c>
      <c r="D27" s="83" t="s">
        <v>13</v>
      </c>
      <c r="E27" s="84">
        <v>100</v>
      </c>
      <c r="F27" s="83" t="s">
        <v>102</v>
      </c>
      <c r="G27" s="86">
        <f>C27/100*E27</f>
        <v>100000</v>
      </c>
    </row>
    <row r="28" spans="1:7">
      <c r="B28" s="11">
        <f>D7/169*10</f>
        <v>1704142.0118343197</v>
      </c>
      <c r="C28" s="85">
        <f>B28/G27</f>
        <v>17.041420118343197</v>
      </c>
      <c r="D28" t="s">
        <v>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2:P64"/>
  <sheetViews>
    <sheetView workbookViewId="0">
      <selection activeCell="E28" sqref="E28"/>
    </sheetView>
  </sheetViews>
  <sheetFormatPr baseColWidth="10" defaultRowHeight="17" x14ac:dyDescent="0"/>
  <cols>
    <col min="1" max="1" width="21.59765625" customWidth="1"/>
    <col min="2" max="2" width="21.3984375" customWidth="1"/>
    <col min="3" max="3" width="14.796875" style="20" customWidth="1"/>
    <col min="4" max="5" width="13" customWidth="1"/>
    <col min="6" max="6" width="19.59765625" customWidth="1"/>
    <col min="7" max="7" width="28.3984375" customWidth="1"/>
    <col min="8" max="8" width="12.3984375" hidden="1" customWidth="1"/>
    <col min="9" max="9" width="18.19921875" customWidth="1"/>
    <col min="10" max="10" width="14.19921875" customWidth="1"/>
    <col min="11" max="11" width="13.3984375" bestFit="1" customWidth="1"/>
    <col min="12" max="12" width="16.19921875" customWidth="1"/>
    <col min="13" max="13" width="40" customWidth="1"/>
    <col min="14" max="15" width="12.3984375" bestFit="1" customWidth="1"/>
  </cols>
  <sheetData>
    <row r="2" spans="1:14">
      <c r="A2" s="94"/>
      <c r="B2" s="95"/>
      <c r="C2" s="95"/>
      <c r="D2" s="95"/>
      <c r="E2" s="95"/>
      <c r="F2" s="95"/>
      <c r="G2" s="95"/>
      <c r="H2" s="95"/>
      <c r="I2" s="95"/>
      <c r="J2" s="95"/>
      <c r="K2" s="96"/>
    </row>
    <row r="3" spans="1:14">
      <c r="A3" s="97" t="s">
        <v>32</v>
      </c>
      <c r="B3" s="27" t="s">
        <v>106</v>
      </c>
      <c r="C3" s="27"/>
      <c r="D3" s="27"/>
      <c r="E3" s="37">
        <v>10</v>
      </c>
      <c r="F3" s="27" t="s">
        <v>6</v>
      </c>
      <c r="G3" s="28">
        <v>45000</v>
      </c>
      <c r="H3" s="67"/>
      <c r="I3" s="27"/>
      <c r="J3" s="38">
        <f>E3*G3</f>
        <v>450000</v>
      </c>
      <c r="K3" s="27" t="s">
        <v>5</v>
      </c>
      <c r="L3" s="14"/>
      <c r="M3" s="78"/>
      <c r="N3" s="12"/>
    </row>
    <row r="4" spans="1:14">
      <c r="A4" s="97"/>
      <c r="B4" s="27" t="s">
        <v>60</v>
      </c>
      <c r="C4" s="27"/>
      <c r="D4" s="27"/>
      <c r="E4" s="37">
        <v>100</v>
      </c>
      <c r="F4" s="27" t="s">
        <v>6</v>
      </c>
      <c r="G4" s="28">
        <v>9000</v>
      </c>
      <c r="H4" s="67"/>
      <c r="I4" s="27"/>
      <c r="J4" s="38">
        <f>E4*G4</f>
        <v>900000</v>
      </c>
      <c r="K4" s="27" t="s">
        <v>5</v>
      </c>
      <c r="L4" s="14"/>
      <c r="M4" s="14"/>
      <c r="N4" s="12"/>
    </row>
    <row r="5" spans="1:14">
      <c r="A5" s="97"/>
      <c r="B5" s="58" t="s">
        <v>61</v>
      </c>
      <c r="C5" s="58"/>
      <c r="D5" s="58"/>
      <c r="E5" s="59">
        <v>69</v>
      </c>
      <c r="F5" s="58" t="s">
        <v>6</v>
      </c>
      <c r="G5" s="60">
        <v>84000</v>
      </c>
      <c r="H5" s="61"/>
      <c r="I5" s="58"/>
      <c r="J5" s="62">
        <f>E5*G5</f>
        <v>5796000</v>
      </c>
      <c r="K5" s="58" t="s">
        <v>5</v>
      </c>
      <c r="L5" s="14"/>
      <c r="M5" s="78"/>
      <c r="N5" s="12"/>
    </row>
    <row r="6" spans="1:14">
      <c r="A6" s="97"/>
      <c r="B6" s="27" t="s">
        <v>42</v>
      </c>
      <c r="C6" s="27"/>
      <c r="D6" s="27"/>
      <c r="E6" s="37">
        <v>79</v>
      </c>
      <c r="F6" s="27" t="s">
        <v>6</v>
      </c>
      <c r="G6" s="28">
        <v>1800</v>
      </c>
      <c r="H6" s="67"/>
      <c r="I6" s="27"/>
      <c r="J6" s="38">
        <f>E6*G6</f>
        <v>142200</v>
      </c>
      <c r="K6" s="27" t="s">
        <v>5</v>
      </c>
      <c r="L6" s="14"/>
      <c r="M6" s="14"/>
    </row>
    <row r="7" spans="1:14">
      <c r="A7" s="41"/>
      <c r="B7" s="42"/>
      <c r="C7" s="65"/>
      <c r="D7" s="42"/>
      <c r="E7" s="42"/>
      <c r="F7" s="42"/>
      <c r="G7" s="42"/>
      <c r="H7" s="42"/>
      <c r="I7" s="27" t="s">
        <v>62</v>
      </c>
      <c r="J7" s="40">
        <f>SUM(J3:J6)</f>
        <v>7288200</v>
      </c>
      <c r="K7" s="27" t="s">
        <v>5</v>
      </c>
      <c r="L7" s="14"/>
      <c r="M7" s="14"/>
    </row>
    <row r="8" spans="1:14">
      <c r="A8" s="27" t="s">
        <v>18</v>
      </c>
      <c r="B8" s="7">
        <v>6</v>
      </c>
      <c r="C8" s="27">
        <f>(B8*4)+100</f>
        <v>124</v>
      </c>
      <c r="D8" s="77"/>
      <c r="E8" s="27" t="s">
        <v>40</v>
      </c>
      <c r="F8" s="27"/>
      <c r="G8" s="39"/>
      <c r="H8" s="27"/>
      <c r="I8" s="39" t="s">
        <v>55</v>
      </c>
      <c r="J8" s="40">
        <f>J7/100*C8</f>
        <v>9037368</v>
      </c>
      <c r="K8" s="27" t="s">
        <v>5</v>
      </c>
      <c r="L8" s="14"/>
      <c r="M8" s="14"/>
    </row>
    <row r="9" spans="1:14" s="20" customFormat="1">
      <c r="A9" s="27" t="s">
        <v>20</v>
      </c>
      <c r="B9" s="7">
        <v>1.5</v>
      </c>
      <c r="C9" s="27" t="s">
        <v>21</v>
      </c>
      <c r="D9" s="27"/>
      <c r="E9" s="29">
        <v>20000</v>
      </c>
      <c r="F9" s="27" t="s">
        <v>51</v>
      </c>
      <c r="G9" s="7">
        <v>48</v>
      </c>
      <c r="H9" s="27"/>
      <c r="I9" s="27" t="s">
        <v>56</v>
      </c>
      <c r="J9" s="38">
        <f>(B9*E9)*G9</f>
        <v>1440000</v>
      </c>
      <c r="K9" s="27" t="s">
        <v>5</v>
      </c>
      <c r="M9" s="22"/>
    </row>
    <row r="10" spans="1:14">
      <c r="A10" s="89"/>
      <c r="B10" s="90"/>
      <c r="C10" s="90"/>
      <c r="D10" s="90"/>
      <c r="E10" s="90"/>
      <c r="F10" s="90"/>
      <c r="G10" s="91"/>
      <c r="H10" s="30"/>
      <c r="I10" s="44" t="s">
        <v>57</v>
      </c>
      <c r="J10" s="45">
        <f>J9+J8</f>
        <v>10477368</v>
      </c>
      <c r="K10" s="46" t="s">
        <v>5</v>
      </c>
    </row>
    <row r="11" spans="1:14">
      <c r="A11" s="87" t="s">
        <v>29</v>
      </c>
      <c r="B11" s="48" t="s">
        <v>30</v>
      </c>
      <c r="C11" s="53"/>
      <c r="D11" s="48"/>
      <c r="E11" s="54">
        <v>0.2</v>
      </c>
      <c r="F11" s="31">
        <f>G16</f>
        <v>28800000</v>
      </c>
      <c r="G11" s="48"/>
      <c r="H11" s="32"/>
      <c r="I11" s="53"/>
      <c r="J11" s="55">
        <f>E11*F11</f>
        <v>5760000</v>
      </c>
      <c r="K11" s="56" t="s">
        <v>5</v>
      </c>
    </row>
    <row r="12" spans="1:14">
      <c r="A12" s="88"/>
      <c r="B12" s="48" t="s">
        <v>31</v>
      </c>
      <c r="C12" s="53"/>
      <c r="D12" s="48"/>
      <c r="E12" s="7">
        <v>1.5</v>
      </c>
      <c r="F12" s="31">
        <f>G17</f>
        <v>1920000</v>
      </c>
      <c r="G12" s="48"/>
      <c r="H12" s="32"/>
      <c r="I12" s="53"/>
      <c r="J12" s="55">
        <f>E12*F12</f>
        <v>2880000</v>
      </c>
      <c r="K12" s="53" t="s">
        <v>5</v>
      </c>
    </row>
    <row r="13" spans="1:14">
      <c r="A13" s="53" t="s">
        <v>39</v>
      </c>
      <c r="B13" s="48"/>
      <c r="C13" s="53"/>
      <c r="D13" s="48"/>
      <c r="E13" s="7">
        <v>0.05</v>
      </c>
      <c r="F13" s="70">
        <f>F11+F12</f>
        <v>30720000</v>
      </c>
      <c r="G13" s="48"/>
      <c r="H13" s="32"/>
      <c r="I13" s="53"/>
      <c r="J13" s="69">
        <f>E13*F13</f>
        <v>1536000</v>
      </c>
      <c r="K13" s="53" t="s">
        <v>5</v>
      </c>
      <c r="M13" s="68"/>
    </row>
    <row r="14" spans="1:14">
      <c r="A14" s="89"/>
      <c r="B14" s="90"/>
      <c r="C14" s="90"/>
      <c r="D14" s="90"/>
      <c r="E14" s="90"/>
      <c r="F14" s="90"/>
      <c r="G14" s="91"/>
      <c r="H14" s="30"/>
      <c r="I14" s="46" t="s">
        <v>58</v>
      </c>
      <c r="J14" s="47">
        <f>SUM(J11:J13)</f>
        <v>10176000</v>
      </c>
      <c r="K14" s="46" t="s">
        <v>5</v>
      </c>
    </row>
    <row r="15" spans="1:14" ht="23" customHeight="1">
      <c r="A15" s="92" t="s">
        <v>33</v>
      </c>
      <c r="B15" s="92" t="s">
        <v>35</v>
      </c>
      <c r="C15" s="34"/>
      <c r="D15" s="34" t="s">
        <v>49</v>
      </c>
      <c r="E15" s="34" t="s">
        <v>50</v>
      </c>
      <c r="F15" s="34" t="s">
        <v>52</v>
      </c>
      <c r="G15" s="34" t="s">
        <v>36</v>
      </c>
      <c r="H15" s="34"/>
      <c r="I15" s="34" t="s">
        <v>28</v>
      </c>
      <c r="J15" s="36" t="s">
        <v>53</v>
      </c>
      <c r="K15" s="34" t="s">
        <v>54</v>
      </c>
    </row>
    <row r="16" spans="1:14" ht="23" customHeight="1">
      <c r="A16" s="92"/>
      <c r="B16" s="92"/>
      <c r="C16" s="66"/>
      <c r="D16" s="92">
        <f>'Requirement &amp; Summery&amp;detail   '!D6</f>
        <v>48</v>
      </c>
      <c r="E16" s="33" t="s">
        <v>26</v>
      </c>
      <c r="F16" s="35">
        <v>600000</v>
      </c>
      <c r="G16" s="35">
        <f>F16*D16</f>
        <v>28800000</v>
      </c>
      <c r="H16" s="33"/>
      <c r="I16" s="64">
        <v>0.38</v>
      </c>
      <c r="J16" s="35">
        <f>G16*I16</f>
        <v>10944000</v>
      </c>
      <c r="K16" s="34" t="s">
        <v>5</v>
      </c>
      <c r="M16" s="74"/>
    </row>
    <row r="17" spans="1:13" ht="23" customHeight="1">
      <c r="A17" s="92"/>
      <c r="B17" s="92"/>
      <c r="C17" s="66"/>
      <c r="D17" s="92"/>
      <c r="E17" s="33" t="s">
        <v>27</v>
      </c>
      <c r="F17" s="35">
        <v>40000</v>
      </c>
      <c r="G17" s="35">
        <f>F17*D16</f>
        <v>1920000</v>
      </c>
      <c r="H17" s="33"/>
      <c r="I17" s="71">
        <v>7</v>
      </c>
      <c r="J17" s="35">
        <f>G17*I17</f>
        <v>13440000</v>
      </c>
      <c r="K17" s="34" t="s">
        <v>5</v>
      </c>
      <c r="M17" s="74"/>
    </row>
    <row r="18" spans="1:13">
      <c r="G18" s="21"/>
      <c r="H18" s="20"/>
      <c r="J18" s="20"/>
      <c r="K18" s="20"/>
      <c r="M18" s="11"/>
    </row>
    <row r="19" spans="1:13">
      <c r="B19" s="20"/>
      <c r="H19" s="21"/>
      <c r="I19" s="20"/>
      <c r="J19" s="20"/>
      <c r="K19" s="20"/>
    </row>
    <row r="20" spans="1:13">
      <c r="H20" s="21"/>
      <c r="I20" s="20"/>
      <c r="J20" s="5"/>
      <c r="K20" s="20"/>
    </row>
    <row r="21" spans="1:13">
      <c r="H21" s="21"/>
      <c r="I21" s="49" t="s">
        <v>38</v>
      </c>
      <c r="J21" s="50">
        <f>J10+J14</f>
        <v>20653368</v>
      </c>
      <c r="K21" s="20"/>
    </row>
    <row r="22" spans="1:13">
      <c r="I22" s="49" t="s">
        <v>37</v>
      </c>
      <c r="J22" s="50">
        <f>SUM(J16:J17)</f>
        <v>24384000</v>
      </c>
      <c r="K22" s="20"/>
    </row>
    <row r="23" spans="1:13">
      <c r="I23" s="49" t="s">
        <v>34</v>
      </c>
      <c r="J23" s="51">
        <f>J22-J21</f>
        <v>3730632</v>
      </c>
      <c r="K23" s="20"/>
    </row>
    <row r="24" spans="1:13">
      <c r="I24" s="49" t="s">
        <v>63</v>
      </c>
      <c r="J24" s="52">
        <f>J23/J21</f>
        <v>0.1806306845450098</v>
      </c>
      <c r="K24" s="20"/>
    </row>
    <row r="25" spans="1:13">
      <c r="K25" s="20"/>
      <c r="L25" t="s">
        <v>108</v>
      </c>
    </row>
    <row r="26" spans="1:13">
      <c r="H26" s="21"/>
      <c r="I26" s="20"/>
      <c r="J26" s="5"/>
      <c r="K26" s="20"/>
    </row>
    <row r="27" spans="1:13">
      <c r="F27" s="76"/>
      <c r="H27" s="21"/>
      <c r="I27" s="75"/>
      <c r="J27" s="5"/>
      <c r="K27" s="20"/>
    </row>
    <row r="28" spans="1:13">
      <c r="F28" s="76"/>
      <c r="H28" s="21"/>
      <c r="I28" s="75"/>
      <c r="J28" s="5"/>
      <c r="K28" s="20"/>
    </row>
    <row r="29" spans="1:13">
      <c r="F29" s="20"/>
      <c r="H29" s="21"/>
      <c r="I29" s="75"/>
      <c r="J29" s="5"/>
      <c r="K29" s="20"/>
    </row>
    <row r="30" spans="1:13">
      <c r="H30" s="21"/>
      <c r="I30" s="73"/>
      <c r="J30" s="5"/>
      <c r="K30" s="20"/>
    </row>
    <row r="31" spans="1:13">
      <c r="D31" s="93"/>
      <c r="H31" s="21"/>
      <c r="I31" s="20"/>
      <c r="J31" s="5"/>
      <c r="K31" s="20"/>
    </row>
    <row r="32" spans="1:13">
      <c r="D32" s="93"/>
      <c r="H32" s="21"/>
      <c r="I32" s="20"/>
      <c r="J32" s="5"/>
      <c r="K32" s="20"/>
    </row>
    <row r="33" spans="1:16">
      <c r="H33" s="21"/>
      <c r="I33" s="20"/>
      <c r="J33" s="5"/>
      <c r="K33" s="20"/>
    </row>
    <row r="34" spans="1:16">
      <c r="H34" s="21"/>
      <c r="I34" s="20"/>
      <c r="J34" s="5"/>
      <c r="K34" s="20"/>
    </row>
    <row r="35" spans="1:16">
      <c r="H35" s="21"/>
      <c r="I35" s="20"/>
      <c r="J35" s="5"/>
      <c r="K35" s="20"/>
    </row>
    <row r="36" spans="1:16">
      <c r="H36" s="21"/>
      <c r="I36" s="20"/>
      <c r="J36" s="5"/>
      <c r="K36" s="20"/>
    </row>
    <row r="37" spans="1:16">
      <c r="H37" s="21"/>
      <c r="I37" s="20"/>
      <c r="J37" s="5"/>
      <c r="K37" s="20"/>
    </row>
    <row r="38" spans="1:16">
      <c r="H38" s="21"/>
      <c r="I38" s="20"/>
      <c r="J38" s="5"/>
      <c r="K38" s="20"/>
    </row>
    <row r="39" spans="1:16">
      <c r="H39" s="21"/>
      <c r="I39" s="20"/>
      <c r="J39" s="5"/>
      <c r="K39" s="20"/>
    </row>
    <row r="40" spans="1:16">
      <c r="H40" s="21"/>
      <c r="I40" s="20"/>
      <c r="J40" s="5"/>
      <c r="K40" s="20"/>
    </row>
    <row r="41" spans="1:16">
      <c r="H41" s="21"/>
      <c r="I41" s="20"/>
      <c r="J41" s="5"/>
      <c r="K41" s="20"/>
    </row>
    <row r="42" spans="1:16">
      <c r="O42" s="5"/>
    </row>
    <row r="43" spans="1:16">
      <c r="G43" s="15"/>
      <c r="J43" s="16"/>
      <c r="K43" s="20"/>
      <c r="O43" s="5"/>
    </row>
    <row r="44" spans="1:16">
      <c r="O44" s="11"/>
    </row>
    <row r="45" spans="1:16">
      <c r="A45" s="20" t="s">
        <v>8</v>
      </c>
      <c r="O45" s="5"/>
    </row>
    <row r="46" spans="1:16">
      <c r="A46" s="20" t="s">
        <v>23</v>
      </c>
      <c r="E46" s="5"/>
      <c r="G46" s="19"/>
      <c r="J46" s="5"/>
      <c r="K46" s="20"/>
      <c r="L46" s="14"/>
      <c r="M46" s="14"/>
      <c r="N46" s="14"/>
      <c r="O46" s="11"/>
      <c r="P46" s="14"/>
    </row>
    <row r="47" spans="1:16">
      <c r="A47" s="20" t="s">
        <v>22</v>
      </c>
      <c r="E47" s="5"/>
      <c r="G47" s="19"/>
      <c r="J47" s="5"/>
      <c r="K47" s="20"/>
      <c r="L47" s="14"/>
      <c r="M47" s="14"/>
      <c r="N47" s="14"/>
      <c r="O47" s="11"/>
    </row>
    <row r="48" spans="1:16">
      <c r="A48" s="20" t="s">
        <v>9</v>
      </c>
      <c r="B48" s="13" t="s">
        <v>13</v>
      </c>
      <c r="C48" s="72"/>
      <c r="E48" s="9"/>
      <c r="J48" s="5"/>
      <c r="K48" s="20"/>
      <c r="M48" s="23"/>
    </row>
    <row r="49" spans="1:13">
      <c r="A49" s="20" t="s">
        <v>24</v>
      </c>
      <c r="J49" s="11"/>
      <c r="K49" s="20"/>
    </row>
    <row r="50" spans="1:13">
      <c r="G50" s="15"/>
      <c r="J50" s="16"/>
      <c r="K50" s="20"/>
    </row>
    <row r="51" spans="1:13">
      <c r="A51" s="20" t="s">
        <v>10</v>
      </c>
    </row>
    <row r="52" spans="1:13">
      <c r="A52" s="20" t="s">
        <v>11</v>
      </c>
      <c r="B52" t="s">
        <v>13</v>
      </c>
      <c r="E52" s="9"/>
      <c r="J52" s="5"/>
      <c r="K52" s="20"/>
      <c r="L52" s="5"/>
    </row>
    <row r="53" spans="1:13">
      <c r="A53" s="20" t="s">
        <v>14</v>
      </c>
      <c r="B53" t="s">
        <v>13</v>
      </c>
      <c r="E53" s="9"/>
      <c r="J53" s="5"/>
      <c r="K53" s="20"/>
      <c r="L53" s="5"/>
    </row>
    <row r="54" spans="1:13">
      <c r="A54" s="20" t="s">
        <v>12</v>
      </c>
      <c r="B54" t="s">
        <v>13</v>
      </c>
      <c r="E54" s="9"/>
      <c r="J54" s="5"/>
      <c r="K54" s="20"/>
      <c r="L54" s="5"/>
    </row>
    <row r="55" spans="1:13">
      <c r="G55" s="15"/>
      <c r="J55" s="17"/>
      <c r="K55" s="20"/>
    </row>
    <row r="56" spans="1:13">
      <c r="G56" s="21"/>
      <c r="J56" s="11"/>
      <c r="K56" s="20"/>
    </row>
    <row r="57" spans="1:13">
      <c r="G57" s="21"/>
      <c r="J57" s="11"/>
      <c r="K57" s="5"/>
      <c r="L57" s="11"/>
      <c r="M57" s="5"/>
    </row>
    <row r="58" spans="1:13">
      <c r="J58" s="11"/>
      <c r="K58" s="11"/>
      <c r="L58" s="18"/>
      <c r="M58" s="11"/>
    </row>
    <row r="59" spans="1:13">
      <c r="A59" t="s">
        <v>15</v>
      </c>
      <c r="J59" s="5"/>
      <c r="M59" s="11"/>
    </row>
    <row r="60" spans="1:13">
      <c r="A60" t="s">
        <v>25</v>
      </c>
    </row>
    <row r="62" spans="1:13">
      <c r="A62" t="s">
        <v>16</v>
      </c>
    </row>
    <row r="63" spans="1:13">
      <c r="A63" t="s">
        <v>17</v>
      </c>
    </row>
    <row r="64" spans="1:13">
      <c r="A64" t="s">
        <v>19</v>
      </c>
      <c r="B64" s="11"/>
      <c r="C64" s="73"/>
      <c r="D64" s="11"/>
      <c r="E64" s="11"/>
      <c r="F64" s="11"/>
      <c r="G64" s="11"/>
      <c r="H64" s="5">
        <f>G64/'Requirement &amp; Summery&amp;detail   '!D7</f>
        <v>0</v>
      </c>
    </row>
  </sheetData>
  <mergeCells count="9">
    <mergeCell ref="D31:D32"/>
    <mergeCell ref="A2:K2"/>
    <mergeCell ref="A3:A6"/>
    <mergeCell ref="A10:G10"/>
    <mergeCell ref="A11:A12"/>
    <mergeCell ref="A14:G14"/>
    <mergeCell ref="A15:A17"/>
    <mergeCell ref="B15:B17"/>
    <mergeCell ref="D16:D1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E31"/>
  <sheetViews>
    <sheetView workbookViewId="0">
      <selection activeCell="F31" sqref="F31"/>
    </sheetView>
  </sheetViews>
  <sheetFormatPr baseColWidth="10" defaultRowHeight="17" x14ac:dyDescent="0"/>
  <cols>
    <col min="1" max="6" width="24.19921875" customWidth="1"/>
  </cols>
  <sheetData>
    <row r="2" spans="1:5" ht="20">
      <c r="A2" s="81" t="s">
        <v>65</v>
      </c>
      <c r="B2" s="98" t="s">
        <v>68</v>
      </c>
      <c r="C2" s="99"/>
      <c r="D2" s="99"/>
      <c r="E2" s="100"/>
    </row>
    <row r="3" spans="1:5" ht="20">
      <c r="A3" s="81" t="s">
        <v>71</v>
      </c>
      <c r="B3" s="81" t="s">
        <v>66</v>
      </c>
      <c r="C3" s="81" t="s">
        <v>67</v>
      </c>
      <c r="D3" s="81" t="s">
        <v>84</v>
      </c>
      <c r="E3" s="81" t="s">
        <v>85</v>
      </c>
    </row>
    <row r="4" spans="1:5">
      <c r="A4" s="2" t="s">
        <v>2</v>
      </c>
      <c r="B4" s="2" t="s">
        <v>69</v>
      </c>
      <c r="C4" s="2" t="s">
        <v>30</v>
      </c>
      <c r="D4" s="63" t="s">
        <v>70</v>
      </c>
      <c r="E4" s="63">
        <v>10</v>
      </c>
    </row>
    <row r="5" spans="1:5">
      <c r="A5" s="2" t="s">
        <v>2</v>
      </c>
      <c r="B5" s="2" t="s">
        <v>81</v>
      </c>
      <c r="C5" s="2" t="s">
        <v>30</v>
      </c>
      <c r="D5" s="63" t="s">
        <v>82</v>
      </c>
      <c r="E5" s="63">
        <v>100</v>
      </c>
    </row>
    <row r="6" spans="1:5">
      <c r="A6" s="2" t="s">
        <v>72</v>
      </c>
      <c r="B6" s="2" t="s">
        <v>73</v>
      </c>
      <c r="C6" s="2" t="s">
        <v>31</v>
      </c>
      <c r="D6" s="63" t="s">
        <v>70</v>
      </c>
      <c r="E6" s="63">
        <v>50</v>
      </c>
    </row>
    <row r="7" spans="1:5">
      <c r="A7" s="2" t="s">
        <v>72</v>
      </c>
      <c r="B7" s="2" t="s">
        <v>74</v>
      </c>
      <c r="C7" s="2" t="s">
        <v>31</v>
      </c>
      <c r="D7" s="63" t="s">
        <v>79</v>
      </c>
      <c r="E7" s="63">
        <v>9</v>
      </c>
    </row>
    <row r="8" spans="1:5">
      <c r="A8" s="2" t="s">
        <v>2</v>
      </c>
      <c r="B8" s="2" t="s">
        <v>75</v>
      </c>
      <c r="C8" s="2" t="s">
        <v>31</v>
      </c>
      <c r="D8" s="79" t="s">
        <v>80</v>
      </c>
      <c r="E8" s="63">
        <v>10</v>
      </c>
    </row>
    <row r="9" spans="1:5">
      <c r="A9" s="2" t="s">
        <v>41</v>
      </c>
      <c r="B9" s="2" t="s">
        <v>76</v>
      </c>
      <c r="C9" s="2" t="s">
        <v>77</v>
      </c>
      <c r="D9" s="63" t="s">
        <v>83</v>
      </c>
      <c r="E9" s="63">
        <v>30</v>
      </c>
    </row>
    <row r="10" spans="1:5">
      <c r="A10" s="2" t="s">
        <v>2</v>
      </c>
      <c r="B10" s="2" t="s">
        <v>78</v>
      </c>
      <c r="C10" s="2" t="s">
        <v>42</v>
      </c>
      <c r="D10" s="63" t="s">
        <v>83</v>
      </c>
      <c r="E10" s="63">
        <v>79</v>
      </c>
    </row>
    <row r="11" spans="1:5">
      <c r="A11" s="89"/>
      <c r="B11" s="90"/>
      <c r="C11" s="90"/>
      <c r="D11" s="90"/>
      <c r="E11" s="91"/>
    </row>
    <row r="12" spans="1:5" ht="20">
      <c r="A12" s="81" t="s">
        <v>65</v>
      </c>
      <c r="B12" s="98" t="s">
        <v>86</v>
      </c>
      <c r="C12" s="99"/>
      <c r="D12" s="99"/>
      <c r="E12" s="100"/>
    </row>
    <row r="13" spans="1:5" ht="20">
      <c r="A13" s="81" t="s">
        <v>71</v>
      </c>
      <c r="B13" s="81" t="s">
        <v>66</v>
      </c>
      <c r="C13" s="81" t="s">
        <v>67</v>
      </c>
      <c r="D13" s="81" t="s">
        <v>84</v>
      </c>
      <c r="E13" s="81" t="s">
        <v>85</v>
      </c>
    </row>
    <row r="14" spans="1:5">
      <c r="A14" s="2" t="s">
        <v>2</v>
      </c>
      <c r="B14" s="2" t="s">
        <v>87</v>
      </c>
      <c r="C14" s="2" t="s">
        <v>30</v>
      </c>
      <c r="D14" s="63" t="s">
        <v>70</v>
      </c>
      <c r="E14" s="63">
        <v>10</v>
      </c>
    </row>
    <row r="15" spans="1:5">
      <c r="A15" s="2" t="s">
        <v>2</v>
      </c>
      <c r="B15" s="2" t="s">
        <v>81</v>
      </c>
      <c r="C15" s="2" t="s">
        <v>30</v>
      </c>
      <c r="D15" s="63" t="s">
        <v>82</v>
      </c>
      <c r="E15" s="63">
        <v>100</v>
      </c>
    </row>
    <row r="16" spans="1:5">
      <c r="A16" s="2" t="s">
        <v>91</v>
      </c>
      <c r="B16" s="2" t="s">
        <v>88</v>
      </c>
      <c r="C16" s="2" t="s">
        <v>31</v>
      </c>
      <c r="D16" s="63" t="s">
        <v>70</v>
      </c>
      <c r="E16" s="63">
        <v>69</v>
      </c>
    </row>
    <row r="17" spans="1:5">
      <c r="A17" s="2" t="s">
        <v>94</v>
      </c>
      <c r="B17" s="2" t="s">
        <v>95</v>
      </c>
      <c r="C17" s="2" t="s">
        <v>77</v>
      </c>
      <c r="D17" s="63" t="s">
        <v>83</v>
      </c>
      <c r="E17" s="63">
        <v>30</v>
      </c>
    </row>
    <row r="18" spans="1:5">
      <c r="A18" s="2" t="s">
        <v>72</v>
      </c>
      <c r="B18" s="2" t="s">
        <v>90</v>
      </c>
      <c r="C18" s="2" t="s">
        <v>42</v>
      </c>
      <c r="D18" s="63" t="s">
        <v>83</v>
      </c>
      <c r="E18" s="63">
        <v>69</v>
      </c>
    </row>
    <row r="19" spans="1:5">
      <c r="A19" s="2" t="s">
        <v>2</v>
      </c>
      <c r="B19" s="2" t="s">
        <v>89</v>
      </c>
      <c r="C19" s="2" t="s">
        <v>42</v>
      </c>
      <c r="D19" s="63" t="s">
        <v>83</v>
      </c>
      <c r="E19" s="63">
        <v>10</v>
      </c>
    </row>
    <row r="20" spans="1:5">
      <c r="A20" s="89"/>
      <c r="B20" s="90"/>
      <c r="C20" s="90"/>
      <c r="D20" s="90"/>
      <c r="E20" s="91"/>
    </row>
    <row r="21" spans="1:5">
      <c r="A21" s="80" t="s">
        <v>65</v>
      </c>
      <c r="B21" s="101" t="s">
        <v>92</v>
      </c>
      <c r="C21" s="102"/>
      <c r="D21" s="102"/>
      <c r="E21" s="103"/>
    </row>
    <row r="22" spans="1:5">
      <c r="A22" s="80" t="s">
        <v>71</v>
      </c>
      <c r="B22" s="80" t="s">
        <v>66</v>
      </c>
      <c r="C22" s="80" t="s">
        <v>67</v>
      </c>
      <c r="D22" s="80" t="s">
        <v>84</v>
      </c>
      <c r="E22" s="80" t="s">
        <v>85</v>
      </c>
    </row>
    <row r="23" spans="1:5">
      <c r="A23" s="2" t="s">
        <v>2</v>
      </c>
      <c r="B23" s="2" t="s">
        <v>87</v>
      </c>
      <c r="C23" s="2" t="s">
        <v>30</v>
      </c>
      <c r="D23" s="63" t="s">
        <v>70</v>
      </c>
      <c r="E23" s="63">
        <v>10</v>
      </c>
    </row>
    <row r="24" spans="1:5">
      <c r="A24" s="2" t="s">
        <v>2</v>
      </c>
      <c r="B24" s="2" t="s">
        <v>81</v>
      </c>
      <c r="C24" s="2" t="s">
        <v>30</v>
      </c>
      <c r="D24" s="63" t="s">
        <v>82</v>
      </c>
      <c r="E24" s="63">
        <v>100</v>
      </c>
    </row>
    <row r="25" spans="1:5">
      <c r="A25" s="2" t="s">
        <v>91</v>
      </c>
      <c r="B25" s="2" t="s">
        <v>61</v>
      </c>
      <c r="C25" s="2" t="s">
        <v>31</v>
      </c>
      <c r="D25" s="63" t="s">
        <v>70</v>
      </c>
      <c r="E25" s="63">
        <v>69</v>
      </c>
    </row>
    <row r="26" spans="1:5">
      <c r="A26" s="2" t="s">
        <v>72</v>
      </c>
      <c r="B26" s="2" t="s">
        <v>93</v>
      </c>
      <c r="C26" s="2" t="s">
        <v>42</v>
      </c>
      <c r="D26" s="63" t="s">
        <v>83</v>
      </c>
      <c r="E26" s="63">
        <v>69</v>
      </c>
    </row>
    <row r="27" spans="1:5">
      <c r="A27" s="2" t="s">
        <v>2</v>
      </c>
      <c r="B27" s="2" t="s">
        <v>89</v>
      </c>
      <c r="C27" s="2" t="s">
        <v>42</v>
      </c>
      <c r="D27" s="63" t="s">
        <v>83</v>
      </c>
      <c r="E27" s="63">
        <v>10</v>
      </c>
    </row>
    <row r="29" spans="1:5">
      <c r="A29" t="s">
        <v>96</v>
      </c>
    </row>
    <row r="30" spans="1:5">
      <c r="A30" t="s">
        <v>97</v>
      </c>
    </row>
    <row r="31" spans="1:5">
      <c r="A31" t="s">
        <v>98</v>
      </c>
    </row>
  </sheetData>
  <mergeCells count="5">
    <mergeCell ref="B2:E2"/>
    <mergeCell ref="B12:E12"/>
    <mergeCell ref="B21:E21"/>
    <mergeCell ref="A20:E20"/>
    <mergeCell ref="A11:E11"/>
  </mergeCells>
  <phoneticPr fontId="9" type="noConversion"/>
  <printOptions horizontalCentered="1" verticalCentered="1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&amp; Summery&amp;detail   </vt:lpstr>
      <vt:lpstr>ประมาณการณ์​ 5 (2)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2018-10-31T01:34:00Z</cp:lastPrinted>
  <dcterms:created xsi:type="dcterms:W3CDTF">2018-07-10T03:58:51Z</dcterms:created>
  <dcterms:modified xsi:type="dcterms:W3CDTF">2018-10-31T03:56:36Z</dcterms:modified>
</cp:coreProperties>
</file>