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80" yWindow="1840" windowWidth="25040" windowHeight="15500" tabRatio="500"/>
  </bookViews>
  <sheets>
    <sheet name="0ption 1 " sheetId="1" r:id="rId1"/>
    <sheet name="0ption 2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3" l="1"/>
  <c r="C4" i="3"/>
  <c r="C2" i="3"/>
  <c r="B2" i="3"/>
  <c r="B38" i="2"/>
  <c r="E38" i="2"/>
  <c r="H2" i="2"/>
  <c r="B40" i="2"/>
  <c r="E40" i="2"/>
  <c r="B41" i="2"/>
  <c r="E41" i="2"/>
  <c r="C2" i="2"/>
  <c r="B39" i="2"/>
  <c r="E39" i="2"/>
  <c r="B9" i="2"/>
  <c r="B10" i="2"/>
  <c r="B17" i="2"/>
  <c r="G16" i="2"/>
  <c r="C17" i="2"/>
  <c r="B42" i="2"/>
  <c r="C42" i="2"/>
  <c r="E42" i="2"/>
  <c r="B20" i="2"/>
  <c r="G19" i="2"/>
  <c r="C20" i="2"/>
  <c r="B43" i="2"/>
  <c r="C43" i="2"/>
  <c r="E43" i="2"/>
  <c r="C9" i="2"/>
  <c r="C10" i="2"/>
  <c r="B26" i="2"/>
  <c r="G25" i="2"/>
  <c r="C26" i="2"/>
  <c r="B44" i="2"/>
  <c r="C44" i="2"/>
  <c r="E44" i="2"/>
  <c r="B29" i="2"/>
  <c r="G28" i="2"/>
  <c r="C29" i="2"/>
  <c r="B45" i="2"/>
  <c r="C45" i="2"/>
  <c r="E45" i="2"/>
  <c r="E46" i="2"/>
  <c r="B47" i="2"/>
  <c r="E47" i="2"/>
  <c r="B50" i="2"/>
  <c r="E50" i="2"/>
  <c r="B48" i="2"/>
  <c r="E48" i="2"/>
  <c r="B49" i="2"/>
  <c r="E49" i="2"/>
  <c r="E51" i="2"/>
  <c r="B6" i="2"/>
  <c r="E52" i="2"/>
  <c r="H42" i="2"/>
  <c r="C11" i="2"/>
  <c r="E53" i="2"/>
  <c r="E54" i="2"/>
  <c r="H38" i="2"/>
  <c r="C8" i="2"/>
  <c r="B8" i="2"/>
  <c r="A45" i="2"/>
  <c r="A44" i="2"/>
  <c r="A43" i="2"/>
  <c r="A42" i="2"/>
  <c r="A41" i="2"/>
  <c r="A40" i="2"/>
  <c r="A39" i="2"/>
  <c r="A38" i="2"/>
  <c r="A23" i="2"/>
  <c r="A14" i="2"/>
  <c r="B36" i="1"/>
  <c r="E36" i="1"/>
  <c r="C2" i="1"/>
  <c r="B37" i="1"/>
  <c r="E37" i="1"/>
  <c r="B38" i="1"/>
  <c r="E38" i="1"/>
  <c r="H2" i="1"/>
  <c r="B39" i="1"/>
  <c r="E39" i="1"/>
  <c r="B40" i="1"/>
  <c r="E40" i="1"/>
  <c r="B9" i="1"/>
  <c r="B10" i="1"/>
  <c r="B17" i="1"/>
  <c r="G16" i="1"/>
  <c r="C17" i="1"/>
  <c r="B41" i="1"/>
  <c r="C41" i="1"/>
  <c r="E41" i="1"/>
  <c r="B20" i="1"/>
  <c r="G19" i="1"/>
  <c r="C20" i="1"/>
  <c r="B42" i="1"/>
  <c r="C42" i="1"/>
  <c r="E42" i="1"/>
  <c r="C9" i="1"/>
  <c r="C10" i="1"/>
  <c r="B24" i="1"/>
  <c r="G23" i="1"/>
  <c r="C24" i="1"/>
  <c r="B43" i="1"/>
  <c r="C43" i="1"/>
  <c r="E43" i="1"/>
  <c r="B27" i="1"/>
  <c r="G26" i="1"/>
  <c r="C27" i="1"/>
  <c r="B44" i="1"/>
  <c r="C44" i="1"/>
  <c r="E44" i="1"/>
  <c r="E45" i="1"/>
  <c r="B46" i="1"/>
  <c r="E46" i="1"/>
  <c r="B47" i="1"/>
  <c r="E47" i="1"/>
  <c r="B48" i="1"/>
  <c r="E48" i="1"/>
  <c r="B49" i="1"/>
  <c r="E49" i="1"/>
  <c r="E50" i="1"/>
  <c r="B6" i="1"/>
  <c r="E51" i="1"/>
  <c r="A40" i="1"/>
  <c r="A39" i="1"/>
  <c r="A38" i="1"/>
  <c r="A37" i="1"/>
  <c r="A36" i="1"/>
  <c r="A21" i="1"/>
  <c r="C11" i="1"/>
  <c r="I2" i="1"/>
  <c r="A14" i="1"/>
</calcChain>
</file>

<file path=xl/sharedStrings.xml><?xml version="1.0" encoding="utf-8"?>
<sst xmlns="http://schemas.openxmlformats.org/spreadsheetml/2006/main" count="127" uniqueCount="52">
  <si>
    <t xml:space="preserve">Description </t>
  </si>
  <si>
    <t xml:space="preserve">QTY </t>
  </si>
  <si>
    <t>Drum</t>
  </si>
  <si>
    <t xml:space="preserve">ต่อตลับที่สามารใช้ได้ </t>
  </si>
  <si>
    <t xml:space="preserve">% ที่นำมาคำนวน </t>
  </si>
  <si>
    <t xml:space="preserve"> จำนวน </t>
  </si>
  <si>
    <t xml:space="preserve">Total </t>
  </si>
  <si>
    <t xml:space="preserve">Contrac Priod </t>
  </si>
  <si>
    <t>K</t>
  </si>
  <si>
    <t xml:space="preserve">Unit </t>
  </si>
  <si>
    <t xml:space="preserve">ผลลัพท์ </t>
  </si>
  <si>
    <t>Toner</t>
  </si>
  <si>
    <t xml:space="preserve">รายละเอียด </t>
  </si>
  <si>
    <t>K3300</t>
  </si>
  <si>
    <t>SL-DSK3300</t>
  </si>
  <si>
    <t>SL-K3300</t>
  </si>
  <si>
    <t>SL-K7500LX</t>
  </si>
  <si>
    <t>SCX-HDK471</t>
  </si>
  <si>
    <t xml:space="preserve">MC/Month </t>
  </si>
  <si>
    <t xml:space="preserve">Over all </t>
  </si>
  <si>
    <t>K7500</t>
  </si>
  <si>
    <t xml:space="preserve">Per Month </t>
  </si>
  <si>
    <t xml:space="preserve">Per Contract </t>
  </si>
  <si>
    <t xml:space="preserve">SL-DSK501T </t>
  </si>
  <si>
    <t xml:space="preserve">Consumabel </t>
  </si>
  <si>
    <t xml:space="preserve">Summery </t>
  </si>
  <si>
    <t xml:space="preserve">MLT-R706/SEE </t>
  </si>
  <si>
    <t xml:space="preserve">MLT-K706S/SEE </t>
  </si>
  <si>
    <t>จำนวน</t>
  </si>
  <si>
    <t>ราคา</t>
  </si>
  <si>
    <t xml:space="preserve">Interace </t>
  </si>
  <si>
    <t xml:space="preserve">MLT-R704 </t>
  </si>
  <si>
    <t xml:space="preserve">MLT-D704S </t>
  </si>
  <si>
    <t>Men Power</t>
  </si>
  <si>
    <t>install</t>
  </si>
  <si>
    <t xml:space="preserve">Management fee  % </t>
  </si>
  <si>
    <t>Per page</t>
  </si>
  <si>
    <t>SL-DSK502T</t>
  </si>
  <si>
    <t xml:space="preserve">MLT-D708S </t>
  </si>
  <si>
    <t xml:space="preserve"> MLT-R708</t>
  </si>
  <si>
    <t xml:space="preserve">ผงหมกึ ดํา MLT-D704S </t>
  </si>
  <si>
    <t xml:space="preserve">ลกู ดรัม MLT-R704 </t>
  </si>
  <si>
    <t xml:space="preserve">Detail </t>
  </si>
  <si>
    <t xml:space="preserve">ยอดเงินรวม </t>
  </si>
  <si>
    <t xml:space="preserve">Interace  % </t>
  </si>
  <si>
    <t xml:space="preserve">จำนวน / Unit </t>
  </si>
  <si>
    <t xml:space="preserve">ราคา /THB </t>
  </si>
  <si>
    <t xml:space="preserve">ยอกเงินรวม / THB </t>
  </si>
  <si>
    <t xml:space="preserve">Men Power / Person </t>
  </si>
  <si>
    <t xml:space="preserve">install/ Machine </t>
  </si>
  <si>
    <t xml:space="preserve">Summery / Unit </t>
  </si>
  <si>
    <t xml:space="preserve">SL-K4300Lx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</si>
</sst>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RSU Light"/>
      <family val="2"/>
    </font>
    <font>
      <sz val="14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4"/>
      <color theme="1"/>
      <name val="Angsana New"/>
    </font>
    <font>
      <sz val="14"/>
      <name val="Angsana New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164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ill="1"/>
    <xf numFmtId="0" fontId="7" fillId="2" borderId="0" xfId="0" applyFont="1" applyFill="1"/>
    <xf numFmtId="0" fontId="7" fillId="5" borderId="0" xfId="0" applyFont="1" applyFill="1"/>
    <xf numFmtId="0" fontId="7" fillId="0" borderId="0" xfId="0" applyFont="1"/>
    <xf numFmtId="164" fontId="7" fillId="0" borderId="0" xfId="1" applyNumberFormat="1" applyFont="1"/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Fill="1"/>
    <xf numFmtId="0" fontId="7" fillId="6" borderId="0" xfId="0" applyFont="1" applyFill="1" applyAlignment="1">
      <alignment horizontal="center"/>
    </xf>
    <xf numFmtId="43" fontId="7" fillId="0" borderId="0" xfId="0" applyNumberFormat="1" applyFont="1"/>
    <xf numFmtId="43" fontId="7" fillId="6" borderId="0" xfId="0" applyNumberFormat="1" applyFont="1" applyFill="1"/>
    <xf numFmtId="43" fontId="7" fillId="0" borderId="0" xfId="0" applyNumberFormat="1" applyFont="1" applyFill="1"/>
    <xf numFmtId="0" fontId="7" fillId="3" borderId="0" xfId="0" applyFont="1" applyFill="1"/>
    <xf numFmtId="164" fontId="7" fillId="4" borderId="0" xfId="0" applyNumberFormat="1" applyFont="1" applyFill="1"/>
    <xf numFmtId="43" fontId="7" fillId="5" borderId="0" xfId="0" applyNumberFormat="1" applyFont="1" applyFill="1"/>
    <xf numFmtId="43" fontId="7" fillId="0" borderId="0" xfId="1" applyFont="1"/>
    <xf numFmtId="43" fontId="7" fillId="0" borderId="0" xfId="1" applyFont="1" applyFill="1"/>
    <xf numFmtId="164" fontId="7" fillId="0" borderId="0" xfId="0" applyNumberFormat="1" applyFont="1" applyFill="1"/>
    <xf numFmtId="0" fontId="7" fillId="4" borderId="0" xfId="0" applyFont="1" applyFill="1"/>
    <xf numFmtId="164" fontId="7" fillId="7" borderId="0" xfId="1" applyNumberFormat="1" applyFont="1" applyFill="1"/>
    <xf numFmtId="164" fontId="7" fillId="2" borderId="0" xfId="1" applyNumberFormat="1" applyFont="1" applyFill="1"/>
    <xf numFmtId="164" fontId="8" fillId="7" borderId="0" xfId="1" applyNumberFormat="1" applyFont="1" applyFill="1"/>
    <xf numFmtId="164" fontId="7" fillId="0" borderId="0" xfId="0" applyNumberFormat="1" applyFont="1"/>
    <xf numFmtId="0" fontId="7" fillId="0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43" fontId="7" fillId="0" borderId="0" xfId="1" applyFont="1" applyFill="1" applyAlignment="1">
      <alignment horizontal="center"/>
    </xf>
    <xf numFmtId="43" fontId="7" fillId="0" borderId="0" xfId="0" applyNumberFormat="1" applyFont="1" applyFill="1" applyAlignment="1">
      <alignment horizontal="center"/>
    </xf>
    <xf numFmtId="0" fontId="7" fillId="6" borderId="0" xfId="0" applyFont="1" applyFill="1"/>
    <xf numFmtId="0" fontId="7" fillId="6" borderId="1" xfId="0" applyFont="1" applyFill="1" applyBorder="1" applyAlignment="1">
      <alignment horizontal="center"/>
    </xf>
    <xf numFmtId="43" fontId="7" fillId="0" borderId="0" xfId="1" applyNumberFormat="1" applyFont="1"/>
    <xf numFmtId="0" fontId="7" fillId="2" borderId="1" xfId="0" applyFont="1" applyFill="1" applyBorder="1"/>
    <xf numFmtId="164" fontId="7" fillId="0" borderId="1" xfId="1" applyNumberFormat="1" applyFont="1" applyBorder="1"/>
    <xf numFmtId="164" fontId="7" fillId="7" borderId="1" xfId="1" applyNumberFormat="1" applyFont="1" applyFill="1" applyBorder="1"/>
    <xf numFmtId="164" fontId="7" fillId="2" borderId="1" xfId="1" applyNumberFormat="1" applyFont="1" applyFill="1" applyBorder="1"/>
    <xf numFmtId="43" fontId="7" fillId="0" borderId="1" xfId="1" applyNumberFormat="1" applyFont="1" applyBorder="1"/>
    <xf numFmtId="164" fontId="8" fillId="7" borderId="1" xfId="1" applyNumberFormat="1" applyFont="1" applyFill="1" applyBorder="1"/>
    <xf numFmtId="0" fontId="7" fillId="0" borderId="1" xfId="0" applyFont="1" applyBorder="1"/>
    <xf numFmtId="43" fontId="7" fillId="0" borderId="1" xfId="0" applyNumberFormat="1" applyFont="1" applyBorder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0" fontId="7" fillId="7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43" fontId="7" fillId="7" borderId="1" xfId="1" applyFont="1" applyFill="1" applyBorder="1" applyAlignment="1">
      <alignment horizontal="center"/>
    </xf>
    <xf numFmtId="43" fontId="7" fillId="0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164" fontId="7" fillId="0" borderId="1" xfId="1" applyNumberFormat="1" applyFont="1" applyFill="1" applyBorder="1"/>
    <xf numFmtId="43" fontId="7" fillId="0" borderId="1" xfId="0" applyNumberFormat="1" applyFont="1" applyFill="1" applyBorder="1"/>
    <xf numFmtId="0" fontId="0" fillId="0" borderId="1" xfId="0" applyFont="1" applyFill="1" applyBorder="1"/>
    <xf numFmtId="2" fontId="0" fillId="0" borderId="0" xfId="0" applyNumberFormat="1"/>
    <xf numFmtId="43" fontId="0" fillId="0" borderId="0" xfId="0" applyNumberFormat="1"/>
    <xf numFmtId="164" fontId="7" fillId="0" borderId="0" xfId="0" applyNumberFormat="1" applyFont="1" applyAlignment="1">
      <alignment vertical="center"/>
    </xf>
    <xf numFmtId="43" fontId="0" fillId="0" borderId="0" xfId="1" applyFont="1"/>
  </cellXfs>
  <cellStyles count="7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1"/>
  <sheetViews>
    <sheetView tabSelected="1" workbookViewId="0">
      <selection activeCell="O12" sqref="O12"/>
    </sheetView>
  </sheetViews>
  <sheetFormatPr baseColWidth="10" defaultRowHeight="17" x14ac:dyDescent="0"/>
  <cols>
    <col min="1" max="1" width="17.83203125" style="10" customWidth="1"/>
    <col min="2" max="2" width="16.5" style="10" customWidth="1"/>
    <col min="3" max="3" width="19.6640625" style="10" customWidth="1"/>
    <col min="4" max="4" width="19.6640625" style="10" hidden="1" customWidth="1"/>
    <col min="5" max="5" width="19.6640625" style="10" customWidth="1"/>
    <col min="6" max="7" width="19.6640625" style="10" hidden="1" customWidth="1"/>
    <col min="8" max="8" width="19.6640625" style="10" customWidth="1"/>
    <col min="9" max="9" width="15.6640625" style="10" customWidth="1"/>
    <col min="10" max="10" width="15.83203125" style="10" customWidth="1"/>
    <col min="11" max="16384" width="10.83203125" style="10"/>
  </cols>
  <sheetData>
    <row r="1" spans="1:11" s="13" customFormat="1">
      <c r="A1" s="12" t="s">
        <v>0</v>
      </c>
      <c r="B1" s="12" t="s">
        <v>15</v>
      </c>
      <c r="C1" s="12" t="s">
        <v>14</v>
      </c>
      <c r="D1" s="16"/>
      <c r="E1" s="12" t="s">
        <v>16</v>
      </c>
      <c r="F1" s="16"/>
      <c r="G1" s="16"/>
      <c r="H1" s="12" t="s">
        <v>23</v>
      </c>
      <c r="I1" s="12" t="s">
        <v>17</v>
      </c>
    </row>
    <row r="2" spans="1:11" s="13" customFormat="1">
      <c r="A2" s="33" t="s">
        <v>1</v>
      </c>
      <c r="B2" s="33">
        <v>154</v>
      </c>
      <c r="C2" s="33">
        <f>B2</f>
        <v>154</v>
      </c>
      <c r="D2" s="15"/>
      <c r="E2" s="33">
        <v>19</v>
      </c>
      <c r="F2" s="15"/>
      <c r="G2" s="15"/>
      <c r="H2" s="33">
        <f>E2</f>
        <v>19</v>
      </c>
      <c r="I2" s="33">
        <f>B2</f>
        <v>154</v>
      </c>
    </row>
    <row r="3" spans="1:11" s="15" customFormat="1">
      <c r="A3" s="14"/>
      <c r="B3" s="14"/>
      <c r="C3" s="14"/>
      <c r="E3" s="14"/>
      <c r="H3" s="14"/>
      <c r="I3" s="14"/>
    </row>
    <row r="4" spans="1:11">
      <c r="A4" s="34" t="s">
        <v>7</v>
      </c>
      <c r="B4" s="34">
        <v>34</v>
      </c>
    </row>
    <row r="5" spans="1:11">
      <c r="A5" s="15" t="s">
        <v>18</v>
      </c>
      <c r="B5" s="35">
        <v>4400</v>
      </c>
    </row>
    <row r="6" spans="1:11">
      <c r="A6" s="15" t="s">
        <v>19</v>
      </c>
      <c r="B6" s="36">
        <f>(B2+H2)*B5*B4</f>
        <v>25880800</v>
      </c>
    </row>
    <row r="7" spans="1:11" s="17" customFormat="1">
      <c r="A7" s="15"/>
      <c r="B7" s="15"/>
    </row>
    <row r="8" spans="1:11">
      <c r="A8" s="8" t="s">
        <v>42</v>
      </c>
      <c r="B8" s="16" t="s">
        <v>13</v>
      </c>
      <c r="C8" s="16" t="s">
        <v>20</v>
      </c>
    </row>
    <row r="9" spans="1:11">
      <c r="A9" s="13" t="s">
        <v>21</v>
      </c>
      <c r="B9" s="11">
        <f>B5*B2</f>
        <v>677600</v>
      </c>
      <c r="C9" s="11">
        <f>B5*E2</f>
        <v>83600</v>
      </c>
    </row>
    <row r="10" spans="1:11">
      <c r="A10" s="13" t="s">
        <v>22</v>
      </c>
      <c r="B10" s="19">
        <f>B9*B4</f>
        <v>23038400</v>
      </c>
      <c r="C10" s="19">
        <f>C9*B4</f>
        <v>2842400</v>
      </c>
      <c r="I10" s="19"/>
    </row>
    <row r="11" spans="1:11">
      <c r="A11" s="18" t="s">
        <v>6</v>
      </c>
      <c r="B11" s="37"/>
      <c r="C11" s="20">
        <f>(B10+C10)</f>
        <v>25880800</v>
      </c>
    </row>
    <row r="12" spans="1:11" s="17" customFormat="1">
      <c r="A12" s="15"/>
      <c r="B12" s="21"/>
      <c r="C12" s="21"/>
    </row>
    <row r="13" spans="1:11" s="17" customFormat="1">
      <c r="A13" s="15" t="s">
        <v>24</v>
      </c>
      <c r="B13" s="21"/>
      <c r="C13" s="21"/>
    </row>
    <row r="14" spans="1:11">
      <c r="A14" s="8" t="str">
        <f>B1</f>
        <v>SL-K3300</v>
      </c>
      <c r="G14" s="11"/>
    </row>
    <row r="15" spans="1:11">
      <c r="A15" s="9" t="s">
        <v>11</v>
      </c>
      <c r="B15" s="9"/>
      <c r="C15" s="9"/>
      <c r="D15" s="9"/>
      <c r="E15" s="9"/>
      <c r="G15" s="11"/>
      <c r="K15" s="32"/>
    </row>
    <row r="16" spans="1:11">
      <c r="A16" s="10" t="s">
        <v>40</v>
      </c>
      <c r="B16" s="10" t="s">
        <v>3</v>
      </c>
      <c r="C16" s="10">
        <v>25000</v>
      </c>
      <c r="D16" s="10" t="s">
        <v>4</v>
      </c>
      <c r="E16" s="22">
        <v>80</v>
      </c>
      <c r="F16" s="10" t="s">
        <v>5</v>
      </c>
      <c r="G16" s="11">
        <f>C16/100*E16</f>
        <v>20000</v>
      </c>
      <c r="K16" s="32"/>
    </row>
    <row r="17" spans="1:11">
      <c r="A17" s="13" t="s">
        <v>8</v>
      </c>
      <c r="B17" s="19">
        <f>B10</f>
        <v>23038400</v>
      </c>
      <c r="C17" s="23">
        <f>B17/G16</f>
        <v>1151.92</v>
      </c>
      <c r="E17" s="10" t="s">
        <v>9</v>
      </c>
      <c r="F17" s="10" t="s">
        <v>9</v>
      </c>
      <c r="G17" s="11"/>
      <c r="K17" s="32"/>
    </row>
    <row r="18" spans="1:11">
      <c r="A18" s="9" t="s">
        <v>2</v>
      </c>
      <c r="B18" s="24"/>
      <c r="C18" s="24"/>
      <c r="D18" s="9"/>
      <c r="E18" s="9"/>
      <c r="G18" s="11"/>
    </row>
    <row r="19" spans="1:11">
      <c r="A19" s="10" t="s">
        <v>41</v>
      </c>
      <c r="B19" s="10" t="s">
        <v>3</v>
      </c>
      <c r="C19" s="25">
        <v>100000</v>
      </c>
      <c r="D19" s="10" t="s">
        <v>4</v>
      </c>
      <c r="E19" s="22">
        <v>100</v>
      </c>
      <c r="F19" s="10" t="s">
        <v>5</v>
      </c>
      <c r="G19" s="11">
        <f>C19/100*E19</f>
        <v>100000</v>
      </c>
    </row>
    <row r="20" spans="1:11">
      <c r="A20" s="13" t="s">
        <v>8</v>
      </c>
      <c r="B20" s="19">
        <f>B10</f>
        <v>23038400</v>
      </c>
      <c r="C20" s="23">
        <f>B20/G19</f>
        <v>230.38399999999999</v>
      </c>
      <c r="E20" s="10" t="s">
        <v>9</v>
      </c>
      <c r="F20" s="10" t="s">
        <v>9</v>
      </c>
      <c r="G20" s="11"/>
    </row>
    <row r="21" spans="1:11">
      <c r="A21" s="8" t="str">
        <f>E1</f>
        <v>SL-K7500LX</v>
      </c>
      <c r="G21" s="11"/>
    </row>
    <row r="22" spans="1:11">
      <c r="A22" s="9" t="s">
        <v>11</v>
      </c>
      <c r="B22" s="9"/>
      <c r="C22" s="9"/>
      <c r="D22" s="9"/>
      <c r="E22" s="9"/>
      <c r="G22" s="11"/>
    </row>
    <row r="23" spans="1:11">
      <c r="A23" s="10" t="s">
        <v>27</v>
      </c>
      <c r="B23" s="10" t="s">
        <v>3</v>
      </c>
      <c r="C23" s="10">
        <v>45000</v>
      </c>
      <c r="D23" s="10" t="s">
        <v>4</v>
      </c>
      <c r="E23" s="22">
        <v>80</v>
      </c>
      <c r="F23" s="10" t="s">
        <v>5</v>
      </c>
      <c r="G23" s="11">
        <f>C23/100*E23</f>
        <v>36000</v>
      </c>
    </row>
    <row r="24" spans="1:11">
      <c r="A24" s="13" t="s">
        <v>8</v>
      </c>
      <c r="B24" s="19">
        <f>C10</f>
        <v>2842400</v>
      </c>
      <c r="C24" s="23">
        <f>B24/G23</f>
        <v>78.955555555555549</v>
      </c>
      <c r="E24" s="10" t="s">
        <v>9</v>
      </c>
      <c r="F24" s="10" t="s">
        <v>9</v>
      </c>
      <c r="G24" s="11"/>
    </row>
    <row r="25" spans="1:11">
      <c r="A25" s="9" t="s">
        <v>2</v>
      </c>
      <c r="B25" s="24"/>
      <c r="C25" s="24"/>
      <c r="D25" s="9"/>
      <c r="E25" s="9"/>
      <c r="G25" s="11"/>
    </row>
    <row r="26" spans="1:11">
      <c r="A26" s="10" t="s">
        <v>26</v>
      </c>
      <c r="B26" s="10" t="s">
        <v>3</v>
      </c>
      <c r="C26" s="25">
        <v>450000</v>
      </c>
      <c r="D26" s="10" t="s">
        <v>4</v>
      </c>
      <c r="E26" s="22">
        <v>100</v>
      </c>
      <c r="F26" s="10" t="s">
        <v>5</v>
      </c>
      <c r="G26" s="11">
        <f>C26/100*E26</f>
        <v>450000</v>
      </c>
    </row>
    <row r="27" spans="1:11">
      <c r="A27" s="13" t="s">
        <v>8</v>
      </c>
      <c r="B27" s="19">
        <f>C10</f>
        <v>2842400</v>
      </c>
      <c r="C27" s="23">
        <f>B27/G26</f>
        <v>6.3164444444444445</v>
      </c>
      <c r="E27" s="10" t="s">
        <v>9</v>
      </c>
      <c r="F27" s="10" t="s">
        <v>9</v>
      </c>
      <c r="G27" s="11"/>
    </row>
    <row r="28" spans="1:11">
      <c r="A28" s="13"/>
      <c r="C28" s="26"/>
      <c r="D28" s="17"/>
      <c r="E28" s="17"/>
      <c r="G28" s="11"/>
    </row>
    <row r="30" spans="1:11">
      <c r="A30" s="22" t="s">
        <v>4</v>
      </c>
    </row>
    <row r="31" spans="1:11">
      <c r="A31" s="28" t="s">
        <v>10</v>
      </c>
    </row>
    <row r="32" spans="1:11">
      <c r="A32" s="8" t="s">
        <v>12</v>
      </c>
    </row>
    <row r="35" spans="1:5" s="13" customFormat="1">
      <c r="A35" s="13" t="s">
        <v>25</v>
      </c>
      <c r="B35" s="13" t="s">
        <v>28</v>
      </c>
      <c r="C35" s="13" t="s">
        <v>29</v>
      </c>
      <c r="E35" s="13" t="s">
        <v>43</v>
      </c>
    </row>
    <row r="36" spans="1:5">
      <c r="A36" s="10" t="str">
        <f>B1</f>
        <v>SL-K3300</v>
      </c>
      <c r="B36" s="11">
        <f>B2</f>
        <v>154</v>
      </c>
      <c r="C36" s="29">
        <v>50000</v>
      </c>
      <c r="D36" s="11"/>
      <c r="E36" s="11">
        <f>B36*C36</f>
        <v>7700000</v>
      </c>
    </row>
    <row r="37" spans="1:5">
      <c r="A37" s="10" t="str">
        <f>C1</f>
        <v>SL-DSK3300</v>
      </c>
      <c r="B37" s="11">
        <f>C2</f>
        <v>154</v>
      </c>
      <c r="C37" s="29">
        <v>1500</v>
      </c>
      <c r="D37" s="11"/>
      <c r="E37" s="11">
        <f t="shared" ref="E37:E44" si="0">B37*C37</f>
        <v>231000</v>
      </c>
    </row>
    <row r="38" spans="1:5">
      <c r="A38" s="10" t="str">
        <f>I1</f>
        <v>SCX-HDK471</v>
      </c>
      <c r="B38" s="11">
        <f>B37</f>
        <v>154</v>
      </c>
      <c r="C38" s="29">
        <v>3000</v>
      </c>
      <c r="D38" s="11"/>
      <c r="E38" s="11">
        <f t="shared" si="0"/>
        <v>462000</v>
      </c>
    </row>
    <row r="39" spans="1:5">
      <c r="A39" s="10" t="str">
        <f>E1</f>
        <v>SL-K7500LX</v>
      </c>
      <c r="B39" s="11">
        <f>H2</f>
        <v>19</v>
      </c>
      <c r="C39" s="29">
        <v>120000</v>
      </c>
      <c r="D39" s="11"/>
      <c r="E39" s="11">
        <f t="shared" si="0"/>
        <v>2280000</v>
      </c>
    </row>
    <row r="40" spans="1:5">
      <c r="A40" s="10" t="str">
        <f>H1</f>
        <v xml:space="preserve">SL-DSK501T </v>
      </c>
      <c r="B40" s="11">
        <f>H2+B39</f>
        <v>38</v>
      </c>
      <c r="C40" s="29">
        <v>15000</v>
      </c>
      <c r="D40" s="11"/>
      <c r="E40" s="11">
        <f t="shared" si="0"/>
        <v>570000</v>
      </c>
    </row>
    <row r="41" spans="1:5">
      <c r="A41" s="10" t="s">
        <v>32</v>
      </c>
      <c r="B41" s="11">
        <f>C17</f>
        <v>1151.92</v>
      </c>
      <c r="C41" s="29">
        <f>3470/107*100</f>
        <v>3242.9906542056074</v>
      </c>
      <c r="D41" s="11"/>
      <c r="E41" s="11">
        <f t="shared" si="0"/>
        <v>3735665.7943925234</v>
      </c>
    </row>
    <row r="42" spans="1:5">
      <c r="A42" s="10" t="s">
        <v>31</v>
      </c>
      <c r="B42" s="11">
        <f>C20</f>
        <v>230.38399999999999</v>
      </c>
      <c r="C42" s="29">
        <f>7460/107*100</f>
        <v>6971.9626168224295</v>
      </c>
      <c r="D42" s="11"/>
      <c r="E42" s="11">
        <f t="shared" si="0"/>
        <v>1606228.6355140186</v>
      </c>
    </row>
    <row r="43" spans="1:5">
      <c r="A43" s="10" t="s">
        <v>27</v>
      </c>
      <c r="B43" s="11">
        <f>C24</f>
        <v>78.955555555555549</v>
      </c>
      <c r="C43" s="29">
        <f>4777/107*100</f>
        <v>4464.4859813084113</v>
      </c>
      <c r="D43" s="11"/>
      <c r="E43" s="11">
        <f t="shared" si="0"/>
        <v>352495.97092419519</v>
      </c>
    </row>
    <row r="44" spans="1:5">
      <c r="A44" s="10" t="s">
        <v>26</v>
      </c>
      <c r="B44" s="11">
        <f>C27</f>
        <v>6.3164444444444445</v>
      </c>
      <c r="C44" s="29">
        <f>15290/107*100</f>
        <v>14289.719626168224</v>
      </c>
      <c r="D44" s="11"/>
      <c r="E44" s="11">
        <f t="shared" si="0"/>
        <v>90260.220145379019</v>
      </c>
    </row>
    <row r="45" spans="1:5">
      <c r="A45" s="8" t="s">
        <v>25</v>
      </c>
      <c r="B45" s="30"/>
      <c r="C45" s="30"/>
      <c r="D45" s="30"/>
      <c r="E45" s="30">
        <f>SUM(E36:E44)</f>
        <v>17027650.620976117</v>
      </c>
    </row>
    <row r="46" spans="1:5">
      <c r="A46" s="10" t="s">
        <v>30</v>
      </c>
      <c r="B46" s="39">
        <f>B4/12</f>
        <v>2.8333333333333335</v>
      </c>
      <c r="C46" s="31">
        <v>6</v>
      </c>
      <c r="D46" s="11"/>
      <c r="E46" s="11">
        <f>(((E45/100*((C46*B46)+100))))</f>
        <v>19922351.226542056</v>
      </c>
    </row>
    <row r="47" spans="1:5">
      <c r="A47" s="10" t="s">
        <v>33</v>
      </c>
      <c r="B47" s="11">
        <f>B4</f>
        <v>34</v>
      </c>
      <c r="C47" s="29">
        <v>20000</v>
      </c>
      <c r="D47" s="11"/>
      <c r="E47" s="11">
        <f>B47*C47</f>
        <v>680000</v>
      </c>
    </row>
    <row r="48" spans="1:5">
      <c r="A48" s="10" t="s">
        <v>34</v>
      </c>
      <c r="B48" s="11">
        <f>B2+E2</f>
        <v>173</v>
      </c>
      <c r="C48" s="29">
        <v>700</v>
      </c>
      <c r="D48" s="11"/>
      <c r="E48" s="11">
        <f>B48*C48</f>
        <v>121100</v>
      </c>
    </row>
    <row r="49" spans="1:5">
      <c r="A49" s="10" t="s">
        <v>35</v>
      </c>
      <c r="B49" s="11">
        <f>SUM(E36:E40)</f>
        <v>11243000</v>
      </c>
      <c r="C49" s="29">
        <v>10</v>
      </c>
      <c r="D49" s="11"/>
      <c r="E49" s="11">
        <f>B49/100*C49</f>
        <v>1124300</v>
      </c>
    </row>
    <row r="50" spans="1:5">
      <c r="A50" s="10" t="s">
        <v>6</v>
      </c>
      <c r="E50" s="19">
        <f>SUM(E46:E49)</f>
        <v>21847751.226542056</v>
      </c>
    </row>
    <row r="51" spans="1:5">
      <c r="A51" s="10" t="s">
        <v>36</v>
      </c>
      <c r="E51" s="25">
        <f>E50/B6</f>
        <v>0.84416831112415591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4"/>
  <sheetViews>
    <sheetView workbookViewId="0">
      <selection activeCell="B33" sqref="B33"/>
    </sheetView>
  </sheetViews>
  <sheetFormatPr baseColWidth="10" defaultRowHeight="15" x14ac:dyDescent="0"/>
  <cols>
    <col min="1" max="1" width="17.83203125" customWidth="1"/>
    <col min="2" max="2" width="16.5" customWidth="1"/>
    <col min="3" max="3" width="19.6640625" customWidth="1"/>
    <col min="4" max="4" width="19.6640625" hidden="1" customWidth="1"/>
    <col min="5" max="5" width="19.6640625" customWidth="1"/>
    <col min="6" max="7" width="19.6640625" hidden="1" customWidth="1"/>
    <col min="8" max="8" width="19.6640625" customWidth="1"/>
    <col min="9" max="9" width="15.83203125" customWidth="1"/>
  </cols>
  <sheetData>
    <row r="1" spans="1:10" s="1" customFormat="1" ht="17">
      <c r="A1" s="38" t="s">
        <v>0</v>
      </c>
      <c r="B1" s="53" t="s">
        <v>51</v>
      </c>
      <c r="C1" s="53" t="s">
        <v>37</v>
      </c>
      <c r="D1" s="52"/>
      <c r="E1" s="53" t="s">
        <v>16</v>
      </c>
      <c r="F1" s="52"/>
      <c r="G1" s="52"/>
      <c r="H1" s="53" t="s">
        <v>23</v>
      </c>
    </row>
    <row r="2" spans="1:10" s="1" customFormat="1" ht="17">
      <c r="A2" s="33" t="s">
        <v>1</v>
      </c>
      <c r="B2" s="53">
        <v>145</v>
      </c>
      <c r="C2" s="53">
        <f>B2</f>
        <v>145</v>
      </c>
      <c r="D2" s="52"/>
      <c r="E2" s="53">
        <v>21</v>
      </c>
      <c r="F2" s="52"/>
      <c r="G2" s="52"/>
      <c r="H2" s="53">
        <f>E2</f>
        <v>21</v>
      </c>
    </row>
    <row r="3" spans="1:10" s="6" customFormat="1" ht="17">
      <c r="A3" s="14"/>
      <c r="B3" s="14"/>
      <c r="C3" s="14"/>
      <c r="D3" s="15"/>
      <c r="E3" s="14"/>
      <c r="F3" s="15"/>
      <c r="G3" s="15"/>
      <c r="H3" s="14"/>
    </row>
    <row r="4" spans="1:10" ht="17">
      <c r="A4" s="38" t="s">
        <v>7</v>
      </c>
      <c r="B4" s="53">
        <v>34</v>
      </c>
      <c r="C4" s="10"/>
      <c r="D4" s="10"/>
      <c r="E4" s="10"/>
      <c r="F4" s="10"/>
      <c r="G4" s="10"/>
      <c r="H4" s="10"/>
    </row>
    <row r="5" spans="1:10" ht="17">
      <c r="A5" s="38" t="s">
        <v>18</v>
      </c>
      <c r="B5" s="54">
        <v>5400</v>
      </c>
      <c r="C5" s="10"/>
      <c r="D5" s="10"/>
      <c r="E5" s="10"/>
      <c r="F5" s="10"/>
      <c r="G5" s="10"/>
      <c r="H5" s="10"/>
    </row>
    <row r="6" spans="1:10" ht="17">
      <c r="A6" s="38" t="s">
        <v>19</v>
      </c>
      <c r="B6" s="55">
        <f>(B2+H2)*B5*B4</f>
        <v>30477600</v>
      </c>
      <c r="C6" s="10"/>
      <c r="D6" s="10"/>
      <c r="E6" s="10"/>
      <c r="F6" s="10"/>
      <c r="G6" s="10"/>
      <c r="H6" s="10"/>
    </row>
    <row r="7" spans="1:10" s="7" customFormat="1" ht="17">
      <c r="A7" s="15"/>
      <c r="B7" s="15"/>
      <c r="C7" s="17"/>
      <c r="D7" s="17"/>
      <c r="E7" s="17"/>
      <c r="F7" s="17"/>
      <c r="G7" s="17"/>
      <c r="H7" s="17"/>
    </row>
    <row r="8" spans="1:10" ht="17">
      <c r="A8" s="56" t="s">
        <v>42</v>
      </c>
      <c r="B8" s="38" t="str">
        <f>B1</f>
        <v xml:space="preserve">SL-K4300Lx </v>
      </c>
      <c r="C8" s="38" t="str">
        <f>E1</f>
        <v>SL-K7500LX</v>
      </c>
      <c r="D8" s="10"/>
      <c r="E8" s="10"/>
      <c r="F8" s="10"/>
      <c r="G8" s="10"/>
      <c r="H8" s="10"/>
    </row>
    <row r="9" spans="1:10" ht="17">
      <c r="A9" s="38" t="s">
        <v>21</v>
      </c>
      <c r="B9" s="57">
        <f>B5*B2</f>
        <v>783000</v>
      </c>
      <c r="C9" s="57">
        <f>B5*E2</f>
        <v>113400</v>
      </c>
      <c r="D9" s="10"/>
      <c r="E9" s="10"/>
      <c r="F9" s="10"/>
      <c r="G9" s="10"/>
      <c r="H9" s="10"/>
    </row>
    <row r="10" spans="1:10" ht="17">
      <c r="A10" s="38" t="s">
        <v>22</v>
      </c>
      <c r="B10" s="58">
        <f>B9*B4</f>
        <v>26622000</v>
      </c>
      <c r="C10" s="58">
        <f>C9*B4</f>
        <v>3855600</v>
      </c>
      <c r="D10" s="10"/>
      <c r="E10" s="10"/>
      <c r="F10" s="10"/>
      <c r="G10" s="10"/>
      <c r="H10" s="10"/>
    </row>
    <row r="11" spans="1:10" ht="17">
      <c r="A11" s="38" t="s">
        <v>6</v>
      </c>
      <c r="B11" s="59"/>
      <c r="C11" s="58">
        <f>(B10+C10)</f>
        <v>30477600</v>
      </c>
      <c r="D11" s="10"/>
      <c r="E11" s="10"/>
      <c r="F11" s="10"/>
      <c r="G11" s="10"/>
      <c r="H11" s="10"/>
    </row>
    <row r="12" spans="1:10" s="7" customFormat="1" ht="17">
      <c r="A12" s="15"/>
      <c r="B12" s="21"/>
      <c r="C12" s="21"/>
      <c r="D12" s="17"/>
      <c r="E12" s="17"/>
      <c r="F12" s="17"/>
      <c r="G12" s="17"/>
      <c r="H12" s="17"/>
    </row>
    <row r="13" spans="1:10" s="7" customFormat="1" ht="17">
      <c r="A13" s="15" t="s">
        <v>24</v>
      </c>
      <c r="B13" s="21"/>
      <c r="C13" s="21"/>
      <c r="D13" s="17"/>
      <c r="E13" s="17"/>
      <c r="F13" s="17"/>
      <c r="G13" s="17"/>
      <c r="H13" s="17"/>
    </row>
    <row r="14" spans="1:10" ht="17">
      <c r="A14" s="8" t="str">
        <f>B1</f>
        <v xml:space="preserve">SL-K4300Lx </v>
      </c>
      <c r="B14" s="10"/>
      <c r="C14" s="10"/>
      <c r="D14" s="10"/>
      <c r="E14" s="10"/>
      <c r="F14" s="10"/>
      <c r="G14" s="11"/>
      <c r="H14" s="10"/>
    </row>
    <row r="15" spans="1:10" s="2" customFormat="1" ht="18">
      <c r="A15" s="9" t="s">
        <v>11</v>
      </c>
      <c r="B15" s="9"/>
      <c r="C15" s="9"/>
      <c r="D15" s="9"/>
      <c r="E15" s="9"/>
      <c r="F15" s="10"/>
      <c r="G15" s="11"/>
      <c r="H15" s="10"/>
      <c r="J15" s="4"/>
    </row>
    <row r="16" spans="1:10" ht="17">
      <c r="A16" s="10" t="s">
        <v>38</v>
      </c>
      <c r="B16" s="10" t="s">
        <v>3</v>
      </c>
      <c r="C16" s="10">
        <v>25000</v>
      </c>
      <c r="D16" s="10" t="s">
        <v>4</v>
      </c>
      <c r="E16" s="22">
        <v>80</v>
      </c>
      <c r="F16" s="10" t="s">
        <v>5</v>
      </c>
      <c r="G16" s="11">
        <f>C16/100*E16</f>
        <v>20000</v>
      </c>
      <c r="H16" s="10"/>
      <c r="J16" s="3"/>
    </row>
    <row r="17" spans="1:10" ht="20">
      <c r="A17" s="13" t="s">
        <v>8</v>
      </c>
      <c r="B17" s="19">
        <f>B10</f>
        <v>26622000</v>
      </c>
      <c r="C17" s="23">
        <f>B17/G16</f>
        <v>1331.1</v>
      </c>
      <c r="D17" s="10"/>
      <c r="E17" s="10" t="s">
        <v>9</v>
      </c>
      <c r="F17" s="10" t="s">
        <v>9</v>
      </c>
      <c r="G17" s="11"/>
      <c r="H17" s="10"/>
      <c r="J17" s="5"/>
    </row>
    <row r="18" spans="1:10" ht="17">
      <c r="A18" s="9" t="s">
        <v>2</v>
      </c>
      <c r="B18" s="24"/>
      <c r="C18" s="24"/>
      <c r="D18" s="9"/>
      <c r="E18" s="9"/>
      <c r="F18" s="10"/>
      <c r="G18" s="11"/>
      <c r="H18" s="10"/>
    </row>
    <row r="19" spans="1:10" ht="17">
      <c r="A19" s="10" t="s">
        <v>39</v>
      </c>
      <c r="B19" s="10" t="s">
        <v>3</v>
      </c>
      <c r="C19" s="25">
        <v>200000</v>
      </c>
      <c r="D19" s="10" t="s">
        <v>4</v>
      </c>
      <c r="E19" s="22">
        <v>100</v>
      </c>
      <c r="F19" s="10" t="s">
        <v>5</v>
      </c>
      <c r="G19" s="11">
        <f>C19/100*E19</f>
        <v>200000</v>
      </c>
      <c r="H19" s="10"/>
    </row>
    <row r="20" spans="1:10" ht="17">
      <c r="A20" s="13" t="s">
        <v>8</v>
      </c>
      <c r="B20" s="19">
        <f>B10</f>
        <v>26622000</v>
      </c>
      <c r="C20" s="23">
        <f>B20/G19</f>
        <v>133.11000000000001</v>
      </c>
      <c r="D20" s="10"/>
      <c r="E20" s="10" t="s">
        <v>9</v>
      </c>
      <c r="F20" s="10" t="s">
        <v>9</v>
      </c>
      <c r="G20" s="11"/>
      <c r="H20" s="10"/>
    </row>
    <row r="21" spans="1:10" ht="17">
      <c r="A21" s="13"/>
      <c r="B21" s="10"/>
      <c r="C21" s="26"/>
      <c r="D21" s="17"/>
      <c r="E21" s="17"/>
      <c r="F21" s="10"/>
      <c r="G21" s="11"/>
      <c r="H21" s="10"/>
    </row>
    <row r="22" spans="1:10" ht="17">
      <c r="A22" s="10"/>
      <c r="B22" s="19"/>
      <c r="C22" s="27"/>
      <c r="D22" s="17"/>
      <c r="E22" s="17"/>
      <c r="F22" s="10"/>
      <c r="G22" s="10"/>
      <c r="H22" s="10"/>
    </row>
    <row r="23" spans="1:10" ht="18">
      <c r="A23" s="8" t="str">
        <f>E1</f>
        <v>SL-K7500LX</v>
      </c>
      <c r="B23" s="10"/>
      <c r="C23" s="10"/>
      <c r="D23" s="10"/>
      <c r="E23" s="10"/>
      <c r="F23" s="10"/>
      <c r="G23" s="11"/>
      <c r="H23" s="10"/>
      <c r="I23" s="2"/>
    </row>
    <row r="24" spans="1:10" ht="17">
      <c r="A24" s="9" t="s">
        <v>11</v>
      </c>
      <c r="B24" s="9"/>
      <c r="C24" s="9"/>
      <c r="D24" s="9"/>
      <c r="E24" s="9"/>
      <c r="F24" s="10"/>
      <c r="G24" s="11"/>
      <c r="H24" s="10"/>
    </row>
    <row r="25" spans="1:10" ht="17">
      <c r="A25" s="10" t="s">
        <v>27</v>
      </c>
      <c r="B25" s="10" t="s">
        <v>3</v>
      </c>
      <c r="C25" s="10">
        <v>45000</v>
      </c>
      <c r="D25" s="10" t="s">
        <v>4</v>
      </c>
      <c r="E25" s="22">
        <v>80</v>
      </c>
      <c r="F25" s="10" t="s">
        <v>5</v>
      </c>
      <c r="G25" s="11">
        <f>C25/100*E25</f>
        <v>36000</v>
      </c>
      <c r="H25" s="10"/>
    </row>
    <row r="26" spans="1:10" ht="17">
      <c r="A26" s="13" t="s">
        <v>8</v>
      </c>
      <c r="B26" s="19">
        <f>C10</f>
        <v>3855600</v>
      </c>
      <c r="C26" s="23">
        <f>B26/G25</f>
        <v>107.1</v>
      </c>
      <c r="D26" s="10"/>
      <c r="E26" s="10" t="s">
        <v>9</v>
      </c>
      <c r="F26" s="10" t="s">
        <v>9</v>
      </c>
      <c r="G26" s="11"/>
      <c r="H26" s="10"/>
    </row>
    <row r="27" spans="1:10" ht="17">
      <c r="A27" s="9" t="s">
        <v>2</v>
      </c>
      <c r="B27" s="24"/>
      <c r="C27" s="24"/>
      <c r="D27" s="9"/>
      <c r="E27" s="9"/>
      <c r="F27" s="10"/>
      <c r="G27" s="11"/>
      <c r="H27" s="10"/>
    </row>
    <row r="28" spans="1:10" ht="17">
      <c r="A28" s="10" t="s">
        <v>26</v>
      </c>
      <c r="B28" s="10" t="s">
        <v>3</v>
      </c>
      <c r="C28" s="25">
        <v>450000</v>
      </c>
      <c r="D28" s="10" t="s">
        <v>4</v>
      </c>
      <c r="E28" s="22">
        <v>100</v>
      </c>
      <c r="F28" s="10" t="s">
        <v>5</v>
      </c>
      <c r="G28" s="11">
        <f>C28/100*E28</f>
        <v>450000</v>
      </c>
      <c r="H28" s="10"/>
    </row>
    <row r="29" spans="1:10" ht="17">
      <c r="A29" s="13" t="s">
        <v>8</v>
      </c>
      <c r="B29" s="19">
        <f>C10</f>
        <v>3855600</v>
      </c>
      <c r="C29" s="23">
        <f>B29/G28</f>
        <v>8.5679999999999996</v>
      </c>
      <c r="D29" s="10"/>
      <c r="E29" s="10" t="s">
        <v>9</v>
      </c>
      <c r="F29" s="10" t="s">
        <v>9</v>
      </c>
      <c r="G29" s="11"/>
      <c r="H29" s="10"/>
    </row>
    <row r="30" spans="1:10" ht="17">
      <c r="A30" s="13"/>
      <c r="B30" s="10"/>
      <c r="C30" s="26"/>
      <c r="D30" s="17"/>
      <c r="E30" s="17"/>
      <c r="F30" s="10"/>
      <c r="G30" s="11"/>
      <c r="H30" s="10"/>
    </row>
    <row r="31" spans="1:10" ht="17">
      <c r="A31" s="10"/>
      <c r="B31" s="10"/>
      <c r="C31" s="10"/>
      <c r="D31" s="10"/>
      <c r="E31" s="10"/>
      <c r="F31" s="10"/>
      <c r="G31" s="10"/>
      <c r="H31" s="10"/>
    </row>
    <row r="32" spans="1:10" ht="18">
      <c r="A32" s="22" t="s">
        <v>4</v>
      </c>
      <c r="B32" s="10"/>
      <c r="C32" s="10"/>
      <c r="D32" s="10"/>
      <c r="E32" s="10"/>
      <c r="F32" s="10"/>
      <c r="G32" s="10"/>
      <c r="H32" s="10"/>
      <c r="I32" s="2"/>
    </row>
    <row r="33" spans="1:8" ht="17">
      <c r="A33" s="28" t="s">
        <v>10</v>
      </c>
      <c r="B33" s="10"/>
      <c r="C33" s="10"/>
      <c r="D33" s="10"/>
      <c r="E33" s="10"/>
      <c r="F33" s="10"/>
      <c r="G33" s="10"/>
      <c r="H33" s="10"/>
    </row>
    <row r="34" spans="1:8" ht="17">
      <c r="A34" s="8" t="s">
        <v>12</v>
      </c>
      <c r="B34" s="10"/>
      <c r="C34" s="10"/>
      <c r="D34" s="10"/>
      <c r="E34" s="10"/>
      <c r="F34" s="10"/>
      <c r="G34" s="10"/>
      <c r="H34" s="10"/>
    </row>
    <row r="35" spans="1:8" ht="17">
      <c r="A35" s="10"/>
      <c r="B35" s="10"/>
      <c r="C35" s="10"/>
      <c r="D35" s="10"/>
      <c r="E35" s="10"/>
      <c r="F35" s="10"/>
      <c r="G35" s="10"/>
      <c r="H35" s="10"/>
    </row>
    <row r="36" spans="1:8" ht="17">
      <c r="A36" s="10"/>
      <c r="B36" s="10"/>
      <c r="C36" s="10"/>
      <c r="D36" s="10"/>
      <c r="E36" s="10"/>
      <c r="F36" s="10"/>
      <c r="G36" s="10"/>
      <c r="H36" s="10"/>
    </row>
    <row r="37" spans="1:8" s="1" customFormat="1" ht="17">
      <c r="A37" s="12" t="s">
        <v>50</v>
      </c>
      <c r="B37" s="12" t="s">
        <v>45</v>
      </c>
      <c r="C37" s="12" t="s">
        <v>46</v>
      </c>
      <c r="D37" s="12"/>
      <c r="E37" s="12" t="s">
        <v>47</v>
      </c>
      <c r="F37" s="13"/>
      <c r="G37" s="13"/>
      <c r="H37" s="13"/>
    </row>
    <row r="38" spans="1:8" ht="17">
      <c r="A38" s="40" t="str">
        <f>B1</f>
        <v xml:space="preserve">SL-K4300Lx </v>
      </c>
      <c r="B38" s="41">
        <f>B2</f>
        <v>145</v>
      </c>
      <c r="C38" s="42">
        <v>80000</v>
      </c>
      <c r="D38" s="41"/>
      <c r="E38" s="41">
        <f>B38*C38</f>
        <v>11600000</v>
      </c>
      <c r="F38" s="10"/>
      <c r="G38" s="10"/>
      <c r="H38" s="62">
        <f>SUM(E38:E41)</f>
        <v>13949000</v>
      </c>
    </row>
    <row r="39" spans="1:8" ht="17">
      <c r="A39" s="40" t="str">
        <f>C1</f>
        <v>SL-DSK502T</v>
      </c>
      <c r="B39" s="41">
        <f>C2</f>
        <v>145</v>
      </c>
      <c r="C39" s="42">
        <v>1500</v>
      </c>
      <c r="D39" s="41"/>
      <c r="E39" s="41">
        <f t="shared" ref="E39:E45" si="0">B39*C39</f>
        <v>217500</v>
      </c>
      <c r="F39" s="10"/>
      <c r="G39" s="10"/>
      <c r="H39" s="62"/>
    </row>
    <row r="40" spans="1:8" ht="17">
      <c r="A40" s="40" t="str">
        <f>E1</f>
        <v>SL-K7500LX</v>
      </c>
      <c r="B40" s="41">
        <f>H2</f>
        <v>21</v>
      </c>
      <c r="C40" s="42">
        <v>100000</v>
      </c>
      <c r="D40" s="41"/>
      <c r="E40" s="41">
        <f t="shared" si="0"/>
        <v>2100000</v>
      </c>
      <c r="F40" s="10"/>
      <c r="G40" s="10"/>
      <c r="H40" s="62"/>
    </row>
    <row r="41" spans="1:8" ht="17">
      <c r="A41" s="40" t="str">
        <f>H1</f>
        <v xml:space="preserve">SL-DSK501T </v>
      </c>
      <c r="B41" s="41">
        <f>H2</f>
        <v>21</v>
      </c>
      <c r="C41" s="42">
        <v>1500</v>
      </c>
      <c r="D41" s="41"/>
      <c r="E41" s="41">
        <f t="shared" si="0"/>
        <v>31500</v>
      </c>
      <c r="F41" s="10"/>
      <c r="G41" s="10"/>
      <c r="H41" s="62"/>
    </row>
    <row r="42" spans="1:8" ht="17">
      <c r="A42" s="40" t="str">
        <f>A16</f>
        <v xml:space="preserve">MLT-D708S </v>
      </c>
      <c r="B42" s="41">
        <f>C17</f>
        <v>1331.1</v>
      </c>
      <c r="C42" s="42">
        <f>3160/107*100</f>
        <v>2953.2710280373831</v>
      </c>
      <c r="D42" s="41"/>
      <c r="E42" s="41">
        <f t="shared" si="0"/>
        <v>3931099.0654205605</v>
      </c>
      <c r="F42" s="10"/>
      <c r="G42" s="10"/>
      <c r="H42" s="62">
        <f>SUM(E42:E45)</f>
        <v>6235985.4392523365</v>
      </c>
    </row>
    <row r="43" spans="1:8" ht="17">
      <c r="A43" s="40" t="str">
        <f>A19</f>
        <v xml:space="preserve"> MLT-R708</v>
      </c>
      <c r="B43" s="41">
        <f>C20</f>
        <v>133.11000000000001</v>
      </c>
      <c r="C43" s="42">
        <f>13700/107*100</f>
        <v>12803.73831775701</v>
      </c>
      <c r="D43" s="41"/>
      <c r="E43" s="41">
        <f t="shared" si="0"/>
        <v>1704305.6074766358</v>
      </c>
      <c r="F43" s="10"/>
      <c r="G43" s="10"/>
      <c r="H43" s="62"/>
    </row>
    <row r="44" spans="1:8" ht="17">
      <c r="A44" s="40" t="str">
        <f>A25</f>
        <v xml:space="preserve">MLT-K706S/SEE </v>
      </c>
      <c r="B44" s="41">
        <f>C26</f>
        <v>107.1</v>
      </c>
      <c r="C44" s="42">
        <f>4777/107*100</f>
        <v>4464.4859813084113</v>
      </c>
      <c r="D44" s="41"/>
      <c r="E44" s="41">
        <f t="shared" si="0"/>
        <v>478146.44859813084</v>
      </c>
      <c r="F44" s="10"/>
      <c r="G44" s="10"/>
      <c r="H44" s="62"/>
    </row>
    <row r="45" spans="1:8" ht="17">
      <c r="A45" s="40" t="str">
        <f>A28</f>
        <v xml:space="preserve">MLT-R706/SEE </v>
      </c>
      <c r="B45" s="41">
        <f>C29</f>
        <v>8.5679999999999996</v>
      </c>
      <c r="C45" s="42">
        <f>15290/107*100</f>
        <v>14289.719626168224</v>
      </c>
      <c r="D45" s="41"/>
      <c r="E45" s="41">
        <f t="shared" si="0"/>
        <v>122434.31775700934</v>
      </c>
      <c r="F45" s="10"/>
      <c r="G45" s="10"/>
      <c r="H45" s="62"/>
    </row>
    <row r="46" spans="1:8" ht="17">
      <c r="A46" s="40" t="s">
        <v>25</v>
      </c>
      <c r="B46" s="43"/>
      <c r="C46" s="43"/>
      <c r="D46" s="43"/>
      <c r="E46" s="43">
        <f>SUM(E38:E45)</f>
        <v>20184985.439252339</v>
      </c>
      <c r="F46" s="10"/>
      <c r="G46" s="10"/>
      <c r="H46" s="10"/>
    </row>
    <row r="47" spans="1:8" ht="17">
      <c r="A47" s="40" t="s">
        <v>44</v>
      </c>
      <c r="B47" s="44">
        <f>B4/12</f>
        <v>2.8333333333333335</v>
      </c>
      <c r="C47" s="45">
        <v>6</v>
      </c>
      <c r="D47" s="41"/>
      <c r="E47" s="41">
        <f>((((E46-E42-E43-E44-E45)/100*((C47*B47)+100))))</f>
        <v>16320330.000000004</v>
      </c>
      <c r="F47" s="10"/>
      <c r="G47" s="10"/>
      <c r="H47" s="10"/>
    </row>
    <row r="48" spans="1:8" ht="17">
      <c r="A48" s="40" t="s">
        <v>48</v>
      </c>
      <c r="B48" s="41">
        <f>B4</f>
        <v>34</v>
      </c>
      <c r="C48" s="42">
        <v>20000</v>
      </c>
      <c r="D48" s="41"/>
      <c r="E48" s="41">
        <f>B48*C48</f>
        <v>680000</v>
      </c>
      <c r="F48" s="10"/>
      <c r="G48" s="10"/>
      <c r="H48" s="10"/>
    </row>
    <row r="49" spans="1:8" ht="17">
      <c r="A49" s="40" t="s">
        <v>49</v>
      </c>
      <c r="B49" s="41">
        <f>B2+E2</f>
        <v>166</v>
      </c>
      <c r="C49" s="42">
        <v>700</v>
      </c>
      <c r="D49" s="41"/>
      <c r="E49" s="41">
        <f>B49*C49</f>
        <v>116200</v>
      </c>
      <c r="F49" s="10"/>
      <c r="G49" s="10"/>
      <c r="H49" s="10"/>
    </row>
    <row r="50" spans="1:8" ht="17">
      <c r="A50" s="40" t="s">
        <v>35</v>
      </c>
      <c r="B50" s="41">
        <f>SUM(E38:E41)</f>
        <v>13949000</v>
      </c>
      <c r="C50" s="42">
        <v>10</v>
      </c>
      <c r="D50" s="41"/>
      <c r="E50" s="41">
        <f>B50/100*C50</f>
        <v>1394900</v>
      </c>
      <c r="F50" s="10"/>
      <c r="G50" s="10"/>
      <c r="H50" s="10"/>
    </row>
    <row r="51" spans="1:8" ht="17">
      <c r="A51" s="40" t="s">
        <v>6</v>
      </c>
      <c r="B51" s="48"/>
      <c r="C51" s="49"/>
      <c r="D51" s="46"/>
      <c r="E51" s="47">
        <f>SUM(E47:E50)</f>
        <v>18511430.000000004</v>
      </c>
      <c r="F51" s="10"/>
      <c r="G51" s="10"/>
      <c r="H51" s="10"/>
    </row>
    <row r="52" spans="1:8" ht="17">
      <c r="A52" s="40" t="s">
        <v>36</v>
      </c>
      <c r="B52" s="50"/>
      <c r="C52" s="51"/>
      <c r="D52" s="46"/>
      <c r="E52" s="44">
        <f>E51/B6</f>
        <v>0.60737820563298961</v>
      </c>
      <c r="F52" s="10"/>
      <c r="G52" s="10"/>
      <c r="H52" s="10"/>
    </row>
    <row r="53" spans="1:8" ht="17">
      <c r="A53" s="10"/>
      <c r="B53" s="10"/>
      <c r="C53" s="10"/>
      <c r="D53" s="10"/>
      <c r="E53" s="60">
        <f>H42/C11</f>
        <v>0.2046088090680479</v>
      </c>
      <c r="F53" s="10"/>
      <c r="G53" s="10"/>
      <c r="H53" s="10"/>
    </row>
    <row r="54" spans="1:8">
      <c r="E54" s="61">
        <f>E52+E53</f>
        <v>0.81198701470103751</v>
      </c>
    </row>
  </sheetData>
  <mergeCells count="2">
    <mergeCell ref="H42:H45"/>
    <mergeCell ref="H38:H41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6" sqref="D6"/>
    </sheetView>
  </sheetViews>
  <sheetFormatPr baseColWidth="10" defaultRowHeight="15" x14ac:dyDescent="0"/>
  <cols>
    <col min="1" max="1" width="11.5" bestFit="1" customWidth="1"/>
    <col min="3" max="3" width="14.1640625" bestFit="1" customWidth="1"/>
  </cols>
  <sheetData>
    <row r="2" spans="1:4">
      <c r="A2" s="63">
        <v>30000</v>
      </c>
      <c r="B2">
        <f>23*12</f>
        <v>276</v>
      </c>
      <c r="C2" s="61">
        <f>A2*B2</f>
        <v>8280000</v>
      </c>
    </row>
    <row r="3" spans="1:4">
      <c r="C3" s="63">
        <v>13860000</v>
      </c>
    </row>
    <row r="4" spans="1:4">
      <c r="C4" s="61">
        <f>C3-C2</f>
        <v>5580000</v>
      </c>
      <c r="D4" s="61">
        <f>C4/B2</f>
        <v>20217.391304347828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0ption 1 </vt:lpstr>
      <vt:lpstr>0ption 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Kirati Srichawla</dc:creator>
  <cp:lastModifiedBy>Kirati Srichawla</cp:lastModifiedBy>
  <cp:lastPrinted>2019-02-16T02:59:26Z</cp:lastPrinted>
  <dcterms:created xsi:type="dcterms:W3CDTF">2018-08-15T03:49:30Z</dcterms:created>
  <dcterms:modified xsi:type="dcterms:W3CDTF">2019-03-22T11:57:02Z</dcterms:modified>
</cp:coreProperties>
</file>