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540" yWindow="1220" windowWidth="25600" windowHeight="16060" tabRatio="500" activeTab="1"/>
  </bookViews>
  <sheets>
    <sheet name="4 YR 80 (3)" sheetId="6" r:id="rId1"/>
    <sheet name="5 YR 80 (2)" sheetId="5" r:id="rId2"/>
    <sheet name="5 YR 804300" sheetId="7" r:id="rId3"/>
    <sheet name="4 YR 804300 (2)" sheetId="8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7" l="1"/>
  <c r="B63" i="7"/>
  <c r="E69" i="7"/>
  <c r="H67" i="7"/>
  <c r="E68" i="7"/>
  <c r="E67" i="7"/>
  <c r="E47" i="5"/>
  <c r="E55" i="5"/>
  <c r="E56" i="5"/>
  <c r="E60" i="5"/>
  <c r="H60" i="5"/>
  <c r="H60" i="7"/>
  <c r="H60" i="8"/>
  <c r="B62" i="8"/>
  <c r="E62" i="8"/>
  <c r="C2" i="8"/>
  <c r="B63" i="8"/>
  <c r="E63" i="8"/>
  <c r="H62" i="8"/>
  <c r="B43" i="8"/>
  <c r="E43" i="8"/>
  <c r="B44" i="8"/>
  <c r="E44" i="8"/>
  <c r="H2" i="8"/>
  <c r="B45" i="8"/>
  <c r="E45" i="8"/>
  <c r="B46" i="8"/>
  <c r="E46" i="8"/>
  <c r="B47" i="8"/>
  <c r="E47" i="8"/>
  <c r="B48" i="8"/>
  <c r="E48" i="8"/>
  <c r="B10" i="8"/>
  <c r="B11" i="8"/>
  <c r="B18" i="8"/>
  <c r="G17" i="8"/>
  <c r="C18" i="8"/>
  <c r="B49" i="8"/>
  <c r="C49" i="8"/>
  <c r="E49" i="8"/>
  <c r="B21" i="8"/>
  <c r="G20" i="8"/>
  <c r="C21" i="8"/>
  <c r="B50" i="8"/>
  <c r="C50" i="8"/>
  <c r="E50" i="8"/>
  <c r="B24" i="8"/>
  <c r="G23" i="8"/>
  <c r="C24" i="8"/>
  <c r="B51" i="8"/>
  <c r="E51" i="8"/>
  <c r="B27" i="8"/>
  <c r="G26" i="8"/>
  <c r="C27" i="8"/>
  <c r="B52" i="8"/>
  <c r="E52" i="8"/>
  <c r="C10" i="8"/>
  <c r="C11" i="8"/>
  <c r="B31" i="8"/>
  <c r="G30" i="8"/>
  <c r="C31" i="8"/>
  <c r="B53" i="8"/>
  <c r="C53" i="8"/>
  <c r="E53" i="8"/>
  <c r="B34" i="8"/>
  <c r="G33" i="8"/>
  <c r="C34" i="8"/>
  <c r="B54" i="8"/>
  <c r="C54" i="8"/>
  <c r="E54" i="8"/>
  <c r="E55" i="8"/>
  <c r="B56" i="8"/>
  <c r="E56" i="8"/>
  <c r="B57" i="8"/>
  <c r="E57" i="8"/>
  <c r="B58" i="8"/>
  <c r="E58" i="8"/>
  <c r="B59" i="8"/>
  <c r="E59" i="8"/>
  <c r="E60" i="8"/>
  <c r="I63" i="8"/>
  <c r="B7" i="8"/>
  <c r="E61" i="8"/>
  <c r="I60" i="8"/>
  <c r="A54" i="8"/>
  <c r="A53" i="8"/>
  <c r="A52" i="8"/>
  <c r="A51" i="8"/>
  <c r="A50" i="8"/>
  <c r="A49" i="8"/>
  <c r="A48" i="8"/>
  <c r="A47" i="8"/>
  <c r="A46" i="8"/>
  <c r="A45" i="8"/>
  <c r="A44" i="8"/>
  <c r="A43" i="8"/>
  <c r="A28" i="8"/>
  <c r="A15" i="8"/>
  <c r="C12" i="8"/>
  <c r="C9" i="8"/>
  <c r="B9" i="8"/>
  <c r="B62" i="7"/>
  <c r="E62" i="7"/>
  <c r="C2" i="7"/>
  <c r="E63" i="7"/>
  <c r="H62" i="7"/>
  <c r="B43" i="7"/>
  <c r="E43" i="7"/>
  <c r="B44" i="7"/>
  <c r="E44" i="7"/>
  <c r="H2" i="7"/>
  <c r="B45" i="7"/>
  <c r="E45" i="7"/>
  <c r="B46" i="7"/>
  <c r="E46" i="7"/>
  <c r="B47" i="7"/>
  <c r="E47" i="7"/>
  <c r="B48" i="7"/>
  <c r="E48" i="7"/>
  <c r="B10" i="7"/>
  <c r="B11" i="7"/>
  <c r="B18" i="7"/>
  <c r="G17" i="7"/>
  <c r="C18" i="7"/>
  <c r="B49" i="7"/>
  <c r="C49" i="7"/>
  <c r="E49" i="7"/>
  <c r="B21" i="7"/>
  <c r="G20" i="7"/>
  <c r="C21" i="7"/>
  <c r="B50" i="7"/>
  <c r="C50" i="7"/>
  <c r="E50" i="7"/>
  <c r="G23" i="7"/>
  <c r="C24" i="7"/>
  <c r="B51" i="7"/>
  <c r="E51" i="7"/>
  <c r="B27" i="7"/>
  <c r="G26" i="7"/>
  <c r="C27" i="7"/>
  <c r="B52" i="7"/>
  <c r="E52" i="7"/>
  <c r="C10" i="7"/>
  <c r="C11" i="7"/>
  <c r="B31" i="7"/>
  <c r="G30" i="7"/>
  <c r="C31" i="7"/>
  <c r="B53" i="7"/>
  <c r="C53" i="7"/>
  <c r="E53" i="7"/>
  <c r="B34" i="7"/>
  <c r="G33" i="7"/>
  <c r="C34" i="7"/>
  <c r="B54" i="7"/>
  <c r="C54" i="7"/>
  <c r="E54" i="7"/>
  <c r="E55" i="7"/>
  <c r="B56" i="7"/>
  <c r="E56" i="7"/>
  <c r="B57" i="7"/>
  <c r="E57" i="7"/>
  <c r="B58" i="7"/>
  <c r="E58" i="7"/>
  <c r="B59" i="7"/>
  <c r="E59" i="7"/>
  <c r="E60" i="7"/>
  <c r="I63" i="7"/>
  <c r="B7" i="7"/>
  <c r="E61" i="7"/>
  <c r="I60" i="7"/>
  <c r="A54" i="7"/>
  <c r="A53" i="7"/>
  <c r="A52" i="7"/>
  <c r="A51" i="7"/>
  <c r="A50" i="7"/>
  <c r="A49" i="7"/>
  <c r="A48" i="7"/>
  <c r="A47" i="7"/>
  <c r="A46" i="7"/>
  <c r="A45" i="7"/>
  <c r="A44" i="7"/>
  <c r="A43" i="7"/>
  <c r="A28" i="7"/>
  <c r="A15" i="7"/>
  <c r="C12" i="7"/>
  <c r="C9" i="7"/>
  <c r="B9" i="7"/>
  <c r="B59" i="6"/>
  <c r="I63" i="5"/>
  <c r="E62" i="5"/>
  <c r="E63" i="5"/>
  <c r="H62" i="5"/>
  <c r="E62" i="6"/>
  <c r="E63" i="6"/>
  <c r="H62" i="6"/>
  <c r="E59" i="6"/>
  <c r="E60" i="6"/>
  <c r="I63" i="6"/>
  <c r="I60" i="5"/>
  <c r="H60" i="6"/>
  <c r="I60" i="6"/>
  <c r="C2" i="6"/>
  <c r="B63" i="6"/>
  <c r="B62" i="6"/>
  <c r="B43" i="6"/>
  <c r="E43" i="6"/>
  <c r="B44" i="6"/>
  <c r="E44" i="6"/>
  <c r="H2" i="6"/>
  <c r="B45" i="6"/>
  <c r="E45" i="6"/>
  <c r="B46" i="6"/>
  <c r="E46" i="6"/>
  <c r="B47" i="6"/>
  <c r="E47" i="6"/>
  <c r="B48" i="6"/>
  <c r="E48" i="6"/>
  <c r="B10" i="6"/>
  <c r="B11" i="6"/>
  <c r="B18" i="6"/>
  <c r="G17" i="6"/>
  <c r="C18" i="6"/>
  <c r="B49" i="6"/>
  <c r="C49" i="6"/>
  <c r="E49" i="6"/>
  <c r="B21" i="6"/>
  <c r="G20" i="6"/>
  <c r="C21" i="6"/>
  <c r="B50" i="6"/>
  <c r="C50" i="6"/>
  <c r="E50" i="6"/>
  <c r="B24" i="6"/>
  <c r="G23" i="6"/>
  <c r="C24" i="6"/>
  <c r="B51" i="6"/>
  <c r="E51" i="6"/>
  <c r="B27" i="6"/>
  <c r="G26" i="6"/>
  <c r="C27" i="6"/>
  <c r="B52" i="6"/>
  <c r="E52" i="6"/>
  <c r="C10" i="6"/>
  <c r="C11" i="6"/>
  <c r="B31" i="6"/>
  <c r="G30" i="6"/>
  <c r="C31" i="6"/>
  <c r="B53" i="6"/>
  <c r="C53" i="6"/>
  <c r="E53" i="6"/>
  <c r="B34" i="6"/>
  <c r="G33" i="6"/>
  <c r="C34" i="6"/>
  <c r="B54" i="6"/>
  <c r="C54" i="6"/>
  <c r="E54" i="6"/>
  <c r="E55" i="6"/>
  <c r="B56" i="6"/>
  <c r="E56" i="6"/>
  <c r="B57" i="6"/>
  <c r="E57" i="6"/>
  <c r="B58" i="6"/>
  <c r="E58" i="6"/>
  <c r="B7" i="6"/>
  <c r="E61" i="6"/>
  <c r="A54" i="6"/>
  <c r="A53" i="6"/>
  <c r="A52" i="6"/>
  <c r="A51" i="6"/>
  <c r="A50" i="6"/>
  <c r="A49" i="6"/>
  <c r="A48" i="6"/>
  <c r="A47" i="6"/>
  <c r="A46" i="6"/>
  <c r="A45" i="6"/>
  <c r="A44" i="6"/>
  <c r="A43" i="6"/>
  <c r="A28" i="6"/>
  <c r="A15" i="6"/>
  <c r="C12" i="6"/>
  <c r="C9" i="6"/>
  <c r="B9" i="6"/>
  <c r="C2" i="5"/>
  <c r="B63" i="5"/>
  <c r="B62" i="5"/>
  <c r="B43" i="5"/>
  <c r="E43" i="5"/>
  <c r="B44" i="5"/>
  <c r="E44" i="5"/>
  <c r="H2" i="5"/>
  <c r="B45" i="5"/>
  <c r="E45" i="5"/>
  <c r="B46" i="5"/>
  <c r="E46" i="5"/>
  <c r="B47" i="5"/>
  <c r="B48" i="5"/>
  <c r="E48" i="5"/>
  <c r="B10" i="5"/>
  <c r="B11" i="5"/>
  <c r="B18" i="5"/>
  <c r="G17" i="5"/>
  <c r="C18" i="5"/>
  <c r="B49" i="5"/>
  <c r="C49" i="5"/>
  <c r="E49" i="5"/>
  <c r="B21" i="5"/>
  <c r="G20" i="5"/>
  <c r="C21" i="5"/>
  <c r="B50" i="5"/>
  <c r="C50" i="5"/>
  <c r="E50" i="5"/>
  <c r="B24" i="5"/>
  <c r="G23" i="5"/>
  <c r="C24" i="5"/>
  <c r="B51" i="5"/>
  <c r="E51" i="5"/>
  <c r="B27" i="5"/>
  <c r="G26" i="5"/>
  <c r="C27" i="5"/>
  <c r="B52" i="5"/>
  <c r="E52" i="5"/>
  <c r="C10" i="5"/>
  <c r="C11" i="5"/>
  <c r="B31" i="5"/>
  <c r="G30" i="5"/>
  <c r="C31" i="5"/>
  <c r="B53" i="5"/>
  <c r="C53" i="5"/>
  <c r="E53" i="5"/>
  <c r="B34" i="5"/>
  <c r="G33" i="5"/>
  <c r="C34" i="5"/>
  <c r="B54" i="5"/>
  <c r="C54" i="5"/>
  <c r="E54" i="5"/>
  <c r="B56" i="5"/>
  <c r="B57" i="5"/>
  <c r="E57" i="5"/>
  <c r="B58" i="5"/>
  <c r="E58" i="5"/>
  <c r="B59" i="5"/>
  <c r="E59" i="5"/>
  <c r="B7" i="5"/>
  <c r="E61" i="5"/>
  <c r="A54" i="5"/>
  <c r="A53" i="5"/>
  <c r="A52" i="5"/>
  <c r="A51" i="5"/>
  <c r="A50" i="5"/>
  <c r="A49" i="5"/>
  <c r="A48" i="5"/>
  <c r="A47" i="5"/>
  <c r="A46" i="5"/>
  <c r="A45" i="5"/>
  <c r="A44" i="5"/>
  <c r="A43" i="5"/>
  <c r="A28" i="5"/>
  <c r="A15" i="5"/>
  <c r="C12" i="5"/>
  <c r="C9" i="5"/>
  <c r="B9" i="5"/>
</calcChain>
</file>

<file path=xl/sharedStrings.xml><?xml version="1.0" encoding="utf-8"?>
<sst xmlns="http://schemas.openxmlformats.org/spreadsheetml/2006/main" count="332" uniqueCount="47">
  <si>
    <t xml:space="preserve">Description </t>
  </si>
  <si>
    <t xml:space="preserve">QTY </t>
  </si>
  <si>
    <t>Drum</t>
  </si>
  <si>
    <t xml:space="preserve">ต่อตลับที่สามารใช้ได้ </t>
  </si>
  <si>
    <t xml:space="preserve">% ที่นำมาคำนวน </t>
  </si>
  <si>
    <t xml:space="preserve"> จำนวน </t>
  </si>
  <si>
    <t xml:space="preserve">Total </t>
  </si>
  <si>
    <t xml:space="preserve">Contrac Priod </t>
  </si>
  <si>
    <t>K</t>
  </si>
  <si>
    <t xml:space="preserve">Unit </t>
  </si>
  <si>
    <t xml:space="preserve">ผลลัพท์ </t>
  </si>
  <si>
    <t>Toner</t>
  </si>
  <si>
    <t xml:space="preserve">รายละเอียด </t>
  </si>
  <si>
    <t>SL-K7500LX</t>
  </si>
  <si>
    <t xml:space="preserve">MC/Month </t>
  </si>
  <si>
    <t xml:space="preserve">Over all </t>
  </si>
  <si>
    <t xml:space="preserve">Per Month </t>
  </si>
  <si>
    <t xml:space="preserve">Per Contract </t>
  </si>
  <si>
    <t xml:space="preserve">SL-DSK501T </t>
  </si>
  <si>
    <t xml:space="preserve">Consumabel </t>
  </si>
  <si>
    <t xml:space="preserve">Summery </t>
  </si>
  <si>
    <t xml:space="preserve">MLT-R706/SEE </t>
  </si>
  <si>
    <t xml:space="preserve">MLT-K706S/SEE </t>
  </si>
  <si>
    <t xml:space="preserve">Management fee  % </t>
  </si>
  <si>
    <t>Per page</t>
  </si>
  <si>
    <t>SL-DSK502T</t>
  </si>
  <si>
    <t xml:space="preserve">MLT-D708S </t>
  </si>
  <si>
    <t xml:space="preserve"> MLT-R708</t>
  </si>
  <si>
    <t xml:space="preserve">Detail </t>
  </si>
  <si>
    <t xml:space="preserve">Interace  % </t>
  </si>
  <si>
    <t xml:space="preserve">จำนวน / Unit </t>
  </si>
  <si>
    <t xml:space="preserve">ราคา /THB </t>
  </si>
  <si>
    <t xml:space="preserve">ยอกเงินรวม / THB </t>
  </si>
  <si>
    <t xml:space="preserve">Men Power / Person </t>
  </si>
  <si>
    <t xml:space="preserve">install/ Machine </t>
  </si>
  <si>
    <t xml:space="preserve">Summery / Unit </t>
  </si>
  <si>
    <t xml:space="preserve">SL-x4300Lx </t>
  </si>
  <si>
    <t xml:space="preserve">Card Reader </t>
  </si>
  <si>
    <t xml:space="preserve">Printing Securerity Core </t>
  </si>
  <si>
    <t>Mono</t>
  </si>
  <si>
    <t xml:space="preserve">Color </t>
  </si>
  <si>
    <t xml:space="preserve">C,M,Y*3 / 3 </t>
  </si>
  <si>
    <r>
      <t>CLT-</t>
    </r>
    <r>
      <rPr>
        <sz val="14"/>
        <color indexed="205"/>
        <rFont val="Angsana New"/>
      </rPr>
      <t>R808 C,M,Y</t>
    </r>
  </si>
  <si>
    <t>CLT-808 C,M,Y</t>
  </si>
  <si>
    <t xml:space="preserve">Recheck / Mc/Peroid </t>
  </si>
  <si>
    <t xml:space="preserve">Income </t>
  </si>
  <si>
    <t xml:space="preserve">Management fee  % Fr Invest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</si>
</sst>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RSU Light"/>
      <family val="2"/>
    </font>
    <font>
      <sz val="14"/>
      <color theme="1"/>
      <name val="Calibri"/>
      <family val="2"/>
      <scheme val="minor"/>
    </font>
    <font>
      <sz val="14"/>
      <color theme="1"/>
      <name val="Angsana New"/>
    </font>
    <font>
      <sz val="14"/>
      <name val="Angsana New"/>
    </font>
    <font>
      <sz val="14"/>
      <color indexed="205"/>
      <name val="Angsana New"/>
    </font>
    <font>
      <sz val="14"/>
      <color rgb="FFFF0000"/>
      <name val="Angsana New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8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164" fontId="0" fillId="0" borderId="0" xfId="0" applyNumberFormat="1"/>
    <xf numFmtId="164" fontId="6" fillId="0" borderId="0" xfId="0" applyNumberFormat="1" applyFont="1"/>
    <xf numFmtId="164" fontId="5" fillId="0" borderId="0" xfId="0" applyNumberFormat="1" applyFont="1"/>
    <xf numFmtId="0" fontId="0" fillId="0" borderId="0" xfId="0" applyFill="1" applyAlignment="1">
      <alignment horizontal="center"/>
    </xf>
    <xf numFmtId="0" fontId="0" fillId="0" borderId="0" xfId="0" applyFill="1"/>
    <xf numFmtId="0" fontId="7" fillId="2" borderId="0" xfId="0" applyFont="1" applyFill="1"/>
    <xf numFmtId="0" fontId="7" fillId="5" borderId="0" xfId="0" applyFont="1" applyFill="1"/>
    <xf numFmtId="0" fontId="7" fillId="0" borderId="0" xfId="0" applyFont="1"/>
    <xf numFmtId="164" fontId="7" fillId="0" borderId="0" xfId="1" applyNumberFormat="1" applyFont="1"/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7" fillId="6" borderId="0" xfId="0" applyFont="1" applyFill="1" applyAlignment="1">
      <alignment horizontal="center"/>
    </xf>
    <xf numFmtId="43" fontId="7" fillId="0" borderId="0" xfId="0" applyNumberFormat="1" applyFont="1"/>
    <xf numFmtId="43" fontId="7" fillId="0" borderId="0" xfId="0" applyNumberFormat="1" applyFont="1" applyFill="1"/>
    <xf numFmtId="0" fontId="7" fillId="3" borderId="0" xfId="0" applyFont="1" applyFill="1"/>
    <xf numFmtId="164" fontId="7" fillId="4" borderId="0" xfId="0" applyNumberFormat="1" applyFont="1" applyFill="1"/>
    <xf numFmtId="43" fontId="7" fillId="5" borderId="0" xfId="0" applyNumberFormat="1" applyFont="1" applyFill="1"/>
    <xf numFmtId="43" fontId="7" fillId="0" borderId="0" xfId="1" applyFont="1"/>
    <xf numFmtId="43" fontId="7" fillId="0" borderId="0" xfId="1" applyFont="1" applyFill="1"/>
    <xf numFmtId="0" fontId="7" fillId="4" borderId="0" xfId="0" applyFont="1" applyFill="1"/>
    <xf numFmtId="0" fontId="7" fillId="0" borderId="1" xfId="0" applyFont="1" applyFill="1" applyBorder="1" applyAlignment="1">
      <alignment horizontal="center"/>
    </xf>
    <xf numFmtId="43" fontId="7" fillId="0" borderId="0" xfId="0" applyNumberFormat="1" applyFont="1" applyFill="1" applyAlignment="1">
      <alignment horizontal="center"/>
    </xf>
    <xf numFmtId="0" fontId="7" fillId="6" borderId="0" xfId="0" applyFont="1" applyFill="1"/>
    <xf numFmtId="0" fontId="7" fillId="6" borderId="1" xfId="0" applyFont="1" applyFill="1" applyBorder="1" applyAlignment="1">
      <alignment horizontal="center"/>
    </xf>
    <xf numFmtId="164" fontId="7" fillId="0" borderId="0" xfId="1" applyNumberFormat="1" applyFont="1" applyFill="1"/>
    <xf numFmtId="0" fontId="7" fillId="2" borderId="1" xfId="0" applyFont="1" applyFill="1" applyBorder="1"/>
    <xf numFmtId="164" fontId="7" fillId="0" borderId="1" xfId="1" applyNumberFormat="1" applyFont="1" applyBorder="1"/>
    <xf numFmtId="164" fontId="7" fillId="7" borderId="1" xfId="1" applyNumberFormat="1" applyFont="1" applyFill="1" applyBorder="1"/>
    <xf numFmtId="164" fontId="7" fillId="2" borderId="1" xfId="1" applyNumberFormat="1" applyFont="1" applyFill="1" applyBorder="1"/>
    <xf numFmtId="43" fontId="7" fillId="0" borderId="1" xfId="1" applyNumberFormat="1" applyFont="1" applyBorder="1"/>
    <xf numFmtId="164" fontId="8" fillId="7" borderId="1" xfId="1" applyNumberFormat="1" applyFont="1" applyFill="1" applyBorder="1"/>
    <xf numFmtId="0" fontId="7" fillId="0" borderId="1" xfId="0" applyFont="1" applyBorder="1"/>
    <xf numFmtId="43" fontId="7" fillId="0" borderId="1" xfId="0" applyNumberFormat="1" applyFont="1" applyBorder="1"/>
    <xf numFmtId="0" fontId="7" fillId="0" borderId="2" xfId="0" applyFont="1" applyBorder="1" applyAlignment="1"/>
    <xf numFmtId="0" fontId="7" fillId="0" borderId="3" xfId="0" applyFont="1" applyBorder="1" applyAlignment="1"/>
    <xf numFmtId="43" fontId="7" fillId="7" borderId="0" xfId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3" fontId="0" fillId="0" borderId="0" xfId="0" applyNumberFormat="1"/>
    <xf numFmtId="0" fontId="10" fillId="0" borderId="0" xfId="0" applyFont="1" applyFill="1"/>
    <xf numFmtId="0" fontId="7" fillId="6" borderId="0" xfId="0" applyFont="1" applyFill="1" applyAlignment="1">
      <alignment horizontal="center" vertical="center"/>
    </xf>
    <xf numFmtId="43" fontId="0" fillId="0" borderId="0" xfId="1" applyFont="1"/>
    <xf numFmtId="0" fontId="7" fillId="2" borderId="4" xfId="0" applyFont="1" applyFill="1" applyBorder="1"/>
    <xf numFmtId="0" fontId="7" fillId="0" borderId="5" xfId="0" applyFont="1" applyBorder="1" applyAlignment="1"/>
    <xf numFmtId="0" fontId="7" fillId="0" borderId="4" xfId="0" applyFont="1" applyBorder="1"/>
    <xf numFmtId="43" fontId="7" fillId="0" borderId="4" xfId="1" applyFont="1" applyBorder="1"/>
    <xf numFmtId="0" fontId="7" fillId="8" borderId="1" xfId="0" applyFont="1" applyFill="1" applyBorder="1" applyAlignment="1">
      <alignment horizontal="center" vertical="center"/>
    </xf>
    <xf numFmtId="43" fontId="7" fillId="8" borderId="1" xfId="1" applyFont="1" applyFill="1" applyBorder="1" applyAlignment="1"/>
    <xf numFmtId="43" fontId="7" fillId="8" borderId="1" xfId="1" applyFont="1" applyFill="1" applyBorder="1"/>
    <xf numFmtId="0" fontId="7" fillId="8" borderId="1" xfId="0" applyFont="1" applyFill="1" applyBorder="1"/>
    <xf numFmtId="43" fontId="7" fillId="8" borderId="1" xfId="0" applyNumberFormat="1" applyFont="1" applyFill="1" applyBorder="1" applyAlignment="1">
      <alignment horizontal="center"/>
    </xf>
    <xf numFmtId="43" fontId="0" fillId="8" borderId="1" xfId="1" applyFont="1" applyFill="1" applyBorder="1"/>
    <xf numFmtId="0" fontId="0" fillId="8" borderId="1" xfId="0" applyFill="1" applyBorder="1"/>
    <xf numFmtId="9" fontId="0" fillId="0" borderId="0" xfId="80" applyFont="1"/>
    <xf numFmtId="9" fontId="0" fillId="0" borderId="0" xfId="0" applyNumberFormat="1"/>
    <xf numFmtId="4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85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2" builtinId="9" hidden="1"/>
    <cellStyle name="Followed Hyperlink" xfId="8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1" builtinId="8" hidden="1"/>
    <cellStyle name="Hyperlink" xfId="83" builtinId="8" hidden="1"/>
    <cellStyle name="Normal" xfId="0" builtinId="0"/>
    <cellStyle name="Percent" xfId="8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63"/>
  <sheetViews>
    <sheetView workbookViewId="0">
      <selection activeCell="B24" sqref="B24"/>
    </sheetView>
  </sheetViews>
  <sheetFormatPr baseColWidth="10" defaultRowHeight="15" x14ac:dyDescent="0"/>
  <cols>
    <col min="1" max="1" width="23.33203125" customWidth="1"/>
    <col min="2" max="2" width="16.5" customWidth="1"/>
    <col min="3" max="3" width="19.6640625" customWidth="1"/>
    <col min="4" max="4" width="19.6640625" hidden="1" customWidth="1"/>
    <col min="5" max="5" width="19.6640625" customWidth="1"/>
    <col min="6" max="7" width="19.6640625" hidden="1" customWidth="1"/>
    <col min="8" max="8" width="19.6640625" customWidth="1"/>
    <col min="9" max="9" width="15.83203125" customWidth="1"/>
    <col min="10" max="10" width="24" customWidth="1"/>
  </cols>
  <sheetData>
    <row r="1" spans="1:10" s="1" customFormat="1" ht="17">
      <c r="A1" s="29" t="s">
        <v>0</v>
      </c>
      <c r="B1" s="43" t="s">
        <v>36</v>
      </c>
      <c r="C1" s="43" t="s">
        <v>25</v>
      </c>
      <c r="D1" s="43"/>
      <c r="E1" s="43" t="s">
        <v>13</v>
      </c>
      <c r="F1" s="43"/>
      <c r="G1" s="43"/>
      <c r="H1" s="43" t="s">
        <v>18</v>
      </c>
      <c r="I1" s="44" t="s">
        <v>37</v>
      </c>
      <c r="J1" s="44" t="s">
        <v>38</v>
      </c>
    </row>
    <row r="2" spans="1:10" s="1" customFormat="1" ht="17">
      <c r="A2" s="26" t="s">
        <v>1</v>
      </c>
      <c r="B2" s="43">
        <v>2</v>
      </c>
      <c r="C2" s="43">
        <f>B2</f>
        <v>2</v>
      </c>
      <c r="D2" s="43"/>
      <c r="E2" s="43">
        <v>10</v>
      </c>
      <c r="F2" s="43"/>
      <c r="G2" s="43"/>
      <c r="H2" s="43">
        <f>E2</f>
        <v>10</v>
      </c>
      <c r="I2" s="44">
        <v>12</v>
      </c>
      <c r="J2" s="44">
        <v>12</v>
      </c>
    </row>
    <row r="3" spans="1:10" s="6" customFormat="1" ht="17">
      <c r="A3" s="14"/>
      <c r="B3" s="14"/>
      <c r="C3" s="14"/>
      <c r="D3" s="15"/>
      <c r="E3" s="14"/>
      <c r="F3" s="15"/>
      <c r="G3" s="15"/>
      <c r="H3" s="14"/>
    </row>
    <row r="4" spans="1:10" ht="17">
      <c r="A4" s="17" t="s">
        <v>7</v>
      </c>
      <c r="B4" s="42">
        <v>48</v>
      </c>
      <c r="C4" s="10"/>
      <c r="D4" s="10"/>
      <c r="E4" s="10"/>
      <c r="F4" s="10"/>
      <c r="G4" s="10"/>
      <c r="H4" s="10"/>
    </row>
    <row r="5" spans="1:10" ht="17">
      <c r="A5" s="47" t="s">
        <v>14</v>
      </c>
      <c r="B5" s="42" t="s">
        <v>39</v>
      </c>
      <c r="C5" s="10" t="s">
        <v>40</v>
      </c>
      <c r="D5" s="10"/>
      <c r="E5" s="10"/>
      <c r="F5" s="10"/>
      <c r="G5" s="10"/>
      <c r="H5" s="10"/>
    </row>
    <row r="6" spans="1:10" ht="17">
      <c r="A6" s="47"/>
      <c r="B6" s="41">
        <v>3333</v>
      </c>
      <c r="C6" s="10">
        <v>1500</v>
      </c>
      <c r="D6" s="10"/>
      <c r="E6" s="10"/>
      <c r="F6" s="10"/>
      <c r="G6" s="10"/>
      <c r="H6" s="10"/>
    </row>
    <row r="7" spans="1:10" ht="17">
      <c r="A7" s="17" t="s">
        <v>15</v>
      </c>
      <c r="B7" s="27">
        <f>((B6*(B2+E2)*B4)+C6*B2*B4)</f>
        <v>2063808</v>
      </c>
      <c r="C7" s="18"/>
      <c r="D7" s="10"/>
      <c r="E7" s="10"/>
      <c r="F7" s="10"/>
      <c r="G7" s="10"/>
      <c r="H7" s="10"/>
    </row>
    <row r="8" spans="1:10" s="7" customFormat="1" ht="17">
      <c r="A8" s="15"/>
      <c r="B8" s="15"/>
      <c r="C8" s="16"/>
      <c r="D8" s="16"/>
      <c r="E8" s="16"/>
      <c r="F8" s="16"/>
      <c r="G8" s="16"/>
      <c r="H8" s="16"/>
    </row>
    <row r="9" spans="1:10" ht="17">
      <c r="A9" s="28" t="s">
        <v>28</v>
      </c>
      <c r="B9" s="17" t="str">
        <f>B1</f>
        <v xml:space="preserve">SL-x4300Lx </v>
      </c>
      <c r="C9" s="17" t="str">
        <f>E1</f>
        <v>SL-K7500LX</v>
      </c>
      <c r="D9" s="10"/>
      <c r="E9" s="10"/>
      <c r="F9" s="10"/>
      <c r="G9" s="10"/>
      <c r="H9" s="10"/>
    </row>
    <row r="10" spans="1:10" ht="17">
      <c r="A10" s="17" t="s">
        <v>16</v>
      </c>
      <c r="B10" s="30">
        <f>(B6+C6)*B2</f>
        <v>9666</v>
      </c>
      <c r="C10" s="30">
        <f>B6*E2</f>
        <v>33330</v>
      </c>
      <c r="D10" s="10"/>
      <c r="E10" s="10"/>
      <c r="F10" s="10"/>
      <c r="G10" s="10"/>
      <c r="H10" s="10"/>
    </row>
    <row r="11" spans="1:10" ht="17">
      <c r="A11" s="17" t="s">
        <v>17</v>
      </c>
      <c r="B11" s="19">
        <f>B10*B4</f>
        <v>463968</v>
      </c>
      <c r="C11" s="19">
        <f>C10*B4</f>
        <v>1599840</v>
      </c>
      <c r="D11" s="10"/>
      <c r="E11" s="10"/>
      <c r="F11" s="10"/>
      <c r="G11" s="10"/>
      <c r="H11" s="10"/>
    </row>
    <row r="12" spans="1:10" ht="17">
      <c r="A12" s="17" t="s">
        <v>6</v>
      </c>
      <c r="B12" s="7"/>
      <c r="C12" s="19">
        <f>(B11+C11)</f>
        <v>2063808</v>
      </c>
      <c r="D12" s="10"/>
      <c r="E12" s="10"/>
      <c r="F12" s="10"/>
      <c r="G12" s="10"/>
      <c r="H12" s="10"/>
    </row>
    <row r="13" spans="1:10" s="7" customFormat="1" ht="17">
      <c r="A13" s="15"/>
      <c r="B13" s="19"/>
      <c r="C13" s="19"/>
      <c r="D13" s="16"/>
      <c r="E13" s="16"/>
      <c r="F13" s="16"/>
      <c r="G13" s="16"/>
      <c r="H13" s="16"/>
    </row>
    <row r="14" spans="1:10" s="7" customFormat="1" ht="17">
      <c r="A14" s="15" t="s">
        <v>19</v>
      </c>
      <c r="B14" s="19"/>
      <c r="C14" s="19"/>
      <c r="D14" s="16"/>
      <c r="E14" s="16"/>
      <c r="F14" s="16"/>
      <c r="G14" s="16"/>
      <c r="H14" s="16"/>
    </row>
    <row r="15" spans="1:10" ht="17">
      <c r="A15" s="8" t="str">
        <f>B1</f>
        <v xml:space="preserve">SL-x4300Lx </v>
      </c>
      <c r="B15" s="10"/>
      <c r="C15" s="10"/>
      <c r="D15" s="10"/>
      <c r="E15" s="10"/>
      <c r="F15" s="10"/>
      <c r="G15" s="11"/>
      <c r="H15" s="10"/>
    </row>
    <row r="16" spans="1:10" s="2" customFormat="1" ht="18">
      <c r="A16" s="9" t="s">
        <v>11</v>
      </c>
      <c r="B16" s="9"/>
      <c r="C16" s="9"/>
      <c r="D16" s="9"/>
      <c r="E16" s="9"/>
      <c r="F16" s="10"/>
      <c r="G16" s="11"/>
      <c r="H16" s="10"/>
      <c r="J16" s="4"/>
    </row>
    <row r="17" spans="1:10" ht="17">
      <c r="A17" s="10" t="s">
        <v>26</v>
      </c>
      <c r="B17" s="10" t="s">
        <v>3</v>
      </c>
      <c r="C17" s="10">
        <v>23000</v>
      </c>
      <c r="D17" s="10" t="s">
        <v>4</v>
      </c>
      <c r="E17" s="20">
        <v>80</v>
      </c>
      <c r="F17" s="10" t="s">
        <v>5</v>
      </c>
      <c r="G17" s="11">
        <f>C17/100*E17</f>
        <v>18400</v>
      </c>
      <c r="H17" s="10"/>
      <c r="J17" s="3"/>
    </row>
    <row r="18" spans="1:10" ht="20">
      <c r="A18" s="13" t="s">
        <v>8</v>
      </c>
      <c r="B18" s="18">
        <f>B11-(C6*B4)</f>
        <v>391968</v>
      </c>
      <c r="C18" s="21">
        <f>B18/G17</f>
        <v>21.302608695652175</v>
      </c>
      <c r="D18" s="10"/>
      <c r="E18" s="10" t="s">
        <v>9</v>
      </c>
      <c r="F18" s="10" t="s">
        <v>9</v>
      </c>
      <c r="G18" s="11"/>
      <c r="H18" s="10"/>
      <c r="J18" s="5"/>
    </row>
    <row r="19" spans="1:10" ht="17">
      <c r="A19" s="9" t="s">
        <v>2</v>
      </c>
      <c r="B19" s="22"/>
      <c r="C19" s="22"/>
      <c r="D19" s="9"/>
      <c r="E19" s="9"/>
      <c r="F19" s="10"/>
      <c r="G19" s="11"/>
      <c r="H19" s="10"/>
    </row>
    <row r="20" spans="1:10" ht="17">
      <c r="A20" s="10" t="s">
        <v>27</v>
      </c>
      <c r="B20" s="10" t="s">
        <v>3</v>
      </c>
      <c r="C20" s="23">
        <v>100000</v>
      </c>
      <c r="D20" s="10" t="s">
        <v>4</v>
      </c>
      <c r="E20" s="20">
        <v>100</v>
      </c>
      <c r="F20" s="10" t="s">
        <v>5</v>
      </c>
      <c r="G20" s="11">
        <f>C20/100*E20</f>
        <v>100000</v>
      </c>
      <c r="H20" s="10"/>
    </row>
    <row r="21" spans="1:10" ht="17">
      <c r="A21" s="13" t="s">
        <v>8</v>
      </c>
      <c r="B21" s="18">
        <f>B11-(C6*B4)</f>
        <v>391968</v>
      </c>
      <c r="C21" s="21">
        <f>B21/G20</f>
        <v>3.9196800000000001</v>
      </c>
      <c r="D21" s="10"/>
      <c r="E21" s="10" t="s">
        <v>9</v>
      </c>
      <c r="F21" s="10" t="s">
        <v>9</v>
      </c>
      <c r="G21" s="11"/>
      <c r="H21" s="10"/>
    </row>
    <row r="22" spans="1:10" ht="17">
      <c r="A22" s="9" t="s">
        <v>11</v>
      </c>
      <c r="B22" s="9"/>
      <c r="C22" s="9"/>
      <c r="D22" s="9"/>
      <c r="E22" s="9"/>
      <c r="F22" s="10"/>
      <c r="G22" s="11"/>
      <c r="H22" s="10"/>
    </row>
    <row r="23" spans="1:10" ht="17">
      <c r="A23" s="10" t="s">
        <v>43</v>
      </c>
      <c r="B23" s="10" t="s">
        <v>3</v>
      </c>
      <c r="C23" s="10">
        <v>20000</v>
      </c>
      <c r="D23" s="10" t="s">
        <v>4</v>
      </c>
      <c r="E23" s="20">
        <v>80</v>
      </c>
      <c r="F23" s="10" t="s">
        <v>5</v>
      </c>
      <c r="G23" s="11">
        <f>C23/100*E23</f>
        <v>16000</v>
      </c>
      <c r="H23" s="10"/>
    </row>
    <row r="24" spans="1:10" ht="17">
      <c r="A24" s="13" t="s">
        <v>41</v>
      </c>
      <c r="B24" s="18">
        <f>C6*B4*3</f>
        <v>216000</v>
      </c>
      <c r="C24" s="21">
        <f>B24/G23</f>
        <v>13.5</v>
      </c>
      <c r="D24" s="10"/>
      <c r="E24" s="10" t="s">
        <v>9</v>
      </c>
      <c r="F24" s="10" t="s">
        <v>9</v>
      </c>
      <c r="G24" s="11"/>
      <c r="H24" s="46" t="s">
        <v>44</v>
      </c>
      <c r="I24" s="45"/>
    </row>
    <row r="25" spans="1:10" ht="17">
      <c r="A25" s="9" t="s">
        <v>2</v>
      </c>
      <c r="B25" s="22"/>
      <c r="C25" s="22"/>
      <c r="D25" s="9"/>
      <c r="E25" s="9"/>
      <c r="F25" s="10"/>
      <c r="G25" s="11"/>
      <c r="H25" s="46"/>
    </row>
    <row r="26" spans="1:10" ht="17">
      <c r="A26" s="10" t="s">
        <v>42</v>
      </c>
      <c r="B26" s="10" t="s">
        <v>3</v>
      </c>
      <c r="C26" s="23">
        <v>100000</v>
      </c>
      <c r="D26" s="10" t="s">
        <v>4</v>
      </c>
      <c r="E26" s="20">
        <v>100</v>
      </c>
      <c r="F26" s="10" t="s">
        <v>5</v>
      </c>
      <c r="G26" s="11">
        <f>C26/100*E26</f>
        <v>100000</v>
      </c>
      <c r="H26" s="46"/>
    </row>
    <row r="27" spans="1:10" ht="17">
      <c r="A27" s="13" t="s">
        <v>41</v>
      </c>
      <c r="B27" s="18">
        <f>C6*B4*3</f>
        <v>216000</v>
      </c>
      <c r="C27" s="21">
        <f>B27/G26</f>
        <v>2.16</v>
      </c>
      <c r="D27" s="10"/>
      <c r="E27" s="10" t="s">
        <v>9</v>
      </c>
      <c r="F27" s="10" t="s">
        <v>9</v>
      </c>
      <c r="G27" s="11"/>
      <c r="H27" s="46"/>
    </row>
    <row r="28" spans="1:10" ht="18">
      <c r="A28" s="8" t="str">
        <f>E1</f>
        <v>SL-K7500LX</v>
      </c>
      <c r="B28" s="10"/>
      <c r="C28" s="10"/>
      <c r="D28" s="10"/>
      <c r="E28" s="10"/>
      <c r="F28" s="10"/>
      <c r="G28" s="11"/>
      <c r="H28" s="46"/>
      <c r="I28" s="2"/>
    </row>
    <row r="29" spans="1:10" ht="17">
      <c r="A29" s="9" t="s">
        <v>11</v>
      </c>
      <c r="B29" s="9"/>
      <c r="C29" s="9"/>
      <c r="D29" s="9"/>
      <c r="E29" s="9"/>
      <c r="F29" s="10"/>
      <c r="G29" s="11"/>
      <c r="H29" s="46"/>
    </row>
    <row r="30" spans="1:10" ht="17">
      <c r="A30" s="10" t="s">
        <v>22</v>
      </c>
      <c r="B30" s="10" t="s">
        <v>3</v>
      </c>
      <c r="C30" s="10">
        <v>45000</v>
      </c>
      <c r="D30" s="10" t="s">
        <v>4</v>
      </c>
      <c r="E30" s="20">
        <v>80</v>
      </c>
      <c r="F30" s="10" t="s">
        <v>5</v>
      </c>
      <c r="G30" s="11">
        <f>C30/100*E30</f>
        <v>36000</v>
      </c>
      <c r="H30" s="46"/>
    </row>
    <row r="31" spans="1:10" ht="17">
      <c r="A31" s="13" t="s">
        <v>8</v>
      </c>
      <c r="B31" s="18">
        <f>C11</f>
        <v>1599840</v>
      </c>
      <c r="C31" s="21">
        <f>B31/G30</f>
        <v>44.44</v>
      </c>
      <c r="D31" s="10"/>
      <c r="E31" s="10" t="s">
        <v>9</v>
      </c>
      <c r="F31" s="10" t="s">
        <v>9</v>
      </c>
      <c r="G31" s="11"/>
      <c r="H31" s="46" t="s">
        <v>44</v>
      </c>
    </row>
    <row r="32" spans="1:10" ht="17">
      <c r="A32" s="9" t="s">
        <v>2</v>
      </c>
      <c r="B32" s="22"/>
      <c r="C32" s="22"/>
      <c r="D32" s="9"/>
      <c r="E32" s="9"/>
      <c r="F32" s="10"/>
      <c r="G32" s="11"/>
      <c r="H32" s="46"/>
    </row>
    <row r="33" spans="1:9" ht="17">
      <c r="A33" s="10" t="s">
        <v>21</v>
      </c>
      <c r="B33" s="10" t="s">
        <v>3</v>
      </c>
      <c r="C33" s="23">
        <v>450000</v>
      </c>
      <c r="D33" s="10" t="s">
        <v>4</v>
      </c>
      <c r="E33" s="20">
        <v>100</v>
      </c>
      <c r="F33" s="10" t="s">
        <v>5</v>
      </c>
      <c r="G33" s="11">
        <f>C33/100*E33</f>
        <v>450000</v>
      </c>
      <c r="H33" s="10"/>
    </row>
    <row r="34" spans="1:9" ht="17">
      <c r="A34" s="13" t="s">
        <v>8</v>
      </c>
      <c r="B34" s="18">
        <f>C11</f>
        <v>1599840</v>
      </c>
      <c r="C34" s="21">
        <f>B34/G33</f>
        <v>3.5552000000000001</v>
      </c>
      <c r="D34" s="10"/>
      <c r="E34" s="10" t="s">
        <v>9</v>
      </c>
      <c r="F34" s="10" t="s">
        <v>9</v>
      </c>
      <c r="G34" s="11"/>
      <c r="H34" s="10"/>
    </row>
    <row r="35" spans="1:9" ht="17">
      <c r="A35" s="13"/>
      <c r="B35" s="10"/>
      <c r="C35" s="24"/>
      <c r="D35" s="16"/>
      <c r="E35" s="16"/>
      <c r="F35" s="10"/>
      <c r="G35" s="11"/>
      <c r="H35" s="10"/>
    </row>
    <row r="36" spans="1:9" ht="17">
      <c r="A36" s="10"/>
      <c r="B36" s="10"/>
      <c r="C36" s="10"/>
      <c r="D36" s="10"/>
      <c r="E36" s="10"/>
      <c r="F36" s="10"/>
      <c r="G36" s="10"/>
      <c r="H36" s="10"/>
    </row>
    <row r="37" spans="1:9" ht="18">
      <c r="A37" s="20" t="s">
        <v>4</v>
      </c>
      <c r="B37" s="10"/>
      <c r="C37" s="10"/>
      <c r="D37" s="10"/>
      <c r="E37" s="10"/>
      <c r="F37" s="10"/>
      <c r="G37" s="10"/>
      <c r="H37" s="10"/>
      <c r="I37" s="2"/>
    </row>
    <row r="38" spans="1:9" ht="17">
      <c r="A38" s="25" t="s">
        <v>10</v>
      </c>
      <c r="B38" s="10"/>
      <c r="C38" s="10"/>
      <c r="D38" s="10"/>
      <c r="E38" s="10"/>
      <c r="F38" s="10"/>
      <c r="G38" s="10"/>
      <c r="H38" s="10"/>
    </row>
    <row r="39" spans="1:9" ht="17">
      <c r="A39" s="8" t="s">
        <v>12</v>
      </c>
      <c r="B39" s="10"/>
      <c r="C39" s="10"/>
      <c r="D39" s="10"/>
      <c r="E39" s="10"/>
      <c r="F39" s="10"/>
      <c r="G39" s="10"/>
      <c r="H39" s="10"/>
    </row>
    <row r="40" spans="1:9" ht="17">
      <c r="A40" s="10"/>
      <c r="B40" s="10"/>
      <c r="C40" s="10"/>
      <c r="D40" s="10"/>
      <c r="E40" s="10"/>
      <c r="F40" s="10"/>
      <c r="G40" s="10"/>
      <c r="H40" s="10"/>
    </row>
    <row r="41" spans="1:9" ht="17">
      <c r="A41" s="10"/>
      <c r="B41" s="10"/>
      <c r="C41" s="10"/>
      <c r="D41" s="10"/>
      <c r="E41" s="10"/>
      <c r="F41" s="10"/>
      <c r="G41" s="10"/>
      <c r="H41" s="10"/>
    </row>
    <row r="42" spans="1:9" s="1" customFormat="1" ht="17">
      <c r="A42" s="12" t="s">
        <v>35</v>
      </c>
      <c r="B42" s="12" t="s">
        <v>30</v>
      </c>
      <c r="C42" s="12" t="s">
        <v>31</v>
      </c>
      <c r="D42" s="12"/>
      <c r="E42" s="12" t="s">
        <v>32</v>
      </c>
      <c r="F42" s="13"/>
      <c r="G42" s="13"/>
      <c r="H42" s="13"/>
    </row>
    <row r="43" spans="1:9" ht="17">
      <c r="A43" s="31" t="str">
        <f>B1</f>
        <v xml:space="preserve">SL-x4300Lx </v>
      </c>
      <c r="B43" s="32">
        <f>B2</f>
        <v>2</v>
      </c>
      <c r="C43" s="33">
        <v>120000</v>
      </c>
      <c r="D43" s="32"/>
      <c r="E43" s="32">
        <f>B43*C43</f>
        <v>240000</v>
      </c>
      <c r="F43" s="10"/>
      <c r="G43" s="10"/>
      <c r="H43" s="10"/>
    </row>
    <row r="44" spans="1:9" ht="17">
      <c r="A44" s="31" t="str">
        <f>C1</f>
        <v>SL-DSK502T</v>
      </c>
      <c r="B44" s="32">
        <f>C2</f>
        <v>2</v>
      </c>
      <c r="C44" s="33">
        <v>1500</v>
      </c>
      <c r="D44" s="32"/>
      <c r="E44" s="32">
        <f t="shared" ref="E44:E54" si="0">B44*C44</f>
        <v>3000</v>
      </c>
      <c r="F44" s="10"/>
      <c r="G44" s="10"/>
      <c r="H44" s="10"/>
    </row>
    <row r="45" spans="1:9" ht="17">
      <c r="A45" s="31" t="str">
        <f>E1</f>
        <v>SL-K7500LX</v>
      </c>
      <c r="B45" s="32">
        <f>H2</f>
        <v>10</v>
      </c>
      <c r="C45" s="33">
        <v>120000</v>
      </c>
      <c r="D45" s="32"/>
      <c r="E45" s="32">
        <f t="shared" si="0"/>
        <v>1200000</v>
      </c>
      <c r="F45" s="10"/>
      <c r="G45" s="10"/>
      <c r="H45" s="10"/>
    </row>
    <row r="46" spans="1:9" ht="17">
      <c r="A46" s="31" t="str">
        <f>H1</f>
        <v xml:space="preserve">SL-DSK501T </v>
      </c>
      <c r="B46" s="32">
        <f>H2+B45</f>
        <v>20</v>
      </c>
      <c r="C46" s="33">
        <v>15000</v>
      </c>
      <c r="D46" s="32"/>
      <c r="E46" s="32">
        <f t="shared" si="0"/>
        <v>300000</v>
      </c>
      <c r="F46" s="10"/>
      <c r="G46" s="10"/>
      <c r="H46" s="10"/>
    </row>
    <row r="47" spans="1:9" ht="17">
      <c r="A47" s="31" t="str">
        <f>I1</f>
        <v xml:space="preserve">Card Reader </v>
      </c>
      <c r="B47" s="32">
        <f>I2</f>
        <v>12</v>
      </c>
      <c r="C47" s="33">
        <v>70000</v>
      </c>
      <c r="D47" s="32"/>
      <c r="E47" s="32">
        <f t="shared" si="0"/>
        <v>840000</v>
      </c>
      <c r="F47" s="10"/>
      <c r="G47" s="10"/>
      <c r="H47" s="10"/>
    </row>
    <row r="48" spans="1:9" ht="17">
      <c r="A48" s="31" t="str">
        <f>J1</f>
        <v xml:space="preserve">Printing Securerity Core </v>
      </c>
      <c r="B48" s="32">
        <f>J2</f>
        <v>12</v>
      </c>
      <c r="C48" s="33">
        <v>10000</v>
      </c>
      <c r="D48" s="32"/>
      <c r="E48" s="32">
        <f t="shared" si="0"/>
        <v>120000</v>
      </c>
      <c r="F48" s="10"/>
      <c r="G48" s="10"/>
      <c r="H48" s="10"/>
    </row>
    <row r="49" spans="1:10" ht="17">
      <c r="A49" s="31" t="str">
        <f>A17</f>
        <v xml:space="preserve">MLT-D708S </v>
      </c>
      <c r="B49" s="32">
        <f>C18</f>
        <v>21.302608695652175</v>
      </c>
      <c r="C49" s="33">
        <f>3160/107*100</f>
        <v>2953.2710280373831</v>
      </c>
      <c r="D49" s="32"/>
      <c r="E49" s="32">
        <f t="shared" si="0"/>
        <v>62912.377082486797</v>
      </c>
      <c r="F49" s="10"/>
      <c r="G49" s="10"/>
      <c r="H49" s="10"/>
    </row>
    <row r="50" spans="1:10" ht="17">
      <c r="A50" s="31" t="str">
        <f>A20</f>
        <v xml:space="preserve"> MLT-R708</v>
      </c>
      <c r="B50" s="32">
        <f>C21</f>
        <v>3.9196800000000001</v>
      </c>
      <c r="C50" s="33">
        <f>13700/107*100</f>
        <v>12803.73831775701</v>
      </c>
      <c r="D50" s="32"/>
      <c r="E50" s="32">
        <f t="shared" si="0"/>
        <v>50186.557009345801</v>
      </c>
      <c r="F50" s="10"/>
      <c r="G50" s="10"/>
      <c r="H50" s="10"/>
    </row>
    <row r="51" spans="1:10" ht="17">
      <c r="A51" s="31" t="str">
        <f>A23</f>
        <v>CLT-808 C,M,Y</v>
      </c>
      <c r="B51" s="32">
        <f>C24</f>
        <v>13.5</v>
      </c>
      <c r="C51" s="33">
        <v>6373</v>
      </c>
      <c r="D51" s="32"/>
      <c r="E51" s="32">
        <f t="shared" si="0"/>
        <v>86035.5</v>
      </c>
      <c r="F51" s="10"/>
      <c r="G51" s="10"/>
      <c r="H51" s="10"/>
    </row>
    <row r="52" spans="1:10" ht="17">
      <c r="A52" s="31" t="str">
        <f>A26</f>
        <v>CLT-R808 C,M,Y</v>
      </c>
      <c r="B52" s="32">
        <f>C27</f>
        <v>2.16</v>
      </c>
      <c r="C52" s="33">
        <v>8457</v>
      </c>
      <c r="D52" s="32"/>
      <c r="E52" s="32">
        <f t="shared" si="0"/>
        <v>18267.120000000003</v>
      </c>
      <c r="F52" s="10"/>
      <c r="G52" s="10"/>
      <c r="H52" s="10"/>
    </row>
    <row r="53" spans="1:10" ht="17">
      <c r="A53" s="31" t="str">
        <f>A30</f>
        <v xml:space="preserve">MLT-K706S/SEE </v>
      </c>
      <c r="B53" s="32">
        <f>C31</f>
        <v>44.44</v>
      </c>
      <c r="C53" s="33">
        <f>4777/107*100</f>
        <v>4464.4859813084113</v>
      </c>
      <c r="D53" s="32"/>
      <c r="E53" s="32">
        <f t="shared" si="0"/>
        <v>198401.75700934578</v>
      </c>
      <c r="F53" s="10"/>
      <c r="G53" s="10"/>
      <c r="H53" s="10"/>
    </row>
    <row r="54" spans="1:10" ht="17">
      <c r="A54" s="31" t="str">
        <f>A33</f>
        <v xml:space="preserve">MLT-R706/SEE </v>
      </c>
      <c r="B54" s="32">
        <f>C34</f>
        <v>3.5552000000000001</v>
      </c>
      <c r="C54" s="33">
        <f>15290/107*100</f>
        <v>14289.719626168224</v>
      </c>
      <c r="D54" s="32"/>
      <c r="E54" s="32">
        <f t="shared" si="0"/>
        <v>50802.811214953268</v>
      </c>
      <c r="F54" s="10"/>
      <c r="G54" s="10"/>
      <c r="H54" s="10"/>
    </row>
    <row r="55" spans="1:10" ht="17">
      <c r="A55" s="31" t="s">
        <v>20</v>
      </c>
      <c r="B55" s="34"/>
      <c r="C55" s="34"/>
      <c r="D55" s="34"/>
      <c r="E55" s="34">
        <f>SUM(E43:E54)</f>
        <v>3169606.1223161314</v>
      </c>
      <c r="F55" s="10"/>
      <c r="G55" s="10"/>
      <c r="H55" s="10"/>
    </row>
    <row r="56" spans="1:10" ht="17">
      <c r="A56" s="31" t="s">
        <v>29</v>
      </c>
      <c r="B56" s="35">
        <f>B4/12</f>
        <v>4</v>
      </c>
      <c r="C56" s="36">
        <v>6</v>
      </c>
      <c r="D56" s="32"/>
      <c r="E56" s="32">
        <f>(((E55/100*((C56*B56)+100))))</f>
        <v>3930311.5916720028</v>
      </c>
      <c r="F56" s="10"/>
      <c r="G56" s="10"/>
      <c r="H56" s="10"/>
    </row>
    <row r="57" spans="1:10" ht="17">
      <c r="A57" s="31" t="s">
        <v>33</v>
      </c>
      <c r="B57" s="32">
        <f>B4</f>
        <v>48</v>
      </c>
      <c r="C57" s="33"/>
      <c r="D57" s="32"/>
      <c r="E57" s="32">
        <f>B57*C57</f>
        <v>0</v>
      </c>
      <c r="F57" s="10"/>
      <c r="G57" s="10"/>
      <c r="H57" s="10"/>
    </row>
    <row r="58" spans="1:10" ht="17">
      <c r="A58" s="31" t="s">
        <v>34</v>
      </c>
      <c r="B58" s="32">
        <f>B2+E2</f>
        <v>12</v>
      </c>
      <c r="C58" s="33">
        <v>700</v>
      </c>
      <c r="D58" s="32"/>
      <c r="E58" s="32">
        <f>B58*C58</f>
        <v>8400</v>
      </c>
      <c r="F58" s="10"/>
      <c r="G58" s="10"/>
      <c r="H58" s="10"/>
    </row>
    <row r="59" spans="1:10" ht="17">
      <c r="A59" s="31" t="s">
        <v>46</v>
      </c>
      <c r="B59" s="32">
        <f>SUM(E43:E46)</f>
        <v>1743000</v>
      </c>
      <c r="C59" s="33">
        <v>10</v>
      </c>
      <c r="D59" s="32"/>
      <c r="E59" s="32">
        <f>B59/100*C59</f>
        <v>174300</v>
      </c>
      <c r="F59" s="10"/>
      <c r="G59" s="10"/>
      <c r="H59" s="10"/>
      <c r="I59" s="61">
        <v>0.15</v>
      </c>
    </row>
    <row r="60" spans="1:10" ht="17">
      <c r="A60" s="31" t="s">
        <v>6</v>
      </c>
      <c r="B60" s="39"/>
      <c r="C60" s="40"/>
      <c r="D60" s="37"/>
      <c r="E60" s="38">
        <f>SUM(E56:E59)</f>
        <v>4113011.5916720028</v>
      </c>
      <c r="F60" s="10"/>
      <c r="G60" s="10"/>
      <c r="H60" s="18">
        <f>E60/B4</f>
        <v>85687.74149316673</v>
      </c>
      <c r="I60" s="45">
        <f>H60/100*115</f>
        <v>98540.90271714174</v>
      </c>
      <c r="J60" s="45"/>
    </row>
    <row r="61" spans="1:10" ht="17" hidden="1">
      <c r="A61" s="49" t="s">
        <v>24</v>
      </c>
      <c r="C61" s="50"/>
      <c r="D61" s="51"/>
      <c r="E61" s="52">
        <f>E60/B7</f>
        <v>1.9929235624980632</v>
      </c>
      <c r="F61" s="10"/>
      <c r="G61" s="10"/>
      <c r="H61" s="10"/>
    </row>
    <row r="62" spans="1:10" ht="17">
      <c r="A62" s="53" t="s">
        <v>45</v>
      </c>
      <c r="B62" s="54">
        <f>B6*(E2+B2)*B4</f>
        <v>1919808</v>
      </c>
      <c r="C62" s="55">
        <v>1.8</v>
      </c>
      <c r="D62" s="55"/>
      <c r="E62" s="55">
        <f>B62*C62</f>
        <v>3455654.4</v>
      </c>
      <c r="F62" s="56"/>
      <c r="G62" s="56"/>
      <c r="H62" s="57">
        <f>E62+E63</f>
        <v>4650854.4000000004</v>
      </c>
    </row>
    <row r="63" spans="1:10" ht="17">
      <c r="A63" s="53"/>
      <c r="B63" s="55">
        <f>C6*C2*B4</f>
        <v>144000</v>
      </c>
      <c r="C63" s="55">
        <v>8.3000000000000007</v>
      </c>
      <c r="D63" s="58"/>
      <c r="E63" s="55">
        <f>B63*C63</f>
        <v>1195200</v>
      </c>
      <c r="F63" s="59"/>
      <c r="G63" s="59"/>
      <c r="H63" s="57"/>
      <c r="I63" s="60">
        <f>H62/E60</f>
        <v>1.1307661785872469</v>
      </c>
    </row>
  </sheetData>
  <mergeCells count="3">
    <mergeCell ref="A5:A6"/>
    <mergeCell ref="A62:A63"/>
    <mergeCell ref="H62:H6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63"/>
  <sheetViews>
    <sheetView tabSelected="1" topLeftCell="A41" workbookViewId="0">
      <selection activeCell="C48" sqref="C48"/>
    </sheetView>
  </sheetViews>
  <sheetFormatPr baseColWidth="10" defaultRowHeight="15" x14ac:dyDescent="0"/>
  <cols>
    <col min="1" max="1" width="17.83203125" customWidth="1"/>
    <col min="2" max="2" width="16.5" customWidth="1"/>
    <col min="3" max="3" width="19.6640625" customWidth="1"/>
    <col min="4" max="4" width="19.6640625" hidden="1" customWidth="1"/>
    <col min="5" max="5" width="19.6640625" customWidth="1"/>
    <col min="6" max="7" width="19.6640625" hidden="1" customWidth="1"/>
    <col min="8" max="8" width="19.6640625" customWidth="1"/>
    <col min="9" max="9" width="15.83203125" customWidth="1"/>
    <col min="10" max="10" width="24" customWidth="1"/>
  </cols>
  <sheetData>
    <row r="1" spans="1:10" s="1" customFormat="1" ht="17">
      <c r="A1" s="29" t="s">
        <v>0</v>
      </c>
      <c r="B1" s="43" t="s">
        <v>36</v>
      </c>
      <c r="C1" s="43" t="s">
        <v>25</v>
      </c>
      <c r="D1" s="43"/>
      <c r="E1" s="43" t="s">
        <v>13</v>
      </c>
      <c r="F1" s="43"/>
      <c r="G1" s="43"/>
      <c r="H1" s="43" t="s">
        <v>18</v>
      </c>
      <c r="I1" s="44" t="s">
        <v>37</v>
      </c>
      <c r="J1" s="44" t="s">
        <v>38</v>
      </c>
    </row>
    <row r="2" spans="1:10" s="1" customFormat="1" ht="17">
      <c r="A2" s="26" t="s">
        <v>1</v>
      </c>
      <c r="B2" s="43">
        <v>2</v>
      </c>
      <c r="C2" s="43">
        <f>B2</f>
        <v>2</v>
      </c>
      <c r="D2" s="43"/>
      <c r="E2" s="43">
        <v>10</v>
      </c>
      <c r="F2" s="43"/>
      <c r="G2" s="43"/>
      <c r="H2" s="43">
        <f>E2</f>
        <v>10</v>
      </c>
      <c r="I2" s="44">
        <v>12</v>
      </c>
      <c r="J2" s="44">
        <v>12</v>
      </c>
    </row>
    <row r="3" spans="1:10" s="6" customFormat="1" ht="17">
      <c r="A3" s="14"/>
      <c r="B3" s="14"/>
      <c r="C3" s="14"/>
      <c r="D3" s="15"/>
      <c r="E3" s="14"/>
      <c r="F3" s="15"/>
      <c r="G3" s="15"/>
      <c r="H3" s="14"/>
    </row>
    <row r="4" spans="1:10" ht="17">
      <c r="A4" s="17" t="s">
        <v>7</v>
      </c>
      <c r="B4" s="42">
        <v>60</v>
      </c>
      <c r="C4" s="10"/>
      <c r="D4" s="10"/>
      <c r="E4" s="10"/>
      <c r="F4" s="10"/>
      <c r="G4" s="10"/>
      <c r="H4" s="10"/>
    </row>
    <row r="5" spans="1:10" ht="17">
      <c r="A5" s="47" t="s">
        <v>14</v>
      </c>
      <c r="B5" s="42" t="s">
        <v>39</v>
      </c>
      <c r="C5" s="10" t="s">
        <v>40</v>
      </c>
      <c r="D5" s="10"/>
      <c r="E5" s="10"/>
      <c r="F5" s="10"/>
      <c r="G5" s="10"/>
      <c r="H5" s="10"/>
    </row>
    <row r="6" spans="1:10" ht="17">
      <c r="A6" s="47"/>
      <c r="B6" s="41">
        <v>3333</v>
      </c>
      <c r="C6" s="10">
        <v>1500</v>
      </c>
      <c r="D6" s="10"/>
      <c r="E6" s="10"/>
      <c r="F6" s="10"/>
      <c r="G6" s="10"/>
      <c r="H6" s="10"/>
    </row>
    <row r="7" spans="1:10" ht="17">
      <c r="A7" s="17" t="s">
        <v>15</v>
      </c>
      <c r="B7" s="27">
        <f>((B6*(B2+E2)*B4)+C6*B2*B4)</f>
        <v>2579760</v>
      </c>
      <c r="C7" s="18"/>
      <c r="D7" s="10"/>
      <c r="E7" s="10"/>
      <c r="F7" s="10"/>
      <c r="G7" s="10"/>
      <c r="H7" s="10"/>
    </row>
    <row r="8" spans="1:10" s="7" customFormat="1" ht="17">
      <c r="A8" s="15"/>
      <c r="B8" s="15"/>
      <c r="C8" s="16"/>
      <c r="D8" s="16"/>
      <c r="E8" s="16"/>
      <c r="F8" s="16"/>
      <c r="G8" s="16"/>
      <c r="H8" s="16"/>
    </row>
    <row r="9" spans="1:10" ht="17">
      <c r="A9" s="28" t="s">
        <v>28</v>
      </c>
      <c r="B9" s="17" t="str">
        <f>B1</f>
        <v xml:space="preserve">SL-x4300Lx </v>
      </c>
      <c r="C9" s="17" t="str">
        <f>E1</f>
        <v>SL-K7500LX</v>
      </c>
      <c r="D9" s="10"/>
      <c r="E9" s="10"/>
      <c r="F9" s="10"/>
      <c r="G9" s="10"/>
      <c r="H9" s="10"/>
    </row>
    <row r="10" spans="1:10" ht="17">
      <c r="A10" s="17" t="s">
        <v>16</v>
      </c>
      <c r="B10" s="30">
        <f>(B6+C6)*B2</f>
        <v>9666</v>
      </c>
      <c r="C10" s="30">
        <f>B6*E2</f>
        <v>33330</v>
      </c>
      <c r="D10" s="10"/>
      <c r="E10" s="10"/>
      <c r="F10" s="10"/>
      <c r="G10" s="10"/>
      <c r="H10" s="10"/>
    </row>
    <row r="11" spans="1:10" ht="17">
      <c r="A11" s="17" t="s">
        <v>17</v>
      </c>
      <c r="B11" s="19">
        <f>B10*B4</f>
        <v>579960</v>
      </c>
      <c r="C11" s="19">
        <f>C10*B4</f>
        <v>1999800</v>
      </c>
      <c r="D11" s="10"/>
      <c r="E11" s="10"/>
      <c r="F11" s="10"/>
      <c r="G11" s="10"/>
      <c r="H11" s="10"/>
    </row>
    <row r="12" spans="1:10" ht="17">
      <c r="A12" s="17" t="s">
        <v>6</v>
      </c>
      <c r="B12" s="7"/>
      <c r="C12" s="19">
        <f>(B11+C11)</f>
        <v>2579760</v>
      </c>
      <c r="D12" s="10"/>
      <c r="E12" s="10"/>
      <c r="F12" s="10"/>
      <c r="G12" s="10"/>
      <c r="H12" s="10"/>
    </row>
    <row r="13" spans="1:10" s="7" customFormat="1" ht="17">
      <c r="A13" s="15"/>
      <c r="B13" s="19"/>
      <c r="C13" s="19"/>
      <c r="D13" s="16"/>
      <c r="E13" s="16"/>
      <c r="F13" s="16"/>
      <c r="G13" s="16"/>
      <c r="H13" s="16"/>
    </row>
    <row r="14" spans="1:10" s="7" customFormat="1" ht="17">
      <c r="A14" s="15" t="s">
        <v>19</v>
      </c>
      <c r="B14" s="19"/>
      <c r="C14" s="19"/>
      <c r="D14" s="16"/>
      <c r="E14" s="16"/>
      <c r="F14" s="16"/>
      <c r="G14" s="16"/>
      <c r="H14" s="16"/>
    </row>
    <row r="15" spans="1:10" ht="17">
      <c r="A15" s="8" t="str">
        <f>B1</f>
        <v xml:space="preserve">SL-x4300Lx </v>
      </c>
      <c r="B15" s="10"/>
      <c r="C15" s="10"/>
      <c r="D15" s="10"/>
      <c r="E15" s="10"/>
      <c r="F15" s="10"/>
      <c r="G15" s="11"/>
      <c r="H15" s="10"/>
    </row>
    <row r="16" spans="1:10" s="2" customFormat="1" ht="18">
      <c r="A16" s="9" t="s">
        <v>11</v>
      </c>
      <c r="B16" s="9"/>
      <c r="C16" s="9"/>
      <c r="D16" s="9"/>
      <c r="E16" s="9"/>
      <c r="F16" s="10"/>
      <c r="G16" s="11"/>
      <c r="H16" s="10"/>
      <c r="J16" s="4"/>
    </row>
    <row r="17" spans="1:10" ht="17">
      <c r="A17" s="10" t="s">
        <v>26</v>
      </c>
      <c r="B17" s="10" t="s">
        <v>3</v>
      </c>
      <c r="C17" s="10">
        <v>23000</v>
      </c>
      <c r="D17" s="10" t="s">
        <v>4</v>
      </c>
      <c r="E17" s="20">
        <v>80</v>
      </c>
      <c r="F17" s="10" t="s">
        <v>5</v>
      </c>
      <c r="G17" s="11">
        <f>C17/100*E17</f>
        <v>18400</v>
      </c>
      <c r="H17" s="10"/>
      <c r="J17" s="3"/>
    </row>
    <row r="18" spans="1:10" ht="20">
      <c r="A18" s="13" t="s">
        <v>8</v>
      </c>
      <c r="B18" s="18">
        <f>B11-(C6*B4)</f>
        <v>489960</v>
      </c>
      <c r="C18" s="21">
        <f>B18/G17</f>
        <v>26.628260869565217</v>
      </c>
      <c r="D18" s="10"/>
      <c r="E18" s="10" t="s">
        <v>9</v>
      </c>
      <c r="F18" s="10" t="s">
        <v>9</v>
      </c>
      <c r="G18" s="11"/>
      <c r="H18" s="10"/>
      <c r="J18" s="5"/>
    </row>
    <row r="19" spans="1:10" ht="17">
      <c r="A19" s="9" t="s">
        <v>2</v>
      </c>
      <c r="B19" s="22"/>
      <c r="C19" s="22"/>
      <c r="D19" s="9"/>
      <c r="E19" s="9"/>
      <c r="F19" s="10"/>
      <c r="G19" s="11"/>
      <c r="H19" s="10"/>
    </row>
    <row r="20" spans="1:10" ht="17">
      <c r="A20" s="10" t="s">
        <v>27</v>
      </c>
      <c r="B20" s="10" t="s">
        <v>3</v>
      </c>
      <c r="C20" s="23">
        <v>100000</v>
      </c>
      <c r="D20" s="10" t="s">
        <v>4</v>
      </c>
      <c r="E20" s="20">
        <v>100</v>
      </c>
      <c r="F20" s="10" t="s">
        <v>5</v>
      </c>
      <c r="G20" s="11">
        <f>C20/100*E20</f>
        <v>100000</v>
      </c>
      <c r="H20" s="10"/>
    </row>
    <row r="21" spans="1:10" ht="17">
      <c r="A21" s="13" t="s">
        <v>8</v>
      </c>
      <c r="B21" s="18">
        <f>B11-(C6*B4)</f>
        <v>489960</v>
      </c>
      <c r="C21" s="21">
        <f>B21/G20</f>
        <v>4.8996000000000004</v>
      </c>
      <c r="D21" s="10"/>
      <c r="E21" s="10" t="s">
        <v>9</v>
      </c>
      <c r="F21" s="10" t="s">
        <v>9</v>
      </c>
      <c r="G21" s="11"/>
      <c r="H21" s="10"/>
    </row>
    <row r="22" spans="1:10" ht="17">
      <c r="A22" s="9" t="s">
        <v>11</v>
      </c>
      <c r="B22" s="9"/>
      <c r="C22" s="9"/>
      <c r="D22" s="9"/>
      <c r="E22" s="9"/>
      <c r="F22" s="10"/>
      <c r="G22" s="11"/>
      <c r="H22" s="10"/>
    </row>
    <row r="23" spans="1:10" ht="17">
      <c r="A23" s="10" t="s">
        <v>43</v>
      </c>
      <c r="B23" s="10" t="s">
        <v>3</v>
      </c>
      <c r="C23" s="10">
        <v>20000</v>
      </c>
      <c r="D23" s="10" t="s">
        <v>4</v>
      </c>
      <c r="E23" s="20">
        <v>80</v>
      </c>
      <c r="F23" s="10" t="s">
        <v>5</v>
      </c>
      <c r="G23" s="11">
        <f>C23/100*E23</f>
        <v>16000</v>
      </c>
      <c r="H23" s="10"/>
    </row>
    <row r="24" spans="1:10" ht="17">
      <c r="A24" s="13" t="s">
        <v>41</v>
      </c>
      <c r="B24" s="18">
        <f>C6*B4*3</f>
        <v>270000</v>
      </c>
      <c r="C24" s="21">
        <f>B24/G23</f>
        <v>16.875</v>
      </c>
      <c r="D24" s="10"/>
      <c r="E24" s="10" t="s">
        <v>9</v>
      </c>
      <c r="F24" s="10" t="s">
        <v>9</v>
      </c>
      <c r="G24" s="11"/>
      <c r="H24" s="46" t="s">
        <v>44</v>
      </c>
      <c r="I24" s="45"/>
    </row>
    <row r="25" spans="1:10" ht="17">
      <c r="A25" s="9" t="s">
        <v>2</v>
      </c>
      <c r="B25" s="22"/>
      <c r="C25" s="22"/>
      <c r="D25" s="9"/>
      <c r="E25" s="9"/>
      <c r="F25" s="10"/>
      <c r="G25" s="11"/>
      <c r="H25" s="46"/>
    </row>
    <row r="26" spans="1:10" ht="17">
      <c r="A26" s="10" t="s">
        <v>42</v>
      </c>
      <c r="B26" s="10" t="s">
        <v>3</v>
      </c>
      <c r="C26" s="23">
        <v>100000</v>
      </c>
      <c r="D26" s="10" t="s">
        <v>4</v>
      </c>
      <c r="E26" s="20">
        <v>100</v>
      </c>
      <c r="F26" s="10" t="s">
        <v>5</v>
      </c>
      <c r="G26" s="11">
        <f>C26/100*E26</f>
        <v>100000</v>
      </c>
      <c r="H26" s="46"/>
    </row>
    <row r="27" spans="1:10" ht="17">
      <c r="A27" s="13" t="s">
        <v>41</v>
      </c>
      <c r="B27" s="18">
        <f>C6*B4*3</f>
        <v>270000</v>
      </c>
      <c r="C27" s="21">
        <f>B27/G26</f>
        <v>2.7</v>
      </c>
      <c r="D27" s="10"/>
      <c r="E27" s="10" t="s">
        <v>9</v>
      </c>
      <c r="F27" s="10" t="s">
        <v>9</v>
      </c>
      <c r="G27" s="11"/>
      <c r="H27" s="46"/>
    </row>
    <row r="28" spans="1:10" ht="18">
      <c r="A28" s="8" t="str">
        <f>E1</f>
        <v>SL-K7500LX</v>
      </c>
      <c r="B28" s="10"/>
      <c r="C28" s="10"/>
      <c r="D28" s="10"/>
      <c r="E28" s="10"/>
      <c r="F28" s="10"/>
      <c r="G28" s="11"/>
      <c r="H28" s="46"/>
      <c r="I28" s="2"/>
    </row>
    <row r="29" spans="1:10" ht="17">
      <c r="A29" s="9" t="s">
        <v>11</v>
      </c>
      <c r="B29" s="9"/>
      <c r="C29" s="9"/>
      <c r="D29" s="9"/>
      <c r="E29" s="9"/>
      <c r="F29" s="10"/>
      <c r="G29" s="11"/>
      <c r="H29" s="46"/>
    </row>
    <row r="30" spans="1:10" ht="17">
      <c r="A30" s="10" t="s">
        <v>22</v>
      </c>
      <c r="B30" s="10" t="s">
        <v>3</v>
      </c>
      <c r="C30" s="10">
        <v>45000</v>
      </c>
      <c r="D30" s="10" t="s">
        <v>4</v>
      </c>
      <c r="E30" s="20">
        <v>80</v>
      </c>
      <c r="F30" s="10" t="s">
        <v>5</v>
      </c>
      <c r="G30" s="11">
        <f>C30/100*E30</f>
        <v>36000</v>
      </c>
      <c r="H30" s="46"/>
    </row>
    <row r="31" spans="1:10" ht="17">
      <c r="A31" s="13" t="s">
        <v>8</v>
      </c>
      <c r="B31" s="18">
        <f>C11</f>
        <v>1999800</v>
      </c>
      <c r="C31" s="21">
        <f>B31/G30</f>
        <v>55.55</v>
      </c>
      <c r="D31" s="10"/>
      <c r="E31" s="10" t="s">
        <v>9</v>
      </c>
      <c r="F31" s="10" t="s">
        <v>9</v>
      </c>
      <c r="G31" s="11"/>
      <c r="H31" s="46" t="s">
        <v>44</v>
      </c>
    </row>
    <row r="32" spans="1:10" ht="17">
      <c r="A32" s="9" t="s">
        <v>2</v>
      </c>
      <c r="B32" s="22"/>
      <c r="C32" s="22"/>
      <c r="D32" s="9"/>
      <c r="E32" s="9"/>
      <c r="F32" s="10"/>
      <c r="G32" s="11"/>
      <c r="H32" s="46"/>
    </row>
    <row r="33" spans="1:9" ht="17">
      <c r="A33" s="10" t="s">
        <v>21</v>
      </c>
      <c r="B33" s="10" t="s">
        <v>3</v>
      </c>
      <c r="C33" s="23">
        <v>450000</v>
      </c>
      <c r="D33" s="10" t="s">
        <v>4</v>
      </c>
      <c r="E33" s="20">
        <v>100</v>
      </c>
      <c r="F33" s="10" t="s">
        <v>5</v>
      </c>
      <c r="G33" s="11">
        <f>C33/100*E33</f>
        <v>450000</v>
      </c>
      <c r="H33" s="10"/>
    </row>
    <row r="34" spans="1:9" ht="17">
      <c r="A34" s="13" t="s">
        <v>8</v>
      </c>
      <c r="B34" s="18">
        <f>C11</f>
        <v>1999800</v>
      </c>
      <c r="C34" s="21">
        <f>B34/G33</f>
        <v>4.444</v>
      </c>
      <c r="D34" s="10"/>
      <c r="E34" s="10" t="s">
        <v>9</v>
      </c>
      <c r="F34" s="10" t="s">
        <v>9</v>
      </c>
      <c r="G34" s="11"/>
      <c r="H34" s="10"/>
    </row>
    <row r="35" spans="1:9" ht="17">
      <c r="A35" s="13"/>
      <c r="B35" s="10"/>
      <c r="C35" s="24"/>
      <c r="D35" s="16"/>
      <c r="E35" s="16"/>
      <c r="F35" s="10"/>
      <c r="G35" s="11"/>
      <c r="H35" s="10"/>
    </row>
    <row r="36" spans="1:9" ht="17">
      <c r="A36" s="10"/>
      <c r="B36" s="10"/>
      <c r="C36" s="10"/>
      <c r="D36" s="10"/>
      <c r="E36" s="10"/>
      <c r="F36" s="10"/>
      <c r="G36" s="10"/>
      <c r="H36" s="10"/>
    </row>
    <row r="37" spans="1:9" ht="18">
      <c r="A37" s="20" t="s">
        <v>4</v>
      </c>
      <c r="B37" s="10"/>
      <c r="C37" s="10"/>
      <c r="D37" s="10"/>
      <c r="E37" s="10"/>
      <c r="F37" s="10"/>
      <c r="G37" s="10"/>
      <c r="H37" s="10"/>
      <c r="I37" s="2"/>
    </row>
    <row r="38" spans="1:9" ht="17">
      <c r="A38" s="25" t="s">
        <v>10</v>
      </c>
      <c r="B38" s="10"/>
      <c r="C38" s="10"/>
      <c r="D38" s="10"/>
      <c r="E38" s="10"/>
      <c r="F38" s="10"/>
      <c r="G38" s="10"/>
      <c r="H38" s="10"/>
    </row>
    <row r="39" spans="1:9" ht="17">
      <c r="A39" s="8" t="s">
        <v>12</v>
      </c>
      <c r="B39" s="10"/>
      <c r="C39" s="10"/>
      <c r="D39" s="10"/>
      <c r="E39" s="10"/>
      <c r="F39" s="10"/>
      <c r="G39" s="10"/>
      <c r="H39" s="10"/>
    </row>
    <row r="40" spans="1:9" ht="17">
      <c r="A40" s="10"/>
      <c r="B40" s="10"/>
      <c r="C40" s="10"/>
      <c r="D40" s="10"/>
      <c r="E40" s="10"/>
      <c r="F40" s="10"/>
      <c r="G40" s="10"/>
      <c r="H40" s="10"/>
    </row>
    <row r="41" spans="1:9" ht="17">
      <c r="A41" s="10"/>
      <c r="B41" s="10"/>
      <c r="C41" s="10"/>
      <c r="D41" s="10"/>
      <c r="E41" s="10"/>
      <c r="F41" s="10"/>
      <c r="G41" s="10"/>
      <c r="H41" s="10"/>
    </row>
    <row r="42" spans="1:9" s="1" customFormat="1" ht="17">
      <c r="A42" s="12" t="s">
        <v>35</v>
      </c>
      <c r="B42" s="12" t="s">
        <v>30</v>
      </c>
      <c r="C42" s="12" t="s">
        <v>31</v>
      </c>
      <c r="D42" s="12"/>
      <c r="E42" s="12" t="s">
        <v>32</v>
      </c>
      <c r="F42" s="13"/>
      <c r="G42" s="13"/>
      <c r="H42" s="13"/>
    </row>
    <row r="43" spans="1:9" ht="17">
      <c r="A43" s="31" t="str">
        <f>B1</f>
        <v xml:space="preserve">SL-x4300Lx </v>
      </c>
      <c r="B43" s="32">
        <f>B2</f>
        <v>2</v>
      </c>
      <c r="C43" s="33">
        <v>120000</v>
      </c>
      <c r="D43" s="32"/>
      <c r="E43" s="32">
        <f>B43*C43</f>
        <v>240000</v>
      </c>
      <c r="F43" s="10"/>
      <c r="G43" s="10"/>
      <c r="H43" s="10"/>
    </row>
    <row r="44" spans="1:9" ht="17">
      <c r="A44" s="31" t="str">
        <f>C1</f>
        <v>SL-DSK502T</v>
      </c>
      <c r="B44" s="32">
        <f>C2</f>
        <v>2</v>
      </c>
      <c r="C44" s="33">
        <v>1500</v>
      </c>
      <c r="D44" s="32"/>
      <c r="E44" s="32">
        <f t="shared" ref="E44:E54" si="0">B44*C44</f>
        <v>3000</v>
      </c>
      <c r="F44" s="10"/>
      <c r="G44" s="10"/>
      <c r="H44" s="10"/>
    </row>
    <row r="45" spans="1:9" ht="17">
      <c r="A45" s="31" t="str">
        <f>E1</f>
        <v>SL-K7500LX</v>
      </c>
      <c r="B45" s="32">
        <f>H2</f>
        <v>10</v>
      </c>
      <c r="C45" s="33">
        <v>120000</v>
      </c>
      <c r="D45" s="32"/>
      <c r="E45" s="32">
        <f t="shared" si="0"/>
        <v>1200000</v>
      </c>
      <c r="F45" s="10"/>
      <c r="G45" s="10"/>
      <c r="H45" s="10"/>
    </row>
    <row r="46" spans="1:9" ht="17">
      <c r="A46" s="31" t="str">
        <f>H1</f>
        <v xml:space="preserve">SL-DSK501T </v>
      </c>
      <c r="B46" s="32">
        <f>H2+B45</f>
        <v>20</v>
      </c>
      <c r="C46" s="33">
        <v>15000</v>
      </c>
      <c r="D46" s="32"/>
      <c r="E46" s="32">
        <f t="shared" si="0"/>
        <v>300000</v>
      </c>
      <c r="F46" s="10"/>
      <c r="G46" s="10"/>
      <c r="H46" s="10"/>
    </row>
    <row r="47" spans="1:9" ht="17">
      <c r="A47" s="31" t="str">
        <f>I1</f>
        <v xml:space="preserve">Card Reader </v>
      </c>
      <c r="B47" s="32">
        <f>I2</f>
        <v>12</v>
      </c>
      <c r="C47" s="33">
        <v>7000</v>
      </c>
      <c r="D47" s="32"/>
      <c r="E47" s="32">
        <f t="shared" si="0"/>
        <v>84000</v>
      </c>
      <c r="F47" s="10"/>
      <c r="G47" s="10"/>
      <c r="H47" s="10"/>
    </row>
    <row r="48" spans="1:9" ht="17">
      <c r="A48" s="31" t="str">
        <f>J1</f>
        <v xml:space="preserve">Printing Securerity Core </v>
      </c>
      <c r="B48" s="32">
        <f>J2</f>
        <v>12</v>
      </c>
      <c r="C48" s="33">
        <v>10000</v>
      </c>
      <c r="D48" s="32"/>
      <c r="E48" s="32">
        <f t="shared" si="0"/>
        <v>120000</v>
      </c>
      <c r="F48" s="10"/>
      <c r="G48" s="10"/>
      <c r="H48" s="10"/>
    </row>
    <row r="49" spans="1:10" ht="17">
      <c r="A49" s="31" t="str">
        <f>A17</f>
        <v xml:space="preserve">MLT-D708S </v>
      </c>
      <c r="B49" s="32">
        <f>C18</f>
        <v>26.628260869565217</v>
      </c>
      <c r="C49" s="33">
        <f>3160/107*100</f>
        <v>2953.2710280373831</v>
      </c>
      <c r="D49" s="32"/>
      <c r="E49" s="32">
        <f t="shared" si="0"/>
        <v>78640.471353108485</v>
      </c>
      <c r="F49" s="10"/>
      <c r="G49" s="10"/>
      <c r="H49" s="10"/>
    </row>
    <row r="50" spans="1:10" ht="17">
      <c r="A50" s="31" t="str">
        <f>A20</f>
        <v xml:space="preserve"> MLT-R708</v>
      </c>
      <c r="B50" s="32">
        <f>C21</f>
        <v>4.8996000000000004</v>
      </c>
      <c r="C50" s="33">
        <f>13700/107*100</f>
        <v>12803.73831775701</v>
      </c>
      <c r="D50" s="32"/>
      <c r="E50" s="32">
        <f t="shared" si="0"/>
        <v>62733.196261682249</v>
      </c>
      <c r="F50" s="10"/>
      <c r="G50" s="10"/>
      <c r="H50" s="10"/>
    </row>
    <row r="51" spans="1:10" ht="17">
      <c r="A51" s="31" t="str">
        <f>A23</f>
        <v>CLT-808 C,M,Y</v>
      </c>
      <c r="B51" s="32">
        <f>C24</f>
        <v>16.875</v>
      </c>
      <c r="C51" s="33">
        <v>6373</v>
      </c>
      <c r="D51" s="32"/>
      <c r="E51" s="32">
        <f t="shared" si="0"/>
        <v>107544.375</v>
      </c>
      <c r="F51" s="10"/>
      <c r="G51" s="10"/>
      <c r="H51" s="10"/>
    </row>
    <row r="52" spans="1:10" ht="17">
      <c r="A52" s="31" t="str">
        <f>A26</f>
        <v>CLT-R808 C,M,Y</v>
      </c>
      <c r="B52" s="32">
        <f>C27</f>
        <v>2.7</v>
      </c>
      <c r="C52" s="33">
        <v>8457</v>
      </c>
      <c r="D52" s="32"/>
      <c r="E52" s="32">
        <f t="shared" si="0"/>
        <v>22833.9</v>
      </c>
      <c r="F52" s="10"/>
      <c r="G52" s="10"/>
      <c r="H52" s="10"/>
    </row>
    <row r="53" spans="1:10" ht="17">
      <c r="A53" s="31" t="str">
        <f>A30</f>
        <v xml:space="preserve">MLT-K706S/SEE </v>
      </c>
      <c r="B53" s="32">
        <f>C31</f>
        <v>55.55</v>
      </c>
      <c r="C53" s="33">
        <f>4777/107*100</f>
        <v>4464.4859813084113</v>
      </c>
      <c r="D53" s="32"/>
      <c r="E53" s="32">
        <f t="shared" si="0"/>
        <v>248002.19626168223</v>
      </c>
      <c r="F53" s="10"/>
      <c r="G53" s="10"/>
      <c r="H53" s="10"/>
    </row>
    <row r="54" spans="1:10" ht="17">
      <c r="A54" s="31" t="str">
        <f>A33</f>
        <v xml:space="preserve">MLT-R706/SEE </v>
      </c>
      <c r="B54" s="32">
        <f>C34</f>
        <v>4.444</v>
      </c>
      <c r="C54" s="33">
        <f>15290/107*100</f>
        <v>14289.719626168224</v>
      </c>
      <c r="D54" s="32"/>
      <c r="E54" s="32">
        <f t="shared" si="0"/>
        <v>63503.514018691589</v>
      </c>
      <c r="F54" s="10"/>
      <c r="G54" s="10"/>
      <c r="H54" s="10"/>
    </row>
    <row r="55" spans="1:10" ht="17">
      <c r="A55" s="31" t="s">
        <v>20</v>
      </c>
      <c r="B55" s="34"/>
      <c r="C55" s="34"/>
      <c r="D55" s="34"/>
      <c r="E55" s="34">
        <f>SUM(E43:E54)</f>
        <v>2530257.6528951642</v>
      </c>
      <c r="F55" s="10"/>
      <c r="G55" s="10"/>
      <c r="H55" s="10"/>
    </row>
    <row r="56" spans="1:10" ht="17">
      <c r="A56" s="31" t="s">
        <v>29</v>
      </c>
      <c r="B56" s="35">
        <f>B4/12</f>
        <v>5</v>
      </c>
      <c r="C56" s="36">
        <v>6</v>
      </c>
      <c r="D56" s="32"/>
      <c r="E56" s="32">
        <f>(((E55/100*((C56*B56)+100))))</f>
        <v>3289334.9487637132</v>
      </c>
      <c r="F56" s="10"/>
      <c r="G56" s="10"/>
      <c r="H56" s="10"/>
    </row>
    <row r="57" spans="1:10" ht="17">
      <c r="A57" s="31" t="s">
        <v>33</v>
      </c>
      <c r="B57" s="32">
        <f>B4</f>
        <v>60</v>
      </c>
      <c r="C57" s="33"/>
      <c r="D57" s="32"/>
      <c r="E57" s="32">
        <f>B57*C57</f>
        <v>0</v>
      </c>
      <c r="F57" s="10"/>
      <c r="G57" s="10"/>
      <c r="H57" s="10"/>
    </row>
    <row r="58" spans="1:10" ht="17">
      <c r="A58" s="31" t="s">
        <v>34</v>
      </c>
      <c r="B58" s="32">
        <f>B2+E2</f>
        <v>12</v>
      </c>
      <c r="C58" s="33">
        <v>700</v>
      </c>
      <c r="D58" s="32"/>
      <c r="E58" s="32">
        <f>B58*C58</f>
        <v>8400</v>
      </c>
      <c r="F58" s="10"/>
      <c r="G58" s="10"/>
      <c r="H58" s="10"/>
    </row>
    <row r="59" spans="1:10" ht="17">
      <c r="A59" s="31" t="s">
        <v>23</v>
      </c>
      <c r="B59" s="32">
        <f>SUM(E43:E46)</f>
        <v>1743000</v>
      </c>
      <c r="C59" s="33">
        <v>10</v>
      </c>
      <c r="D59" s="32"/>
      <c r="E59" s="32">
        <f>B59/100*C59</f>
        <v>174300</v>
      </c>
      <c r="F59" s="10"/>
      <c r="G59" s="10"/>
      <c r="H59" s="10"/>
      <c r="I59" s="61">
        <v>0.15</v>
      </c>
    </row>
    <row r="60" spans="1:10" ht="17">
      <c r="A60" s="31" t="s">
        <v>6</v>
      </c>
      <c r="B60" s="39"/>
      <c r="C60" s="40"/>
      <c r="D60" s="37"/>
      <c r="E60" s="38">
        <f>SUM(E56:E59)</f>
        <v>3472034.9487637132</v>
      </c>
      <c r="F60" s="10"/>
      <c r="G60" s="10"/>
      <c r="H60" s="18">
        <f>E60/B4</f>
        <v>57867.249146061884</v>
      </c>
      <c r="I60" s="45">
        <f>H60/100*115</f>
        <v>66547.336517971169</v>
      </c>
      <c r="J60" s="45"/>
    </row>
    <row r="61" spans="1:10" ht="17" hidden="1">
      <c r="A61" s="49" t="s">
        <v>24</v>
      </c>
      <c r="C61" s="50"/>
      <c r="D61" s="51"/>
      <c r="E61" s="52">
        <f>E60/B7</f>
        <v>1.3458751778319353</v>
      </c>
      <c r="F61" s="10"/>
      <c r="G61" s="10"/>
      <c r="H61" s="10"/>
    </row>
    <row r="62" spans="1:10" ht="17">
      <c r="A62" s="53" t="s">
        <v>45</v>
      </c>
      <c r="B62" s="54">
        <f>B6*(E2+B2)*B4</f>
        <v>2399760</v>
      </c>
      <c r="C62" s="55">
        <v>1.6</v>
      </c>
      <c r="D62" s="55"/>
      <c r="E62" s="55">
        <f>B62*C62</f>
        <v>3839616</v>
      </c>
      <c r="F62" s="56"/>
      <c r="G62" s="56"/>
      <c r="H62" s="57">
        <f>E62+E63</f>
        <v>5171616</v>
      </c>
    </row>
    <row r="63" spans="1:10" ht="17">
      <c r="A63" s="53"/>
      <c r="B63" s="55">
        <f>C6*C2*B4</f>
        <v>180000</v>
      </c>
      <c r="C63" s="55">
        <v>7.4</v>
      </c>
      <c r="D63" s="58"/>
      <c r="E63" s="55">
        <f>B63*C63</f>
        <v>1332000</v>
      </c>
      <c r="F63" s="59"/>
      <c r="G63" s="59"/>
      <c r="H63" s="57"/>
      <c r="I63" s="60">
        <f>H62/E60</f>
        <v>1.4895057441289457</v>
      </c>
    </row>
  </sheetData>
  <mergeCells count="3">
    <mergeCell ref="A5:A6"/>
    <mergeCell ref="A62:A63"/>
    <mergeCell ref="H62:H6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69"/>
  <sheetViews>
    <sheetView topLeftCell="A41" workbookViewId="0">
      <selection activeCell="C73" sqref="C73"/>
    </sheetView>
  </sheetViews>
  <sheetFormatPr baseColWidth="10" defaultRowHeight="15" x14ac:dyDescent="0"/>
  <cols>
    <col min="1" max="1" width="17.83203125" customWidth="1"/>
    <col min="2" max="2" width="16.5" customWidth="1"/>
    <col min="3" max="3" width="19.6640625" customWidth="1"/>
    <col min="4" max="4" width="19.6640625" hidden="1" customWidth="1"/>
    <col min="5" max="5" width="19.6640625" customWidth="1"/>
    <col min="6" max="7" width="19.6640625" hidden="1" customWidth="1"/>
    <col min="8" max="8" width="19.6640625" customWidth="1"/>
    <col min="9" max="9" width="15.83203125" customWidth="1"/>
    <col min="10" max="10" width="24" customWidth="1"/>
  </cols>
  <sheetData>
    <row r="1" spans="1:10" s="1" customFormat="1" ht="17">
      <c r="A1" s="29" t="s">
        <v>0</v>
      </c>
      <c r="B1" s="43" t="s">
        <v>36</v>
      </c>
      <c r="C1" s="43" t="s">
        <v>25</v>
      </c>
      <c r="D1" s="43"/>
      <c r="E1" s="43" t="s">
        <v>13</v>
      </c>
      <c r="F1" s="43"/>
      <c r="G1" s="43"/>
      <c r="H1" s="43" t="s">
        <v>18</v>
      </c>
      <c r="I1" s="44" t="s">
        <v>37</v>
      </c>
      <c r="J1" s="44" t="s">
        <v>38</v>
      </c>
    </row>
    <row r="2" spans="1:10" s="1" customFormat="1" ht="17">
      <c r="A2" s="26" t="s">
        <v>1</v>
      </c>
      <c r="B2" s="43">
        <v>2</v>
      </c>
      <c r="C2" s="43">
        <f>B2</f>
        <v>2</v>
      </c>
      <c r="D2" s="43"/>
      <c r="E2" s="43">
        <v>10</v>
      </c>
      <c r="F2" s="43"/>
      <c r="G2" s="43"/>
      <c r="H2" s="43">
        <f>E2</f>
        <v>10</v>
      </c>
      <c r="I2" s="44">
        <v>12</v>
      </c>
      <c r="J2" s="44">
        <v>12</v>
      </c>
    </row>
    <row r="3" spans="1:10" s="6" customFormat="1" ht="17">
      <c r="A3" s="14"/>
      <c r="B3" s="14"/>
      <c r="C3" s="14"/>
      <c r="D3" s="15"/>
      <c r="E3" s="14"/>
      <c r="F3" s="15"/>
      <c r="G3" s="15"/>
      <c r="H3" s="14"/>
    </row>
    <row r="4" spans="1:10" ht="17">
      <c r="A4" s="17" t="s">
        <v>7</v>
      </c>
      <c r="B4" s="42">
        <v>60</v>
      </c>
      <c r="C4" s="10"/>
      <c r="D4" s="10"/>
      <c r="E4" s="10"/>
      <c r="F4" s="10"/>
      <c r="G4" s="10"/>
      <c r="H4" s="10"/>
    </row>
    <row r="5" spans="1:10" ht="17">
      <c r="A5" s="47" t="s">
        <v>14</v>
      </c>
      <c r="B5" s="42" t="s">
        <v>39</v>
      </c>
      <c r="C5" s="10" t="s">
        <v>40</v>
      </c>
      <c r="D5" s="10"/>
      <c r="E5" s="10"/>
      <c r="F5" s="10"/>
      <c r="G5" s="10"/>
      <c r="H5" s="10"/>
    </row>
    <row r="6" spans="1:10" ht="17">
      <c r="A6" s="47"/>
      <c r="B6" s="41">
        <v>3333</v>
      </c>
      <c r="C6" s="10">
        <v>1500</v>
      </c>
      <c r="D6" s="10"/>
      <c r="E6" s="10"/>
      <c r="F6" s="10"/>
      <c r="G6" s="10"/>
      <c r="H6" s="10"/>
    </row>
    <row r="7" spans="1:10" ht="17">
      <c r="A7" s="17" t="s">
        <v>15</v>
      </c>
      <c r="B7" s="27">
        <f>((B6*(B2+E2)*B4)+C6*B2*B4)</f>
        <v>2579760</v>
      </c>
      <c r="C7" s="18"/>
      <c r="D7" s="10"/>
      <c r="E7" s="10"/>
      <c r="F7" s="10"/>
      <c r="G7" s="10"/>
      <c r="H7" s="10"/>
    </row>
    <row r="8" spans="1:10" s="7" customFormat="1" ht="17">
      <c r="A8" s="15"/>
      <c r="B8" s="15"/>
      <c r="C8" s="16"/>
      <c r="D8" s="16"/>
      <c r="E8" s="16"/>
      <c r="F8" s="16"/>
      <c r="G8" s="16"/>
      <c r="H8" s="16"/>
    </row>
    <row r="9" spans="1:10" ht="17">
      <c r="A9" s="28" t="s">
        <v>28</v>
      </c>
      <c r="B9" s="17" t="str">
        <f>B1</f>
        <v xml:space="preserve">SL-x4300Lx </v>
      </c>
      <c r="C9" s="17" t="str">
        <f>E1</f>
        <v>SL-K7500LX</v>
      </c>
      <c r="D9" s="10"/>
      <c r="E9" s="10"/>
      <c r="F9" s="10"/>
      <c r="G9" s="10"/>
      <c r="H9" s="10"/>
    </row>
    <row r="10" spans="1:10" ht="17">
      <c r="A10" s="17" t="s">
        <v>16</v>
      </c>
      <c r="B10" s="30">
        <f>(B6+C6)*B2</f>
        <v>9666</v>
      </c>
      <c r="C10" s="30">
        <f>B6*E2</f>
        <v>33330</v>
      </c>
      <c r="D10" s="10"/>
      <c r="E10" s="10"/>
      <c r="F10" s="10"/>
      <c r="G10" s="10"/>
      <c r="H10" s="10"/>
    </row>
    <row r="11" spans="1:10" ht="17">
      <c r="A11" s="17" t="s">
        <v>17</v>
      </c>
      <c r="B11" s="19">
        <f>B10*B4</f>
        <v>579960</v>
      </c>
      <c r="C11" s="19">
        <f>C10*B4</f>
        <v>1999800</v>
      </c>
      <c r="D11" s="10"/>
      <c r="E11" s="10"/>
      <c r="F11" s="10"/>
      <c r="G11" s="10"/>
      <c r="H11" s="10"/>
    </row>
    <row r="12" spans="1:10" ht="17">
      <c r="A12" s="17" t="s">
        <v>6</v>
      </c>
      <c r="B12" s="7"/>
      <c r="C12" s="19">
        <f>(B11+C11)</f>
        <v>2579760</v>
      </c>
      <c r="D12" s="10"/>
      <c r="E12" s="10"/>
      <c r="F12" s="10"/>
      <c r="G12" s="10"/>
      <c r="H12" s="10"/>
    </row>
    <row r="13" spans="1:10" s="7" customFormat="1" ht="17">
      <c r="A13" s="15"/>
      <c r="B13" s="19"/>
      <c r="C13" s="19"/>
      <c r="D13" s="16"/>
      <c r="E13" s="16"/>
      <c r="F13" s="16"/>
      <c r="G13" s="16"/>
      <c r="H13" s="16"/>
    </row>
    <row r="14" spans="1:10" s="7" customFormat="1" ht="17">
      <c r="A14" s="15" t="s">
        <v>19</v>
      </c>
      <c r="B14" s="19"/>
      <c r="C14" s="19"/>
      <c r="D14" s="16"/>
      <c r="E14" s="16"/>
      <c r="F14" s="16"/>
      <c r="G14" s="16"/>
      <c r="H14" s="16"/>
    </row>
    <row r="15" spans="1:10" ht="17">
      <c r="A15" s="8" t="str">
        <f>B1</f>
        <v xml:space="preserve">SL-x4300Lx </v>
      </c>
      <c r="B15" s="10"/>
      <c r="C15" s="10"/>
      <c r="D15" s="10"/>
      <c r="E15" s="10"/>
      <c r="F15" s="10"/>
      <c r="G15" s="11"/>
      <c r="H15" s="10"/>
    </row>
    <row r="16" spans="1:10" s="2" customFormat="1" ht="18">
      <c r="A16" s="9" t="s">
        <v>11</v>
      </c>
      <c r="B16" s="9"/>
      <c r="C16" s="9"/>
      <c r="D16" s="9"/>
      <c r="E16" s="9"/>
      <c r="F16" s="10"/>
      <c r="G16" s="11"/>
      <c r="H16" s="10"/>
      <c r="J16" s="4"/>
    </row>
    <row r="17" spans="1:10" ht="17">
      <c r="A17" s="10" t="s">
        <v>26</v>
      </c>
      <c r="B17" s="10" t="s">
        <v>3</v>
      </c>
      <c r="C17" s="10">
        <v>23000</v>
      </c>
      <c r="D17" s="10" t="s">
        <v>4</v>
      </c>
      <c r="E17" s="20">
        <v>80</v>
      </c>
      <c r="F17" s="10" t="s">
        <v>5</v>
      </c>
      <c r="G17" s="11">
        <f>C17/100*E17</f>
        <v>18400</v>
      </c>
      <c r="H17" s="10"/>
      <c r="J17" s="3"/>
    </row>
    <row r="18" spans="1:10" ht="20">
      <c r="A18" s="13" t="s">
        <v>8</v>
      </c>
      <c r="B18" s="18">
        <f>B11-(C6*B4)</f>
        <v>489960</v>
      </c>
      <c r="C18" s="21">
        <f>B18/G17</f>
        <v>26.628260869565217</v>
      </c>
      <c r="D18" s="10"/>
      <c r="E18" s="10" t="s">
        <v>9</v>
      </c>
      <c r="F18" s="10" t="s">
        <v>9</v>
      </c>
      <c r="G18" s="11"/>
      <c r="H18" s="10"/>
      <c r="J18" s="5"/>
    </row>
    <row r="19" spans="1:10" ht="17">
      <c r="A19" s="9" t="s">
        <v>2</v>
      </c>
      <c r="B19" s="22"/>
      <c r="C19" s="22"/>
      <c r="D19" s="9"/>
      <c r="E19" s="9"/>
      <c r="F19" s="10"/>
      <c r="G19" s="11"/>
      <c r="H19" s="10"/>
    </row>
    <row r="20" spans="1:10" ht="17">
      <c r="A20" s="10" t="s">
        <v>27</v>
      </c>
      <c r="B20" s="10" t="s">
        <v>3</v>
      </c>
      <c r="C20" s="23">
        <v>100000</v>
      </c>
      <c r="D20" s="10" t="s">
        <v>4</v>
      </c>
      <c r="E20" s="20">
        <v>100</v>
      </c>
      <c r="F20" s="10" t="s">
        <v>5</v>
      </c>
      <c r="G20" s="11">
        <f>C20/100*E20</f>
        <v>100000</v>
      </c>
      <c r="H20" s="10"/>
    </row>
    <row r="21" spans="1:10" ht="17">
      <c r="A21" s="13" t="s">
        <v>8</v>
      </c>
      <c r="B21" s="18">
        <f>B11-(C6*B4)</f>
        <v>489960</v>
      </c>
      <c r="C21" s="21">
        <f>B21/G20</f>
        <v>4.8996000000000004</v>
      </c>
      <c r="D21" s="10"/>
      <c r="E21" s="10" t="s">
        <v>9</v>
      </c>
      <c r="F21" s="10" t="s">
        <v>9</v>
      </c>
      <c r="G21" s="11"/>
      <c r="H21" s="10"/>
    </row>
    <row r="22" spans="1:10" ht="17">
      <c r="A22" s="9" t="s">
        <v>11</v>
      </c>
      <c r="B22" s="9"/>
      <c r="C22" s="9"/>
      <c r="D22" s="9"/>
      <c r="E22" s="9"/>
      <c r="F22" s="10"/>
      <c r="G22" s="11"/>
      <c r="H22" s="10"/>
    </row>
    <row r="23" spans="1:10" ht="17">
      <c r="A23" s="10" t="s">
        <v>43</v>
      </c>
      <c r="B23" s="10" t="s">
        <v>3</v>
      </c>
      <c r="C23" s="10">
        <v>20000</v>
      </c>
      <c r="D23" s="10" t="s">
        <v>4</v>
      </c>
      <c r="E23" s="20">
        <v>80</v>
      </c>
      <c r="F23" s="10" t="s">
        <v>5</v>
      </c>
      <c r="G23" s="11">
        <f>C23/100*E23</f>
        <v>16000</v>
      </c>
      <c r="H23" s="10"/>
    </row>
    <row r="24" spans="1:10" ht="17">
      <c r="A24" s="13" t="s">
        <v>41</v>
      </c>
      <c r="B24" s="18">
        <f>C6*B4*3</f>
        <v>270000</v>
      </c>
      <c r="C24" s="21">
        <f>B24/G23</f>
        <v>16.875</v>
      </c>
      <c r="D24" s="10"/>
      <c r="E24" s="10" t="s">
        <v>9</v>
      </c>
      <c r="F24" s="10" t="s">
        <v>9</v>
      </c>
      <c r="G24" s="11"/>
      <c r="H24" s="46" t="s">
        <v>44</v>
      </c>
      <c r="I24" s="45"/>
    </row>
    <row r="25" spans="1:10" ht="17">
      <c r="A25" s="9" t="s">
        <v>2</v>
      </c>
      <c r="B25" s="22"/>
      <c r="C25" s="22"/>
      <c r="D25" s="9"/>
      <c r="E25" s="9"/>
      <c r="F25" s="10"/>
      <c r="G25" s="11"/>
      <c r="H25" s="46"/>
    </row>
    <row r="26" spans="1:10" ht="17">
      <c r="A26" s="10" t="s">
        <v>42</v>
      </c>
      <c r="B26" s="10" t="s">
        <v>3</v>
      </c>
      <c r="C26" s="23">
        <v>100000</v>
      </c>
      <c r="D26" s="10" t="s">
        <v>4</v>
      </c>
      <c r="E26" s="20">
        <v>100</v>
      </c>
      <c r="F26" s="10" t="s">
        <v>5</v>
      </c>
      <c r="G26" s="11">
        <f>C26/100*E26</f>
        <v>100000</v>
      </c>
      <c r="H26" s="46"/>
    </row>
    <row r="27" spans="1:10" ht="17">
      <c r="A27" s="13" t="s">
        <v>41</v>
      </c>
      <c r="B27" s="18">
        <f>C6*B4*3</f>
        <v>270000</v>
      </c>
      <c r="C27" s="21">
        <f>B27/G26</f>
        <v>2.7</v>
      </c>
      <c r="D27" s="10"/>
      <c r="E27" s="10" t="s">
        <v>9</v>
      </c>
      <c r="F27" s="10" t="s">
        <v>9</v>
      </c>
      <c r="G27" s="11"/>
      <c r="H27" s="46"/>
    </row>
    <row r="28" spans="1:10" ht="18">
      <c r="A28" s="8" t="str">
        <f>E1</f>
        <v>SL-K7500LX</v>
      </c>
      <c r="B28" s="10"/>
      <c r="C28" s="10"/>
      <c r="D28" s="10"/>
      <c r="E28" s="10"/>
      <c r="F28" s="10"/>
      <c r="G28" s="11"/>
      <c r="H28" s="46"/>
      <c r="I28" s="2"/>
    </row>
    <row r="29" spans="1:10" ht="17">
      <c r="A29" s="9" t="s">
        <v>11</v>
      </c>
      <c r="B29" s="9"/>
      <c r="C29" s="9"/>
      <c r="D29" s="9"/>
      <c r="E29" s="9"/>
      <c r="F29" s="10"/>
      <c r="G29" s="11"/>
      <c r="H29" s="46"/>
    </row>
    <row r="30" spans="1:10" ht="17">
      <c r="A30" s="10" t="s">
        <v>22</v>
      </c>
      <c r="B30" s="10" t="s">
        <v>3</v>
      </c>
      <c r="C30" s="10">
        <v>45000</v>
      </c>
      <c r="D30" s="10" t="s">
        <v>4</v>
      </c>
      <c r="E30" s="20">
        <v>80</v>
      </c>
      <c r="F30" s="10" t="s">
        <v>5</v>
      </c>
      <c r="G30" s="11">
        <f>C30/100*E30</f>
        <v>36000</v>
      </c>
      <c r="H30" s="46"/>
    </row>
    <row r="31" spans="1:10" ht="17">
      <c r="A31" s="13" t="s">
        <v>8</v>
      </c>
      <c r="B31" s="18">
        <f>C11</f>
        <v>1999800</v>
      </c>
      <c r="C31" s="21">
        <f>B31/G30</f>
        <v>55.55</v>
      </c>
      <c r="D31" s="10"/>
      <c r="E31" s="10" t="s">
        <v>9</v>
      </c>
      <c r="F31" s="10" t="s">
        <v>9</v>
      </c>
      <c r="G31" s="11"/>
      <c r="H31" s="46" t="s">
        <v>44</v>
      </c>
    </row>
    <row r="32" spans="1:10" ht="17">
      <c r="A32" s="9" t="s">
        <v>2</v>
      </c>
      <c r="B32" s="22"/>
      <c r="C32" s="22"/>
      <c r="D32" s="9"/>
      <c r="E32" s="9"/>
      <c r="F32" s="10"/>
      <c r="G32" s="11"/>
      <c r="H32" s="46"/>
    </row>
    <row r="33" spans="1:9" ht="17">
      <c r="A33" s="10" t="s">
        <v>21</v>
      </c>
      <c r="B33" s="10" t="s">
        <v>3</v>
      </c>
      <c r="C33" s="23">
        <v>450000</v>
      </c>
      <c r="D33" s="10" t="s">
        <v>4</v>
      </c>
      <c r="E33" s="20">
        <v>100</v>
      </c>
      <c r="F33" s="10" t="s">
        <v>5</v>
      </c>
      <c r="G33" s="11">
        <f>C33/100*E33</f>
        <v>450000</v>
      </c>
      <c r="H33" s="10"/>
    </row>
    <row r="34" spans="1:9" ht="17">
      <c r="A34" s="13" t="s">
        <v>8</v>
      </c>
      <c r="B34" s="18">
        <f>C11</f>
        <v>1999800</v>
      </c>
      <c r="C34" s="21">
        <f>B34/G33</f>
        <v>4.444</v>
      </c>
      <c r="D34" s="10"/>
      <c r="E34" s="10" t="s">
        <v>9</v>
      </c>
      <c r="F34" s="10" t="s">
        <v>9</v>
      </c>
      <c r="G34" s="11"/>
      <c r="H34" s="10"/>
    </row>
    <row r="35" spans="1:9" ht="17">
      <c r="A35" s="13"/>
      <c r="B35" s="10"/>
      <c r="C35" s="24"/>
      <c r="D35" s="16"/>
      <c r="E35" s="16"/>
      <c r="F35" s="10"/>
      <c r="G35" s="11"/>
      <c r="H35" s="10"/>
    </row>
    <row r="36" spans="1:9" ht="17">
      <c r="A36" s="10"/>
      <c r="B36" s="10"/>
      <c r="C36" s="10"/>
      <c r="D36" s="10"/>
      <c r="E36" s="10"/>
      <c r="F36" s="10"/>
      <c r="G36" s="10"/>
      <c r="H36" s="10"/>
    </row>
    <row r="37" spans="1:9" ht="18">
      <c r="A37" s="20" t="s">
        <v>4</v>
      </c>
      <c r="B37" s="10"/>
      <c r="C37" s="10"/>
      <c r="D37" s="10"/>
      <c r="E37" s="10"/>
      <c r="F37" s="10"/>
      <c r="G37" s="10"/>
      <c r="H37" s="10"/>
      <c r="I37" s="2"/>
    </row>
    <row r="38" spans="1:9" ht="17">
      <c r="A38" s="25" t="s">
        <v>10</v>
      </c>
      <c r="B38" s="10"/>
      <c r="C38" s="10"/>
      <c r="D38" s="10"/>
      <c r="E38" s="10"/>
      <c r="F38" s="10"/>
      <c r="G38" s="10"/>
      <c r="H38" s="10"/>
    </row>
    <row r="39" spans="1:9" ht="17">
      <c r="A39" s="8" t="s">
        <v>12</v>
      </c>
      <c r="B39" s="10"/>
      <c r="C39" s="10"/>
      <c r="D39" s="10"/>
      <c r="E39" s="10"/>
      <c r="F39" s="10"/>
      <c r="G39" s="10"/>
      <c r="H39" s="10"/>
    </row>
    <row r="40" spans="1:9" ht="17">
      <c r="A40" s="10"/>
      <c r="B40" s="10"/>
      <c r="C40" s="10"/>
      <c r="D40" s="10"/>
      <c r="E40" s="10"/>
      <c r="F40" s="10"/>
      <c r="G40" s="10"/>
      <c r="H40" s="10"/>
    </row>
    <row r="41" spans="1:9" ht="17">
      <c r="A41" s="10"/>
      <c r="B41" s="10"/>
      <c r="C41" s="10"/>
      <c r="D41" s="10"/>
      <c r="E41" s="10"/>
      <c r="F41" s="10"/>
      <c r="G41" s="10"/>
      <c r="H41" s="10"/>
    </row>
    <row r="42" spans="1:9" s="1" customFormat="1" ht="17">
      <c r="A42" s="12" t="s">
        <v>35</v>
      </c>
      <c r="B42" s="12" t="s">
        <v>30</v>
      </c>
      <c r="C42" s="12" t="s">
        <v>31</v>
      </c>
      <c r="D42" s="12"/>
      <c r="E42" s="12" t="s">
        <v>32</v>
      </c>
      <c r="F42" s="13"/>
      <c r="G42" s="13"/>
      <c r="H42" s="13"/>
    </row>
    <row r="43" spans="1:9" ht="17">
      <c r="A43" s="31" t="str">
        <f>B1</f>
        <v xml:space="preserve">SL-x4300Lx </v>
      </c>
      <c r="B43" s="32">
        <f>B2</f>
        <v>2</v>
      </c>
      <c r="C43" s="33">
        <v>120000</v>
      </c>
      <c r="D43" s="32"/>
      <c r="E43" s="32">
        <f>B43*C43</f>
        <v>240000</v>
      </c>
      <c r="F43" s="10"/>
      <c r="G43" s="10"/>
      <c r="H43" s="10"/>
    </row>
    <row r="44" spans="1:9" ht="17">
      <c r="A44" s="31" t="str">
        <f>C1</f>
        <v>SL-DSK502T</v>
      </c>
      <c r="B44" s="32">
        <f>C2</f>
        <v>2</v>
      </c>
      <c r="C44" s="33">
        <v>1500</v>
      </c>
      <c r="D44" s="32"/>
      <c r="E44" s="32">
        <f t="shared" ref="E44:E54" si="0">B44*C44</f>
        <v>3000</v>
      </c>
      <c r="F44" s="10"/>
      <c r="G44" s="10"/>
      <c r="H44" s="10"/>
    </row>
    <row r="45" spans="1:9" ht="17">
      <c r="A45" s="31" t="str">
        <f>E1</f>
        <v>SL-K7500LX</v>
      </c>
      <c r="B45" s="32">
        <f>H2</f>
        <v>10</v>
      </c>
      <c r="C45" s="33">
        <v>90000</v>
      </c>
      <c r="D45" s="32"/>
      <c r="E45" s="32">
        <f t="shared" si="0"/>
        <v>900000</v>
      </c>
      <c r="F45" s="10"/>
      <c r="G45" s="10"/>
      <c r="H45" s="10"/>
    </row>
    <row r="46" spans="1:9" ht="17">
      <c r="A46" s="31" t="str">
        <f>H1</f>
        <v xml:space="preserve">SL-DSK501T </v>
      </c>
      <c r="B46" s="32">
        <f>H2+B45</f>
        <v>20</v>
      </c>
      <c r="C46" s="33">
        <v>15000</v>
      </c>
      <c r="D46" s="32"/>
      <c r="E46" s="32">
        <f t="shared" si="0"/>
        <v>300000</v>
      </c>
      <c r="F46" s="10"/>
      <c r="G46" s="10"/>
      <c r="H46" s="10"/>
    </row>
    <row r="47" spans="1:9" ht="17">
      <c r="A47" s="31" t="str">
        <f>I1</f>
        <v xml:space="preserve">Card Reader </v>
      </c>
      <c r="B47" s="32">
        <f>I2</f>
        <v>12</v>
      </c>
      <c r="C47" s="33">
        <v>70000</v>
      </c>
      <c r="D47" s="32"/>
      <c r="E47" s="32">
        <f t="shared" si="0"/>
        <v>840000</v>
      </c>
      <c r="F47" s="10"/>
      <c r="G47" s="10"/>
      <c r="H47" s="10"/>
    </row>
    <row r="48" spans="1:9" ht="17">
      <c r="A48" s="31" t="str">
        <f>J1</f>
        <v xml:space="preserve">Printing Securerity Core </v>
      </c>
      <c r="B48" s="32">
        <f>J2</f>
        <v>12</v>
      </c>
      <c r="C48" s="33">
        <v>10000</v>
      </c>
      <c r="D48" s="32"/>
      <c r="E48" s="32">
        <f t="shared" si="0"/>
        <v>120000</v>
      </c>
      <c r="F48" s="10"/>
      <c r="G48" s="10"/>
      <c r="H48" s="10"/>
    </row>
    <row r="49" spans="1:10" ht="17">
      <c r="A49" s="31" t="str">
        <f>A17</f>
        <v xml:space="preserve">MLT-D708S </v>
      </c>
      <c r="B49" s="32">
        <f>C18</f>
        <v>26.628260869565217</v>
      </c>
      <c r="C49" s="33">
        <f>3160/107*100</f>
        <v>2953.2710280373831</v>
      </c>
      <c r="D49" s="32"/>
      <c r="E49" s="32">
        <f t="shared" si="0"/>
        <v>78640.471353108485</v>
      </c>
      <c r="F49" s="10"/>
      <c r="G49" s="10"/>
      <c r="H49" s="10"/>
    </row>
    <row r="50" spans="1:10" ht="17">
      <c r="A50" s="31" t="str">
        <f>A20</f>
        <v xml:space="preserve"> MLT-R708</v>
      </c>
      <c r="B50" s="32">
        <f>C21</f>
        <v>4.8996000000000004</v>
      </c>
      <c r="C50" s="33">
        <f>13700/107*100</f>
        <v>12803.73831775701</v>
      </c>
      <c r="D50" s="32"/>
      <c r="E50" s="32">
        <f t="shared" si="0"/>
        <v>62733.196261682249</v>
      </c>
      <c r="F50" s="10"/>
      <c r="G50" s="10"/>
      <c r="H50" s="10"/>
    </row>
    <row r="51" spans="1:10" ht="17">
      <c r="A51" s="31" t="str">
        <f>A23</f>
        <v>CLT-808 C,M,Y</v>
      </c>
      <c r="B51" s="32">
        <f>C24</f>
        <v>16.875</v>
      </c>
      <c r="C51" s="33">
        <v>6373</v>
      </c>
      <c r="D51" s="32"/>
      <c r="E51" s="32">
        <f t="shared" si="0"/>
        <v>107544.375</v>
      </c>
      <c r="F51" s="10"/>
      <c r="G51" s="10"/>
      <c r="H51" s="10"/>
    </row>
    <row r="52" spans="1:10" ht="17">
      <c r="A52" s="31" t="str">
        <f>A26</f>
        <v>CLT-R808 C,M,Y</v>
      </c>
      <c r="B52" s="32">
        <f>C27</f>
        <v>2.7</v>
      </c>
      <c r="C52" s="33">
        <v>8457</v>
      </c>
      <c r="D52" s="32"/>
      <c r="E52" s="32">
        <f t="shared" si="0"/>
        <v>22833.9</v>
      </c>
      <c r="F52" s="10"/>
      <c r="G52" s="10"/>
      <c r="H52" s="10"/>
    </row>
    <row r="53" spans="1:10" ht="17">
      <c r="A53" s="31" t="str">
        <f>A30</f>
        <v xml:space="preserve">MLT-K706S/SEE </v>
      </c>
      <c r="B53" s="32">
        <f>C31</f>
        <v>55.55</v>
      </c>
      <c r="C53" s="33">
        <f>4777/107*100</f>
        <v>4464.4859813084113</v>
      </c>
      <c r="D53" s="32"/>
      <c r="E53" s="32">
        <f t="shared" si="0"/>
        <v>248002.19626168223</v>
      </c>
      <c r="F53" s="10"/>
      <c r="G53" s="10"/>
      <c r="H53" s="10"/>
    </row>
    <row r="54" spans="1:10" ht="17">
      <c r="A54" s="31" t="str">
        <f>A33</f>
        <v xml:space="preserve">MLT-R706/SEE </v>
      </c>
      <c r="B54" s="32">
        <f>C34</f>
        <v>4.444</v>
      </c>
      <c r="C54" s="33">
        <f>15290/107*100</f>
        <v>14289.719626168224</v>
      </c>
      <c r="D54" s="32"/>
      <c r="E54" s="32">
        <f t="shared" si="0"/>
        <v>63503.514018691589</v>
      </c>
      <c r="F54" s="10"/>
      <c r="G54" s="10"/>
      <c r="H54" s="10"/>
    </row>
    <row r="55" spans="1:10" ht="17">
      <c r="A55" s="31" t="s">
        <v>20</v>
      </c>
      <c r="B55" s="34"/>
      <c r="C55" s="34"/>
      <c r="D55" s="34"/>
      <c r="E55" s="34">
        <f>SUM(E43:E54)</f>
        <v>2986257.6528951642</v>
      </c>
      <c r="F55" s="10"/>
      <c r="G55" s="10"/>
      <c r="H55" s="10"/>
    </row>
    <row r="56" spans="1:10" ht="17">
      <c r="A56" s="31" t="s">
        <v>29</v>
      </c>
      <c r="B56" s="35">
        <f>B4/12</f>
        <v>5</v>
      </c>
      <c r="C56" s="36">
        <v>6</v>
      </c>
      <c r="D56" s="32"/>
      <c r="E56" s="32">
        <f>(((E55/100*((C56*B56)+100))))</f>
        <v>3882134.9487637132</v>
      </c>
      <c r="F56" s="10"/>
      <c r="G56" s="10"/>
      <c r="H56" s="10"/>
    </row>
    <row r="57" spans="1:10" ht="17">
      <c r="A57" s="31" t="s">
        <v>33</v>
      </c>
      <c r="B57" s="32">
        <f>B4</f>
        <v>60</v>
      </c>
      <c r="C57" s="33"/>
      <c r="D57" s="32"/>
      <c r="E57" s="32">
        <f>B57*C57</f>
        <v>0</v>
      </c>
      <c r="F57" s="10"/>
      <c r="G57" s="10"/>
      <c r="H57" s="10"/>
    </row>
    <row r="58" spans="1:10" ht="17">
      <c r="A58" s="31" t="s">
        <v>34</v>
      </c>
      <c r="B58" s="32">
        <f>B2+E2</f>
        <v>12</v>
      </c>
      <c r="C58" s="33">
        <v>700</v>
      </c>
      <c r="D58" s="32"/>
      <c r="E58" s="32">
        <f>B58*C58</f>
        <v>8400</v>
      </c>
      <c r="F58" s="10"/>
      <c r="G58" s="10"/>
      <c r="H58" s="10"/>
    </row>
    <row r="59" spans="1:10" ht="17">
      <c r="A59" s="31" t="s">
        <v>23</v>
      </c>
      <c r="B59" s="32">
        <f>SUM(E43:E46)</f>
        <v>1443000</v>
      </c>
      <c r="C59" s="33">
        <v>10</v>
      </c>
      <c r="D59" s="32"/>
      <c r="E59" s="32">
        <f>B59/100*C59</f>
        <v>144300</v>
      </c>
      <c r="F59" s="10"/>
      <c r="G59" s="10"/>
      <c r="H59" s="10"/>
      <c r="I59" s="61">
        <v>0.15</v>
      </c>
    </row>
    <row r="60" spans="1:10" ht="17">
      <c r="A60" s="31" t="s">
        <v>6</v>
      </c>
      <c r="B60" s="39"/>
      <c r="C60" s="40"/>
      <c r="D60" s="37"/>
      <c r="E60" s="38">
        <f>SUM(E56:E59)</f>
        <v>4034834.9487637132</v>
      </c>
      <c r="F60" s="10"/>
      <c r="G60" s="10"/>
      <c r="H60" s="18">
        <f>E60/B4</f>
        <v>67247.249146061891</v>
      </c>
      <c r="I60" s="45">
        <f>H60/100*115</f>
        <v>77334.336517971184</v>
      </c>
      <c r="J60" s="45"/>
    </row>
    <row r="61" spans="1:10" ht="17" hidden="1">
      <c r="A61" s="49" t="s">
        <v>24</v>
      </c>
      <c r="C61" s="50"/>
      <c r="D61" s="51"/>
      <c r="E61" s="52">
        <f>E60/B7</f>
        <v>1.5640350066532209</v>
      </c>
      <c r="F61" s="10"/>
      <c r="G61" s="10"/>
      <c r="H61" s="10"/>
    </row>
    <row r="62" spans="1:10" ht="17">
      <c r="A62" s="53" t="s">
        <v>45</v>
      </c>
      <c r="B62" s="54">
        <f>B6*(E2+B2)*B4</f>
        <v>2399760</v>
      </c>
      <c r="C62" s="55">
        <v>1.4</v>
      </c>
      <c r="D62" s="55"/>
      <c r="E62" s="55">
        <f>B62*C62</f>
        <v>3359664</v>
      </c>
      <c r="F62" s="56"/>
      <c r="G62" s="56"/>
      <c r="H62" s="57">
        <f>E62+E63</f>
        <v>4691664</v>
      </c>
    </row>
    <row r="63" spans="1:10" ht="17">
      <c r="A63" s="53"/>
      <c r="B63" s="55">
        <f>C6*C2*B4</f>
        <v>180000</v>
      </c>
      <c r="C63" s="55">
        <v>7.4</v>
      </c>
      <c r="D63" s="58"/>
      <c r="E63" s="55">
        <f>B63*C63</f>
        <v>1332000</v>
      </c>
      <c r="F63" s="59"/>
      <c r="G63" s="59"/>
      <c r="H63" s="57"/>
      <c r="I63" s="60">
        <f>H62/E60</f>
        <v>1.1627895712159282</v>
      </c>
    </row>
    <row r="67" spans="5:8">
      <c r="E67" s="48">
        <f>C62*B62/60</f>
        <v>55994.400000000001</v>
      </c>
      <c r="H67" s="62">
        <f>SUM(E67:E68)</f>
        <v>78194.399999999994</v>
      </c>
    </row>
    <row r="68" spans="5:8">
      <c r="E68" s="48">
        <f>C63*B63/60</f>
        <v>22200</v>
      </c>
      <c r="H68" s="63"/>
    </row>
    <row r="69" spans="5:8">
      <c r="E69">
        <f>E68/C63</f>
        <v>3000</v>
      </c>
    </row>
  </sheetData>
  <mergeCells count="4">
    <mergeCell ref="A5:A6"/>
    <mergeCell ref="A62:A63"/>
    <mergeCell ref="H62:H63"/>
    <mergeCell ref="H67:H6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63"/>
  <sheetViews>
    <sheetView topLeftCell="A35" workbookViewId="0">
      <selection activeCell="L54" sqref="L54"/>
    </sheetView>
  </sheetViews>
  <sheetFormatPr baseColWidth="10" defaultRowHeight="15" x14ac:dyDescent="0"/>
  <cols>
    <col min="1" max="1" width="17.83203125" customWidth="1"/>
    <col min="2" max="2" width="16.5" customWidth="1"/>
    <col min="3" max="3" width="19.6640625" customWidth="1"/>
    <col min="4" max="4" width="19.6640625" hidden="1" customWidth="1"/>
    <col min="5" max="5" width="19.6640625" customWidth="1"/>
    <col min="6" max="7" width="19.6640625" hidden="1" customWidth="1"/>
    <col min="8" max="8" width="19.6640625" customWidth="1"/>
    <col min="9" max="9" width="15.83203125" customWidth="1"/>
    <col min="10" max="10" width="24" customWidth="1"/>
  </cols>
  <sheetData>
    <row r="1" spans="1:10" s="1" customFormat="1" ht="17">
      <c r="A1" s="29" t="s">
        <v>0</v>
      </c>
      <c r="B1" s="43" t="s">
        <v>36</v>
      </c>
      <c r="C1" s="43" t="s">
        <v>25</v>
      </c>
      <c r="D1" s="43"/>
      <c r="E1" s="43" t="s">
        <v>13</v>
      </c>
      <c r="F1" s="43"/>
      <c r="G1" s="43"/>
      <c r="H1" s="43" t="s">
        <v>18</v>
      </c>
      <c r="I1" s="44" t="s">
        <v>37</v>
      </c>
      <c r="J1" s="44" t="s">
        <v>38</v>
      </c>
    </row>
    <row r="2" spans="1:10" s="1" customFormat="1" ht="17">
      <c r="A2" s="26" t="s">
        <v>1</v>
      </c>
      <c r="B2" s="43">
        <v>2</v>
      </c>
      <c r="C2" s="43">
        <f>B2</f>
        <v>2</v>
      </c>
      <c r="D2" s="43"/>
      <c r="E2" s="43">
        <v>10</v>
      </c>
      <c r="F2" s="43"/>
      <c r="G2" s="43"/>
      <c r="H2" s="43">
        <f>E2</f>
        <v>10</v>
      </c>
      <c r="I2" s="44">
        <v>12</v>
      </c>
      <c r="J2" s="44">
        <v>12</v>
      </c>
    </row>
    <row r="3" spans="1:10" s="6" customFormat="1" ht="17">
      <c r="A3" s="14"/>
      <c r="B3" s="14"/>
      <c r="C3" s="14"/>
      <c r="D3" s="15"/>
      <c r="E3" s="14"/>
      <c r="F3" s="15"/>
      <c r="G3" s="15"/>
      <c r="H3" s="14"/>
    </row>
    <row r="4" spans="1:10" ht="17">
      <c r="A4" s="17" t="s">
        <v>7</v>
      </c>
      <c r="B4" s="42">
        <v>48</v>
      </c>
      <c r="C4" s="10"/>
      <c r="D4" s="10"/>
      <c r="E4" s="10"/>
      <c r="F4" s="10"/>
      <c r="G4" s="10"/>
      <c r="H4" s="10"/>
    </row>
    <row r="5" spans="1:10" ht="17">
      <c r="A5" s="47" t="s">
        <v>14</v>
      </c>
      <c r="B5" s="42" t="s">
        <v>39</v>
      </c>
      <c r="C5" s="10" t="s">
        <v>40</v>
      </c>
      <c r="D5" s="10"/>
      <c r="E5" s="10"/>
      <c r="F5" s="10"/>
      <c r="G5" s="10"/>
      <c r="H5" s="10"/>
    </row>
    <row r="6" spans="1:10" ht="17">
      <c r="A6" s="47"/>
      <c r="B6" s="41">
        <v>3333</v>
      </c>
      <c r="C6" s="10">
        <v>1500</v>
      </c>
      <c r="D6" s="10"/>
      <c r="E6" s="10"/>
      <c r="F6" s="10"/>
      <c r="G6" s="10"/>
      <c r="H6" s="10"/>
    </row>
    <row r="7" spans="1:10" ht="17">
      <c r="A7" s="17" t="s">
        <v>15</v>
      </c>
      <c r="B7" s="27">
        <f>((B6*(B2+E2)*B4)+C6*B2*B4)</f>
        <v>2063808</v>
      </c>
      <c r="C7" s="18"/>
      <c r="D7" s="10"/>
      <c r="E7" s="10"/>
      <c r="F7" s="10"/>
      <c r="G7" s="10"/>
      <c r="H7" s="10"/>
    </row>
    <row r="8" spans="1:10" s="7" customFormat="1" ht="17">
      <c r="A8" s="15"/>
      <c r="B8" s="15"/>
      <c r="C8" s="16"/>
      <c r="D8" s="16"/>
      <c r="E8" s="16"/>
      <c r="F8" s="16"/>
      <c r="G8" s="16"/>
      <c r="H8" s="16"/>
    </row>
    <row r="9" spans="1:10" ht="17">
      <c r="A9" s="28" t="s">
        <v>28</v>
      </c>
      <c r="B9" s="17" t="str">
        <f>B1</f>
        <v xml:space="preserve">SL-x4300Lx </v>
      </c>
      <c r="C9" s="17" t="str">
        <f>E1</f>
        <v>SL-K7500LX</v>
      </c>
      <c r="D9" s="10"/>
      <c r="E9" s="10"/>
      <c r="F9" s="10"/>
      <c r="G9" s="10"/>
      <c r="H9" s="10"/>
    </row>
    <row r="10" spans="1:10" ht="17">
      <c r="A10" s="17" t="s">
        <v>16</v>
      </c>
      <c r="B10" s="30">
        <f>(B6+C6)*B2</f>
        <v>9666</v>
      </c>
      <c r="C10" s="30">
        <f>B6*E2</f>
        <v>33330</v>
      </c>
      <c r="D10" s="10"/>
      <c r="E10" s="10"/>
      <c r="F10" s="10"/>
      <c r="G10" s="10"/>
      <c r="H10" s="10"/>
    </row>
    <row r="11" spans="1:10" ht="17">
      <c r="A11" s="17" t="s">
        <v>17</v>
      </c>
      <c r="B11" s="19">
        <f>B10*B4</f>
        <v>463968</v>
      </c>
      <c r="C11" s="19">
        <f>C10*B4</f>
        <v>1599840</v>
      </c>
      <c r="D11" s="10"/>
      <c r="E11" s="10"/>
      <c r="F11" s="10"/>
      <c r="G11" s="10"/>
      <c r="H11" s="10"/>
    </row>
    <row r="12" spans="1:10" ht="17">
      <c r="A12" s="17" t="s">
        <v>6</v>
      </c>
      <c r="B12" s="7"/>
      <c r="C12" s="19">
        <f>(B11+C11)</f>
        <v>2063808</v>
      </c>
      <c r="D12" s="10"/>
      <c r="E12" s="10"/>
      <c r="F12" s="10"/>
      <c r="G12" s="10"/>
      <c r="H12" s="10"/>
    </row>
    <row r="13" spans="1:10" s="7" customFormat="1" ht="17">
      <c r="A13" s="15"/>
      <c r="B13" s="19"/>
      <c r="C13" s="19"/>
      <c r="D13" s="16"/>
      <c r="E13" s="16"/>
      <c r="F13" s="16"/>
      <c r="G13" s="16"/>
      <c r="H13" s="16"/>
    </row>
    <row r="14" spans="1:10" s="7" customFormat="1" ht="17">
      <c r="A14" s="15" t="s">
        <v>19</v>
      </c>
      <c r="B14" s="19"/>
      <c r="C14" s="19"/>
      <c r="D14" s="16"/>
      <c r="E14" s="16"/>
      <c r="F14" s="16"/>
      <c r="G14" s="16"/>
      <c r="H14" s="16"/>
    </row>
    <row r="15" spans="1:10" ht="17">
      <c r="A15" s="8" t="str">
        <f>B1</f>
        <v xml:space="preserve">SL-x4300Lx </v>
      </c>
      <c r="B15" s="10"/>
      <c r="C15" s="10"/>
      <c r="D15" s="10"/>
      <c r="E15" s="10"/>
      <c r="F15" s="10"/>
      <c r="G15" s="11"/>
      <c r="H15" s="10"/>
    </row>
    <row r="16" spans="1:10" s="2" customFormat="1" ht="18">
      <c r="A16" s="9" t="s">
        <v>11</v>
      </c>
      <c r="B16" s="9"/>
      <c r="C16" s="9"/>
      <c r="D16" s="9"/>
      <c r="E16" s="9"/>
      <c r="F16" s="10"/>
      <c r="G16" s="11"/>
      <c r="H16" s="10"/>
      <c r="J16" s="4"/>
    </row>
    <row r="17" spans="1:10" ht="17">
      <c r="A17" s="10" t="s">
        <v>26</v>
      </c>
      <c r="B17" s="10" t="s">
        <v>3</v>
      </c>
      <c r="C17" s="10">
        <v>23000</v>
      </c>
      <c r="D17" s="10" t="s">
        <v>4</v>
      </c>
      <c r="E17" s="20">
        <v>80</v>
      </c>
      <c r="F17" s="10" t="s">
        <v>5</v>
      </c>
      <c r="G17" s="11">
        <f>C17/100*E17</f>
        <v>18400</v>
      </c>
      <c r="H17" s="10"/>
      <c r="J17" s="3"/>
    </row>
    <row r="18" spans="1:10" ht="20">
      <c r="A18" s="13" t="s">
        <v>8</v>
      </c>
      <c r="B18" s="18">
        <f>B11-(C6*B4)</f>
        <v>391968</v>
      </c>
      <c r="C18" s="21">
        <f>B18/G17</f>
        <v>21.302608695652175</v>
      </c>
      <c r="D18" s="10"/>
      <c r="E18" s="10" t="s">
        <v>9</v>
      </c>
      <c r="F18" s="10" t="s">
        <v>9</v>
      </c>
      <c r="G18" s="11"/>
      <c r="H18" s="10"/>
      <c r="J18" s="5"/>
    </row>
    <row r="19" spans="1:10" ht="17">
      <c r="A19" s="9" t="s">
        <v>2</v>
      </c>
      <c r="B19" s="22"/>
      <c r="C19" s="22"/>
      <c r="D19" s="9"/>
      <c r="E19" s="9"/>
      <c r="F19" s="10"/>
      <c r="G19" s="11"/>
      <c r="H19" s="10"/>
    </row>
    <row r="20" spans="1:10" ht="17">
      <c r="A20" s="10" t="s">
        <v>27</v>
      </c>
      <c r="B20" s="10" t="s">
        <v>3</v>
      </c>
      <c r="C20" s="23">
        <v>100000</v>
      </c>
      <c r="D20" s="10" t="s">
        <v>4</v>
      </c>
      <c r="E20" s="20">
        <v>100</v>
      </c>
      <c r="F20" s="10" t="s">
        <v>5</v>
      </c>
      <c r="G20" s="11">
        <f>C20/100*E20</f>
        <v>100000</v>
      </c>
      <c r="H20" s="10"/>
    </row>
    <row r="21" spans="1:10" ht="17">
      <c r="A21" s="13" t="s">
        <v>8</v>
      </c>
      <c r="B21" s="18">
        <f>B11-(C6*B4)</f>
        <v>391968</v>
      </c>
      <c r="C21" s="21">
        <f>B21/G20</f>
        <v>3.9196800000000001</v>
      </c>
      <c r="D21" s="10"/>
      <c r="E21" s="10" t="s">
        <v>9</v>
      </c>
      <c r="F21" s="10" t="s">
        <v>9</v>
      </c>
      <c r="G21" s="11"/>
      <c r="H21" s="10"/>
    </row>
    <row r="22" spans="1:10" ht="17">
      <c r="A22" s="9" t="s">
        <v>11</v>
      </c>
      <c r="B22" s="9"/>
      <c r="C22" s="9"/>
      <c r="D22" s="9"/>
      <c r="E22" s="9"/>
      <c r="F22" s="10"/>
      <c r="G22" s="11"/>
      <c r="H22" s="10"/>
    </row>
    <row r="23" spans="1:10" ht="17">
      <c r="A23" s="10" t="s">
        <v>43</v>
      </c>
      <c r="B23" s="10" t="s">
        <v>3</v>
      </c>
      <c r="C23" s="10">
        <v>20000</v>
      </c>
      <c r="D23" s="10" t="s">
        <v>4</v>
      </c>
      <c r="E23" s="20">
        <v>80</v>
      </c>
      <c r="F23" s="10" t="s">
        <v>5</v>
      </c>
      <c r="G23" s="11">
        <f>C23/100*E23</f>
        <v>16000</v>
      </c>
      <c r="H23" s="10"/>
    </row>
    <row r="24" spans="1:10" ht="17">
      <c r="A24" s="13" t="s">
        <v>41</v>
      </c>
      <c r="B24" s="18">
        <f>C6*B4*3</f>
        <v>216000</v>
      </c>
      <c r="C24" s="21">
        <f>B24/G23</f>
        <v>13.5</v>
      </c>
      <c r="D24" s="10"/>
      <c r="E24" s="10" t="s">
        <v>9</v>
      </c>
      <c r="F24" s="10" t="s">
        <v>9</v>
      </c>
      <c r="G24" s="11"/>
      <c r="H24" s="46" t="s">
        <v>44</v>
      </c>
      <c r="I24" s="45"/>
    </row>
    <row r="25" spans="1:10" ht="17">
      <c r="A25" s="9" t="s">
        <v>2</v>
      </c>
      <c r="B25" s="22"/>
      <c r="C25" s="22"/>
      <c r="D25" s="9"/>
      <c r="E25" s="9"/>
      <c r="F25" s="10"/>
      <c r="G25" s="11"/>
      <c r="H25" s="46"/>
    </row>
    <row r="26" spans="1:10" ht="17">
      <c r="A26" s="10" t="s">
        <v>42</v>
      </c>
      <c r="B26" s="10" t="s">
        <v>3</v>
      </c>
      <c r="C26" s="23">
        <v>100000</v>
      </c>
      <c r="D26" s="10" t="s">
        <v>4</v>
      </c>
      <c r="E26" s="20">
        <v>100</v>
      </c>
      <c r="F26" s="10" t="s">
        <v>5</v>
      </c>
      <c r="G26" s="11">
        <f>C26/100*E26</f>
        <v>100000</v>
      </c>
      <c r="H26" s="46"/>
    </row>
    <row r="27" spans="1:10" ht="17">
      <c r="A27" s="13" t="s">
        <v>41</v>
      </c>
      <c r="B27" s="18">
        <f>C6*B4*3</f>
        <v>216000</v>
      </c>
      <c r="C27" s="21">
        <f>B27/G26</f>
        <v>2.16</v>
      </c>
      <c r="D27" s="10"/>
      <c r="E27" s="10" t="s">
        <v>9</v>
      </c>
      <c r="F27" s="10" t="s">
        <v>9</v>
      </c>
      <c r="G27" s="11"/>
      <c r="H27" s="46"/>
    </row>
    <row r="28" spans="1:10" ht="18">
      <c r="A28" s="8" t="str">
        <f>E1</f>
        <v>SL-K7500LX</v>
      </c>
      <c r="B28" s="10"/>
      <c r="C28" s="10"/>
      <c r="D28" s="10"/>
      <c r="E28" s="10"/>
      <c r="F28" s="10"/>
      <c r="G28" s="11"/>
      <c r="H28" s="46"/>
      <c r="I28" s="2"/>
    </row>
    <row r="29" spans="1:10" ht="17">
      <c r="A29" s="9" t="s">
        <v>11</v>
      </c>
      <c r="B29" s="9"/>
      <c r="C29" s="9"/>
      <c r="D29" s="9"/>
      <c r="E29" s="9"/>
      <c r="F29" s="10"/>
      <c r="G29" s="11"/>
      <c r="H29" s="46"/>
    </row>
    <row r="30" spans="1:10" ht="17">
      <c r="A30" s="10" t="s">
        <v>22</v>
      </c>
      <c r="B30" s="10" t="s">
        <v>3</v>
      </c>
      <c r="C30" s="10">
        <v>45000</v>
      </c>
      <c r="D30" s="10" t="s">
        <v>4</v>
      </c>
      <c r="E30" s="20">
        <v>80</v>
      </c>
      <c r="F30" s="10" t="s">
        <v>5</v>
      </c>
      <c r="G30" s="11">
        <f>C30/100*E30</f>
        <v>36000</v>
      </c>
      <c r="H30" s="46"/>
    </row>
    <row r="31" spans="1:10" ht="17">
      <c r="A31" s="13" t="s">
        <v>8</v>
      </c>
      <c r="B31" s="18">
        <f>C11</f>
        <v>1599840</v>
      </c>
      <c r="C31" s="21">
        <f>B31/G30</f>
        <v>44.44</v>
      </c>
      <c r="D31" s="10"/>
      <c r="E31" s="10" t="s">
        <v>9</v>
      </c>
      <c r="F31" s="10" t="s">
        <v>9</v>
      </c>
      <c r="G31" s="11"/>
      <c r="H31" s="46" t="s">
        <v>44</v>
      </c>
    </row>
    <row r="32" spans="1:10" ht="17">
      <c r="A32" s="9" t="s">
        <v>2</v>
      </c>
      <c r="B32" s="22"/>
      <c r="C32" s="22"/>
      <c r="D32" s="9"/>
      <c r="E32" s="9"/>
      <c r="F32" s="10"/>
      <c r="G32" s="11"/>
      <c r="H32" s="46"/>
    </row>
    <row r="33" spans="1:9" ht="17">
      <c r="A33" s="10" t="s">
        <v>21</v>
      </c>
      <c r="B33" s="10" t="s">
        <v>3</v>
      </c>
      <c r="C33" s="23">
        <v>450000</v>
      </c>
      <c r="D33" s="10" t="s">
        <v>4</v>
      </c>
      <c r="E33" s="20">
        <v>100</v>
      </c>
      <c r="F33" s="10" t="s">
        <v>5</v>
      </c>
      <c r="G33" s="11">
        <f>C33/100*E33</f>
        <v>450000</v>
      </c>
      <c r="H33" s="10"/>
    </row>
    <row r="34" spans="1:9" ht="17">
      <c r="A34" s="13" t="s">
        <v>8</v>
      </c>
      <c r="B34" s="18">
        <f>C11</f>
        <v>1599840</v>
      </c>
      <c r="C34" s="21">
        <f>B34/G33</f>
        <v>3.5552000000000001</v>
      </c>
      <c r="D34" s="10"/>
      <c r="E34" s="10" t="s">
        <v>9</v>
      </c>
      <c r="F34" s="10" t="s">
        <v>9</v>
      </c>
      <c r="G34" s="11"/>
      <c r="H34" s="10"/>
    </row>
    <row r="35" spans="1:9" ht="17">
      <c r="A35" s="13"/>
      <c r="B35" s="10"/>
      <c r="C35" s="24"/>
      <c r="D35" s="16"/>
      <c r="E35" s="16"/>
      <c r="F35" s="10"/>
      <c r="G35" s="11"/>
      <c r="H35" s="10"/>
    </row>
    <row r="36" spans="1:9" ht="17">
      <c r="A36" s="10"/>
      <c r="B36" s="10"/>
      <c r="C36" s="10"/>
      <c r="D36" s="10"/>
      <c r="E36" s="10"/>
      <c r="F36" s="10"/>
      <c r="G36" s="10"/>
      <c r="H36" s="10"/>
    </row>
    <row r="37" spans="1:9" ht="18">
      <c r="A37" s="20" t="s">
        <v>4</v>
      </c>
      <c r="B37" s="10"/>
      <c r="C37" s="10"/>
      <c r="D37" s="10"/>
      <c r="E37" s="10"/>
      <c r="F37" s="10"/>
      <c r="G37" s="10"/>
      <c r="H37" s="10"/>
      <c r="I37" s="2"/>
    </row>
    <row r="38" spans="1:9" ht="17">
      <c r="A38" s="25" t="s">
        <v>10</v>
      </c>
      <c r="B38" s="10"/>
      <c r="C38" s="10"/>
      <c r="D38" s="10"/>
      <c r="E38" s="10"/>
      <c r="F38" s="10"/>
      <c r="G38" s="10"/>
      <c r="H38" s="10"/>
    </row>
    <row r="39" spans="1:9" ht="17">
      <c r="A39" s="8" t="s">
        <v>12</v>
      </c>
      <c r="B39" s="10"/>
      <c r="C39" s="10"/>
      <c r="D39" s="10"/>
      <c r="E39" s="10"/>
      <c r="F39" s="10"/>
      <c r="G39" s="10"/>
      <c r="H39" s="10"/>
    </row>
    <row r="40" spans="1:9" ht="17">
      <c r="A40" s="10"/>
      <c r="B40" s="10"/>
      <c r="C40" s="10"/>
      <c r="D40" s="10"/>
      <c r="E40" s="10"/>
      <c r="F40" s="10"/>
      <c r="G40" s="10"/>
      <c r="H40" s="10"/>
    </row>
    <row r="41" spans="1:9" ht="17">
      <c r="A41" s="10"/>
      <c r="B41" s="10"/>
      <c r="C41" s="10"/>
      <c r="D41" s="10"/>
      <c r="E41" s="10"/>
      <c r="F41" s="10"/>
      <c r="G41" s="10"/>
      <c r="H41" s="10"/>
    </row>
    <row r="42" spans="1:9" s="1" customFormat="1" ht="17">
      <c r="A42" s="12" t="s">
        <v>35</v>
      </c>
      <c r="B42" s="12" t="s">
        <v>30</v>
      </c>
      <c r="C42" s="12" t="s">
        <v>31</v>
      </c>
      <c r="D42" s="12"/>
      <c r="E42" s="12" t="s">
        <v>32</v>
      </c>
      <c r="F42" s="13"/>
      <c r="G42" s="13"/>
      <c r="H42" s="13"/>
    </row>
    <row r="43" spans="1:9" ht="17">
      <c r="A43" s="31" t="str">
        <f>B1</f>
        <v xml:space="preserve">SL-x4300Lx </v>
      </c>
      <c r="B43" s="32">
        <f>B2</f>
        <v>2</v>
      </c>
      <c r="C43" s="33">
        <v>120000</v>
      </c>
      <c r="D43" s="32"/>
      <c r="E43" s="32">
        <f>B43*C43</f>
        <v>240000</v>
      </c>
      <c r="F43" s="10"/>
      <c r="G43" s="10"/>
      <c r="H43" s="10"/>
    </row>
    <row r="44" spans="1:9" ht="17">
      <c r="A44" s="31" t="str">
        <f>C1</f>
        <v>SL-DSK502T</v>
      </c>
      <c r="B44" s="32">
        <f>C2</f>
        <v>2</v>
      </c>
      <c r="C44" s="33">
        <v>1500</v>
      </c>
      <c r="D44" s="32"/>
      <c r="E44" s="32">
        <f t="shared" ref="E44:E54" si="0">B44*C44</f>
        <v>3000</v>
      </c>
      <c r="F44" s="10"/>
      <c r="G44" s="10"/>
      <c r="H44" s="10"/>
    </row>
    <row r="45" spans="1:9" ht="17">
      <c r="A45" s="31" t="str">
        <f>E1</f>
        <v>SL-K7500LX</v>
      </c>
      <c r="B45" s="32">
        <f>H2</f>
        <v>10</v>
      </c>
      <c r="C45" s="33">
        <v>90000</v>
      </c>
      <c r="D45" s="32"/>
      <c r="E45" s="32">
        <f t="shared" si="0"/>
        <v>900000</v>
      </c>
      <c r="F45" s="10"/>
      <c r="G45" s="10"/>
      <c r="H45" s="10"/>
    </row>
    <row r="46" spans="1:9" ht="17">
      <c r="A46" s="31" t="str">
        <f>H1</f>
        <v xml:space="preserve">SL-DSK501T </v>
      </c>
      <c r="B46" s="32">
        <f>H2+B45</f>
        <v>20</v>
      </c>
      <c r="C46" s="33">
        <v>15000</v>
      </c>
      <c r="D46" s="32"/>
      <c r="E46" s="32">
        <f t="shared" si="0"/>
        <v>300000</v>
      </c>
      <c r="F46" s="10"/>
      <c r="G46" s="10"/>
      <c r="H46" s="10"/>
    </row>
    <row r="47" spans="1:9" ht="17">
      <c r="A47" s="31" t="str">
        <f>I1</f>
        <v xml:space="preserve">Card Reader </v>
      </c>
      <c r="B47" s="32">
        <f>I2</f>
        <v>12</v>
      </c>
      <c r="C47" s="33">
        <v>70000</v>
      </c>
      <c r="D47" s="32"/>
      <c r="E47" s="32">
        <f t="shared" si="0"/>
        <v>840000</v>
      </c>
      <c r="F47" s="10"/>
      <c r="G47" s="10"/>
      <c r="H47" s="10"/>
    </row>
    <row r="48" spans="1:9" ht="17">
      <c r="A48" s="31" t="str">
        <f>J1</f>
        <v xml:space="preserve">Printing Securerity Core </v>
      </c>
      <c r="B48" s="32">
        <f>J2</f>
        <v>12</v>
      </c>
      <c r="C48" s="33">
        <v>10000</v>
      </c>
      <c r="D48" s="32"/>
      <c r="E48" s="32">
        <f t="shared" si="0"/>
        <v>120000</v>
      </c>
      <c r="F48" s="10"/>
      <c r="G48" s="10"/>
      <c r="H48" s="10"/>
    </row>
    <row r="49" spans="1:10" ht="17">
      <c r="A49" s="31" t="str">
        <f>A17</f>
        <v xml:space="preserve">MLT-D708S </v>
      </c>
      <c r="B49" s="32">
        <f>C18</f>
        <v>21.302608695652175</v>
      </c>
      <c r="C49" s="33">
        <f>3160/107*100</f>
        <v>2953.2710280373831</v>
      </c>
      <c r="D49" s="32"/>
      <c r="E49" s="32">
        <f t="shared" si="0"/>
        <v>62912.377082486797</v>
      </c>
      <c r="F49" s="10"/>
      <c r="G49" s="10"/>
      <c r="H49" s="10"/>
    </row>
    <row r="50" spans="1:10" ht="17">
      <c r="A50" s="31" t="str">
        <f>A20</f>
        <v xml:space="preserve"> MLT-R708</v>
      </c>
      <c r="B50" s="32">
        <f>C21</f>
        <v>3.9196800000000001</v>
      </c>
      <c r="C50" s="33">
        <f>13700/107*100</f>
        <v>12803.73831775701</v>
      </c>
      <c r="D50" s="32"/>
      <c r="E50" s="32">
        <f t="shared" si="0"/>
        <v>50186.557009345801</v>
      </c>
      <c r="F50" s="10"/>
      <c r="G50" s="10"/>
      <c r="H50" s="10"/>
    </row>
    <row r="51" spans="1:10" ht="17">
      <c r="A51" s="31" t="str">
        <f>A23</f>
        <v>CLT-808 C,M,Y</v>
      </c>
      <c r="B51" s="32">
        <f>C24</f>
        <v>13.5</v>
      </c>
      <c r="C51" s="33">
        <v>6373</v>
      </c>
      <c r="D51" s="32"/>
      <c r="E51" s="32">
        <f t="shared" si="0"/>
        <v>86035.5</v>
      </c>
      <c r="F51" s="10"/>
      <c r="G51" s="10"/>
      <c r="H51" s="10"/>
    </row>
    <row r="52" spans="1:10" ht="17">
      <c r="A52" s="31" t="str">
        <f>A26</f>
        <v>CLT-R808 C,M,Y</v>
      </c>
      <c r="B52" s="32">
        <f>C27</f>
        <v>2.16</v>
      </c>
      <c r="C52" s="33">
        <v>8457</v>
      </c>
      <c r="D52" s="32"/>
      <c r="E52" s="32">
        <f t="shared" si="0"/>
        <v>18267.120000000003</v>
      </c>
      <c r="F52" s="10"/>
      <c r="G52" s="10"/>
      <c r="H52" s="10"/>
    </row>
    <row r="53" spans="1:10" ht="17">
      <c r="A53" s="31" t="str">
        <f>A30</f>
        <v xml:space="preserve">MLT-K706S/SEE </v>
      </c>
      <c r="B53" s="32">
        <f>C31</f>
        <v>44.44</v>
      </c>
      <c r="C53" s="33">
        <f>4777/107*100</f>
        <v>4464.4859813084113</v>
      </c>
      <c r="D53" s="32"/>
      <c r="E53" s="32">
        <f t="shared" si="0"/>
        <v>198401.75700934578</v>
      </c>
      <c r="F53" s="10"/>
      <c r="G53" s="10"/>
      <c r="H53" s="10"/>
    </row>
    <row r="54" spans="1:10" ht="17">
      <c r="A54" s="31" t="str">
        <f>A33</f>
        <v xml:space="preserve">MLT-R706/SEE </v>
      </c>
      <c r="B54" s="32">
        <f>C34</f>
        <v>3.5552000000000001</v>
      </c>
      <c r="C54" s="33">
        <f>15290/107*100</f>
        <v>14289.719626168224</v>
      </c>
      <c r="D54" s="32"/>
      <c r="E54" s="32">
        <f t="shared" si="0"/>
        <v>50802.811214953268</v>
      </c>
      <c r="F54" s="10"/>
      <c r="G54" s="10"/>
      <c r="H54" s="10"/>
    </row>
    <row r="55" spans="1:10" ht="17">
      <c r="A55" s="31" t="s">
        <v>20</v>
      </c>
      <c r="B55" s="34"/>
      <c r="C55" s="34"/>
      <c r="D55" s="34"/>
      <c r="E55" s="34">
        <f>SUM(E43:E54)</f>
        <v>2869606.1223161314</v>
      </c>
      <c r="F55" s="10"/>
      <c r="G55" s="10"/>
      <c r="H55" s="10"/>
    </row>
    <row r="56" spans="1:10" ht="17">
      <c r="A56" s="31" t="s">
        <v>29</v>
      </c>
      <c r="B56" s="35">
        <f>B4/12</f>
        <v>4</v>
      </c>
      <c r="C56" s="36">
        <v>6</v>
      </c>
      <c r="D56" s="32"/>
      <c r="E56" s="32">
        <f>(((E55/100*((C56*B56)+100))))</f>
        <v>3558311.5916720028</v>
      </c>
      <c r="F56" s="10"/>
      <c r="G56" s="10"/>
      <c r="H56" s="10"/>
    </row>
    <row r="57" spans="1:10" ht="17">
      <c r="A57" s="31" t="s">
        <v>33</v>
      </c>
      <c r="B57" s="32">
        <f>B4</f>
        <v>48</v>
      </c>
      <c r="C57" s="33"/>
      <c r="D57" s="32"/>
      <c r="E57" s="32">
        <f>B57*C57</f>
        <v>0</v>
      </c>
      <c r="F57" s="10"/>
      <c r="G57" s="10"/>
      <c r="H57" s="10"/>
    </row>
    <row r="58" spans="1:10" ht="17">
      <c r="A58" s="31" t="s">
        <v>34</v>
      </c>
      <c r="B58" s="32">
        <f>B2+E2</f>
        <v>12</v>
      </c>
      <c r="C58" s="33">
        <v>700</v>
      </c>
      <c r="D58" s="32"/>
      <c r="E58" s="32">
        <f>B58*C58</f>
        <v>8400</v>
      </c>
      <c r="F58" s="10"/>
      <c r="G58" s="10"/>
      <c r="H58" s="10"/>
    </row>
    <row r="59" spans="1:10" ht="17">
      <c r="A59" s="31" t="s">
        <v>23</v>
      </c>
      <c r="B59" s="32">
        <f>SUM(E43:E46)</f>
        <v>1443000</v>
      </c>
      <c r="C59" s="33">
        <v>10</v>
      </c>
      <c r="D59" s="32"/>
      <c r="E59" s="32">
        <f>B59/100*C59</f>
        <v>144300</v>
      </c>
      <c r="F59" s="10"/>
      <c r="G59" s="10"/>
      <c r="H59" s="10"/>
      <c r="I59" s="61">
        <v>0.15</v>
      </c>
    </row>
    <row r="60" spans="1:10" ht="17">
      <c r="A60" s="31" t="s">
        <v>6</v>
      </c>
      <c r="B60" s="39"/>
      <c r="C60" s="40"/>
      <c r="D60" s="37"/>
      <c r="E60" s="38">
        <f>SUM(E56:E59)</f>
        <v>3711011.5916720028</v>
      </c>
      <c r="F60" s="10"/>
      <c r="G60" s="10"/>
      <c r="H60" s="18">
        <f>E60/B4</f>
        <v>77312.74149316673</v>
      </c>
      <c r="I60" s="45">
        <f>H60/100*115</f>
        <v>88909.65271714174</v>
      </c>
      <c r="J60" s="45"/>
    </row>
    <row r="61" spans="1:10" ht="17" hidden="1">
      <c r="A61" s="49" t="s">
        <v>24</v>
      </c>
      <c r="C61" s="50"/>
      <c r="D61" s="51"/>
      <c r="E61" s="52">
        <f>E60/B7</f>
        <v>1.7981380010504866</v>
      </c>
      <c r="F61" s="10"/>
      <c r="G61" s="10"/>
      <c r="H61" s="10"/>
    </row>
    <row r="62" spans="1:10" ht="17">
      <c r="A62" s="53" t="s">
        <v>45</v>
      </c>
      <c r="B62" s="54">
        <f>B6*(E2+B2)*B4</f>
        <v>1919808</v>
      </c>
      <c r="C62" s="55">
        <v>1.6</v>
      </c>
      <c r="D62" s="55"/>
      <c r="E62" s="55">
        <f>B62*C62</f>
        <v>3071692.8000000003</v>
      </c>
      <c r="F62" s="56"/>
      <c r="G62" s="56"/>
      <c r="H62" s="57">
        <f>E62+E63</f>
        <v>4137292.8000000003</v>
      </c>
    </row>
    <row r="63" spans="1:10" ht="17">
      <c r="A63" s="53"/>
      <c r="B63" s="55">
        <f>C6*C2*B4</f>
        <v>144000</v>
      </c>
      <c r="C63" s="55">
        <v>7.4</v>
      </c>
      <c r="D63" s="58"/>
      <c r="E63" s="55">
        <f>B63*C63</f>
        <v>1065600</v>
      </c>
      <c r="F63" s="59"/>
      <c r="G63" s="59"/>
      <c r="H63" s="57"/>
      <c r="I63" s="60">
        <f>H62/E60</f>
        <v>1.1148692742659787</v>
      </c>
    </row>
  </sheetData>
  <mergeCells count="3">
    <mergeCell ref="A5:A6"/>
    <mergeCell ref="A62:A63"/>
    <mergeCell ref="H62:H6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 YR 80 (3)</vt:lpstr>
      <vt:lpstr>5 YR 80 (2)</vt:lpstr>
      <vt:lpstr>5 YR 804300</vt:lpstr>
      <vt:lpstr>4 YR 804300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Kirati Srichawla</dc:creator>
  <cp:lastModifiedBy>Kirati Srichawla</cp:lastModifiedBy>
  <cp:lastPrinted>2019-02-16T02:59:26Z</cp:lastPrinted>
  <dcterms:created xsi:type="dcterms:W3CDTF">2018-08-15T03:49:30Z</dcterms:created>
  <dcterms:modified xsi:type="dcterms:W3CDTF">2019-02-27T03:32:54Z</dcterms:modified>
</cp:coreProperties>
</file>