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F:\Кирилл Балунов\Задание 2\"/>
    </mc:Choice>
  </mc:AlternateContent>
  <xr:revisionPtr revIDLastSave="0" documentId="13_ncr:1_{7DE5026A-F525-4055-B97D-6441D6C653C2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Продажа" sheetId="1" r:id="rId1"/>
    <sheet name="Цены" sheetId="2" r:id="rId2"/>
    <sheet name="ГПР" sheetId="3" r:id="rId3"/>
    <sheet name="Прайс 2008 г." sheetId="4" r:id="rId4"/>
    <sheet name="Прайс 2013 г." sheetId="5" r:id="rId5"/>
    <sheet name="Хлебозавод" sheetId="8" r:id="rId6"/>
    <sheet name="Цены на ингредиенты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8" l="1"/>
  <c r="H3" i="8" s="1"/>
  <c r="D4" i="8"/>
  <c r="D5" i="8"/>
  <c r="D6" i="8"/>
  <c r="D7" i="8"/>
  <c r="D8" i="8"/>
  <c r="F8" i="8" s="1"/>
  <c r="D9" i="8"/>
  <c r="D10" i="8"/>
  <c r="F10" i="8" s="1"/>
  <c r="D11" i="8"/>
  <c r="H11" i="8" s="1"/>
  <c r="D12" i="8"/>
  <c r="D2" i="8"/>
  <c r="F2" i="8" s="1"/>
  <c r="H4" i="8"/>
  <c r="H5" i="8"/>
  <c r="H6" i="8"/>
  <c r="H7" i="8"/>
  <c r="H9" i="8"/>
  <c r="H12" i="8"/>
  <c r="F12" i="8"/>
  <c r="F9" i="8"/>
  <c r="F7" i="8"/>
  <c r="F6" i="8"/>
  <c r="F5" i="8"/>
  <c r="F4" i="8"/>
  <c r="D3" i="4"/>
  <c r="D4" i="4"/>
  <c r="D5" i="4"/>
  <c r="D6" i="4"/>
  <c r="D7" i="4"/>
  <c r="D8" i="4"/>
  <c r="D9" i="4"/>
  <c r="Q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B26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B25" i="3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" i="1"/>
  <c r="F3" i="8" l="1"/>
  <c r="F11" i="8"/>
  <c r="H8" i="8"/>
  <c r="H13" i="8" s="1"/>
  <c r="H10" i="8"/>
  <c r="H2" i="8"/>
  <c r="D28" i="1"/>
</calcChain>
</file>

<file path=xl/sharedStrings.xml><?xml version="1.0" encoding="utf-8"?>
<sst xmlns="http://schemas.openxmlformats.org/spreadsheetml/2006/main" count="185" uniqueCount="82">
  <si>
    <t>Продажа товаров</t>
  </si>
  <si>
    <t xml:space="preserve">Товар </t>
  </si>
  <si>
    <t>Кол-во, ед.</t>
  </si>
  <si>
    <t>Цена, руб.</t>
  </si>
  <si>
    <t>Стоимость, руб.</t>
  </si>
  <si>
    <t>Ведро</t>
  </si>
  <si>
    <t>Стол</t>
  </si>
  <si>
    <t>Ершик</t>
  </si>
  <si>
    <t>Губка</t>
  </si>
  <si>
    <t>Контейнер</t>
  </si>
  <si>
    <t>Лента</t>
  </si>
  <si>
    <t>Ковер</t>
  </si>
  <si>
    <t>Степлер</t>
  </si>
  <si>
    <t>Карандаш</t>
  </si>
  <si>
    <t>Точилка</t>
  </si>
  <si>
    <t>Цены товаров</t>
  </si>
  <si>
    <t>Артикул</t>
  </si>
  <si>
    <t>Веник</t>
  </si>
  <si>
    <t>Стул</t>
  </si>
  <si>
    <t>Табурет</t>
  </si>
  <si>
    <t>Изолента</t>
  </si>
  <si>
    <t>Указатель</t>
  </si>
  <si>
    <t>Ежедневник</t>
  </si>
  <si>
    <t>Корзина</t>
  </si>
  <si>
    <t>Метла</t>
  </si>
  <si>
    <t>Итоговая стоимость:</t>
  </si>
  <si>
    <t>Курс доллара:</t>
  </si>
  <si>
    <t>Продажа фруктов</t>
  </si>
  <si>
    <t>Наименование</t>
  </si>
  <si>
    <t>Вес, кг</t>
  </si>
  <si>
    <t>Цена, р.</t>
  </si>
  <si>
    <t>Стоимость, р.</t>
  </si>
  <si>
    <t>Яблоки</t>
  </si>
  <si>
    <t>Груши</t>
  </si>
  <si>
    <t>Мандарины</t>
  </si>
  <si>
    <t>Киви</t>
  </si>
  <si>
    <t>Ананас</t>
  </si>
  <si>
    <t>Манго</t>
  </si>
  <si>
    <t>Грейпфрут</t>
  </si>
  <si>
    <t>Банан</t>
  </si>
  <si>
    <t>Персик</t>
  </si>
  <si>
    <t>Абрикос</t>
  </si>
  <si>
    <t>Нектарин</t>
  </si>
  <si>
    <t>Цены фруктов</t>
  </si>
  <si>
    <t>Баклажан</t>
  </si>
  <si>
    <t>Прайс 2008 г.</t>
  </si>
  <si>
    <t>Новая стоимость, р.</t>
  </si>
  <si>
    <t>123-432</t>
  </si>
  <si>
    <t>Корпус редуктора</t>
  </si>
  <si>
    <t>332-554</t>
  </si>
  <si>
    <t>Шестерня 1 передачи</t>
  </si>
  <si>
    <t>642-443</t>
  </si>
  <si>
    <t>Привод вала</t>
  </si>
  <si>
    <t>322-341</t>
  </si>
  <si>
    <t>Шестерня 2 передачи</t>
  </si>
  <si>
    <t>444-321</t>
  </si>
  <si>
    <t>Накладка корпуса</t>
  </si>
  <si>
    <t>664-313</t>
  </si>
  <si>
    <t>Коробка передач в сборе</t>
  </si>
  <si>
    <t>Сцепление</t>
  </si>
  <si>
    <t>Прайс 2013 г.</t>
  </si>
  <si>
    <t>785-567</t>
  </si>
  <si>
    <t>986-334</t>
  </si>
  <si>
    <t>Тормозной цилиндр</t>
  </si>
  <si>
    <t>Окончательный расчет</t>
  </si>
  <si>
    <t>Код ингридиента</t>
  </si>
  <si>
    <t>Срок годности, дней</t>
  </si>
  <si>
    <t>Цена за единицу</t>
  </si>
  <si>
    <t>Количество закуплено, кг</t>
  </si>
  <si>
    <t>Стоимость</t>
  </si>
  <si>
    <t>Дата закупки</t>
  </si>
  <si>
    <t>Мука пшеничная</t>
  </si>
  <si>
    <t>Мука ржаная</t>
  </si>
  <si>
    <t>Сахар</t>
  </si>
  <si>
    <t>Соль</t>
  </si>
  <si>
    <t>Дрожжи</t>
  </si>
  <si>
    <t>Вода</t>
  </si>
  <si>
    <t>Разрыхлитель</t>
  </si>
  <si>
    <t>Яйца</t>
  </si>
  <si>
    <t>Изюм</t>
  </si>
  <si>
    <t>Корица</t>
  </si>
  <si>
    <t>Мак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</si>
</sst>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/>
    </xf>
    <xf numFmtId="0" fontId="4" fillId="0" borderId="0" xfId="0" applyFont="1"/>
    <xf numFmtId="2" fontId="4" fillId="0" borderId="0" xfId="0" applyNumberFormat="1" applyFont="1"/>
    <xf numFmtId="2" fontId="4" fillId="0" borderId="1" xfId="0" applyNumberFormat="1" applyFont="1" applyBorder="1"/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0" borderId="0" xfId="0" applyNumberFormat="1"/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vertical="center"/>
    </xf>
    <xf numFmtId="2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1" fontId="0" fillId="0" borderId="0" xfId="0" applyNumberFormat="1" applyBorder="1"/>
    <xf numFmtId="49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0" fontId="0" fillId="0" borderId="0" xfId="0" applyBorder="1"/>
    <xf numFmtId="14" fontId="0" fillId="0" borderId="0" xfId="0" applyNumberFormat="1" applyBorder="1"/>
    <xf numFmtId="2" fontId="1" fillId="0" borderId="0" xfId="0" applyNumberFormat="1" applyFont="1" applyBorder="1" applyAlignment="1">
      <alignment horizontal="right" vertical="center"/>
    </xf>
    <xf numFmtId="49" fontId="2" fillId="0" borderId="0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workbookViewId="0">
      <selection activeCell="C3" sqref="C3"/>
    </sheetView>
  </sheetViews>
  <sheetFormatPr defaultRowHeight="14.4" x14ac:dyDescent="0.3"/>
  <cols>
    <col min="1" max="1" width="11.6640625" bestFit="1" customWidth="1"/>
    <col min="2" max="2" width="12.33203125" bestFit="1" customWidth="1"/>
    <col min="3" max="3" width="11.44140625" bestFit="1" customWidth="1"/>
    <col min="4" max="4" width="17.5546875" bestFit="1" customWidth="1"/>
    <col min="6" max="6" width="14.5546875" bestFit="1" customWidth="1"/>
  </cols>
  <sheetData>
    <row r="1" spans="1:7" ht="15.6" x14ac:dyDescent="0.3">
      <c r="A1" s="24" t="s">
        <v>0</v>
      </c>
      <c r="B1" s="24"/>
      <c r="C1" s="24"/>
      <c r="D1" s="24"/>
    </row>
    <row r="2" spans="1:7" ht="15.6" x14ac:dyDescent="0.3">
      <c r="A2" s="1" t="s">
        <v>1</v>
      </c>
      <c r="B2" s="2" t="s">
        <v>2</v>
      </c>
      <c r="C2" s="1" t="s">
        <v>3</v>
      </c>
      <c r="D2" s="1" t="s">
        <v>4</v>
      </c>
    </row>
    <row r="3" spans="1:7" ht="15.6" x14ac:dyDescent="0.3">
      <c r="A3" s="3" t="s">
        <v>5</v>
      </c>
      <c r="B3" s="4">
        <v>2</v>
      </c>
      <c r="C3" s="3">
        <f>IFERROR(VLOOKUP(A3,Цены!$A$1:$C$20,3,0),FALSE)</f>
        <v>120</v>
      </c>
      <c r="D3" s="8">
        <f t="shared" ref="D3:D27" si="0">(C3*B3)/74.79</f>
        <v>3.208985158443642</v>
      </c>
      <c r="F3" s="6" t="s">
        <v>26</v>
      </c>
      <c r="G3" s="7">
        <v>74.790000000000006</v>
      </c>
    </row>
    <row r="4" spans="1:7" ht="15.6" x14ac:dyDescent="0.3">
      <c r="A4" s="3" t="s">
        <v>6</v>
      </c>
      <c r="B4" s="4">
        <v>1</v>
      </c>
      <c r="C4" s="3">
        <f>IFERROR(VLOOKUP(A4,Цены!$A$1:$C$20,3,0),FALSE)</f>
        <v>1522</v>
      </c>
      <c r="D4" s="8">
        <f t="shared" si="0"/>
        <v>20.350314213130098</v>
      </c>
    </row>
    <row r="5" spans="1:7" ht="15.6" x14ac:dyDescent="0.3">
      <c r="A5" s="3" t="s">
        <v>7</v>
      </c>
      <c r="B5" s="4">
        <v>2</v>
      </c>
      <c r="C5" s="3">
        <f>IFERROR(VLOOKUP(A5,Цены!$A$1:$C$20,3,0),FALSE)</f>
        <v>70</v>
      </c>
      <c r="D5" s="8">
        <f t="shared" si="0"/>
        <v>1.8719080090921245</v>
      </c>
    </row>
    <row r="6" spans="1:7" ht="15.6" x14ac:dyDescent="0.3">
      <c r="A6" s="3" t="s">
        <v>8</v>
      </c>
      <c r="B6" s="4">
        <v>5</v>
      </c>
      <c r="C6" s="3">
        <f>IFERROR(VLOOKUP(A6,Цены!$A$1:$C$20,3,0),FALSE)</f>
        <v>33</v>
      </c>
      <c r="D6" s="8">
        <f t="shared" si="0"/>
        <v>2.2061772964300039</v>
      </c>
    </row>
    <row r="7" spans="1:7" ht="15.6" x14ac:dyDescent="0.3">
      <c r="A7" s="3" t="s">
        <v>5</v>
      </c>
      <c r="B7" s="4">
        <v>5</v>
      </c>
      <c r="C7" s="3">
        <f>IFERROR(VLOOKUP(A7,Цены!$A$1:$C$20,3,0),FALSE)</f>
        <v>120</v>
      </c>
      <c r="D7" s="8">
        <f t="shared" si="0"/>
        <v>8.0224628961091042</v>
      </c>
    </row>
    <row r="8" spans="1:7" ht="15.6" x14ac:dyDescent="0.3">
      <c r="A8" s="3" t="s">
        <v>5</v>
      </c>
      <c r="B8" s="4">
        <v>4</v>
      </c>
      <c r="C8" s="3">
        <f>IFERROR(VLOOKUP(A8,Цены!$A$1:$C$20,3,0),FALSE)</f>
        <v>120</v>
      </c>
      <c r="D8" s="8">
        <f t="shared" si="0"/>
        <v>6.4179703168872839</v>
      </c>
    </row>
    <row r="9" spans="1:7" ht="15.6" x14ac:dyDescent="0.3">
      <c r="A9" s="3" t="s">
        <v>8</v>
      </c>
      <c r="B9" s="4">
        <v>10</v>
      </c>
      <c r="C9" s="3">
        <f>IFERROR(VLOOKUP(A9,Цены!$A$1:$C$20,3,0),FALSE)</f>
        <v>33</v>
      </c>
      <c r="D9" s="8">
        <f t="shared" si="0"/>
        <v>4.4123545928600079</v>
      </c>
    </row>
    <row r="10" spans="1:7" ht="15.6" x14ac:dyDescent="0.3">
      <c r="A10" s="3" t="s">
        <v>6</v>
      </c>
      <c r="B10" s="4">
        <v>1</v>
      </c>
      <c r="C10" s="3">
        <f>IFERROR(VLOOKUP(A10,Цены!$A$1:$C$20,3,0),FALSE)</f>
        <v>1522</v>
      </c>
      <c r="D10" s="8">
        <f t="shared" si="0"/>
        <v>20.350314213130098</v>
      </c>
    </row>
    <row r="11" spans="1:7" ht="15.6" x14ac:dyDescent="0.3">
      <c r="A11" s="3" t="s">
        <v>9</v>
      </c>
      <c r="B11" s="4">
        <v>2</v>
      </c>
      <c r="C11" s="3">
        <f>IFERROR(VLOOKUP(A11,Цены!$A$1:$C$20,3,0),FALSE)</f>
        <v>214</v>
      </c>
      <c r="D11" s="8">
        <f t="shared" si="0"/>
        <v>5.7226901992244947</v>
      </c>
    </row>
    <row r="12" spans="1:7" ht="15.6" x14ac:dyDescent="0.3">
      <c r="A12" s="3" t="s">
        <v>9</v>
      </c>
      <c r="B12" s="4">
        <v>5</v>
      </c>
      <c r="C12" s="3">
        <f>IFERROR(VLOOKUP(A12,Цены!$A$1:$C$20,3,0),FALSE)</f>
        <v>214</v>
      </c>
      <c r="D12" s="8">
        <f t="shared" si="0"/>
        <v>14.306725498061237</v>
      </c>
    </row>
    <row r="13" spans="1:7" ht="15.6" x14ac:dyDescent="0.3">
      <c r="A13" s="3" t="s">
        <v>7</v>
      </c>
      <c r="B13" s="4">
        <v>20</v>
      </c>
      <c r="C13" s="3">
        <f>IFERROR(VLOOKUP(A13,Цены!$A$1:$C$20,3,0),FALSE)</f>
        <v>70</v>
      </c>
      <c r="D13" s="8">
        <f t="shared" si="0"/>
        <v>18.719080090921246</v>
      </c>
    </row>
    <row r="14" spans="1:7" ht="15.6" x14ac:dyDescent="0.3">
      <c r="A14" s="3" t="s">
        <v>10</v>
      </c>
      <c r="B14" s="4">
        <v>1</v>
      </c>
      <c r="C14" s="3">
        <f>IFERROR(VLOOKUP(A14,Цены!$A$1:$C$20,3,0),FALSE)</f>
        <v>561</v>
      </c>
      <c r="D14" s="8">
        <f t="shared" si="0"/>
        <v>7.5010028078620135</v>
      </c>
    </row>
    <row r="15" spans="1:7" ht="15.6" x14ac:dyDescent="0.3">
      <c r="A15" s="3" t="s">
        <v>10</v>
      </c>
      <c r="B15" s="4">
        <v>2</v>
      </c>
      <c r="C15" s="3">
        <f>IFERROR(VLOOKUP(A15,Цены!$A$1:$C$20,3,0),FALSE)</f>
        <v>561</v>
      </c>
      <c r="D15" s="8">
        <f t="shared" si="0"/>
        <v>15.002005615724027</v>
      </c>
    </row>
    <row r="16" spans="1:7" ht="15.6" x14ac:dyDescent="0.3">
      <c r="A16" s="3" t="s">
        <v>7</v>
      </c>
      <c r="B16" s="4">
        <v>1</v>
      </c>
      <c r="C16" s="3">
        <f>IFERROR(VLOOKUP(A16,Цены!$A$1:$C$20,3,0),FALSE)</f>
        <v>70</v>
      </c>
      <c r="D16" s="8">
        <f t="shared" si="0"/>
        <v>0.93595400454606226</v>
      </c>
    </row>
    <row r="17" spans="1:4" ht="15.6" x14ac:dyDescent="0.3">
      <c r="A17" s="3" t="s">
        <v>11</v>
      </c>
      <c r="B17" s="4">
        <v>2</v>
      </c>
      <c r="C17" s="3">
        <f>IFERROR(VLOOKUP(A17,Цены!$A$1:$C$20,3,0),FALSE)</f>
        <v>1962</v>
      </c>
      <c r="D17" s="8">
        <f t="shared" si="0"/>
        <v>52.466907340553547</v>
      </c>
    </row>
    <row r="18" spans="1:4" ht="15.6" x14ac:dyDescent="0.3">
      <c r="A18" s="3" t="s">
        <v>12</v>
      </c>
      <c r="B18" s="4">
        <v>5</v>
      </c>
      <c r="C18" s="3">
        <f>IFERROR(VLOOKUP(A18,Цены!$A$1:$C$20,3,0),FALSE)</f>
        <v>195</v>
      </c>
      <c r="D18" s="8">
        <f t="shared" si="0"/>
        <v>13.036502206177296</v>
      </c>
    </row>
    <row r="19" spans="1:4" ht="15.6" x14ac:dyDescent="0.3">
      <c r="A19" s="3" t="s">
        <v>9</v>
      </c>
      <c r="B19" s="4">
        <v>15</v>
      </c>
      <c r="C19" s="3">
        <f>IFERROR(VLOOKUP(A19,Цены!$A$1:$C$20,3,0),FALSE)</f>
        <v>214</v>
      </c>
      <c r="D19" s="8">
        <f t="shared" si="0"/>
        <v>42.920176494183714</v>
      </c>
    </row>
    <row r="20" spans="1:4" ht="15.6" x14ac:dyDescent="0.3">
      <c r="A20" s="3" t="s">
        <v>5</v>
      </c>
      <c r="B20" s="4">
        <v>22</v>
      </c>
      <c r="C20" s="3">
        <f>IFERROR(VLOOKUP(A20,Цены!$A$1:$C$20,3,0),FALSE)</f>
        <v>120</v>
      </c>
      <c r="D20" s="8">
        <f t="shared" si="0"/>
        <v>35.298836742880063</v>
      </c>
    </row>
    <row r="21" spans="1:4" ht="15.6" x14ac:dyDescent="0.3">
      <c r="A21" s="3" t="s">
        <v>11</v>
      </c>
      <c r="B21" s="4">
        <v>1</v>
      </c>
      <c r="C21" s="3">
        <f>IFERROR(VLOOKUP(A21,Цены!$A$1:$C$20,3,0),FALSE)</f>
        <v>1962</v>
      </c>
      <c r="D21" s="8">
        <f t="shared" si="0"/>
        <v>26.233453670276774</v>
      </c>
    </row>
    <row r="22" spans="1:4" ht="15.6" x14ac:dyDescent="0.3">
      <c r="A22" s="3" t="s">
        <v>12</v>
      </c>
      <c r="B22" s="4">
        <v>22</v>
      </c>
      <c r="C22" s="3">
        <f>IFERROR(VLOOKUP(A22,Цены!$A$1:$C$20,3,0),FALSE)</f>
        <v>195</v>
      </c>
      <c r="D22" s="8">
        <f t="shared" si="0"/>
        <v>57.360609707180096</v>
      </c>
    </row>
    <row r="23" spans="1:4" ht="15.6" x14ac:dyDescent="0.3">
      <c r="A23" s="3" t="s">
        <v>13</v>
      </c>
      <c r="B23" s="4">
        <v>15</v>
      </c>
      <c r="C23" s="3">
        <f>IFERROR(VLOOKUP(A23,Цены!$A$1:$C$20,3,0),FALSE)</f>
        <v>186</v>
      </c>
      <c r="D23" s="8">
        <f t="shared" si="0"/>
        <v>37.304452466907335</v>
      </c>
    </row>
    <row r="24" spans="1:4" ht="15.6" x14ac:dyDescent="0.3">
      <c r="A24" s="3" t="s">
        <v>11</v>
      </c>
      <c r="B24" s="4">
        <v>3</v>
      </c>
      <c r="C24" s="3">
        <f>IFERROR(VLOOKUP(A24,Цены!$A$1:$C$20,3,0),FALSE)</f>
        <v>1962</v>
      </c>
      <c r="D24" s="8">
        <f t="shared" si="0"/>
        <v>78.700361010830321</v>
      </c>
    </row>
    <row r="25" spans="1:4" ht="15.6" x14ac:dyDescent="0.3">
      <c r="A25" s="3" t="s">
        <v>9</v>
      </c>
      <c r="B25" s="4">
        <v>4</v>
      </c>
      <c r="C25" s="3">
        <f>IFERROR(VLOOKUP(A25,Цены!$A$1:$C$20,3,0),FALSE)</f>
        <v>214</v>
      </c>
      <c r="D25" s="8">
        <f t="shared" si="0"/>
        <v>11.445380398448989</v>
      </c>
    </row>
    <row r="26" spans="1:4" ht="15.6" x14ac:dyDescent="0.3">
      <c r="A26" s="3" t="s">
        <v>14</v>
      </c>
      <c r="B26" s="4">
        <v>7</v>
      </c>
      <c r="C26" s="3">
        <f>IFERROR(VLOOKUP(A26,Цены!$A$1:$C$20,3,0),FALSE)</f>
        <v>30</v>
      </c>
      <c r="D26" s="8">
        <f t="shared" si="0"/>
        <v>2.8078620136381867</v>
      </c>
    </row>
    <row r="27" spans="1:4" ht="15.6" x14ac:dyDescent="0.3">
      <c r="A27" s="3" t="s">
        <v>13</v>
      </c>
      <c r="B27" s="4">
        <v>6</v>
      </c>
      <c r="C27" s="3">
        <f>IFERROR(VLOOKUP(A27,Цены!$A$1:$C$20,3,0),FALSE)</f>
        <v>186</v>
      </c>
      <c r="D27" s="8">
        <f t="shared" si="0"/>
        <v>14.921780986762935</v>
      </c>
    </row>
    <row r="28" spans="1:4" ht="15.6" x14ac:dyDescent="0.3">
      <c r="A28" s="25" t="s">
        <v>25</v>
      </c>
      <c r="B28" s="25"/>
      <c r="C28" s="25"/>
      <c r="D28" s="7">
        <f>SUM(D3:D27)</f>
        <v>501.52426795026076</v>
      </c>
    </row>
  </sheetData>
  <mergeCells count="2">
    <mergeCell ref="A1:D1"/>
    <mergeCell ref="A28:C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EBFEF-904A-4E38-88B0-CFF46060D734}">
  <dimension ref="A1:C20"/>
  <sheetViews>
    <sheetView workbookViewId="0">
      <selection activeCell="C4" sqref="C4"/>
    </sheetView>
  </sheetViews>
  <sheetFormatPr defaultRowHeight="14.4" x14ac:dyDescent="0.3"/>
  <cols>
    <col min="1" max="1" width="13.109375" bestFit="1" customWidth="1"/>
    <col min="2" max="2" width="9.88671875" bestFit="1" customWidth="1"/>
    <col min="3" max="3" width="11.44140625" bestFit="1" customWidth="1"/>
  </cols>
  <sheetData>
    <row r="1" spans="1:3" ht="15.6" x14ac:dyDescent="0.3">
      <c r="A1" s="24" t="s">
        <v>15</v>
      </c>
      <c r="B1" s="24"/>
      <c r="C1" s="24"/>
    </row>
    <row r="2" spans="1:3" ht="15.6" x14ac:dyDescent="0.3">
      <c r="A2" s="1" t="s">
        <v>1</v>
      </c>
      <c r="B2" s="2" t="s">
        <v>16</v>
      </c>
      <c r="C2" s="1" t="s">
        <v>3</v>
      </c>
    </row>
    <row r="3" spans="1:3" ht="15.6" x14ac:dyDescent="0.3">
      <c r="A3" s="3" t="s">
        <v>5</v>
      </c>
      <c r="B3" s="4">
        <v>8048</v>
      </c>
      <c r="C3" s="4">
        <v>120</v>
      </c>
    </row>
    <row r="4" spans="1:3" ht="15.6" x14ac:dyDescent="0.3">
      <c r="A4" s="3" t="s">
        <v>17</v>
      </c>
      <c r="B4" s="4">
        <v>17985</v>
      </c>
      <c r="C4" s="4">
        <v>52</v>
      </c>
    </row>
    <row r="5" spans="1:3" ht="15.6" x14ac:dyDescent="0.3">
      <c r="A5" s="3" t="s">
        <v>8</v>
      </c>
      <c r="B5" s="4">
        <v>6085</v>
      </c>
      <c r="C5" s="4">
        <v>33</v>
      </c>
    </row>
    <row r="6" spans="1:3" ht="15.6" x14ac:dyDescent="0.3">
      <c r="A6" s="3" t="s">
        <v>6</v>
      </c>
      <c r="B6" s="4">
        <v>78104</v>
      </c>
      <c r="C6" s="4">
        <v>1522</v>
      </c>
    </row>
    <row r="7" spans="1:3" ht="15.6" x14ac:dyDescent="0.3">
      <c r="A7" s="3" t="s">
        <v>18</v>
      </c>
      <c r="B7" s="4">
        <v>444</v>
      </c>
      <c r="C7" s="4">
        <v>525</v>
      </c>
    </row>
    <row r="8" spans="1:3" ht="15.6" x14ac:dyDescent="0.3">
      <c r="A8" s="3" t="s">
        <v>19</v>
      </c>
      <c r="B8" s="4">
        <v>105580</v>
      </c>
      <c r="C8" s="4">
        <v>185</v>
      </c>
    </row>
    <row r="9" spans="1:3" ht="15.6" x14ac:dyDescent="0.3">
      <c r="A9" s="3" t="s">
        <v>7</v>
      </c>
      <c r="B9" s="4">
        <v>3130</v>
      </c>
      <c r="C9" s="4">
        <v>70</v>
      </c>
    </row>
    <row r="10" spans="1:3" ht="15.6" x14ac:dyDescent="0.3">
      <c r="A10" s="3" t="s">
        <v>20</v>
      </c>
      <c r="B10" s="4">
        <v>78144</v>
      </c>
      <c r="C10" s="4">
        <v>254</v>
      </c>
    </row>
    <row r="11" spans="1:3" ht="15.6" x14ac:dyDescent="0.3">
      <c r="A11" s="3" t="s">
        <v>21</v>
      </c>
      <c r="B11" s="4">
        <v>132691</v>
      </c>
      <c r="C11" s="4">
        <v>302</v>
      </c>
    </row>
    <row r="12" spans="1:3" ht="15.6" x14ac:dyDescent="0.3">
      <c r="A12" s="3" t="s">
        <v>10</v>
      </c>
      <c r="B12" s="4">
        <v>107521</v>
      </c>
      <c r="C12" s="4">
        <v>561</v>
      </c>
    </row>
    <row r="13" spans="1:3" ht="15.6" x14ac:dyDescent="0.3">
      <c r="A13" s="3" t="s">
        <v>11</v>
      </c>
      <c r="B13" s="4">
        <v>44949</v>
      </c>
      <c r="C13" s="4">
        <v>1962</v>
      </c>
    </row>
    <row r="14" spans="1:3" ht="15.6" x14ac:dyDescent="0.3">
      <c r="A14" s="3" t="s">
        <v>9</v>
      </c>
      <c r="B14" s="4">
        <v>78099</v>
      </c>
      <c r="C14" s="4">
        <v>214</v>
      </c>
    </row>
    <row r="15" spans="1:3" ht="15.6" x14ac:dyDescent="0.3">
      <c r="A15" s="3" t="s">
        <v>12</v>
      </c>
      <c r="B15" s="4">
        <v>144344</v>
      </c>
      <c r="C15" s="4">
        <v>195</v>
      </c>
    </row>
    <row r="16" spans="1:3" ht="15.6" x14ac:dyDescent="0.3">
      <c r="A16" s="3" t="s">
        <v>22</v>
      </c>
      <c r="B16" s="4">
        <v>144343</v>
      </c>
      <c r="C16" s="4">
        <v>2305</v>
      </c>
    </row>
    <row r="17" spans="1:3" ht="15.6" x14ac:dyDescent="0.3">
      <c r="A17" s="3" t="s">
        <v>23</v>
      </c>
      <c r="B17" s="4">
        <v>1835</v>
      </c>
      <c r="C17" s="4">
        <v>67</v>
      </c>
    </row>
    <row r="18" spans="1:3" ht="15.6" x14ac:dyDescent="0.3">
      <c r="A18" s="3" t="s">
        <v>24</v>
      </c>
      <c r="B18" s="4">
        <v>78095</v>
      </c>
      <c r="C18" s="4">
        <v>273</v>
      </c>
    </row>
    <row r="19" spans="1:3" ht="15.6" x14ac:dyDescent="0.3">
      <c r="A19" s="3" t="s">
        <v>14</v>
      </c>
      <c r="B19" s="5">
        <v>87423</v>
      </c>
      <c r="C19" s="4">
        <v>30</v>
      </c>
    </row>
    <row r="20" spans="1:3" ht="15.6" x14ac:dyDescent="0.3">
      <c r="A20" s="3" t="s">
        <v>13</v>
      </c>
      <c r="B20" s="4">
        <v>87421</v>
      </c>
      <c r="C20" s="4">
        <v>186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7183-95B0-4FC1-A4F7-F02B069BF340}">
  <dimension ref="A1:Q30"/>
  <sheetViews>
    <sheetView topLeftCell="A18" workbookViewId="0">
      <selection activeCell="B25" sqref="B25"/>
    </sheetView>
  </sheetViews>
  <sheetFormatPr defaultRowHeight="14.4" x14ac:dyDescent="0.3"/>
  <cols>
    <col min="1" max="1" width="16.5546875" bestFit="1" customWidth="1"/>
    <col min="2" max="2" width="9.5546875" bestFit="1" customWidth="1"/>
    <col min="4" max="4" width="15.109375" bestFit="1" customWidth="1"/>
    <col min="5" max="5" width="7.5546875" bestFit="1" customWidth="1"/>
    <col min="6" max="6" width="11.44140625" bestFit="1" customWidth="1"/>
    <col min="7" max="7" width="16.5546875" bestFit="1" customWidth="1"/>
    <col min="9" max="10" width="12.6640625" bestFit="1" customWidth="1"/>
    <col min="11" max="11" width="10.33203125" bestFit="1" customWidth="1"/>
    <col min="12" max="12" width="8" bestFit="1" customWidth="1"/>
    <col min="13" max="13" width="9.33203125" bestFit="1" customWidth="1"/>
    <col min="14" max="14" width="10.5546875" bestFit="1" customWidth="1"/>
    <col min="15" max="15" width="11.5546875" bestFit="1" customWidth="1"/>
    <col min="16" max="16" width="20.6640625" bestFit="1" customWidth="1"/>
  </cols>
  <sheetData>
    <row r="1" spans="1:8" ht="15.6" x14ac:dyDescent="0.3">
      <c r="A1" s="26" t="s">
        <v>27</v>
      </c>
      <c r="B1" s="26"/>
      <c r="C1" s="26"/>
      <c r="D1" s="26"/>
      <c r="G1" s="26" t="s">
        <v>43</v>
      </c>
      <c r="H1" s="26"/>
    </row>
    <row r="2" spans="1:8" ht="15.6" x14ac:dyDescent="0.3">
      <c r="A2" s="9" t="s">
        <v>28</v>
      </c>
      <c r="B2" s="9" t="s">
        <v>29</v>
      </c>
      <c r="C2" s="9" t="s">
        <v>30</v>
      </c>
      <c r="D2" s="9" t="s">
        <v>31</v>
      </c>
      <c r="G2" s="2" t="s">
        <v>28</v>
      </c>
      <c r="H2" s="2" t="s">
        <v>30</v>
      </c>
    </row>
    <row r="3" spans="1:8" ht="15.6" x14ac:dyDescent="0.3">
      <c r="A3" s="10" t="s">
        <v>32</v>
      </c>
      <c r="B3" s="11">
        <v>60</v>
      </c>
      <c r="C3" s="12"/>
      <c r="D3" s="12"/>
      <c r="G3" s="12" t="s">
        <v>41</v>
      </c>
      <c r="H3" s="11">
        <v>40</v>
      </c>
    </row>
    <row r="4" spans="1:8" ht="15.6" x14ac:dyDescent="0.3">
      <c r="A4" s="10" t="s">
        <v>33</v>
      </c>
      <c r="B4" s="11">
        <v>40</v>
      </c>
      <c r="C4" s="12"/>
      <c r="D4" s="12"/>
      <c r="G4" s="13" t="s">
        <v>36</v>
      </c>
      <c r="H4" s="5">
        <v>120</v>
      </c>
    </row>
    <row r="5" spans="1:8" ht="15.6" x14ac:dyDescent="0.3">
      <c r="A5" s="10" t="s">
        <v>34</v>
      </c>
      <c r="B5" s="11">
        <v>45</v>
      </c>
      <c r="C5" s="12"/>
      <c r="D5" s="12"/>
      <c r="G5" s="13" t="s">
        <v>44</v>
      </c>
      <c r="H5" s="5">
        <v>29</v>
      </c>
    </row>
    <row r="6" spans="1:8" ht="15.6" x14ac:dyDescent="0.3">
      <c r="A6" s="10" t="s">
        <v>35</v>
      </c>
      <c r="B6" s="11">
        <v>23</v>
      </c>
      <c r="C6" s="12"/>
      <c r="D6" s="12"/>
      <c r="G6" s="13" t="s">
        <v>39</v>
      </c>
      <c r="H6" s="5">
        <v>22</v>
      </c>
    </row>
    <row r="7" spans="1:8" ht="15.6" x14ac:dyDescent="0.3">
      <c r="A7" s="10" t="s">
        <v>35</v>
      </c>
      <c r="B7" s="11">
        <v>60</v>
      </c>
      <c r="C7" s="12"/>
      <c r="D7" s="12"/>
      <c r="G7" s="13" t="s">
        <v>38</v>
      </c>
      <c r="H7" s="5">
        <v>45</v>
      </c>
    </row>
    <row r="8" spans="1:8" ht="15.6" x14ac:dyDescent="0.3">
      <c r="A8" s="10" t="s">
        <v>36</v>
      </c>
      <c r="B8" s="11">
        <v>10</v>
      </c>
      <c r="C8" s="12"/>
      <c r="D8" s="12"/>
      <c r="G8" s="13" t="s">
        <v>33</v>
      </c>
      <c r="H8" s="5">
        <v>38</v>
      </c>
    </row>
    <row r="9" spans="1:8" ht="15.6" x14ac:dyDescent="0.3">
      <c r="A9" s="10" t="s">
        <v>37</v>
      </c>
      <c r="B9" s="11">
        <v>15</v>
      </c>
      <c r="C9" s="12"/>
      <c r="D9" s="12"/>
      <c r="G9" s="13" t="s">
        <v>35</v>
      </c>
      <c r="H9" s="5">
        <v>60</v>
      </c>
    </row>
    <row r="10" spans="1:8" ht="15.6" x14ac:dyDescent="0.3">
      <c r="A10" s="10" t="s">
        <v>38</v>
      </c>
      <c r="B10" s="11">
        <v>14</v>
      </c>
      <c r="C10" s="12"/>
      <c r="D10" s="12"/>
      <c r="G10" s="13" t="s">
        <v>37</v>
      </c>
      <c r="H10" s="5">
        <v>80</v>
      </c>
    </row>
    <row r="11" spans="1:8" ht="15.6" x14ac:dyDescent="0.3">
      <c r="A11" s="10" t="s">
        <v>39</v>
      </c>
      <c r="B11" s="11">
        <v>48</v>
      </c>
      <c r="C11" s="12"/>
      <c r="D11" s="12"/>
      <c r="G11" s="13" t="s">
        <v>34</v>
      </c>
      <c r="H11" s="5">
        <v>45</v>
      </c>
    </row>
    <row r="12" spans="1:8" ht="15.6" x14ac:dyDescent="0.3">
      <c r="A12" s="10" t="s">
        <v>35</v>
      </c>
      <c r="B12" s="11">
        <v>15</v>
      </c>
      <c r="C12" s="12"/>
      <c r="D12" s="12"/>
      <c r="G12" s="13" t="s">
        <v>42</v>
      </c>
      <c r="H12" s="5">
        <v>40</v>
      </c>
    </row>
    <row r="13" spans="1:8" ht="15.6" x14ac:dyDescent="0.3">
      <c r="A13" s="10" t="s">
        <v>35</v>
      </c>
      <c r="B13" s="11">
        <v>13</v>
      </c>
      <c r="C13" s="12"/>
      <c r="D13" s="12"/>
      <c r="G13" s="13" t="s">
        <v>40</v>
      </c>
      <c r="H13" s="5">
        <v>45</v>
      </c>
    </row>
    <row r="14" spans="1:8" ht="15.6" x14ac:dyDescent="0.3">
      <c r="A14" s="10" t="s">
        <v>40</v>
      </c>
      <c r="B14" s="11">
        <v>42</v>
      </c>
      <c r="C14" s="12"/>
      <c r="D14" s="12"/>
      <c r="G14" s="13" t="s">
        <v>32</v>
      </c>
      <c r="H14" s="5">
        <v>23</v>
      </c>
    </row>
    <row r="15" spans="1:8" ht="15.6" x14ac:dyDescent="0.3">
      <c r="A15" s="10" t="s">
        <v>41</v>
      </c>
      <c r="B15" s="11">
        <v>26</v>
      </c>
      <c r="C15" s="12"/>
      <c r="D15" s="12"/>
      <c r="G15" s="13" t="s">
        <v>41</v>
      </c>
      <c r="H15" s="5">
        <v>40</v>
      </c>
    </row>
    <row r="16" spans="1:8" ht="15.6" x14ac:dyDescent="0.3">
      <c r="A16" s="10" t="s">
        <v>42</v>
      </c>
      <c r="B16" s="11">
        <v>14</v>
      </c>
      <c r="C16" s="12"/>
      <c r="D16" s="12"/>
    </row>
    <row r="23" spans="1:17" ht="15.6" x14ac:dyDescent="0.3">
      <c r="A23" s="9" t="s">
        <v>28</v>
      </c>
      <c r="B23" s="10" t="s">
        <v>32</v>
      </c>
      <c r="C23" s="10" t="s">
        <v>33</v>
      </c>
      <c r="D23" s="10" t="s">
        <v>34</v>
      </c>
      <c r="E23" s="10" t="s">
        <v>35</v>
      </c>
      <c r="F23" s="10" t="s">
        <v>35</v>
      </c>
      <c r="G23" s="10" t="s">
        <v>36</v>
      </c>
      <c r="H23" s="10" t="s">
        <v>37</v>
      </c>
      <c r="I23" s="10" t="s">
        <v>38</v>
      </c>
      <c r="J23" s="10" t="s">
        <v>39</v>
      </c>
      <c r="K23" s="10" t="s">
        <v>35</v>
      </c>
      <c r="L23" s="10" t="s">
        <v>35</v>
      </c>
      <c r="M23" s="10" t="s">
        <v>40</v>
      </c>
      <c r="N23" s="10" t="s">
        <v>41</v>
      </c>
      <c r="O23" s="10" t="s">
        <v>42</v>
      </c>
    </row>
    <row r="24" spans="1:17" ht="15.6" x14ac:dyDescent="0.3">
      <c r="A24" s="9" t="s">
        <v>29</v>
      </c>
      <c r="B24" s="11">
        <v>60</v>
      </c>
      <c r="C24" s="11">
        <v>40</v>
      </c>
      <c r="D24" s="11">
        <v>45</v>
      </c>
      <c r="E24" s="11">
        <v>23</v>
      </c>
      <c r="F24" s="11">
        <v>60</v>
      </c>
      <c r="G24" s="11">
        <v>10</v>
      </c>
      <c r="H24" s="11">
        <v>15</v>
      </c>
      <c r="I24" s="11">
        <v>14</v>
      </c>
      <c r="J24" s="11">
        <v>48</v>
      </c>
      <c r="K24" s="11">
        <v>15</v>
      </c>
      <c r="L24" s="11">
        <v>13</v>
      </c>
      <c r="M24" s="11">
        <v>42</v>
      </c>
      <c r="N24" s="11">
        <v>26</v>
      </c>
      <c r="O24" s="11">
        <v>14</v>
      </c>
    </row>
    <row r="25" spans="1:17" ht="15.6" x14ac:dyDescent="0.3">
      <c r="A25" s="9" t="s">
        <v>30</v>
      </c>
      <c r="B25" s="12">
        <f>HLOOKUP(B23,$A$29:$N$30,2,0)</f>
        <v>23</v>
      </c>
      <c r="C25" s="12">
        <f t="shared" ref="C25:O25" si="0">HLOOKUP(C23,$A$29:$N$30,2,0)</f>
        <v>38</v>
      </c>
      <c r="D25" s="12">
        <f t="shared" si="0"/>
        <v>45</v>
      </c>
      <c r="E25" s="12">
        <f t="shared" si="0"/>
        <v>60</v>
      </c>
      <c r="F25" s="12">
        <f t="shared" si="0"/>
        <v>60</v>
      </c>
      <c r="G25" s="12">
        <f t="shared" si="0"/>
        <v>120</v>
      </c>
      <c r="H25" s="12">
        <f t="shared" si="0"/>
        <v>80</v>
      </c>
      <c r="I25" s="12">
        <f t="shared" si="0"/>
        <v>45</v>
      </c>
      <c r="J25" s="12">
        <f t="shared" si="0"/>
        <v>22</v>
      </c>
      <c r="K25" s="12">
        <f t="shared" si="0"/>
        <v>60</v>
      </c>
      <c r="L25" s="12">
        <f t="shared" si="0"/>
        <v>60</v>
      </c>
      <c r="M25" s="12">
        <f t="shared" si="0"/>
        <v>45</v>
      </c>
      <c r="N25" s="12">
        <f t="shared" si="0"/>
        <v>40</v>
      </c>
      <c r="O25" s="12">
        <f t="shared" si="0"/>
        <v>40</v>
      </c>
    </row>
    <row r="26" spans="1:17" ht="15.6" x14ac:dyDescent="0.3">
      <c r="A26" s="9" t="s">
        <v>31</v>
      </c>
      <c r="B26" s="12">
        <f>B25*B24</f>
        <v>1380</v>
      </c>
      <c r="C26" s="12">
        <f t="shared" ref="C26:O26" si="1">C25*C24</f>
        <v>1520</v>
      </c>
      <c r="D26" s="12">
        <f t="shared" si="1"/>
        <v>2025</v>
      </c>
      <c r="E26" s="12">
        <f t="shared" si="1"/>
        <v>1380</v>
      </c>
      <c r="F26" s="12">
        <f t="shared" si="1"/>
        <v>3600</v>
      </c>
      <c r="G26" s="12">
        <f t="shared" si="1"/>
        <v>1200</v>
      </c>
      <c r="H26" s="12">
        <f t="shared" si="1"/>
        <v>1200</v>
      </c>
      <c r="I26" s="12">
        <f t="shared" si="1"/>
        <v>630</v>
      </c>
      <c r="J26" s="12">
        <f t="shared" si="1"/>
        <v>1056</v>
      </c>
      <c r="K26" s="12">
        <f t="shared" si="1"/>
        <v>900</v>
      </c>
      <c r="L26" s="12">
        <f t="shared" si="1"/>
        <v>780</v>
      </c>
      <c r="M26" s="12">
        <f t="shared" si="1"/>
        <v>1890</v>
      </c>
      <c r="N26" s="12">
        <f t="shared" si="1"/>
        <v>1040</v>
      </c>
      <c r="O26" s="12">
        <f t="shared" si="1"/>
        <v>560</v>
      </c>
      <c r="P26" s="14" t="s">
        <v>25</v>
      </c>
      <c r="Q26" s="15">
        <f>SUM(B26:O26)</f>
        <v>19161</v>
      </c>
    </row>
    <row r="29" spans="1:17" ht="15.6" x14ac:dyDescent="0.3">
      <c r="A29" s="2" t="s">
        <v>28</v>
      </c>
      <c r="B29" s="12" t="s">
        <v>41</v>
      </c>
      <c r="C29" s="13" t="s">
        <v>36</v>
      </c>
      <c r="D29" s="13" t="s">
        <v>44</v>
      </c>
      <c r="E29" s="13" t="s">
        <v>39</v>
      </c>
      <c r="F29" s="13" t="s">
        <v>38</v>
      </c>
      <c r="G29" s="13" t="s">
        <v>33</v>
      </c>
      <c r="H29" s="13" t="s">
        <v>35</v>
      </c>
      <c r="I29" s="13" t="s">
        <v>37</v>
      </c>
      <c r="J29" s="13" t="s">
        <v>34</v>
      </c>
      <c r="K29" s="13" t="s">
        <v>42</v>
      </c>
      <c r="L29" s="13" t="s">
        <v>40</v>
      </c>
      <c r="M29" s="13" t="s">
        <v>32</v>
      </c>
      <c r="N29" s="13" t="s">
        <v>41</v>
      </c>
    </row>
    <row r="30" spans="1:17" ht="15.6" x14ac:dyDescent="0.3">
      <c r="A30" s="2" t="s">
        <v>30</v>
      </c>
      <c r="B30" s="11">
        <v>40</v>
      </c>
      <c r="C30" s="5">
        <v>120</v>
      </c>
      <c r="D30" s="5">
        <v>29</v>
      </c>
      <c r="E30" s="5">
        <v>22</v>
      </c>
      <c r="F30" s="5">
        <v>45</v>
      </c>
      <c r="G30" s="5">
        <v>38</v>
      </c>
      <c r="H30" s="5">
        <v>60</v>
      </c>
      <c r="I30" s="5">
        <v>80</v>
      </c>
      <c r="J30" s="5">
        <v>45</v>
      </c>
      <c r="K30" s="5">
        <v>40</v>
      </c>
      <c r="L30" s="5">
        <v>45</v>
      </c>
      <c r="M30" s="5">
        <v>23</v>
      </c>
      <c r="N30" s="5">
        <v>40</v>
      </c>
    </row>
  </sheetData>
  <mergeCells count="2">
    <mergeCell ref="A1:D1"/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430B-E397-4F45-A178-59AC081D86B3}">
  <dimension ref="A1:D9"/>
  <sheetViews>
    <sheetView workbookViewId="0">
      <selection activeCell="D3" sqref="D3"/>
    </sheetView>
  </sheetViews>
  <sheetFormatPr defaultRowHeight="14.4" x14ac:dyDescent="0.3"/>
  <cols>
    <col min="1" max="1" width="9.88671875" bestFit="1" customWidth="1"/>
    <col min="2" max="2" width="25.6640625" bestFit="1" customWidth="1"/>
    <col min="3" max="3" width="15.109375" bestFit="1" customWidth="1"/>
    <col min="4" max="4" width="22" bestFit="1" customWidth="1"/>
  </cols>
  <sheetData>
    <row r="1" spans="1:4" ht="15.6" x14ac:dyDescent="0.3">
      <c r="A1" s="27" t="s">
        <v>45</v>
      </c>
      <c r="B1" s="27"/>
      <c r="C1" s="27"/>
      <c r="D1" s="27"/>
    </row>
    <row r="2" spans="1:4" ht="15.6" x14ac:dyDescent="0.3">
      <c r="A2" s="16" t="s">
        <v>16</v>
      </c>
      <c r="B2" s="16" t="s">
        <v>28</v>
      </c>
      <c r="C2" s="16" t="s">
        <v>31</v>
      </c>
      <c r="D2" s="16" t="s">
        <v>46</v>
      </c>
    </row>
    <row r="3" spans="1:4" ht="15.6" x14ac:dyDescent="0.3">
      <c r="A3" s="12" t="s">
        <v>47</v>
      </c>
      <c r="B3" s="12" t="s">
        <v>48</v>
      </c>
      <c r="C3" s="11">
        <v>200</v>
      </c>
      <c r="D3" s="11">
        <f>VLOOKUP(A3,'Прайс 2013 г.'!$A$1:$C$10,3,0)</f>
        <v>250</v>
      </c>
    </row>
    <row r="4" spans="1:4" ht="15.6" x14ac:dyDescent="0.3">
      <c r="A4" s="12" t="s">
        <v>49</v>
      </c>
      <c r="B4" s="12" t="s">
        <v>50</v>
      </c>
      <c r="C4" s="11">
        <v>43</v>
      </c>
      <c r="D4" s="11">
        <f>VLOOKUP(A4,'Прайс 2013 г.'!$A$1:$C$10,3,0)</f>
        <v>50</v>
      </c>
    </row>
    <row r="5" spans="1:4" ht="15.6" x14ac:dyDescent="0.3">
      <c r="A5" s="12" t="s">
        <v>51</v>
      </c>
      <c r="B5" s="12" t="s">
        <v>52</v>
      </c>
      <c r="C5" s="11">
        <v>75</v>
      </c>
      <c r="D5" s="11">
        <f>VLOOKUP(A5,'Прайс 2013 г.'!$A$1:$C$10,3,0)</f>
        <v>85</v>
      </c>
    </row>
    <row r="6" spans="1:4" ht="15.6" x14ac:dyDescent="0.3">
      <c r="A6" s="12" t="s">
        <v>53</v>
      </c>
      <c r="B6" s="12" t="s">
        <v>54</v>
      </c>
      <c r="C6" s="11">
        <v>55</v>
      </c>
      <c r="D6" s="11">
        <f>VLOOKUP(A6,'Прайс 2013 г.'!$A$1:$C$10,3,0)</f>
        <v>60</v>
      </c>
    </row>
    <row r="7" spans="1:4" ht="15.6" x14ac:dyDescent="0.3">
      <c r="A7" s="12" t="s">
        <v>55</v>
      </c>
      <c r="B7" s="12" t="s">
        <v>56</v>
      </c>
      <c r="C7" s="11">
        <v>76</v>
      </c>
      <c r="D7" s="11">
        <f>VLOOKUP(A7,'Прайс 2013 г.'!$A$1:$C$10,3,0)</f>
        <v>80</v>
      </c>
    </row>
    <row r="8" spans="1:4" ht="15.6" x14ac:dyDescent="0.3">
      <c r="A8" s="12" t="s">
        <v>57</v>
      </c>
      <c r="B8" s="12" t="s">
        <v>58</v>
      </c>
      <c r="C8" s="11">
        <v>435</v>
      </c>
      <c r="D8" s="11">
        <f>VLOOKUP(A8,'Прайс 2013 г.'!$A$1:$C$10,3,0)</f>
        <v>450</v>
      </c>
    </row>
    <row r="9" spans="1:4" ht="15.6" x14ac:dyDescent="0.3">
      <c r="A9" s="12" t="s">
        <v>61</v>
      </c>
      <c r="B9" s="12" t="s">
        <v>59</v>
      </c>
      <c r="C9" s="11">
        <v>500</v>
      </c>
      <c r="D9" s="11">
        <f>VLOOKUP(A9,'Прайс 2013 г.'!$A$1:$C$10,3,0)</f>
        <v>500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929AA-0C7C-4F83-9624-CBF285E2FBD2}">
  <dimension ref="A1:C10"/>
  <sheetViews>
    <sheetView workbookViewId="0">
      <selection activeCell="E14" sqref="E14"/>
    </sheetView>
  </sheetViews>
  <sheetFormatPr defaultRowHeight="14.4" x14ac:dyDescent="0.3"/>
  <cols>
    <col min="1" max="1" width="9.88671875" bestFit="1" customWidth="1"/>
    <col min="2" max="2" width="25.6640625" bestFit="1" customWidth="1"/>
    <col min="3" max="3" width="22" bestFit="1" customWidth="1"/>
  </cols>
  <sheetData>
    <row r="1" spans="1:3" ht="15.6" x14ac:dyDescent="0.3">
      <c r="A1" s="27" t="s">
        <v>60</v>
      </c>
      <c r="B1" s="27"/>
      <c r="C1" s="27"/>
    </row>
    <row r="2" spans="1:3" ht="15.6" x14ac:dyDescent="0.3">
      <c r="A2" s="16" t="s">
        <v>16</v>
      </c>
      <c r="B2" s="16" t="s">
        <v>28</v>
      </c>
      <c r="C2" s="16" t="s">
        <v>46</v>
      </c>
    </row>
    <row r="3" spans="1:3" ht="15.6" x14ac:dyDescent="0.3">
      <c r="A3" s="12" t="s">
        <v>49</v>
      </c>
      <c r="B3" s="12" t="s">
        <v>50</v>
      </c>
      <c r="C3" s="11">
        <v>50</v>
      </c>
    </row>
    <row r="4" spans="1:3" ht="15.6" x14ac:dyDescent="0.3">
      <c r="A4" s="12" t="s">
        <v>47</v>
      </c>
      <c r="B4" s="12" t="s">
        <v>48</v>
      </c>
      <c r="C4" s="11">
        <v>250</v>
      </c>
    </row>
    <row r="5" spans="1:3" ht="15.6" x14ac:dyDescent="0.3">
      <c r="A5" s="12" t="s">
        <v>55</v>
      </c>
      <c r="B5" s="12" t="s">
        <v>56</v>
      </c>
      <c r="C5" s="11">
        <v>80</v>
      </c>
    </row>
    <row r="6" spans="1:3" ht="15.6" x14ac:dyDescent="0.3">
      <c r="A6" s="12" t="s">
        <v>51</v>
      </c>
      <c r="B6" s="12" t="s">
        <v>52</v>
      </c>
      <c r="C6" s="11">
        <v>85</v>
      </c>
    </row>
    <row r="7" spans="1:3" ht="15.6" x14ac:dyDescent="0.3">
      <c r="A7" s="12" t="s">
        <v>53</v>
      </c>
      <c r="B7" s="12" t="s">
        <v>54</v>
      </c>
      <c r="C7" s="11">
        <v>60</v>
      </c>
    </row>
    <row r="8" spans="1:3" ht="15.6" x14ac:dyDescent="0.3">
      <c r="A8" s="12" t="s">
        <v>57</v>
      </c>
      <c r="B8" s="12" t="s">
        <v>58</v>
      </c>
      <c r="C8" s="11">
        <v>450</v>
      </c>
    </row>
    <row r="9" spans="1:3" ht="15.6" x14ac:dyDescent="0.3">
      <c r="A9" s="12" t="s">
        <v>61</v>
      </c>
      <c r="B9" s="12" t="s">
        <v>59</v>
      </c>
      <c r="C9" s="11">
        <v>500</v>
      </c>
    </row>
    <row r="10" spans="1:3" ht="15.6" x14ac:dyDescent="0.3">
      <c r="A10" s="12" t="s">
        <v>62</v>
      </c>
      <c r="B10" s="12" t="s">
        <v>63</v>
      </c>
      <c r="C10" s="11">
        <v>280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F44CF-BC83-4902-8932-DB8DEF23FB6C}">
  <dimension ref="A1:J13"/>
  <sheetViews>
    <sheetView tabSelected="1" workbookViewId="0">
      <selection activeCell="F21" sqref="F21"/>
    </sheetView>
  </sheetViews>
  <sheetFormatPr defaultRowHeight="14.4" x14ac:dyDescent="0.3"/>
  <cols>
    <col min="1" max="1" width="16.109375" bestFit="1" customWidth="1"/>
    <col min="2" max="2" width="15.6640625" bestFit="1" customWidth="1"/>
    <col min="3" max="3" width="19.21875" bestFit="1" customWidth="1"/>
    <col min="4" max="4" width="15.88671875" bestFit="1" customWidth="1"/>
    <col min="5" max="5" width="23.77734375" bestFit="1" customWidth="1"/>
    <col min="6" max="6" width="10.33203125" bestFit="1" customWidth="1"/>
    <col min="7" max="7" width="19.109375" bestFit="1" customWidth="1"/>
    <col min="8" max="8" width="21.5546875" bestFit="1" customWidth="1"/>
    <col min="9" max="9" width="13.21875" bestFit="1" customWidth="1"/>
    <col min="10" max="10" width="5.44140625" bestFit="1" customWidth="1"/>
    <col min="11" max="11" width="14" bestFit="1" customWidth="1"/>
    <col min="12" max="12" width="5.5546875" bestFit="1" customWidth="1"/>
  </cols>
  <sheetData>
    <row r="1" spans="1:10" x14ac:dyDescent="0.3">
      <c r="A1" s="40" t="s">
        <v>65</v>
      </c>
      <c r="B1" s="22" t="s">
        <v>28</v>
      </c>
      <c r="C1" s="41" t="s">
        <v>66</v>
      </c>
      <c r="D1" s="42" t="s">
        <v>67</v>
      </c>
      <c r="E1" s="43" t="s">
        <v>68</v>
      </c>
      <c r="F1" s="43" t="s">
        <v>69</v>
      </c>
      <c r="G1" s="43" t="s">
        <v>70</v>
      </c>
      <c r="H1" s="23" t="s">
        <v>64</v>
      </c>
      <c r="I1" s="39"/>
    </row>
    <row r="2" spans="1:10" x14ac:dyDescent="0.3">
      <c r="A2" s="28">
        <v>1</v>
      </c>
      <c r="B2" s="29" t="s">
        <v>71</v>
      </c>
      <c r="C2" s="28">
        <v>365</v>
      </c>
      <c r="D2" s="30">
        <f>VLOOKUP(A2,'Цены на ингредиенты'!$A$1:$B$12,2,0)</f>
        <v>12</v>
      </c>
      <c r="E2" s="28">
        <v>190</v>
      </c>
      <c r="F2" s="30">
        <f>E2*D2</f>
        <v>2280</v>
      </c>
      <c r="G2" s="31">
        <v>41954</v>
      </c>
      <c r="H2" s="19">
        <f>(D2*E2)/74.79</f>
        <v>30.485359005214598</v>
      </c>
      <c r="I2" s="18" t="s">
        <v>26</v>
      </c>
      <c r="J2" s="17">
        <v>74.790000000000006</v>
      </c>
    </row>
    <row r="3" spans="1:10" x14ac:dyDescent="0.3">
      <c r="A3" s="28">
        <v>2</v>
      </c>
      <c r="B3" s="29" t="s">
        <v>72</v>
      </c>
      <c r="C3" s="28">
        <v>365</v>
      </c>
      <c r="D3" s="30">
        <f>VLOOKUP(A3,'Цены на ингредиенты'!$A$1:$B$12,2,0)</f>
        <v>11</v>
      </c>
      <c r="E3" s="28">
        <v>1000</v>
      </c>
      <c r="F3" s="30">
        <f t="shared" ref="F3:F12" si="0">E3*D3</f>
        <v>11000</v>
      </c>
      <c r="G3" s="31">
        <v>41954</v>
      </c>
      <c r="H3" s="19">
        <f t="shared" ref="H3:H12" si="1">(D3*E3)/74.79</f>
        <v>147.07848642866693</v>
      </c>
      <c r="I3" s="36"/>
    </row>
    <row r="4" spans="1:10" x14ac:dyDescent="0.3">
      <c r="A4" s="28">
        <v>3</v>
      </c>
      <c r="B4" s="29" t="s">
        <v>73</v>
      </c>
      <c r="C4" s="28">
        <v>365</v>
      </c>
      <c r="D4" s="30">
        <f>VLOOKUP(A4,'Цены на ингредиенты'!$A$1:$B$12,2,0)</f>
        <v>27</v>
      </c>
      <c r="E4" s="28">
        <v>20</v>
      </c>
      <c r="F4" s="30">
        <f t="shared" si="0"/>
        <v>540</v>
      </c>
      <c r="G4" s="31">
        <v>41954</v>
      </c>
      <c r="H4" s="19">
        <f t="shared" si="1"/>
        <v>7.2202166064981945</v>
      </c>
      <c r="I4" s="36"/>
    </row>
    <row r="5" spans="1:10" x14ac:dyDescent="0.3">
      <c r="A5" s="28">
        <v>4</v>
      </c>
      <c r="B5" s="29" t="s">
        <v>74</v>
      </c>
      <c r="C5" s="28">
        <v>365</v>
      </c>
      <c r="D5" s="30">
        <f>VLOOKUP(A5,'Цены на ингредиенты'!$A$1:$B$12,2,0)</f>
        <v>9</v>
      </c>
      <c r="E5" s="28">
        <v>5</v>
      </c>
      <c r="F5" s="30">
        <f t="shared" si="0"/>
        <v>45</v>
      </c>
      <c r="G5" s="31">
        <v>41954</v>
      </c>
      <c r="H5" s="19">
        <f t="shared" si="1"/>
        <v>0.60168471720818284</v>
      </c>
      <c r="I5" s="36"/>
    </row>
    <row r="6" spans="1:10" x14ac:dyDescent="0.3">
      <c r="A6" s="28">
        <v>5</v>
      </c>
      <c r="B6" s="29" t="s">
        <v>75</v>
      </c>
      <c r="C6" s="28">
        <v>120</v>
      </c>
      <c r="D6" s="30">
        <f>VLOOKUP(A6,'Цены на ингредиенты'!$A$1:$B$12,2,0)</f>
        <v>20</v>
      </c>
      <c r="E6" s="28">
        <v>300</v>
      </c>
      <c r="F6" s="30">
        <f t="shared" si="0"/>
        <v>6000</v>
      </c>
      <c r="G6" s="31">
        <v>41954</v>
      </c>
      <c r="H6" s="19">
        <f t="shared" si="1"/>
        <v>80.224628961091042</v>
      </c>
      <c r="I6" s="36"/>
    </row>
    <row r="7" spans="1:10" x14ac:dyDescent="0.3">
      <c r="A7" s="28">
        <v>6</v>
      </c>
      <c r="B7" s="29" t="s">
        <v>76</v>
      </c>
      <c r="C7" s="28">
        <v>30</v>
      </c>
      <c r="D7" s="30">
        <f>VLOOKUP(A7,'Цены на ингредиенты'!$A$1:$B$12,2,0)</f>
        <v>0.55000000000000004</v>
      </c>
      <c r="E7" s="28">
        <v>200</v>
      </c>
      <c r="F7" s="30">
        <f t="shared" si="0"/>
        <v>110.00000000000001</v>
      </c>
      <c r="G7" s="31">
        <v>41954</v>
      </c>
      <c r="H7" s="19">
        <f t="shared" si="1"/>
        <v>1.4707848642866694</v>
      </c>
      <c r="I7" s="36"/>
    </row>
    <row r="8" spans="1:10" x14ac:dyDescent="0.3">
      <c r="A8" s="28">
        <v>7</v>
      </c>
      <c r="B8" s="29" t="s">
        <v>77</v>
      </c>
      <c r="C8" s="28">
        <v>365</v>
      </c>
      <c r="D8" s="30">
        <f>VLOOKUP(A8,'Цены на ингредиенты'!$A$1:$B$12,2,0)</f>
        <v>100</v>
      </c>
      <c r="E8" s="28">
        <v>100</v>
      </c>
      <c r="F8" s="30">
        <f t="shared" si="0"/>
        <v>10000</v>
      </c>
      <c r="G8" s="31">
        <v>41954</v>
      </c>
      <c r="H8" s="19">
        <f t="shared" si="1"/>
        <v>133.70771493515176</v>
      </c>
      <c r="I8" s="36"/>
    </row>
    <row r="9" spans="1:10" x14ac:dyDescent="0.3">
      <c r="A9" s="28">
        <v>8</v>
      </c>
      <c r="B9" s="29" t="s">
        <v>78</v>
      </c>
      <c r="C9" s="28">
        <v>365</v>
      </c>
      <c r="D9" s="30">
        <f>VLOOKUP(A9,'Цены на ингредиенты'!$A$1:$B$12,2,0)</f>
        <v>30</v>
      </c>
      <c r="E9" s="28">
        <v>150</v>
      </c>
      <c r="F9" s="30">
        <f t="shared" si="0"/>
        <v>4500</v>
      </c>
      <c r="G9" s="31">
        <v>41954</v>
      </c>
      <c r="H9" s="19">
        <f t="shared" si="1"/>
        <v>60.168471720818289</v>
      </c>
      <c r="I9" s="36"/>
    </row>
    <row r="10" spans="1:10" x14ac:dyDescent="0.3">
      <c r="A10" s="28">
        <v>9</v>
      </c>
      <c r="B10" s="29" t="s">
        <v>79</v>
      </c>
      <c r="C10" s="28">
        <v>365</v>
      </c>
      <c r="D10" s="30">
        <f>VLOOKUP(A10,'Цены на ингредиенты'!$A$1:$B$12,2,0)</f>
        <v>75</v>
      </c>
      <c r="E10" s="28">
        <v>300</v>
      </c>
      <c r="F10" s="30">
        <f t="shared" si="0"/>
        <v>22500</v>
      </c>
      <c r="G10" s="31">
        <v>41957</v>
      </c>
      <c r="H10" s="19">
        <f t="shared" si="1"/>
        <v>300.84235860409143</v>
      </c>
      <c r="I10" s="36"/>
    </row>
    <row r="11" spans="1:10" x14ac:dyDescent="0.3">
      <c r="A11" s="28">
        <v>10</v>
      </c>
      <c r="B11" s="29" t="s">
        <v>80</v>
      </c>
      <c r="C11" s="28">
        <v>365</v>
      </c>
      <c r="D11" s="30">
        <f>VLOOKUP(A11,'Цены на ингредиенты'!$A$1:$B$12,2,0)</f>
        <v>98</v>
      </c>
      <c r="E11" s="28">
        <v>300</v>
      </c>
      <c r="F11" s="30">
        <f t="shared" si="0"/>
        <v>29400</v>
      </c>
      <c r="G11" s="31">
        <v>41957</v>
      </c>
      <c r="H11" s="19">
        <f t="shared" si="1"/>
        <v>393.10068190934612</v>
      </c>
      <c r="I11" s="36"/>
    </row>
    <row r="12" spans="1:10" x14ac:dyDescent="0.3">
      <c r="A12" s="28">
        <v>11</v>
      </c>
      <c r="B12" s="29" t="s">
        <v>81</v>
      </c>
      <c r="C12" s="28">
        <v>365</v>
      </c>
      <c r="D12" s="30">
        <f>VLOOKUP(A12,'Цены на ингредиенты'!$A$1:$B$12,2,0)</f>
        <v>120</v>
      </c>
      <c r="E12" s="28">
        <v>100</v>
      </c>
      <c r="F12" s="30">
        <f t="shared" si="0"/>
        <v>12000</v>
      </c>
      <c r="G12" s="31">
        <v>41957</v>
      </c>
      <c r="H12" s="19">
        <f t="shared" si="1"/>
        <v>160.44925792218208</v>
      </c>
      <c r="I12" s="36"/>
    </row>
    <row r="13" spans="1:10" x14ac:dyDescent="0.3">
      <c r="A13" s="32"/>
      <c r="B13" s="33"/>
      <c r="C13" s="34"/>
      <c r="D13" s="35"/>
      <c r="E13" s="36"/>
      <c r="F13" s="37"/>
      <c r="G13" s="20" t="s">
        <v>25</v>
      </c>
      <c r="H13" s="21">
        <f>SUM(H2:H12)</f>
        <v>1315.3496456745554</v>
      </c>
      <c r="I13" s="36"/>
      <c r="J13" s="3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DB545-4231-4D74-B97A-54148A390F13}">
  <dimension ref="A1:B12"/>
  <sheetViews>
    <sheetView workbookViewId="0">
      <selection activeCell="D7" sqref="D7"/>
    </sheetView>
  </sheetViews>
  <sheetFormatPr defaultRowHeight="14.4" x14ac:dyDescent="0.3"/>
  <cols>
    <col min="1" max="1" width="16.109375" bestFit="1" customWidth="1"/>
    <col min="2" max="2" width="15.88671875" bestFit="1" customWidth="1"/>
  </cols>
  <sheetData>
    <row r="1" spans="1:2" x14ac:dyDescent="0.3">
      <c r="A1" s="40" t="s">
        <v>65</v>
      </c>
      <c r="B1" s="42" t="s">
        <v>67</v>
      </c>
    </row>
    <row r="2" spans="1:2" x14ac:dyDescent="0.3">
      <c r="A2" s="28">
        <v>1</v>
      </c>
      <c r="B2" s="30">
        <v>12</v>
      </c>
    </row>
    <row r="3" spans="1:2" x14ac:dyDescent="0.3">
      <c r="A3" s="28">
        <v>2</v>
      </c>
      <c r="B3" s="30">
        <v>11</v>
      </c>
    </row>
    <row r="4" spans="1:2" x14ac:dyDescent="0.3">
      <c r="A4" s="28">
        <v>3</v>
      </c>
      <c r="B4" s="30">
        <v>27</v>
      </c>
    </row>
    <row r="5" spans="1:2" x14ac:dyDescent="0.3">
      <c r="A5" s="28">
        <v>4</v>
      </c>
      <c r="B5" s="30">
        <v>9</v>
      </c>
    </row>
    <row r="6" spans="1:2" x14ac:dyDescent="0.3">
      <c r="A6" s="28">
        <v>5</v>
      </c>
      <c r="B6" s="30">
        <v>20</v>
      </c>
    </row>
    <row r="7" spans="1:2" x14ac:dyDescent="0.3">
      <c r="A7" s="28">
        <v>6</v>
      </c>
      <c r="B7" s="30">
        <v>0.55000000000000004</v>
      </c>
    </row>
    <row r="8" spans="1:2" x14ac:dyDescent="0.3">
      <c r="A8" s="28">
        <v>7</v>
      </c>
      <c r="B8" s="30">
        <v>100</v>
      </c>
    </row>
    <row r="9" spans="1:2" x14ac:dyDescent="0.3">
      <c r="A9" s="28">
        <v>8</v>
      </c>
      <c r="B9" s="30">
        <v>30</v>
      </c>
    </row>
    <row r="10" spans="1:2" x14ac:dyDescent="0.3">
      <c r="A10" s="28">
        <v>9</v>
      </c>
      <c r="B10" s="30">
        <v>75</v>
      </c>
    </row>
    <row r="11" spans="1:2" x14ac:dyDescent="0.3">
      <c r="A11" s="28">
        <v>10</v>
      </c>
      <c r="B11" s="30">
        <v>98</v>
      </c>
    </row>
    <row r="12" spans="1:2" x14ac:dyDescent="0.3">
      <c r="A12" s="28">
        <v>11</v>
      </c>
      <c r="B12" s="30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Продажа</vt:lpstr>
      <vt:lpstr>Цены</vt:lpstr>
      <vt:lpstr>ГПР</vt:lpstr>
      <vt:lpstr>Прайс 2008 г.</vt:lpstr>
      <vt:lpstr>Прайс 2013 г.</vt:lpstr>
      <vt:lpstr>Хлебозавод</vt:lpstr>
      <vt:lpstr>Цены на ингредиенты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Петров</dc:creator>
  <cp:lastModifiedBy>User</cp:lastModifiedBy>
  <dcterms:created xsi:type="dcterms:W3CDTF">2015-06-05T18:19:34Z</dcterms:created>
  <dcterms:modified xsi:type="dcterms:W3CDTF">2022-02-21T09:55:16Z</dcterms:modified>
</cp:coreProperties>
</file>