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2\LAPORAN TAHUNAN 2022\"/>
    </mc:Choice>
  </mc:AlternateContent>
  <bookViews>
    <workbookView xWindow="240" yWindow="105" windowWidth="20115" windowHeight="6720" firstSheet="2" activeTab="11"/>
  </bookViews>
  <sheets>
    <sheet name="Januari" sheetId="4" r:id="rId1"/>
    <sheet name="Februari" sheetId="1" r:id="rId2"/>
    <sheet name="Maret" sheetId="5" r:id="rId3"/>
    <sheet name="April" sheetId="8" r:id="rId4"/>
    <sheet name="Mei" sheetId="7" r:id="rId5"/>
    <sheet name="Juni" sheetId="9" r:id="rId6"/>
    <sheet name="Juli" sheetId="10" r:id="rId7"/>
    <sheet name="Agustus" sheetId="11" r:id="rId8"/>
    <sheet name="September" sheetId="12" r:id="rId9"/>
    <sheet name="Oktober" sheetId="13" r:id="rId10"/>
    <sheet name="November" sheetId="14" r:id="rId11"/>
    <sheet name="Desember" sheetId="15" r:id="rId12"/>
  </sheets>
  <definedNames>
    <definedName name="_xlnm._FilterDatabase" localSheetId="7" hidden="1">Agustus!$F$1:$F$82</definedName>
    <definedName name="_xlnm._FilterDatabase" localSheetId="3" hidden="1">April!$F$1:$F$53</definedName>
    <definedName name="_xlnm._FilterDatabase" localSheetId="11" hidden="1">Desember!$F$1:$F$61</definedName>
    <definedName name="_xlnm._FilterDatabase" localSheetId="1" hidden="1">Februari!$F$1:$F$40</definedName>
    <definedName name="_xlnm._FilterDatabase" localSheetId="0" hidden="1">Januari!$F$1:$F$41</definedName>
    <definedName name="_xlnm._FilterDatabase" localSheetId="6" hidden="1">Juli!$F$1:$F$49</definedName>
    <definedName name="_xlnm._FilterDatabase" localSheetId="5" hidden="1">Juni!$F$1:$F$53</definedName>
    <definedName name="_xlnm._FilterDatabase" localSheetId="2" hidden="1">Maret!$F$1:$F$52</definedName>
    <definedName name="_xlnm._FilterDatabase" localSheetId="4" hidden="1">Mei!$F$1:$F$36</definedName>
    <definedName name="_xlnm._FilterDatabase" localSheetId="10" hidden="1">November!$F$1:$F$50</definedName>
    <definedName name="_xlnm._FilterDatabase" localSheetId="9" hidden="1">Oktober!$F$1:$F$49</definedName>
    <definedName name="_xlnm._FilterDatabase" localSheetId="8" hidden="1">September!$F$1:$F$56</definedName>
  </definedNames>
  <calcPr calcId="152511"/>
</workbook>
</file>

<file path=xl/calcChain.xml><?xml version="1.0" encoding="utf-8"?>
<calcChain xmlns="http://schemas.openxmlformats.org/spreadsheetml/2006/main">
  <c r="H54" i="14" l="1"/>
  <c r="H96" i="12" l="1"/>
  <c r="I95" i="12"/>
  <c r="H94" i="12"/>
  <c r="I68" i="12"/>
  <c r="I59" i="12" l="1"/>
  <c r="I96" i="12" s="1"/>
  <c r="H52" i="13" l="1"/>
  <c r="H87" i="11"/>
  <c r="H50" i="13"/>
  <c r="H58" i="15" l="1"/>
  <c r="H53" i="14"/>
  <c r="I53" i="14" s="1"/>
  <c r="I52" i="14"/>
  <c r="I56" i="14"/>
  <c r="I51" i="14"/>
  <c r="I18" i="13"/>
  <c r="H18" i="13"/>
  <c r="I51" i="13"/>
  <c r="I50" i="13"/>
  <c r="I86" i="11"/>
  <c r="I85" i="11" l="1"/>
  <c r="H84" i="11" l="1"/>
  <c r="I84" i="11" s="1"/>
  <c r="H89" i="11"/>
  <c r="I89" i="11" s="1"/>
  <c r="I83" i="11"/>
  <c r="I51" i="10"/>
  <c r="H50" i="10"/>
  <c r="I50" i="10"/>
  <c r="I54" i="9"/>
  <c r="I39" i="7" l="1"/>
  <c r="I36" i="7"/>
  <c r="I35" i="7"/>
  <c r="I34" i="7"/>
  <c r="I57" i="8"/>
  <c r="I61" i="8" l="1"/>
  <c r="I56" i="8"/>
  <c r="I55" i="8"/>
  <c r="I59" i="8"/>
  <c r="H40" i="1"/>
  <c r="I40" i="1"/>
  <c r="H39" i="1"/>
  <c r="I39" i="1"/>
  <c r="I41" i="4"/>
  <c r="H57" i="15" l="1"/>
  <c r="I57" i="15" s="1"/>
  <c r="H15" i="15"/>
  <c r="I14" i="15"/>
  <c r="I13" i="15"/>
  <c r="I56" i="15" l="1"/>
  <c r="I55" i="15"/>
  <c r="I54" i="15"/>
  <c r="I53" i="15"/>
  <c r="I52" i="15"/>
  <c r="I51" i="15"/>
  <c r="I50" i="15"/>
  <c r="I48" i="15"/>
  <c r="I47" i="15"/>
  <c r="I46" i="15"/>
  <c r="I45" i="15"/>
  <c r="I44" i="15"/>
  <c r="I43" i="15"/>
  <c r="I42" i="15"/>
  <c r="I40" i="15"/>
  <c r="I41" i="15"/>
  <c r="I49" i="15"/>
  <c r="H39" i="15"/>
  <c r="I39" i="15" s="1"/>
  <c r="H35" i="15"/>
  <c r="H36" i="15"/>
  <c r="I36" i="15" s="1"/>
  <c r="I38" i="15"/>
  <c r="I37" i="15"/>
  <c r="I34" i="15"/>
  <c r="I33" i="15"/>
  <c r="I32" i="15"/>
  <c r="I31" i="15"/>
  <c r="I30" i="15"/>
  <c r="I29" i="15"/>
  <c r="I10" i="15"/>
  <c r="I35" i="15" l="1"/>
  <c r="I14" i="14"/>
  <c r="I15" i="14"/>
  <c r="I16" i="14"/>
  <c r="I17" i="14"/>
  <c r="H29" i="14" l="1"/>
  <c r="I37" i="13" l="1"/>
  <c r="I36" i="13"/>
  <c r="I22" i="13"/>
  <c r="I23" i="13"/>
  <c r="H21" i="13"/>
  <c r="I21" i="13" s="1"/>
  <c r="I17" i="13"/>
  <c r="I15" i="13"/>
  <c r="I11" i="13"/>
  <c r="I12" i="13"/>
  <c r="I13" i="13"/>
  <c r="I14" i="13"/>
  <c r="I16" i="13"/>
  <c r="H16" i="12" l="1"/>
  <c r="I14" i="12" l="1"/>
  <c r="I41" i="12"/>
  <c r="I51" i="12"/>
  <c r="I50" i="12"/>
  <c r="I49" i="12"/>
  <c r="I48" i="12"/>
  <c r="I47" i="12"/>
  <c r="H33" i="12"/>
  <c r="H53" i="12" s="1"/>
  <c r="H55" i="12" s="1"/>
  <c r="H74" i="11" l="1"/>
  <c r="H72" i="11"/>
  <c r="I72" i="11" s="1"/>
  <c r="I74" i="11"/>
  <c r="I73" i="11"/>
  <c r="I71" i="11"/>
  <c r="I78" i="11"/>
  <c r="I77" i="11"/>
  <c r="I76" i="11"/>
  <c r="I75" i="11"/>
  <c r="I70" i="11"/>
  <c r="I69" i="11"/>
  <c r="I68" i="11"/>
  <c r="I67" i="11"/>
  <c r="H64" i="11"/>
  <c r="I64" i="11" s="1"/>
  <c r="H63" i="11"/>
  <c r="H61" i="11"/>
  <c r="I61" i="11" s="1"/>
  <c r="I66" i="11"/>
  <c r="I65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 l="1"/>
  <c r="I47" i="11"/>
  <c r="I46" i="11"/>
  <c r="I45" i="11"/>
  <c r="I44" i="11"/>
  <c r="I43" i="11"/>
  <c r="I42" i="11"/>
  <c r="I41" i="11"/>
  <c r="I40" i="11"/>
  <c r="I39" i="11"/>
  <c r="I38" i="11"/>
  <c r="H16" i="11"/>
  <c r="I15" i="11"/>
  <c r="I14" i="11"/>
  <c r="I13" i="11"/>
  <c r="I12" i="11"/>
  <c r="I11" i="11"/>
  <c r="I44" i="10" l="1"/>
  <c r="I43" i="10"/>
  <c r="I42" i="10"/>
  <c r="I41" i="10"/>
  <c r="I40" i="10"/>
  <c r="I39" i="10"/>
  <c r="I38" i="10"/>
  <c r="I37" i="10"/>
  <c r="I28" i="10"/>
  <c r="I27" i="10"/>
  <c r="I25" i="10"/>
  <c r="I24" i="10"/>
  <c r="I23" i="10"/>
  <c r="H15" i="10"/>
  <c r="H13" i="10"/>
  <c r="I12" i="10"/>
  <c r="I11" i="10"/>
  <c r="I10" i="10"/>
  <c r="I13" i="10" l="1"/>
  <c r="I47" i="9"/>
  <c r="I46" i="9"/>
  <c r="I45" i="9"/>
  <c r="I44" i="9"/>
  <c r="I43" i="9"/>
  <c r="I42" i="9"/>
  <c r="I41" i="9" l="1"/>
  <c r="I40" i="9"/>
  <c r="I39" i="9"/>
  <c r="H38" i="9"/>
  <c r="I38" i="9"/>
  <c r="I37" i="9"/>
  <c r="I36" i="9"/>
  <c r="I35" i="9"/>
  <c r="H33" i="9"/>
  <c r="H32" i="9"/>
  <c r="I34" i="9"/>
  <c r="H16" i="9"/>
  <c r="I12" i="9"/>
  <c r="H30" i="7" l="1"/>
  <c r="H12" i="7" l="1"/>
  <c r="I11" i="7" l="1"/>
  <c r="I48" i="8" l="1"/>
  <c r="I47" i="8"/>
  <c r="I42" i="8"/>
  <c r="I37" i="8"/>
  <c r="I25" i="8"/>
  <c r="H16" i="8"/>
  <c r="H50" i="8" s="1"/>
  <c r="H15" i="8" l="1"/>
  <c r="I14" i="8"/>
  <c r="I13" i="8"/>
  <c r="I12" i="8"/>
  <c r="I11" i="8"/>
  <c r="I48" i="5" l="1"/>
  <c r="I47" i="5"/>
  <c r="I46" i="5"/>
  <c r="I45" i="5"/>
  <c r="I44" i="5"/>
  <c r="I40" i="5"/>
  <c r="I41" i="5"/>
  <c r="H39" i="5"/>
  <c r="I39" i="5" s="1"/>
  <c r="H38" i="5"/>
  <c r="I38" i="5" s="1"/>
  <c r="I37" i="5"/>
  <c r="H26" i="5"/>
  <c r="H23" i="5"/>
  <c r="H17" i="5"/>
  <c r="I16" i="5"/>
  <c r="H12" i="1" l="1"/>
  <c r="I11" i="1" l="1"/>
  <c r="I27" i="1" l="1"/>
  <c r="I26" i="1"/>
  <c r="I25" i="1"/>
  <c r="I24" i="1"/>
  <c r="I23" i="1"/>
  <c r="I22" i="1"/>
  <c r="I18" i="1"/>
  <c r="I19" i="1"/>
  <c r="I20" i="1"/>
  <c r="I21" i="1"/>
  <c r="I30" i="1"/>
  <c r="I31" i="1"/>
  <c r="I32" i="1"/>
  <c r="I33" i="1"/>
  <c r="I34" i="1"/>
  <c r="H37" i="4" l="1"/>
  <c r="H12" i="4"/>
  <c r="H33" i="4" l="1"/>
  <c r="H27" i="4" l="1"/>
  <c r="H26" i="4"/>
  <c r="H25" i="4"/>
  <c r="K71" i="15" l="1"/>
  <c r="I28" i="15"/>
  <c r="I27" i="15"/>
  <c r="I26" i="15"/>
  <c r="I25" i="15"/>
  <c r="I24" i="15"/>
  <c r="I23" i="15"/>
  <c r="I22" i="15"/>
  <c r="J22" i="15" s="1"/>
  <c r="I21" i="15"/>
  <c r="I20" i="15"/>
  <c r="I19" i="15"/>
  <c r="I18" i="15"/>
  <c r="I17" i="15"/>
  <c r="I16" i="15"/>
  <c r="I12" i="15"/>
  <c r="I11" i="15"/>
  <c r="I58" i="15" l="1"/>
  <c r="I15" i="15"/>
  <c r="J15" i="15" s="1"/>
  <c r="H60" i="15"/>
  <c r="I38" i="14"/>
  <c r="I29" i="14"/>
  <c r="I13" i="14"/>
  <c r="I12" i="14"/>
  <c r="I11" i="14"/>
  <c r="K60" i="14"/>
  <c r="I46" i="14"/>
  <c r="I45" i="14"/>
  <c r="I44" i="14"/>
  <c r="I43" i="14"/>
  <c r="I42" i="14"/>
  <c r="I41" i="14"/>
  <c r="I40" i="14"/>
  <c r="I39" i="14"/>
  <c r="I37" i="14"/>
  <c r="I36" i="14"/>
  <c r="I35" i="14"/>
  <c r="I34" i="14"/>
  <c r="I33" i="14"/>
  <c r="I32" i="14"/>
  <c r="I31" i="14"/>
  <c r="I28" i="14"/>
  <c r="I27" i="14"/>
  <c r="I26" i="14"/>
  <c r="I25" i="14"/>
  <c r="I24" i="14"/>
  <c r="I23" i="14"/>
  <c r="I22" i="14"/>
  <c r="I21" i="14"/>
  <c r="I20" i="14"/>
  <c r="I19" i="14"/>
  <c r="H18" i="14"/>
  <c r="I10" i="14"/>
  <c r="I60" i="15" l="1"/>
  <c r="J60" i="15" s="1"/>
  <c r="H47" i="14"/>
  <c r="H49" i="14" s="1"/>
  <c r="I18" i="14"/>
  <c r="J18" i="14" s="1"/>
  <c r="I30" i="14"/>
  <c r="I47" i="14" s="1"/>
  <c r="I49" i="14" l="1"/>
  <c r="J49" i="14" s="1"/>
  <c r="H46" i="13"/>
  <c r="K59" i="13" l="1"/>
  <c r="I45" i="13"/>
  <c r="I44" i="13"/>
  <c r="I43" i="13"/>
  <c r="I42" i="13"/>
  <c r="I40" i="13"/>
  <c r="I39" i="13"/>
  <c r="I38" i="13"/>
  <c r="I35" i="13"/>
  <c r="I34" i="13"/>
  <c r="I33" i="13"/>
  <c r="I32" i="13"/>
  <c r="I31" i="13"/>
  <c r="I30" i="13"/>
  <c r="I29" i="13"/>
  <c r="I28" i="13"/>
  <c r="I27" i="13"/>
  <c r="J27" i="13" s="1"/>
  <c r="I26" i="13"/>
  <c r="I25" i="13"/>
  <c r="I24" i="13"/>
  <c r="I20" i="13"/>
  <c r="I19" i="13"/>
  <c r="I10" i="13"/>
  <c r="J18" i="13" l="1"/>
  <c r="H48" i="13"/>
  <c r="I41" i="13"/>
  <c r="I46" i="13" s="1"/>
  <c r="I48" i="13" l="1"/>
  <c r="J48" i="13" s="1"/>
  <c r="I15" i="12"/>
  <c r="I11" i="12"/>
  <c r="I13" i="12"/>
  <c r="I12" i="12"/>
  <c r="I46" i="12" l="1"/>
  <c r="I45" i="12"/>
  <c r="I44" i="12"/>
  <c r="I43" i="12"/>
  <c r="I42" i="12"/>
  <c r="I40" i="12"/>
  <c r="I39" i="12"/>
  <c r="I38" i="12"/>
  <c r="I35" i="12"/>
  <c r="K66" i="12"/>
  <c r="I52" i="12"/>
  <c r="I37" i="12"/>
  <c r="I36" i="12"/>
  <c r="J35" i="12"/>
  <c r="K34" i="12"/>
  <c r="I34" i="12"/>
  <c r="I33" i="12"/>
  <c r="I32" i="12"/>
  <c r="I31" i="12"/>
  <c r="I30" i="12"/>
  <c r="I29" i="12"/>
  <c r="I28" i="12"/>
  <c r="I27" i="12"/>
  <c r="K26" i="12"/>
  <c r="K29" i="12" s="1"/>
  <c r="I26" i="12"/>
  <c r="I25" i="12"/>
  <c r="I24" i="12"/>
  <c r="I23" i="12"/>
  <c r="J23" i="12" s="1"/>
  <c r="I22" i="12"/>
  <c r="I21" i="12"/>
  <c r="I20" i="12"/>
  <c r="I19" i="12"/>
  <c r="I18" i="12"/>
  <c r="I17" i="12"/>
  <c r="I53" i="12" s="1"/>
  <c r="I10" i="12"/>
  <c r="I16" i="12" s="1"/>
  <c r="I55" i="12" l="1"/>
  <c r="J16" i="12"/>
  <c r="I34" i="11"/>
  <c r="I35" i="11"/>
  <c r="I36" i="11"/>
  <c r="I33" i="11"/>
  <c r="I32" i="11"/>
  <c r="K91" i="11"/>
  <c r="I37" i="11"/>
  <c r="I31" i="11"/>
  <c r="I30" i="11"/>
  <c r="I29" i="11"/>
  <c r="I28" i="11"/>
  <c r="I27" i="11"/>
  <c r="I26" i="11"/>
  <c r="I25" i="11"/>
  <c r="I24" i="11"/>
  <c r="I23" i="11"/>
  <c r="J23" i="11" s="1"/>
  <c r="I22" i="11"/>
  <c r="I21" i="11"/>
  <c r="I20" i="11"/>
  <c r="I19" i="11"/>
  <c r="I18" i="11"/>
  <c r="I17" i="11"/>
  <c r="I10" i="11"/>
  <c r="I16" i="11" s="1"/>
  <c r="J55" i="12" l="1"/>
  <c r="I79" i="11"/>
  <c r="I81" i="11" s="1"/>
  <c r="J16" i="11"/>
  <c r="H79" i="11"/>
  <c r="H81" i="11" s="1"/>
  <c r="I45" i="10"/>
  <c r="J81" i="11" l="1"/>
  <c r="I35" i="10"/>
  <c r="I34" i="10"/>
  <c r="I33" i="10"/>
  <c r="I30" i="10"/>
  <c r="K31" i="10"/>
  <c r="J32" i="10"/>
  <c r="I29" i="10"/>
  <c r="K59" i="10"/>
  <c r="I36" i="10"/>
  <c r="I32" i="10"/>
  <c r="I31" i="10"/>
  <c r="I26" i="10"/>
  <c r="K23" i="10"/>
  <c r="K26" i="10" s="1"/>
  <c r="I22" i="10"/>
  <c r="I21" i="10"/>
  <c r="I20" i="10"/>
  <c r="J20" i="10" s="1"/>
  <c r="I19" i="10"/>
  <c r="I18" i="10"/>
  <c r="I17" i="10"/>
  <c r="I16" i="10"/>
  <c r="I15" i="10"/>
  <c r="I14" i="10"/>
  <c r="H46" i="10" l="1"/>
  <c r="H48" i="10" s="1"/>
  <c r="I46" i="10"/>
  <c r="I48" i="10" s="1"/>
  <c r="J13" i="10"/>
  <c r="H50" i="9"/>
  <c r="H14" i="9"/>
  <c r="H52" i="9" l="1"/>
  <c r="J48" i="10"/>
  <c r="I13" i="9"/>
  <c r="I11" i="9"/>
  <c r="K27" i="9"/>
  <c r="K24" i="9"/>
  <c r="K63" i="9"/>
  <c r="I49" i="9"/>
  <c r="I48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J21" i="9" s="1"/>
  <c r="I20" i="9"/>
  <c r="I19" i="9"/>
  <c r="I18" i="9"/>
  <c r="I17" i="9"/>
  <c r="I16" i="9"/>
  <c r="I15" i="9"/>
  <c r="I10" i="9"/>
  <c r="I50" i="9" l="1"/>
  <c r="I14" i="9"/>
  <c r="I52" i="9" l="1"/>
  <c r="J14" i="9"/>
  <c r="K54" i="8"/>
  <c r="I49" i="8"/>
  <c r="I46" i="8"/>
  <c r="I45" i="8"/>
  <c r="I44" i="8"/>
  <c r="I43" i="8"/>
  <c r="I41" i="8"/>
  <c r="I40" i="8"/>
  <c r="I39" i="8"/>
  <c r="I38" i="8"/>
  <c r="I36" i="8"/>
  <c r="I35" i="8"/>
  <c r="I34" i="8"/>
  <c r="I33" i="8"/>
  <c r="I32" i="8"/>
  <c r="I31" i="8"/>
  <c r="I30" i="8"/>
  <c r="I29" i="8"/>
  <c r="I28" i="8"/>
  <c r="I27" i="8"/>
  <c r="I26" i="8"/>
  <c r="I23" i="8"/>
  <c r="I22" i="8"/>
  <c r="J22" i="8" s="1"/>
  <c r="I21" i="8"/>
  <c r="I20" i="8"/>
  <c r="I19" i="8"/>
  <c r="I18" i="8"/>
  <c r="I17" i="8"/>
  <c r="I16" i="8"/>
  <c r="H52" i="8"/>
  <c r="I10" i="8"/>
  <c r="I15" i="8" s="1"/>
  <c r="I24" i="8" l="1"/>
  <c r="I50" i="8" s="1"/>
  <c r="I52" i="8" s="1"/>
  <c r="K45" i="7"/>
  <c r="I29" i="7"/>
  <c r="I28" i="7"/>
  <c r="I27" i="7"/>
  <c r="I26" i="7"/>
  <c r="K25" i="7"/>
  <c r="I25" i="7"/>
  <c r="I24" i="7"/>
  <c r="I23" i="7"/>
  <c r="I22" i="7"/>
  <c r="I21" i="7"/>
  <c r="I20" i="7"/>
  <c r="I19" i="7"/>
  <c r="J19" i="7" s="1"/>
  <c r="I18" i="7"/>
  <c r="I17" i="7"/>
  <c r="I16" i="7"/>
  <c r="I15" i="7"/>
  <c r="I14" i="7"/>
  <c r="I13" i="7"/>
  <c r="I30" i="7" s="1"/>
  <c r="I10" i="7"/>
  <c r="I12" i="7" s="1"/>
  <c r="H35" i="1"/>
  <c r="I32" i="7" l="1"/>
  <c r="H32" i="7"/>
  <c r="J12" i="7"/>
  <c r="H37" i="1"/>
  <c r="J32" i="7" l="1"/>
  <c r="I42" i="5"/>
  <c r="I36" i="5" l="1"/>
  <c r="I43" i="5"/>
  <c r="I19" i="5" l="1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H49" i="5"/>
  <c r="K53" i="5" l="1"/>
  <c r="I18" i="5"/>
  <c r="I49" i="5" s="1"/>
  <c r="I15" i="5"/>
  <c r="I14" i="5"/>
  <c r="I13" i="5"/>
  <c r="I12" i="5"/>
  <c r="I11" i="5"/>
  <c r="I10" i="5"/>
  <c r="I17" i="5" l="1"/>
  <c r="J17" i="5" s="1"/>
  <c r="H51" i="5"/>
  <c r="J49" i="5"/>
  <c r="I51" i="5" l="1"/>
  <c r="I16" i="1" l="1"/>
  <c r="I17" i="1" l="1"/>
  <c r="I36" i="4" l="1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7" i="4"/>
  <c r="I16" i="4"/>
  <c r="I15" i="4"/>
  <c r="I14" i="4"/>
  <c r="I13" i="4"/>
  <c r="H39" i="4"/>
  <c r="I11" i="4"/>
  <c r="I10" i="4"/>
  <c r="I12" i="4" s="1"/>
  <c r="I18" i="4" l="1"/>
  <c r="I37" i="4" s="1"/>
  <c r="I39" i="4" l="1"/>
  <c r="J12" i="4"/>
  <c r="J37" i="4"/>
  <c r="K39" i="1" l="1"/>
  <c r="I15" i="1"/>
  <c r="I29" i="1" l="1"/>
  <c r="I28" i="1"/>
  <c r="I13" i="1"/>
  <c r="I10" i="1"/>
  <c r="I12" i="1" s="1"/>
  <c r="J12" i="1" l="1"/>
  <c r="I14" i="1" l="1"/>
  <c r="I35" i="1" s="1"/>
  <c r="I37" i="1" s="1"/>
  <c r="J35" i="1" l="1"/>
</calcChain>
</file>

<file path=xl/sharedStrings.xml><?xml version="1.0" encoding="utf-8"?>
<sst xmlns="http://schemas.openxmlformats.org/spreadsheetml/2006/main" count="1354" uniqueCount="185">
  <si>
    <t>KABUPATEN BANTUL</t>
  </si>
  <si>
    <t>Jl.Jend Sudirman 36 Bantul. Telp/Fax : 0274 367123</t>
  </si>
  <si>
    <t>Tanggal</t>
  </si>
  <si>
    <t>PL</t>
  </si>
  <si>
    <t>Suplier</t>
  </si>
  <si>
    <t>Debit</t>
  </si>
  <si>
    <t>Kredit</t>
  </si>
  <si>
    <t>No.Rek</t>
  </si>
  <si>
    <t>Rekening</t>
  </si>
  <si>
    <t>Jumlah</t>
  </si>
  <si>
    <t>21101- UU</t>
  </si>
  <si>
    <t>Total  Pembelian  Unit  Percetakan</t>
  </si>
  <si>
    <t>Total Pembelian unit Perdagangan Umum</t>
  </si>
  <si>
    <t>blm dikroscek sm jkk</t>
  </si>
  <si>
    <t>No. SPOP</t>
  </si>
  <si>
    <t>Sediaan-Barang Jadi</t>
  </si>
  <si>
    <t>Toko Pembantu</t>
  </si>
  <si>
    <t>BPP-Percetakan</t>
  </si>
  <si>
    <t>CV Perdana Mas</t>
  </si>
  <si>
    <t>Toko Alifia</t>
  </si>
  <si>
    <t>Toko</t>
  </si>
  <si>
    <t>Arungga</t>
  </si>
  <si>
    <t>PT Godrej Distribusi</t>
  </si>
  <si>
    <t>Jan</t>
  </si>
  <si>
    <t>Mitra Abadi</t>
  </si>
  <si>
    <t>PDAM Bantul</t>
  </si>
  <si>
    <t>SSG</t>
  </si>
  <si>
    <t>Liman</t>
  </si>
  <si>
    <t>UD Naga Mas</t>
  </si>
  <si>
    <t>Feb</t>
  </si>
  <si>
    <t>Kurnia</t>
  </si>
  <si>
    <t>BPP Medis</t>
  </si>
  <si>
    <t>Purnama</t>
  </si>
  <si>
    <t>centra Grafindo</t>
  </si>
  <si>
    <t>Percetakan Chandra</t>
  </si>
  <si>
    <t>PERUMDA ANEKA DHARMA</t>
  </si>
  <si>
    <t>Platendo</t>
  </si>
  <si>
    <t>Centra Grafindo</t>
  </si>
  <si>
    <t>SHC</t>
  </si>
  <si>
    <t>CV Pantes</t>
  </si>
  <si>
    <t>MAR</t>
  </si>
  <si>
    <t>Yobel</t>
  </si>
  <si>
    <t>Toko Aida Putra</t>
  </si>
  <si>
    <t>Mangun</t>
  </si>
  <si>
    <t>Mei</t>
  </si>
  <si>
    <t>APR</t>
  </si>
  <si>
    <t>Toko Mangun</t>
  </si>
  <si>
    <t>Juni</t>
  </si>
  <si>
    <t>Juli</t>
  </si>
  <si>
    <t>Agust</t>
  </si>
  <si>
    <t>Toko Merah</t>
  </si>
  <si>
    <t>BPP-Alat &amp; Bahan Kebersihan</t>
  </si>
  <si>
    <t>BPP-ATK</t>
  </si>
  <si>
    <t>Aida Putra</t>
  </si>
  <si>
    <t>September</t>
  </si>
  <si>
    <t>BPP-Sembako</t>
  </si>
  <si>
    <t>Alifia</t>
  </si>
  <si>
    <t>RDV Indo Print</t>
  </si>
  <si>
    <t>CV Satya Abadi</t>
  </si>
  <si>
    <t>Oktober</t>
  </si>
  <si>
    <t>Grosir Masker</t>
  </si>
  <si>
    <t>November</t>
  </si>
  <si>
    <t>PT Setiawan Sedjati</t>
  </si>
  <si>
    <t>Cahyo Fiber Glass</t>
  </si>
  <si>
    <t>Desember</t>
  </si>
  <si>
    <t>Pos Indonesia</t>
  </si>
  <si>
    <t>JURNAL PEMBELIAN JANUARI 2022</t>
  </si>
  <si>
    <t>JURNAL PEMBELIAN FEBRUARI 2022</t>
  </si>
  <si>
    <t>CV Fahana citra</t>
  </si>
  <si>
    <t>Mitra Setia</t>
  </si>
  <si>
    <t>PT Goderj Distribuasi</t>
  </si>
  <si>
    <t>JURNAL PEMBELIAN MARET 2022</t>
  </si>
  <si>
    <t>Parangtritis Graphic</t>
  </si>
  <si>
    <t>CV Satya Abadi Box</t>
  </si>
  <si>
    <t>CV Centra Grafindo</t>
  </si>
  <si>
    <t>Bina las</t>
  </si>
  <si>
    <t>Toko Karang Semut</t>
  </si>
  <si>
    <t>Toko Besi mangun</t>
  </si>
  <si>
    <t>Toko Adi Putra</t>
  </si>
  <si>
    <t>RDV Indo print</t>
  </si>
  <si>
    <t>Bratachem</t>
  </si>
  <si>
    <t>Progo Mulyo</t>
  </si>
  <si>
    <t>CV General Labotary</t>
  </si>
  <si>
    <t xml:space="preserve">UD Naga Mas </t>
  </si>
  <si>
    <t>BPP ATK</t>
  </si>
  <si>
    <t>JURNAL PEMBELIAN APRIL 2022</t>
  </si>
  <si>
    <t>Colorlink</t>
  </si>
  <si>
    <t>CWS</t>
  </si>
  <si>
    <t>CV Fahana Citra</t>
  </si>
  <si>
    <t>Fahana Komputer</t>
  </si>
  <si>
    <t>Nugroho medical</t>
  </si>
  <si>
    <t>Kurnia Solo</t>
  </si>
  <si>
    <t>Apotik Dharma Usada</t>
  </si>
  <si>
    <t>Toko Alat Olahraga</t>
  </si>
  <si>
    <t>Grosir Elektronik</t>
  </si>
  <si>
    <t>Sinar Mulyo Elektronik</t>
  </si>
  <si>
    <t>Trisna Jati Furniture</t>
  </si>
  <si>
    <t>JURNAL PEMBELIAN MEI 2022</t>
  </si>
  <si>
    <t>PT Setiawan sedjati</t>
  </si>
  <si>
    <t>Berkah Las</t>
  </si>
  <si>
    <t>\</t>
  </si>
  <si>
    <t>JURNAL PEMBELIAN JUNI 2022</t>
  </si>
  <si>
    <t>PT Berhasil Selalu</t>
  </si>
  <si>
    <t>Anterkreasi</t>
  </si>
  <si>
    <t>CV Trisno Makmur Abadi</t>
  </si>
  <si>
    <t>Apotek Dharma Usada</t>
  </si>
  <si>
    <t>JURNAL PEMBELIAN JULI 2022</t>
  </si>
  <si>
    <t>Satya Abadi Box</t>
  </si>
  <si>
    <t>Jual Alat Absensi</t>
  </si>
  <si>
    <t>Setiawan Sedjati</t>
  </si>
  <si>
    <t>CV Indo Zamzam Pratama</t>
  </si>
  <si>
    <t>Sinar Bhakti</t>
  </si>
  <si>
    <t>Artomulyo</t>
  </si>
  <si>
    <t>JURNAL PEMBELIAN AGUSTUS 2022</t>
  </si>
  <si>
    <t>Colorlink (Grafikita)</t>
  </si>
  <si>
    <t>Aneka Adi Karya</t>
  </si>
  <si>
    <t>Dunia Digital Jaya</t>
  </si>
  <si>
    <t>Mangrove Jokteng</t>
  </si>
  <si>
    <t>Toko Kartika Putri</t>
  </si>
  <si>
    <t>Fina Sport</t>
  </si>
  <si>
    <t>CV Indo Zamzam</t>
  </si>
  <si>
    <t>PT Biometrik CM</t>
  </si>
  <si>
    <t>Gapoktan Pak Arif</t>
  </si>
  <si>
    <t>Toko Jam Stana</t>
  </si>
  <si>
    <t>PT Bino Mitra</t>
  </si>
  <si>
    <t>Atakrib</t>
  </si>
  <si>
    <t>Fahana Citra</t>
  </si>
  <si>
    <t>CKA</t>
  </si>
  <si>
    <t>Naga Mas</t>
  </si>
  <si>
    <t>Berkah Teknik</t>
  </si>
  <si>
    <t>Kelik Wirosaban</t>
  </si>
  <si>
    <t>Toko Philip Dongkelan</t>
  </si>
  <si>
    <t>JURNAL PEMBELIAN SEPTEMBER 2022</t>
  </si>
  <si>
    <t>Fahana Computer</t>
  </si>
  <si>
    <t>Toko Listriqu</t>
  </si>
  <si>
    <t>Sargiyono</t>
  </si>
  <si>
    <t>BPP-Fotocopy Parasamya</t>
  </si>
  <si>
    <t>Indo Zam Zam</t>
  </si>
  <si>
    <t>Toko Multy</t>
  </si>
  <si>
    <t>Rumah Kertas Sri RM</t>
  </si>
  <si>
    <t>Berkat Offset</t>
  </si>
  <si>
    <t>JURNAL PEMBELIAN OKTOBER 2022</t>
  </si>
  <si>
    <t>PT Setia Harapan Komputer</t>
  </si>
  <si>
    <t>Bagus Teknik (Grafikita)</t>
  </si>
  <si>
    <t>Aida</t>
  </si>
  <si>
    <t>JURNAL PEMBELIAN NOVEMBER 2022</t>
  </si>
  <si>
    <t>ARS Rose Stell</t>
  </si>
  <si>
    <t>CV Mitra Abadi</t>
  </si>
  <si>
    <t>Putro Bengkel</t>
  </si>
  <si>
    <t>D-Mansion</t>
  </si>
  <si>
    <t>Pertamina</t>
  </si>
  <si>
    <t>JURNAL PEMBELIAN DESEMBER 2022</t>
  </si>
  <si>
    <t>PT Bino Mitra sejati</t>
  </si>
  <si>
    <t>0</t>
  </si>
  <si>
    <t>CV Rifani Tri Utama</t>
  </si>
  <si>
    <t>Gudang Digital</t>
  </si>
  <si>
    <t>Dapur Chacha</t>
  </si>
  <si>
    <t>Damai Indah</t>
  </si>
  <si>
    <t>Air Berkah</t>
  </si>
  <si>
    <t>Gepe Sablon</t>
  </si>
  <si>
    <t>Toko Palbapang</t>
  </si>
  <si>
    <t>JakartaNootebook</t>
  </si>
  <si>
    <t>Toko Segala Safety</t>
  </si>
  <si>
    <t>Toko Aida Putera</t>
  </si>
  <si>
    <t>Karang semut</t>
  </si>
  <si>
    <t>PT Qhome Mart</t>
  </si>
  <si>
    <t>Rahayu</t>
  </si>
  <si>
    <t>dobel catat</t>
  </si>
  <si>
    <t>belum catat</t>
  </si>
  <si>
    <t>Kurang catat</t>
  </si>
  <si>
    <t>kurang catat</t>
  </si>
  <si>
    <t>Belum Catat</t>
  </si>
  <si>
    <t>CV. Fahana Citra</t>
  </si>
  <si>
    <t>masuk bon kas</t>
  </si>
  <si>
    <t>Pembayaran ATK</t>
  </si>
  <si>
    <t>BPP - Medis</t>
  </si>
  <si>
    <t>Satya Abadi</t>
  </si>
  <si>
    <t>Lebih catat</t>
  </si>
  <si>
    <t>lebih catat</t>
  </si>
  <si>
    <t>8/5/2022 Kas Kecil</t>
  </si>
  <si>
    <t>2 jt transfer, 16.625 pake kas kecil</t>
  </si>
  <si>
    <t>belum bayar</t>
  </si>
  <si>
    <t>Belum bayar</t>
  </si>
  <si>
    <t>ada revisi</t>
  </si>
  <si>
    <t>Kurang Catat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</si>
</sst>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C09]dd\-mmm\-yy;@"/>
    <numFmt numFmtId="165" formatCode="_(* #,##0.00_);_(* \(#,##0.00\);_(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48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0FEA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73">
    <xf numFmtId="0" fontId="0" fillId="0" borderId="0" xfId="0"/>
    <xf numFmtId="0" fontId="3" fillId="0" borderId="0" xfId="1"/>
    <xf numFmtId="164" fontId="5" fillId="0" borderId="0" xfId="1" applyNumberFormat="1" applyFont="1"/>
    <xf numFmtId="0" fontId="4" fillId="0" borderId="0" xfId="1" applyFont="1"/>
    <xf numFmtId="0" fontId="4" fillId="0" borderId="0" xfId="1" applyFont="1" applyAlignment="1">
      <alignment horizontal="center"/>
    </xf>
    <xf numFmtId="43" fontId="4" fillId="0" borderId="0" xfId="1" applyNumberFormat="1" applyFont="1"/>
    <xf numFmtId="164" fontId="6" fillId="0" borderId="0" xfId="1" applyNumberFormat="1" applyFont="1"/>
    <xf numFmtId="43" fontId="3" fillId="0" borderId="0" xfId="1" applyNumberFormat="1"/>
    <xf numFmtId="41" fontId="3" fillId="0" borderId="0" xfId="1" applyNumberFormat="1"/>
    <xf numFmtId="43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4" fillId="0" borderId="2" xfId="1" applyFont="1" applyBorder="1"/>
    <xf numFmtId="43" fontId="4" fillId="0" borderId="2" xfId="1" applyNumberFormat="1" applyFont="1" applyBorder="1"/>
    <xf numFmtId="43" fontId="4" fillId="0" borderId="2" xfId="1" applyNumberFormat="1" applyFont="1" applyFill="1" applyBorder="1"/>
    <xf numFmtId="43" fontId="8" fillId="0" borderId="0" xfId="0" applyNumberFormat="1" applyFont="1"/>
    <xf numFmtId="43" fontId="8" fillId="0" borderId="4" xfId="1" applyNumberFormat="1" applyFont="1" applyBorder="1"/>
    <xf numFmtId="0" fontId="0" fillId="3" borderId="0" xfId="0" applyFill="1"/>
    <xf numFmtId="0" fontId="4" fillId="3" borderId="3" xfId="1" applyFont="1" applyFill="1" applyBorder="1"/>
    <xf numFmtId="0" fontId="4" fillId="3" borderId="0" xfId="1" applyFont="1" applyFill="1" applyBorder="1"/>
    <xf numFmtId="0" fontId="10" fillId="3" borderId="3" xfId="1" applyFont="1" applyFill="1" applyBorder="1"/>
    <xf numFmtId="3" fontId="0" fillId="3" borderId="0" xfId="0" applyNumberFormat="1" applyFill="1"/>
    <xf numFmtId="43" fontId="0" fillId="3" borderId="0" xfId="0" applyNumberFormat="1" applyFill="1"/>
    <xf numFmtId="164" fontId="5" fillId="0" borderId="0" xfId="2" applyNumberFormat="1" applyFont="1"/>
    <xf numFmtId="0" fontId="4" fillId="0" borderId="0" xfId="2" applyFont="1"/>
    <xf numFmtId="0" fontId="4" fillId="0" borderId="0" xfId="2" applyFont="1" applyAlignment="1">
      <alignment horizontal="center"/>
    </xf>
    <xf numFmtId="43" fontId="4" fillId="0" borderId="0" xfId="2" applyNumberFormat="1" applyFont="1"/>
    <xf numFmtId="164" fontId="6" fillId="0" borderId="0" xfId="2" applyNumberFormat="1" applyFont="1"/>
    <xf numFmtId="43" fontId="5" fillId="2" borderId="1" xfId="2" applyNumberFormat="1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4" fillId="0" borderId="2" xfId="2" applyFont="1" applyBorder="1"/>
    <xf numFmtId="43" fontId="4" fillId="0" borderId="2" xfId="2" applyNumberFormat="1" applyFont="1" applyFill="1" applyBorder="1"/>
    <xf numFmtId="43" fontId="4" fillId="0" borderId="2" xfId="2" applyNumberFormat="1" applyFont="1" applyBorder="1"/>
    <xf numFmtId="0" fontId="4" fillId="3" borderId="3" xfId="2" applyFont="1" applyFill="1" applyBorder="1"/>
    <xf numFmtId="0" fontId="4" fillId="3" borderId="0" xfId="2" applyFont="1" applyFill="1" applyBorder="1"/>
    <xf numFmtId="0" fontId="10" fillId="3" borderId="3" xfId="2" applyFont="1" applyFill="1" applyBorder="1"/>
    <xf numFmtId="41" fontId="2" fillId="0" borderId="0" xfId="2" applyNumberFormat="1"/>
    <xf numFmtId="43" fontId="2" fillId="0" borderId="0" xfId="2" applyNumberFormat="1"/>
    <xf numFmtId="0" fontId="2" fillId="0" borderId="0" xfId="2"/>
    <xf numFmtId="43" fontId="8" fillId="0" borderId="4" xfId="2" applyNumberFormat="1" applyFont="1" applyBorder="1"/>
    <xf numFmtId="0" fontId="5" fillId="3" borderId="0" xfId="2" applyFont="1" applyFill="1" applyBorder="1"/>
    <xf numFmtId="43" fontId="5" fillId="3" borderId="3" xfId="2" applyNumberFormat="1" applyFont="1" applyFill="1" applyBorder="1"/>
    <xf numFmtId="0" fontId="5" fillId="3" borderId="3" xfId="2" applyFont="1" applyFill="1" applyBorder="1"/>
    <xf numFmtId="0" fontId="5" fillId="3" borderId="0" xfId="1" applyFont="1" applyFill="1" applyBorder="1"/>
    <xf numFmtId="43" fontId="5" fillId="3" borderId="3" xfId="1" applyNumberFormat="1" applyFont="1" applyFill="1" applyBorder="1"/>
    <xf numFmtId="0" fontId="5" fillId="3" borderId="3" xfId="1" applyFont="1" applyFill="1" applyBorder="1"/>
    <xf numFmtId="0" fontId="5" fillId="2" borderId="1" xfId="1" applyFont="1" applyFill="1" applyBorder="1" applyAlignment="1">
      <alignment horizontal="center"/>
    </xf>
    <xf numFmtId="4" fontId="0" fillId="3" borderId="0" xfId="0" applyNumberFormat="1" applyFill="1"/>
    <xf numFmtId="0" fontId="5" fillId="2" borderId="1" xfId="1" applyFont="1" applyFill="1" applyBorder="1" applyAlignment="1">
      <alignment horizontal="center"/>
    </xf>
    <xf numFmtId="164" fontId="5" fillId="0" borderId="0" xfId="3" applyNumberFormat="1" applyFont="1"/>
    <xf numFmtId="0" fontId="4" fillId="0" borderId="0" xfId="3" applyFont="1"/>
    <xf numFmtId="0" fontId="4" fillId="0" borderId="0" xfId="3" applyFont="1" applyAlignment="1">
      <alignment horizontal="center"/>
    </xf>
    <xf numFmtId="43" fontId="4" fillId="0" borderId="0" xfId="3" applyNumberFormat="1" applyFont="1"/>
    <xf numFmtId="164" fontId="6" fillId="0" borderId="0" xfId="3" applyNumberFormat="1" applyFont="1"/>
    <xf numFmtId="43" fontId="5" fillId="2" borderId="1" xfId="3" applyNumberFormat="1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4" fillId="0" borderId="2" xfId="3" applyFont="1" applyBorder="1"/>
    <xf numFmtId="43" fontId="4" fillId="0" borderId="2" xfId="3" applyNumberFormat="1" applyFont="1" applyFill="1" applyBorder="1"/>
    <xf numFmtId="43" fontId="4" fillId="0" borderId="2" xfId="3" applyNumberFormat="1" applyFont="1" applyBorder="1"/>
    <xf numFmtId="0" fontId="4" fillId="3" borderId="3" xfId="3" applyFont="1" applyFill="1" applyBorder="1"/>
    <xf numFmtId="0" fontId="4" fillId="3" borderId="0" xfId="3" applyFont="1" applyFill="1" applyBorder="1"/>
    <xf numFmtId="0" fontId="5" fillId="3" borderId="0" xfId="3" applyFont="1" applyFill="1" applyBorder="1"/>
    <xf numFmtId="0" fontId="10" fillId="3" borderId="3" xfId="3" applyFont="1" applyFill="1" applyBorder="1"/>
    <xf numFmtId="43" fontId="5" fillId="3" borderId="3" xfId="3" applyNumberFormat="1" applyFont="1" applyFill="1" applyBorder="1"/>
    <xf numFmtId="0" fontId="5" fillId="3" borderId="3" xfId="3" applyFont="1" applyFill="1" applyBorder="1"/>
    <xf numFmtId="41" fontId="1" fillId="0" borderId="0" xfId="3" applyNumberFormat="1"/>
    <xf numFmtId="43" fontId="1" fillId="0" borderId="0" xfId="3" applyNumberFormat="1"/>
    <xf numFmtId="0" fontId="1" fillId="0" borderId="0" xfId="3"/>
    <xf numFmtId="43" fontId="8" fillId="0" borderId="4" xfId="3" applyNumberFormat="1" applyFont="1" applyBorder="1"/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9" fillId="4" borderId="3" xfId="1" applyFont="1" applyFill="1" applyBorder="1"/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4" fillId="5" borderId="3" xfId="1" applyFont="1" applyFill="1" applyBorder="1"/>
    <xf numFmtId="0" fontId="4" fillId="5" borderId="0" xfId="1" applyFont="1" applyFill="1" applyBorder="1"/>
    <xf numFmtId="0" fontId="4" fillId="6" borderId="3" xfId="1" applyFont="1" applyFill="1" applyBorder="1"/>
    <xf numFmtId="0" fontId="4" fillId="6" borderId="0" xfId="1" applyFont="1" applyFill="1" applyBorder="1"/>
    <xf numFmtId="0" fontId="4" fillId="7" borderId="3" xfId="1" applyFont="1" applyFill="1" applyBorder="1"/>
    <xf numFmtId="0" fontId="4" fillId="7" borderId="0" xfId="1" applyFont="1" applyFill="1" applyBorder="1"/>
    <xf numFmtId="0" fontId="4" fillId="4" borderId="0" xfId="3" applyFont="1" applyFill="1" applyBorder="1"/>
    <xf numFmtId="0" fontId="4" fillId="4" borderId="3" xfId="3" applyFont="1" applyFill="1" applyBorder="1"/>
    <xf numFmtId="165" fontId="4" fillId="4" borderId="3" xfId="3" applyNumberFormat="1" applyFont="1" applyFill="1" applyBorder="1"/>
    <xf numFmtId="43" fontId="4" fillId="4" borderId="3" xfId="3" applyNumberFormat="1" applyFont="1" applyFill="1" applyBorder="1"/>
    <xf numFmtId="0" fontId="4" fillId="8" borderId="3" xfId="1" applyFont="1" applyFill="1" applyBorder="1"/>
    <xf numFmtId="0" fontId="4" fillId="8" borderId="0" xfId="1" applyFont="1" applyFill="1" applyBorder="1"/>
    <xf numFmtId="0" fontId="4" fillId="9" borderId="0" xfId="1" applyFont="1" applyFill="1" applyBorder="1"/>
    <xf numFmtId="0" fontId="4" fillId="3" borderId="1" xfId="1" applyFont="1" applyFill="1" applyBorder="1"/>
    <xf numFmtId="43" fontId="4" fillId="0" borderId="1" xfId="1" applyNumberFormat="1" applyFont="1" applyBorder="1"/>
    <xf numFmtId="41" fontId="3" fillId="0" borderId="1" xfId="1" applyNumberFormat="1" applyBorder="1"/>
    <xf numFmtId="43" fontId="3" fillId="0" borderId="1" xfId="1" applyNumberFormat="1" applyBorder="1"/>
    <xf numFmtId="0" fontId="3" fillId="0" borderId="1" xfId="1" applyBorder="1"/>
    <xf numFmtId="43" fontId="4" fillId="2" borderId="1" xfId="1" applyNumberFormat="1" applyFont="1" applyFill="1" applyBorder="1"/>
    <xf numFmtId="0" fontId="0" fillId="2" borderId="1" xfId="0" applyFill="1" applyBorder="1"/>
    <xf numFmtId="43" fontId="8" fillId="2" borderId="5" xfId="0" applyNumberFormat="1" applyFont="1" applyFill="1" applyBorder="1"/>
    <xf numFmtId="43" fontId="8" fillId="2" borderId="5" xfId="1" applyNumberFormat="1" applyFont="1" applyFill="1" applyBorder="1"/>
    <xf numFmtId="0" fontId="5" fillId="10" borderId="1" xfId="1" applyFont="1" applyFill="1" applyBorder="1"/>
    <xf numFmtId="0" fontId="4" fillId="10" borderId="1" xfId="1" applyFont="1" applyFill="1" applyBorder="1"/>
    <xf numFmtId="0" fontId="10" fillId="10" borderId="1" xfId="1" applyFont="1" applyFill="1" applyBorder="1"/>
    <xf numFmtId="43" fontId="5" fillId="10" borderId="1" xfId="1" applyNumberFormat="1" applyFont="1" applyFill="1" applyBorder="1"/>
    <xf numFmtId="0" fontId="4" fillId="11" borderId="3" xfId="1" applyFont="1" applyFill="1" applyBorder="1"/>
    <xf numFmtId="0" fontId="4" fillId="11" borderId="0" xfId="1" applyFont="1" applyFill="1" applyBorder="1"/>
    <xf numFmtId="0" fontId="9" fillId="11" borderId="3" xfId="1" applyFont="1" applyFill="1" applyBorder="1"/>
    <xf numFmtId="43" fontId="4" fillId="11" borderId="3" xfId="1" applyNumberFormat="1" applyFont="1" applyFill="1" applyBorder="1"/>
    <xf numFmtId="165" fontId="4" fillId="11" borderId="3" xfId="1" applyNumberFormat="1" applyFont="1" applyFill="1" applyBorder="1"/>
    <xf numFmtId="0" fontId="10" fillId="11" borderId="0" xfId="1" applyFont="1" applyFill="1" applyBorder="1"/>
    <xf numFmtId="0" fontId="10" fillId="11" borderId="3" xfId="1" applyFont="1" applyFill="1" applyBorder="1"/>
    <xf numFmtId="43" fontId="10" fillId="11" borderId="3" xfId="1" applyNumberFormat="1" applyFont="1" applyFill="1" applyBorder="1"/>
    <xf numFmtId="0" fontId="4" fillId="4" borderId="0" xfId="1" applyFont="1" applyFill="1" applyBorder="1"/>
    <xf numFmtId="0" fontId="4" fillId="4" borderId="3" xfId="1" applyFont="1" applyFill="1" applyBorder="1"/>
    <xf numFmtId="43" fontId="4" fillId="4" borderId="3" xfId="1" applyNumberFormat="1" applyFont="1" applyFill="1" applyBorder="1"/>
    <xf numFmtId="0" fontId="4" fillId="12" borderId="0" xfId="2" applyFont="1" applyFill="1" applyBorder="1"/>
    <xf numFmtId="0" fontId="4" fillId="12" borderId="3" xfId="2" applyFont="1" applyFill="1" applyBorder="1"/>
    <xf numFmtId="0" fontId="9" fillId="12" borderId="3" xfId="2" applyFont="1" applyFill="1" applyBorder="1"/>
    <xf numFmtId="165" fontId="4" fillId="12" borderId="3" xfId="2" applyNumberFormat="1" applyFont="1" applyFill="1" applyBorder="1"/>
    <xf numFmtId="43" fontId="4" fillId="12" borderId="3" xfId="2" applyNumberFormat="1" applyFont="1" applyFill="1" applyBorder="1"/>
    <xf numFmtId="0" fontId="11" fillId="0" borderId="0" xfId="0" applyFont="1"/>
    <xf numFmtId="0" fontId="4" fillId="12" borderId="0" xfId="1" applyFont="1" applyFill="1" applyBorder="1"/>
    <xf numFmtId="0" fontId="4" fillId="12" borderId="3" xfId="1" applyFont="1" applyFill="1" applyBorder="1"/>
    <xf numFmtId="0" fontId="9" fillId="12" borderId="3" xfId="1" applyFont="1" applyFill="1" applyBorder="1"/>
    <xf numFmtId="165" fontId="4" fillId="12" borderId="3" xfId="1" applyNumberFormat="1" applyFont="1" applyFill="1" applyBorder="1"/>
    <xf numFmtId="43" fontId="4" fillId="12" borderId="3" xfId="1" applyNumberFormat="1" applyFont="1" applyFill="1" applyBorder="1"/>
    <xf numFmtId="0" fontId="10" fillId="12" borderId="0" xfId="1" applyFont="1" applyFill="1" applyBorder="1"/>
    <xf numFmtId="0" fontId="10" fillId="12" borderId="3" xfId="1" applyFont="1" applyFill="1" applyBorder="1"/>
    <xf numFmtId="43" fontId="10" fillId="12" borderId="3" xfId="1" applyNumberFormat="1" applyFont="1" applyFill="1" applyBorder="1"/>
    <xf numFmtId="0" fontId="11" fillId="3" borderId="0" xfId="0" applyFont="1" applyFill="1"/>
    <xf numFmtId="165" fontId="10" fillId="12" borderId="3" xfId="1" applyNumberFormat="1" applyFont="1" applyFill="1" applyBorder="1"/>
    <xf numFmtId="0" fontId="4" fillId="12" borderId="0" xfId="3" applyFont="1" applyFill="1" applyBorder="1"/>
    <xf numFmtId="0" fontId="4" fillId="12" borderId="3" xfId="3" applyFont="1" applyFill="1" applyBorder="1"/>
    <xf numFmtId="0" fontId="9" fillId="12" borderId="3" xfId="3" applyFont="1" applyFill="1" applyBorder="1"/>
    <xf numFmtId="165" fontId="4" fillId="12" borderId="3" xfId="3" applyNumberFormat="1" applyFont="1" applyFill="1" applyBorder="1"/>
    <xf numFmtId="43" fontId="4" fillId="12" borderId="3" xfId="3" applyNumberFormat="1" applyFont="1" applyFill="1" applyBorder="1"/>
    <xf numFmtId="0" fontId="10" fillId="12" borderId="3" xfId="3" applyFont="1" applyFill="1" applyBorder="1"/>
    <xf numFmtId="0" fontId="4" fillId="12" borderId="1" xfId="1" applyFont="1" applyFill="1" applyBorder="1"/>
    <xf numFmtId="0" fontId="9" fillId="12" borderId="1" xfId="1" applyFont="1" applyFill="1" applyBorder="1"/>
    <xf numFmtId="165" fontId="4" fillId="12" borderId="1" xfId="1" applyNumberFormat="1" applyFont="1" applyFill="1" applyBorder="1"/>
    <xf numFmtId="43" fontId="4" fillId="12" borderId="1" xfId="1" applyNumberFormat="1" applyFont="1" applyFill="1" applyBorder="1"/>
    <xf numFmtId="165" fontId="9" fillId="12" borderId="1" xfId="1" applyNumberFormat="1" applyFont="1" applyFill="1" applyBorder="1"/>
    <xf numFmtId="43" fontId="9" fillId="12" borderId="1" xfId="1" applyNumberFormat="1" applyFont="1" applyFill="1" applyBorder="1"/>
    <xf numFmtId="0" fontId="4" fillId="0" borderId="0" xfId="1" applyFont="1" applyFill="1" applyBorder="1"/>
    <xf numFmtId="0" fontId="4" fillId="0" borderId="3" xfId="1" applyFont="1" applyFill="1" applyBorder="1"/>
    <xf numFmtId="3" fontId="11" fillId="3" borderId="0" xfId="0" applyNumberFormat="1" applyFont="1" applyFill="1"/>
    <xf numFmtId="165" fontId="9" fillId="12" borderId="3" xfId="1" applyNumberFormat="1" applyFont="1" applyFill="1" applyBorder="1"/>
    <xf numFmtId="0" fontId="10" fillId="12" borderId="3" xfId="1" quotePrefix="1" applyFont="1" applyFill="1" applyBorder="1" applyAlignment="1">
      <alignment horizontal="center"/>
    </xf>
    <xf numFmtId="0" fontId="10" fillId="0" borderId="3" xfId="1" applyFont="1" applyFill="1" applyBorder="1"/>
    <xf numFmtId="0" fontId="5" fillId="0" borderId="0" xfId="1" applyFont="1" applyFill="1" applyBorder="1"/>
    <xf numFmtId="43" fontId="5" fillId="0" borderId="3" xfId="1" applyNumberFormat="1" applyFont="1" applyFill="1" applyBorder="1"/>
    <xf numFmtId="0" fontId="0" fillId="0" borderId="0" xfId="0" applyFill="1"/>
    <xf numFmtId="0" fontId="9" fillId="0" borderId="3" xfId="1" applyFont="1" applyFill="1" applyBorder="1"/>
    <xf numFmtId="165" fontId="4" fillId="0" borderId="3" xfId="1" applyNumberFormat="1" applyFont="1" applyFill="1" applyBorder="1"/>
    <xf numFmtId="43" fontId="4" fillId="0" borderId="3" xfId="1" applyNumberFormat="1" applyFont="1" applyFill="1" applyBorder="1"/>
    <xf numFmtId="0" fontId="11" fillId="0" borderId="0" xfId="0" applyFont="1" applyFill="1"/>
    <xf numFmtId="165" fontId="0" fillId="0" borderId="0" xfId="0" applyNumberFormat="1"/>
    <xf numFmtId="43" fontId="4" fillId="13" borderId="3" xfId="1" applyNumberFormat="1" applyFont="1" applyFill="1" applyBorder="1"/>
    <xf numFmtId="0" fontId="4" fillId="13" borderId="0" xfId="1" applyFont="1" applyFill="1" applyBorder="1"/>
    <xf numFmtId="0" fontId="4" fillId="13" borderId="3" xfId="1" applyFont="1" applyFill="1" applyBorder="1"/>
    <xf numFmtId="0" fontId="9" fillId="13" borderId="3" xfId="1" applyFont="1" applyFill="1" applyBorder="1"/>
    <xf numFmtId="0" fontId="10" fillId="13" borderId="0" xfId="1" applyFont="1" applyFill="1" applyBorder="1"/>
    <xf numFmtId="0" fontId="10" fillId="13" borderId="3" xfId="1" applyFont="1" applyFill="1" applyBorder="1"/>
    <xf numFmtId="43" fontId="10" fillId="13" borderId="3" xfId="1" applyNumberFormat="1" applyFont="1" applyFill="1" applyBorder="1"/>
    <xf numFmtId="43" fontId="10" fillId="4" borderId="3" xfId="1" applyNumberFormat="1" applyFont="1" applyFill="1" applyBorder="1"/>
    <xf numFmtId="43" fontId="0" fillId="0" borderId="0" xfId="0" applyNumberFormat="1"/>
    <xf numFmtId="0" fontId="7" fillId="0" borderId="0" xfId="2" applyFont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/>
    </xf>
    <xf numFmtId="0" fontId="7" fillId="0" borderId="0" xfId="3" applyFont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2" defaultPivotStyle="PivotStyleLight16"/>
  <colors>
    <mruColors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M41"/>
  <sheetViews>
    <sheetView zoomScale="98" zoomScaleNormal="98" workbookViewId="0">
      <selection activeCell="H10" sqref="H10:H41"/>
    </sheetView>
  </sheetViews>
  <sheetFormatPr defaultRowHeight="15" x14ac:dyDescent="0.25"/>
  <cols>
    <col min="1" max="1" width="7.570312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1" width="13.85546875" bestFit="1" customWidth="1"/>
  </cols>
  <sheetData>
    <row r="1" spans="1:13" x14ac:dyDescent="0.25">
      <c r="A1" s="22" t="s">
        <v>35</v>
      </c>
      <c r="B1" s="23"/>
      <c r="C1" s="24"/>
      <c r="D1" s="23"/>
      <c r="E1" s="23"/>
      <c r="F1" s="23"/>
      <c r="G1" s="23"/>
      <c r="H1" s="25"/>
      <c r="I1" s="25"/>
    </row>
    <row r="2" spans="1:13" hidden="1" x14ac:dyDescent="0.25">
      <c r="A2" s="22" t="s">
        <v>0</v>
      </c>
      <c r="B2" s="23"/>
      <c r="C2" s="24"/>
      <c r="D2" s="23"/>
      <c r="E2" s="23"/>
      <c r="F2" s="23"/>
      <c r="G2" s="23"/>
      <c r="H2" s="25"/>
      <c r="I2" s="25"/>
    </row>
    <row r="3" spans="1:13" hidden="1" x14ac:dyDescent="0.25">
      <c r="A3" s="26" t="s">
        <v>1</v>
      </c>
      <c r="B3" s="23"/>
      <c r="C3" s="24"/>
      <c r="D3" s="23"/>
      <c r="E3" s="23"/>
      <c r="F3" s="23"/>
      <c r="G3" s="23"/>
      <c r="H3" s="25"/>
      <c r="I3" s="25"/>
    </row>
    <row r="4" spans="1:13" hidden="1" x14ac:dyDescent="0.25">
      <c r="A4" s="26"/>
      <c r="B4" s="23"/>
      <c r="C4" s="24"/>
      <c r="D4" s="23"/>
      <c r="E4" s="23"/>
      <c r="F4" s="23"/>
      <c r="G4" s="23"/>
      <c r="H4" s="25"/>
      <c r="I4" s="25"/>
    </row>
    <row r="5" spans="1:13" ht="21" hidden="1" x14ac:dyDescent="0.25">
      <c r="A5" s="164" t="s">
        <v>66</v>
      </c>
      <c r="B5" s="164"/>
      <c r="C5" s="164"/>
      <c r="D5" s="164"/>
      <c r="E5" s="164"/>
      <c r="F5" s="164"/>
      <c r="G5" s="164"/>
      <c r="H5" s="164"/>
      <c r="I5" s="164"/>
    </row>
    <row r="6" spans="1:13" hidden="1" x14ac:dyDescent="0.25"/>
    <row r="7" spans="1:13" ht="15" hidden="1" customHeight="1" x14ac:dyDescent="0.25">
      <c r="A7" s="165" t="s">
        <v>2</v>
      </c>
      <c r="B7" s="165"/>
      <c r="C7" s="165" t="s">
        <v>14</v>
      </c>
      <c r="D7" s="165" t="s">
        <v>3</v>
      </c>
      <c r="E7" s="165" t="s">
        <v>4</v>
      </c>
      <c r="F7" s="166" t="s">
        <v>5</v>
      </c>
      <c r="G7" s="166"/>
      <c r="H7" s="166"/>
      <c r="I7" s="27" t="s">
        <v>6</v>
      </c>
    </row>
    <row r="8" spans="1:13" hidden="1" x14ac:dyDescent="0.25">
      <c r="A8" s="165"/>
      <c r="B8" s="165"/>
      <c r="C8" s="165"/>
      <c r="D8" s="165"/>
      <c r="E8" s="165"/>
      <c r="F8" s="28" t="s">
        <v>7</v>
      </c>
      <c r="G8" s="28" t="s">
        <v>8</v>
      </c>
      <c r="H8" s="27" t="s">
        <v>9</v>
      </c>
      <c r="I8" s="27" t="s">
        <v>10</v>
      </c>
      <c r="M8" t="s">
        <v>13</v>
      </c>
    </row>
    <row r="9" spans="1:13" hidden="1" x14ac:dyDescent="0.25">
      <c r="A9" s="29">
        <v>2022</v>
      </c>
      <c r="B9" s="29"/>
      <c r="C9" s="29"/>
      <c r="D9" s="29"/>
      <c r="E9" s="29"/>
      <c r="F9" s="29"/>
      <c r="G9" s="29"/>
      <c r="H9" s="30"/>
      <c r="I9" s="31"/>
    </row>
    <row r="10" spans="1:13" s="16" customFormat="1" x14ac:dyDescent="0.25">
      <c r="A10" s="32" t="s">
        <v>23</v>
      </c>
      <c r="B10" s="113">
        <v>3</v>
      </c>
      <c r="C10" s="114">
        <v>2</v>
      </c>
      <c r="D10" s="114">
        <v>2</v>
      </c>
      <c r="E10" s="114" t="s">
        <v>16</v>
      </c>
      <c r="F10" s="115">
        <v>11501</v>
      </c>
      <c r="G10" s="115" t="s">
        <v>15</v>
      </c>
      <c r="H10" s="117">
        <v>3300000</v>
      </c>
      <c r="I10" s="117">
        <f t="shared" ref="I10:I11" si="0">H10</f>
        <v>3300000</v>
      </c>
      <c r="J10" s="20">
        <v>2175001</v>
      </c>
    </row>
    <row r="11" spans="1:13" s="16" customFormat="1" hidden="1" x14ac:dyDescent="0.25">
      <c r="A11" s="33"/>
      <c r="B11" s="113">
        <v>21</v>
      </c>
      <c r="C11" s="114">
        <v>22</v>
      </c>
      <c r="D11" s="114">
        <v>2</v>
      </c>
      <c r="E11" s="114" t="s">
        <v>58</v>
      </c>
      <c r="F11" s="115">
        <v>51101</v>
      </c>
      <c r="G11" s="115" t="s">
        <v>17</v>
      </c>
      <c r="H11" s="116">
        <v>5925000</v>
      </c>
      <c r="I11" s="117">
        <f t="shared" si="0"/>
        <v>5925000</v>
      </c>
      <c r="J11" s="20"/>
    </row>
    <row r="12" spans="1:13" s="16" customFormat="1" hidden="1" x14ac:dyDescent="0.25">
      <c r="A12" s="39" t="s">
        <v>11</v>
      </c>
      <c r="B12" s="32"/>
      <c r="C12" s="32"/>
      <c r="D12" s="32"/>
      <c r="E12" s="32"/>
      <c r="F12" s="34"/>
      <c r="G12" s="34"/>
      <c r="H12" s="40">
        <f>SUM(H10:H11)</f>
        <v>9225000</v>
      </c>
      <c r="I12" s="40">
        <f>SUM(I10:I11)</f>
        <v>9225000</v>
      </c>
      <c r="J12" s="20">
        <f>H12-I12</f>
        <v>0</v>
      </c>
    </row>
    <row r="13" spans="1:13" s="16" customFormat="1" x14ac:dyDescent="0.25">
      <c r="A13" s="32" t="s">
        <v>23</v>
      </c>
      <c r="B13" s="113">
        <v>3</v>
      </c>
      <c r="C13" s="114">
        <v>1</v>
      </c>
      <c r="D13" s="114">
        <v>4</v>
      </c>
      <c r="E13" s="114" t="s">
        <v>16</v>
      </c>
      <c r="F13" s="115">
        <v>11501</v>
      </c>
      <c r="G13" s="115" t="s">
        <v>15</v>
      </c>
      <c r="H13" s="116">
        <v>11167750</v>
      </c>
      <c r="I13" s="117">
        <f t="shared" ref="I13:I36" si="1">H13</f>
        <v>11167750</v>
      </c>
      <c r="J13" s="20"/>
    </row>
    <row r="14" spans="1:13" s="16" customFormat="1" x14ac:dyDescent="0.25">
      <c r="A14" s="33"/>
      <c r="B14" s="113">
        <v>3</v>
      </c>
      <c r="C14" s="114">
        <v>3</v>
      </c>
      <c r="D14" s="114">
        <v>4</v>
      </c>
      <c r="E14" s="114" t="s">
        <v>38</v>
      </c>
      <c r="F14" s="115">
        <v>11501</v>
      </c>
      <c r="G14" s="115" t="s">
        <v>15</v>
      </c>
      <c r="H14" s="116">
        <v>825000</v>
      </c>
      <c r="I14" s="117">
        <f t="shared" si="1"/>
        <v>825000</v>
      </c>
      <c r="J14" s="20"/>
    </row>
    <row r="15" spans="1:13" s="16" customFormat="1" x14ac:dyDescent="0.25">
      <c r="A15" s="33"/>
      <c r="B15" s="113">
        <v>3</v>
      </c>
      <c r="C15" s="114">
        <v>4</v>
      </c>
      <c r="D15" s="114">
        <v>4</v>
      </c>
      <c r="E15" s="114" t="s">
        <v>32</v>
      </c>
      <c r="F15" s="115">
        <v>11501</v>
      </c>
      <c r="G15" s="115" t="s">
        <v>15</v>
      </c>
      <c r="H15" s="116">
        <v>440625</v>
      </c>
      <c r="I15" s="117">
        <f t="shared" si="1"/>
        <v>440625</v>
      </c>
      <c r="J15" s="20"/>
    </row>
    <row r="16" spans="1:13" s="16" customFormat="1" x14ac:dyDescent="0.25">
      <c r="A16" s="33"/>
      <c r="B16" s="113">
        <v>5</v>
      </c>
      <c r="C16" s="114">
        <v>5</v>
      </c>
      <c r="D16" s="114">
        <v>4</v>
      </c>
      <c r="E16" s="114" t="s">
        <v>46</v>
      </c>
      <c r="F16" s="115">
        <v>11501</v>
      </c>
      <c r="G16" s="115" t="s">
        <v>15</v>
      </c>
      <c r="H16" s="116">
        <v>100000</v>
      </c>
      <c r="I16" s="117">
        <f t="shared" si="1"/>
        <v>100000</v>
      </c>
      <c r="J16" s="20"/>
    </row>
    <row r="17" spans="1:10" s="16" customFormat="1" x14ac:dyDescent="0.25">
      <c r="A17" s="33"/>
      <c r="B17" s="113">
        <v>7</v>
      </c>
      <c r="C17" s="114">
        <v>6</v>
      </c>
      <c r="D17" s="114">
        <v>4</v>
      </c>
      <c r="E17" s="114" t="s">
        <v>16</v>
      </c>
      <c r="F17" s="115">
        <v>11501</v>
      </c>
      <c r="G17" s="115" t="s">
        <v>15</v>
      </c>
      <c r="H17" s="116">
        <v>3141550</v>
      </c>
      <c r="I17" s="117">
        <f t="shared" si="1"/>
        <v>3141550</v>
      </c>
      <c r="J17" s="20"/>
    </row>
    <row r="18" spans="1:10" s="16" customFormat="1" x14ac:dyDescent="0.25">
      <c r="A18" s="33"/>
      <c r="B18" s="113">
        <v>10</v>
      </c>
      <c r="C18" s="114">
        <v>7</v>
      </c>
      <c r="D18" s="114">
        <v>4</v>
      </c>
      <c r="E18" s="114" t="s">
        <v>26</v>
      </c>
      <c r="F18" s="115">
        <v>11501</v>
      </c>
      <c r="G18" s="115" t="s">
        <v>15</v>
      </c>
      <c r="H18" s="116">
        <v>700000</v>
      </c>
      <c r="I18" s="117">
        <f t="shared" si="1"/>
        <v>700000</v>
      </c>
      <c r="J18" s="20"/>
    </row>
    <row r="19" spans="1:10" s="16" customFormat="1" hidden="1" x14ac:dyDescent="0.25">
      <c r="A19" s="33"/>
      <c r="B19" s="113">
        <v>11</v>
      </c>
      <c r="C19" s="114">
        <v>8</v>
      </c>
      <c r="D19" s="114">
        <v>4</v>
      </c>
      <c r="E19" s="114" t="s">
        <v>65</v>
      </c>
      <c r="F19" s="115">
        <v>51116</v>
      </c>
      <c r="G19" s="115" t="s">
        <v>52</v>
      </c>
      <c r="H19" s="116">
        <v>500000</v>
      </c>
      <c r="I19" s="117">
        <f t="shared" si="1"/>
        <v>500000</v>
      </c>
      <c r="J19" s="20"/>
    </row>
    <row r="20" spans="1:10" s="16" customFormat="1" x14ac:dyDescent="0.25">
      <c r="A20" s="33"/>
      <c r="B20" s="113">
        <v>13</v>
      </c>
      <c r="C20" s="114">
        <v>9</v>
      </c>
      <c r="D20" s="114">
        <v>4</v>
      </c>
      <c r="E20" s="114" t="s">
        <v>16</v>
      </c>
      <c r="F20" s="115">
        <v>11501</v>
      </c>
      <c r="G20" s="115" t="s">
        <v>15</v>
      </c>
      <c r="H20" s="116">
        <v>18312900</v>
      </c>
      <c r="I20" s="117">
        <f t="shared" si="1"/>
        <v>18312900</v>
      </c>
      <c r="J20" s="20"/>
    </row>
    <row r="21" spans="1:10" s="16" customFormat="1" x14ac:dyDescent="0.25">
      <c r="A21" s="33"/>
      <c r="B21" s="113">
        <v>14</v>
      </c>
      <c r="C21" s="114">
        <v>10</v>
      </c>
      <c r="D21" s="114">
        <v>4</v>
      </c>
      <c r="E21" s="114" t="s">
        <v>32</v>
      </c>
      <c r="F21" s="115">
        <v>11501</v>
      </c>
      <c r="G21" s="115" t="s">
        <v>15</v>
      </c>
      <c r="H21" s="116">
        <v>290600</v>
      </c>
      <c r="I21" s="117">
        <f t="shared" si="1"/>
        <v>290600</v>
      </c>
      <c r="J21" s="20"/>
    </row>
    <row r="22" spans="1:10" s="16" customFormat="1" x14ac:dyDescent="0.25">
      <c r="A22" s="33"/>
      <c r="B22" s="113">
        <v>14</v>
      </c>
      <c r="C22" s="114">
        <v>14</v>
      </c>
      <c r="D22" s="114">
        <v>4</v>
      </c>
      <c r="E22" s="114" t="s">
        <v>24</v>
      </c>
      <c r="F22" s="115">
        <v>11501</v>
      </c>
      <c r="G22" s="115" t="s">
        <v>15</v>
      </c>
      <c r="H22" s="116">
        <v>875000</v>
      </c>
      <c r="I22" s="117">
        <f t="shared" si="1"/>
        <v>875000</v>
      </c>
      <c r="J22" s="20"/>
    </row>
    <row r="23" spans="1:10" s="16" customFormat="1" x14ac:dyDescent="0.25">
      <c r="A23" s="33"/>
      <c r="B23" s="113">
        <v>17</v>
      </c>
      <c r="C23" s="114">
        <v>15</v>
      </c>
      <c r="D23" s="114">
        <v>4</v>
      </c>
      <c r="E23" s="114" t="s">
        <v>16</v>
      </c>
      <c r="F23" s="115">
        <v>11501</v>
      </c>
      <c r="G23" s="115" t="s">
        <v>15</v>
      </c>
      <c r="H23" s="116">
        <v>7801000</v>
      </c>
      <c r="I23" s="117">
        <f t="shared" si="1"/>
        <v>7801000</v>
      </c>
      <c r="J23" s="20"/>
    </row>
    <row r="24" spans="1:10" s="16" customFormat="1" x14ac:dyDescent="0.25">
      <c r="A24" s="33"/>
      <c r="B24" s="113">
        <v>17</v>
      </c>
      <c r="C24" s="114">
        <v>16</v>
      </c>
      <c r="D24" s="114">
        <v>4</v>
      </c>
      <c r="E24" s="114" t="s">
        <v>24</v>
      </c>
      <c r="F24" s="115">
        <v>11501</v>
      </c>
      <c r="G24" s="115" t="s">
        <v>15</v>
      </c>
      <c r="H24" s="116">
        <v>740000</v>
      </c>
      <c r="I24" s="117">
        <f t="shared" si="1"/>
        <v>740000</v>
      </c>
      <c r="J24" s="20"/>
    </row>
    <row r="25" spans="1:10" s="16" customFormat="1" x14ac:dyDescent="0.25">
      <c r="A25" s="33"/>
      <c r="B25" s="113">
        <v>18</v>
      </c>
      <c r="C25" s="114">
        <v>17</v>
      </c>
      <c r="D25" s="114">
        <v>4</v>
      </c>
      <c r="E25" s="114" t="s">
        <v>19</v>
      </c>
      <c r="F25" s="115">
        <v>11501</v>
      </c>
      <c r="G25" s="115" t="s">
        <v>15</v>
      </c>
      <c r="H25" s="116">
        <f>442800+159000</f>
        <v>601800</v>
      </c>
      <c r="I25" s="117">
        <f t="shared" si="1"/>
        <v>601800</v>
      </c>
      <c r="J25" s="20"/>
    </row>
    <row r="26" spans="1:10" s="16" customFormat="1" x14ac:dyDescent="0.25">
      <c r="A26" s="33"/>
      <c r="B26" s="113">
        <v>18</v>
      </c>
      <c r="C26" s="114">
        <v>17</v>
      </c>
      <c r="D26" s="114">
        <v>4</v>
      </c>
      <c r="E26" s="114" t="s">
        <v>53</v>
      </c>
      <c r="F26" s="115">
        <v>11501</v>
      </c>
      <c r="G26" s="115" t="s">
        <v>15</v>
      </c>
      <c r="H26" s="116">
        <f>37600+33000+15800+25000+33800+45000+79200+12500+14900</f>
        <v>296800</v>
      </c>
      <c r="I26" s="117">
        <f t="shared" si="1"/>
        <v>296800</v>
      </c>
    </row>
    <row r="27" spans="1:10" s="16" customFormat="1" x14ac:dyDescent="0.25">
      <c r="A27" s="33"/>
      <c r="B27" s="113">
        <v>18</v>
      </c>
      <c r="C27" s="114">
        <v>17</v>
      </c>
      <c r="D27" s="114">
        <v>4</v>
      </c>
      <c r="E27" s="114" t="s">
        <v>32</v>
      </c>
      <c r="F27" s="115">
        <v>11501</v>
      </c>
      <c r="G27" s="115" t="s">
        <v>15</v>
      </c>
      <c r="H27" s="116">
        <f>58100+58100+58100+48975+51325+46125</f>
        <v>320725</v>
      </c>
      <c r="I27" s="117">
        <f t="shared" si="1"/>
        <v>320725</v>
      </c>
    </row>
    <row r="28" spans="1:10" s="16" customFormat="1" x14ac:dyDescent="0.25">
      <c r="A28" s="33"/>
      <c r="B28" s="113">
        <v>17</v>
      </c>
      <c r="C28" s="114">
        <v>18</v>
      </c>
      <c r="D28" s="114">
        <v>4</v>
      </c>
      <c r="E28" s="114" t="s">
        <v>16</v>
      </c>
      <c r="F28" s="115">
        <v>11501</v>
      </c>
      <c r="G28" s="115" t="s">
        <v>15</v>
      </c>
      <c r="H28" s="116">
        <v>230000</v>
      </c>
      <c r="I28" s="117">
        <f t="shared" si="1"/>
        <v>230000</v>
      </c>
    </row>
    <row r="29" spans="1:10" s="16" customFormat="1" x14ac:dyDescent="0.25">
      <c r="A29" s="33"/>
      <c r="B29" s="113">
        <v>19</v>
      </c>
      <c r="C29" s="114">
        <v>19</v>
      </c>
      <c r="D29" s="114">
        <v>4</v>
      </c>
      <c r="E29" s="114" t="s">
        <v>22</v>
      </c>
      <c r="F29" s="115">
        <v>11501</v>
      </c>
      <c r="G29" s="115" t="s">
        <v>15</v>
      </c>
      <c r="H29" s="116">
        <v>317328</v>
      </c>
      <c r="I29" s="117">
        <f t="shared" si="1"/>
        <v>317328</v>
      </c>
    </row>
    <row r="30" spans="1:10" s="16" customFormat="1" x14ac:dyDescent="0.25">
      <c r="A30" s="33"/>
      <c r="B30" s="113">
        <v>24</v>
      </c>
      <c r="C30" s="114">
        <v>25</v>
      </c>
      <c r="D30" s="114">
        <v>4</v>
      </c>
      <c r="E30" s="114" t="s">
        <v>16</v>
      </c>
      <c r="F30" s="115">
        <v>11501</v>
      </c>
      <c r="G30" s="115" t="s">
        <v>15</v>
      </c>
      <c r="H30" s="116">
        <v>12321652</v>
      </c>
      <c r="I30" s="117">
        <f t="shared" si="1"/>
        <v>12321652</v>
      </c>
    </row>
    <row r="31" spans="1:10" s="16" customFormat="1" x14ac:dyDescent="0.25">
      <c r="A31" s="33"/>
      <c r="B31" s="113">
        <v>24</v>
      </c>
      <c r="C31" s="114">
        <v>26</v>
      </c>
      <c r="D31" s="114">
        <v>4</v>
      </c>
      <c r="E31" s="114" t="s">
        <v>18</v>
      </c>
      <c r="F31" s="115">
        <v>11501</v>
      </c>
      <c r="G31" s="115" t="s">
        <v>15</v>
      </c>
      <c r="H31" s="116">
        <v>1318703</v>
      </c>
      <c r="I31" s="117">
        <f t="shared" si="1"/>
        <v>1318703</v>
      </c>
    </row>
    <row r="32" spans="1:10" s="16" customFormat="1" x14ac:dyDescent="0.25">
      <c r="A32" s="33"/>
      <c r="B32" s="113">
        <v>24</v>
      </c>
      <c r="C32" s="114">
        <v>27</v>
      </c>
      <c r="D32" s="114">
        <v>4</v>
      </c>
      <c r="E32" s="114" t="s">
        <v>53</v>
      </c>
      <c r="F32" s="115">
        <v>11501</v>
      </c>
      <c r="G32" s="115" t="s">
        <v>15</v>
      </c>
      <c r="H32" s="116">
        <v>59800</v>
      </c>
      <c r="I32" s="117">
        <f t="shared" si="1"/>
        <v>59800</v>
      </c>
    </row>
    <row r="33" spans="1:11" s="16" customFormat="1" x14ac:dyDescent="0.25">
      <c r="A33" s="33"/>
      <c r="B33" s="113">
        <v>24</v>
      </c>
      <c r="C33" s="114">
        <v>27</v>
      </c>
      <c r="D33" s="114">
        <v>4</v>
      </c>
      <c r="E33" s="114" t="s">
        <v>21</v>
      </c>
      <c r="F33" s="115">
        <v>11501</v>
      </c>
      <c r="G33" s="115" t="s">
        <v>15</v>
      </c>
      <c r="H33" s="116">
        <f>111000+41700+44400</f>
        <v>197100</v>
      </c>
      <c r="I33" s="117">
        <f t="shared" si="1"/>
        <v>197100</v>
      </c>
    </row>
    <row r="34" spans="1:11" s="16" customFormat="1" x14ac:dyDescent="0.25">
      <c r="A34" s="33"/>
      <c r="B34" s="113">
        <v>25</v>
      </c>
      <c r="C34" s="114">
        <v>28</v>
      </c>
      <c r="D34" s="114">
        <v>4</v>
      </c>
      <c r="E34" s="114" t="s">
        <v>38</v>
      </c>
      <c r="F34" s="115">
        <v>11501</v>
      </c>
      <c r="G34" s="115" t="s">
        <v>15</v>
      </c>
      <c r="H34" s="116">
        <v>1360000</v>
      </c>
      <c r="I34" s="117">
        <f t="shared" si="1"/>
        <v>1360000</v>
      </c>
    </row>
    <row r="35" spans="1:11" s="16" customFormat="1" x14ac:dyDescent="0.25">
      <c r="A35" s="33"/>
      <c r="B35" s="113">
        <v>28</v>
      </c>
      <c r="C35" s="114">
        <v>29</v>
      </c>
      <c r="D35" s="114">
        <v>4</v>
      </c>
      <c r="E35" s="114" t="s">
        <v>16</v>
      </c>
      <c r="F35" s="115">
        <v>11501</v>
      </c>
      <c r="G35" s="115" t="s">
        <v>15</v>
      </c>
      <c r="H35" s="116">
        <v>11280000</v>
      </c>
      <c r="I35" s="117">
        <f t="shared" si="1"/>
        <v>11280000</v>
      </c>
      <c r="K35" s="20">
        <v>1490800</v>
      </c>
    </row>
    <row r="36" spans="1:11" s="16" customFormat="1" x14ac:dyDescent="0.25">
      <c r="A36" s="33"/>
      <c r="B36" s="113">
        <v>26</v>
      </c>
      <c r="C36" s="114">
        <v>31</v>
      </c>
      <c r="D36" s="114">
        <v>4</v>
      </c>
      <c r="E36" s="114" t="s">
        <v>32</v>
      </c>
      <c r="F36" s="115">
        <v>11501</v>
      </c>
      <c r="G36" s="115" t="s">
        <v>15</v>
      </c>
      <c r="H36" s="116">
        <v>1651450</v>
      </c>
      <c r="I36" s="117">
        <f t="shared" si="1"/>
        <v>1651450</v>
      </c>
    </row>
    <row r="37" spans="1:11" hidden="1" x14ac:dyDescent="0.25">
      <c r="A37" s="41" t="s">
        <v>12</v>
      </c>
      <c r="B37" s="32"/>
      <c r="C37" s="32"/>
      <c r="D37" s="32"/>
      <c r="E37" s="32"/>
      <c r="F37" s="34"/>
      <c r="G37" s="34"/>
      <c r="H37" s="40">
        <f>SUM(H13:H36)</f>
        <v>74849783</v>
      </c>
      <c r="I37" s="40">
        <f>SUM(I13:I36)</f>
        <v>74849783</v>
      </c>
      <c r="J37" s="21">
        <f>H37-I37</f>
        <v>0</v>
      </c>
    </row>
    <row r="38" spans="1:11" hidden="1" x14ac:dyDescent="0.25">
      <c r="A38" s="25"/>
      <c r="B38" s="35"/>
      <c r="C38" s="36"/>
      <c r="D38" s="37"/>
      <c r="E38" s="37"/>
      <c r="F38" s="37"/>
      <c r="G38" s="37"/>
      <c r="H38" s="37"/>
      <c r="I38" s="37"/>
    </row>
    <row r="39" spans="1:11" ht="15.75" hidden="1" thickBot="1" x14ac:dyDescent="0.3">
      <c r="A39" s="25"/>
      <c r="H39" s="14">
        <f>H12+H37</f>
        <v>84074783</v>
      </c>
      <c r="I39" s="38">
        <f>I12+I37</f>
        <v>84074783</v>
      </c>
    </row>
    <row r="40" spans="1:11" hidden="1" x14ac:dyDescent="0.25"/>
    <row r="41" spans="1:11" x14ac:dyDescent="0.25">
      <c r="B41" s="113">
        <v>28</v>
      </c>
      <c r="C41" s="114">
        <v>30</v>
      </c>
      <c r="D41" s="114">
        <v>4</v>
      </c>
      <c r="E41" s="114" t="s">
        <v>25</v>
      </c>
      <c r="F41" s="115">
        <v>11501</v>
      </c>
      <c r="G41" s="115" t="s">
        <v>15</v>
      </c>
      <c r="H41" s="116">
        <v>615000</v>
      </c>
      <c r="I41" s="117">
        <f t="shared" ref="I41" si="2">H41</f>
        <v>615000</v>
      </c>
      <c r="J41" s="118" t="s">
        <v>168</v>
      </c>
    </row>
  </sheetData>
  <autoFilter ref="F1:F41">
    <filterColumn colId="0">
      <filters>
        <filter val="11501"/>
      </filters>
    </filterColumn>
  </autoFilter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59"/>
  <sheetViews>
    <sheetView zoomScale="98" zoomScaleNormal="98" workbookViewId="0">
      <selection activeCell="M27" sqref="M27"/>
    </sheetView>
  </sheetViews>
  <sheetFormatPr defaultRowHeight="15" x14ac:dyDescent="0.25"/>
  <cols>
    <col min="1" max="1" width="9.85546875" customWidth="1"/>
    <col min="2" max="2" width="3.42578125" customWidth="1"/>
    <col min="3" max="3" width="5.28515625" customWidth="1"/>
    <col min="4" max="4" width="4.28515625" customWidth="1"/>
    <col min="5" max="5" width="22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0" width="13.85546875" bestFit="1" customWidth="1"/>
    <col min="11" max="11" width="14.28515625" bestFit="1" customWidth="1"/>
  </cols>
  <sheetData>
    <row r="1" spans="1:13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3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3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3" x14ac:dyDescent="0.25">
      <c r="A4" s="6"/>
      <c r="B4" s="3"/>
      <c r="C4" s="4"/>
      <c r="D4" s="3"/>
      <c r="E4" s="3"/>
      <c r="F4" s="3"/>
      <c r="G4" s="3"/>
      <c r="H4" s="5"/>
      <c r="I4" s="5"/>
    </row>
    <row r="5" spans="1:13" ht="21" x14ac:dyDescent="0.25">
      <c r="A5" s="167" t="s">
        <v>141</v>
      </c>
      <c r="B5" s="167"/>
      <c r="C5" s="167"/>
      <c r="D5" s="167"/>
      <c r="E5" s="167"/>
      <c r="F5" s="167"/>
      <c r="G5" s="167"/>
      <c r="H5" s="167"/>
      <c r="I5" s="167"/>
    </row>
    <row r="7" spans="1:13" ht="15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3" x14ac:dyDescent="0.25">
      <c r="A8" s="168"/>
      <c r="B8" s="168"/>
      <c r="C8" s="168"/>
      <c r="D8" s="168"/>
      <c r="E8" s="168"/>
      <c r="F8" s="72" t="s">
        <v>7</v>
      </c>
      <c r="G8" s="72" t="s">
        <v>8</v>
      </c>
      <c r="H8" s="9" t="s">
        <v>9</v>
      </c>
      <c r="I8" s="9" t="s">
        <v>10</v>
      </c>
      <c r="M8" t="s">
        <v>13</v>
      </c>
    </row>
    <row r="9" spans="1:13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3" x14ac:dyDescent="0.25">
      <c r="A10" s="17" t="s">
        <v>59</v>
      </c>
      <c r="B10" s="119">
        <v>4</v>
      </c>
      <c r="C10" s="120">
        <v>347</v>
      </c>
      <c r="D10" s="120">
        <v>2</v>
      </c>
      <c r="E10" s="120" t="s">
        <v>16</v>
      </c>
      <c r="F10" s="121">
        <v>11501</v>
      </c>
      <c r="G10" s="121" t="s">
        <v>15</v>
      </c>
      <c r="H10" s="123">
        <v>1960000</v>
      </c>
      <c r="I10" s="123">
        <f t="shared" ref="I10:I17" si="0">H10</f>
        <v>1960000</v>
      </c>
    </row>
    <row r="11" spans="1:13" x14ac:dyDescent="0.25">
      <c r="A11" s="17"/>
      <c r="B11" s="119">
        <v>6</v>
      </c>
      <c r="C11" s="120">
        <v>350</v>
      </c>
      <c r="D11" s="120">
        <v>2</v>
      </c>
      <c r="E11" s="120" t="s">
        <v>88</v>
      </c>
      <c r="F11" s="121">
        <v>51101</v>
      </c>
      <c r="G11" s="121" t="s">
        <v>17</v>
      </c>
      <c r="H11" s="123">
        <v>2065000</v>
      </c>
      <c r="I11" s="123">
        <f t="shared" si="0"/>
        <v>2065000</v>
      </c>
    </row>
    <row r="12" spans="1:13" x14ac:dyDescent="0.25">
      <c r="A12" s="17"/>
      <c r="B12" s="119">
        <v>4</v>
      </c>
      <c r="C12" s="120">
        <v>352</v>
      </c>
      <c r="D12" s="120">
        <v>2</v>
      </c>
      <c r="E12" s="120" t="s">
        <v>34</v>
      </c>
      <c r="F12" s="121">
        <v>51101</v>
      </c>
      <c r="G12" s="121" t="s">
        <v>17</v>
      </c>
      <c r="H12" s="123">
        <v>9850000</v>
      </c>
      <c r="I12" s="123">
        <f t="shared" si="0"/>
        <v>9850000</v>
      </c>
    </row>
    <row r="13" spans="1:13" x14ac:dyDescent="0.25">
      <c r="A13" s="17"/>
      <c r="B13" s="119">
        <v>5</v>
      </c>
      <c r="C13" s="120">
        <v>353</v>
      </c>
      <c r="D13" s="120">
        <v>2</v>
      </c>
      <c r="E13" s="120" t="s">
        <v>72</v>
      </c>
      <c r="F13" s="121">
        <v>51101</v>
      </c>
      <c r="G13" s="121" t="s">
        <v>17</v>
      </c>
      <c r="H13" s="123">
        <v>1030000</v>
      </c>
      <c r="I13" s="123">
        <f t="shared" si="0"/>
        <v>1030000</v>
      </c>
    </row>
    <row r="14" spans="1:13" x14ac:dyDescent="0.25">
      <c r="A14" s="17"/>
      <c r="B14" s="119">
        <v>10</v>
      </c>
      <c r="C14" s="120">
        <v>355</v>
      </c>
      <c r="D14" s="120">
        <v>2</v>
      </c>
      <c r="E14" s="120" t="s">
        <v>142</v>
      </c>
      <c r="F14" s="121">
        <v>51101</v>
      </c>
      <c r="G14" s="121" t="s">
        <v>17</v>
      </c>
      <c r="H14" s="123">
        <v>1600000</v>
      </c>
      <c r="I14" s="123">
        <f t="shared" si="0"/>
        <v>1600000</v>
      </c>
    </row>
    <row r="15" spans="1:13" x14ac:dyDescent="0.25">
      <c r="A15" s="17"/>
      <c r="B15" s="119">
        <v>12</v>
      </c>
      <c r="C15" s="120">
        <v>361</v>
      </c>
      <c r="D15" s="120">
        <v>2</v>
      </c>
      <c r="E15" s="120" t="s">
        <v>143</v>
      </c>
      <c r="F15" s="121">
        <v>51101</v>
      </c>
      <c r="G15" s="121" t="s">
        <v>17</v>
      </c>
      <c r="H15" s="123">
        <v>17600000</v>
      </c>
      <c r="I15" s="123">
        <f t="shared" ref="I15" si="1">H15</f>
        <v>17600000</v>
      </c>
    </row>
    <row r="16" spans="1:13" x14ac:dyDescent="0.25">
      <c r="A16" s="17"/>
      <c r="B16" s="103">
        <v>17</v>
      </c>
      <c r="C16" s="102">
        <v>365</v>
      </c>
      <c r="D16" s="102">
        <v>2</v>
      </c>
      <c r="E16" s="102" t="s">
        <v>16</v>
      </c>
      <c r="F16" s="104">
        <v>11501</v>
      </c>
      <c r="G16" s="104" t="s">
        <v>15</v>
      </c>
      <c r="H16" s="105">
        <v>2145000</v>
      </c>
      <c r="I16" s="105">
        <f t="shared" si="0"/>
        <v>2145000</v>
      </c>
      <c r="J16" s="127" t="s">
        <v>182</v>
      </c>
    </row>
    <row r="17" spans="1:11" x14ac:dyDescent="0.25">
      <c r="A17" s="18"/>
      <c r="B17" s="119">
        <v>27</v>
      </c>
      <c r="C17" s="120">
        <v>372</v>
      </c>
      <c r="D17" s="120">
        <v>2</v>
      </c>
      <c r="E17" s="120" t="s">
        <v>114</v>
      </c>
      <c r="F17" s="121">
        <v>51101</v>
      </c>
      <c r="G17" s="121" t="s">
        <v>17</v>
      </c>
      <c r="H17" s="123">
        <v>5020400</v>
      </c>
      <c r="I17" s="123">
        <f t="shared" si="0"/>
        <v>5020400</v>
      </c>
    </row>
    <row r="18" spans="1:11" s="16" customFormat="1" x14ac:dyDescent="0.25">
      <c r="A18" s="42" t="s">
        <v>11</v>
      </c>
      <c r="B18" s="17"/>
      <c r="C18" s="17"/>
      <c r="D18" s="17"/>
      <c r="E18" s="17"/>
      <c r="F18" s="19"/>
      <c r="G18" s="19"/>
      <c r="H18" s="43">
        <f>SUM(H10:H17)</f>
        <v>41270400</v>
      </c>
      <c r="I18" s="43">
        <f>SUM(I10:I17)</f>
        <v>41270400</v>
      </c>
      <c r="J18" s="21">
        <f>H18-I18</f>
        <v>0</v>
      </c>
    </row>
    <row r="19" spans="1:11" s="16" customFormat="1" x14ac:dyDescent="0.25">
      <c r="A19" s="17" t="s">
        <v>59</v>
      </c>
      <c r="B19" s="119">
        <v>3</v>
      </c>
      <c r="C19" s="120">
        <v>346</v>
      </c>
      <c r="D19" s="120">
        <v>4</v>
      </c>
      <c r="E19" s="120" t="s">
        <v>46</v>
      </c>
      <c r="F19" s="121">
        <v>11501</v>
      </c>
      <c r="G19" s="121" t="s">
        <v>15</v>
      </c>
      <c r="H19" s="122">
        <v>270000</v>
      </c>
      <c r="I19" s="123">
        <f t="shared" ref="I19:I45" si="2">H19</f>
        <v>270000</v>
      </c>
    </row>
    <row r="20" spans="1:11" s="16" customFormat="1" x14ac:dyDescent="0.25">
      <c r="A20" s="18"/>
      <c r="B20" s="119">
        <v>4</v>
      </c>
      <c r="C20" s="120">
        <v>348</v>
      </c>
      <c r="D20" s="120">
        <v>4</v>
      </c>
      <c r="E20" s="120" t="s">
        <v>127</v>
      </c>
      <c r="F20" s="121">
        <v>11501</v>
      </c>
      <c r="G20" s="121" t="s">
        <v>15</v>
      </c>
      <c r="H20" s="122">
        <v>95000</v>
      </c>
      <c r="I20" s="123">
        <f t="shared" si="2"/>
        <v>95000</v>
      </c>
    </row>
    <row r="21" spans="1:11" s="16" customFormat="1" x14ac:dyDescent="0.25">
      <c r="A21" s="18"/>
      <c r="B21" s="119"/>
      <c r="C21" s="120"/>
      <c r="D21" s="120">
        <v>4</v>
      </c>
      <c r="E21" s="120" t="s">
        <v>28</v>
      </c>
      <c r="F21" s="121">
        <v>11501</v>
      </c>
      <c r="G21" s="121" t="s">
        <v>15</v>
      </c>
      <c r="H21" s="122">
        <f>641316-H20-H22</f>
        <v>503500</v>
      </c>
      <c r="I21" s="123">
        <f t="shared" si="2"/>
        <v>503500</v>
      </c>
    </row>
    <row r="22" spans="1:11" s="16" customFormat="1" x14ac:dyDescent="0.25">
      <c r="A22" s="18"/>
      <c r="B22" s="119"/>
      <c r="C22" s="120"/>
      <c r="D22" s="120">
        <v>4</v>
      </c>
      <c r="E22" s="120" t="s">
        <v>41</v>
      </c>
      <c r="F22" s="121">
        <v>11501</v>
      </c>
      <c r="G22" s="121" t="s">
        <v>15</v>
      </c>
      <c r="H22" s="122">
        <v>42816</v>
      </c>
      <c r="I22" s="123">
        <f t="shared" si="2"/>
        <v>42816</v>
      </c>
    </row>
    <row r="23" spans="1:11" s="16" customFormat="1" x14ac:dyDescent="0.25">
      <c r="A23" s="18"/>
      <c r="B23" s="103">
        <v>5</v>
      </c>
      <c r="C23" s="102">
        <v>349</v>
      </c>
      <c r="D23" s="102">
        <v>4</v>
      </c>
      <c r="E23" s="102" t="s">
        <v>16</v>
      </c>
      <c r="F23" s="104">
        <v>11501</v>
      </c>
      <c r="G23" s="104" t="s">
        <v>15</v>
      </c>
      <c r="H23" s="106">
        <v>9145200</v>
      </c>
      <c r="I23" s="105">
        <f t="shared" si="2"/>
        <v>9145200</v>
      </c>
      <c r="J23" s="127" t="s">
        <v>182</v>
      </c>
    </row>
    <row r="24" spans="1:11" s="16" customFormat="1" x14ac:dyDescent="0.25">
      <c r="A24" s="18"/>
      <c r="B24" s="119">
        <v>6</v>
      </c>
      <c r="C24" s="120">
        <v>351</v>
      </c>
      <c r="D24" s="120">
        <v>4</v>
      </c>
      <c r="E24" s="120" t="s">
        <v>24</v>
      </c>
      <c r="F24" s="121">
        <v>11501</v>
      </c>
      <c r="G24" s="121" t="s">
        <v>15</v>
      </c>
      <c r="H24" s="122">
        <v>496933</v>
      </c>
      <c r="I24" s="123">
        <f t="shared" si="2"/>
        <v>496933</v>
      </c>
      <c r="K24" s="21"/>
    </row>
    <row r="25" spans="1:11" s="16" customFormat="1" x14ac:dyDescent="0.25">
      <c r="A25" s="18"/>
      <c r="B25" s="119">
        <v>10</v>
      </c>
      <c r="C25" s="120">
        <v>354</v>
      </c>
      <c r="D25" s="120">
        <v>4</v>
      </c>
      <c r="E25" s="120" t="s">
        <v>62</v>
      </c>
      <c r="F25" s="121">
        <v>51116</v>
      </c>
      <c r="G25" s="121" t="s">
        <v>52</v>
      </c>
      <c r="H25" s="122">
        <v>865800</v>
      </c>
      <c r="I25" s="123">
        <f t="shared" si="2"/>
        <v>865800</v>
      </c>
      <c r="K25" s="46"/>
    </row>
    <row r="26" spans="1:11" s="16" customFormat="1" x14ac:dyDescent="0.25">
      <c r="A26" s="18"/>
      <c r="B26" s="103">
        <v>11</v>
      </c>
      <c r="C26" s="102">
        <v>356</v>
      </c>
      <c r="D26" s="102">
        <v>4</v>
      </c>
      <c r="E26" s="102" t="s">
        <v>16</v>
      </c>
      <c r="F26" s="104">
        <v>11501</v>
      </c>
      <c r="G26" s="104" t="s">
        <v>15</v>
      </c>
      <c r="H26" s="106">
        <v>368720</v>
      </c>
      <c r="I26" s="105">
        <f t="shared" si="2"/>
        <v>368720</v>
      </c>
      <c r="J26" s="127" t="s">
        <v>182</v>
      </c>
    </row>
    <row r="27" spans="1:11" s="16" customFormat="1" x14ac:dyDescent="0.25">
      <c r="A27" s="18"/>
      <c r="B27" s="119">
        <v>11</v>
      </c>
      <c r="C27" s="120">
        <v>357</v>
      </c>
      <c r="D27" s="120">
        <v>4</v>
      </c>
      <c r="E27" s="120" t="s">
        <v>111</v>
      </c>
      <c r="F27" s="121">
        <v>11501</v>
      </c>
      <c r="G27" s="121" t="s">
        <v>15</v>
      </c>
      <c r="H27" s="122">
        <v>1241800</v>
      </c>
      <c r="I27" s="123">
        <f t="shared" si="2"/>
        <v>1241800</v>
      </c>
      <c r="J27" s="21">
        <f>H27-I27</f>
        <v>0</v>
      </c>
    </row>
    <row r="28" spans="1:11" s="16" customFormat="1" x14ac:dyDescent="0.25">
      <c r="A28" s="18"/>
      <c r="B28" s="119">
        <v>11</v>
      </c>
      <c r="C28" s="120">
        <v>358</v>
      </c>
      <c r="D28" s="120">
        <v>4</v>
      </c>
      <c r="E28" s="120" t="s">
        <v>18</v>
      </c>
      <c r="F28" s="121">
        <v>11501</v>
      </c>
      <c r="G28" s="121" t="s">
        <v>15</v>
      </c>
      <c r="H28" s="122">
        <v>507425</v>
      </c>
      <c r="I28" s="123">
        <f t="shared" si="2"/>
        <v>507425</v>
      </c>
      <c r="J28" s="127" t="s">
        <v>183</v>
      </c>
    </row>
    <row r="29" spans="1:11" s="16" customFormat="1" x14ac:dyDescent="0.25">
      <c r="A29" s="18"/>
      <c r="B29" s="119">
        <v>12</v>
      </c>
      <c r="C29" s="120">
        <v>359</v>
      </c>
      <c r="D29" s="120">
        <v>4</v>
      </c>
      <c r="E29" s="120" t="s">
        <v>22</v>
      </c>
      <c r="F29" s="121">
        <v>11501</v>
      </c>
      <c r="G29" s="121" t="s">
        <v>15</v>
      </c>
      <c r="H29" s="122">
        <v>188700</v>
      </c>
      <c r="I29" s="123">
        <f t="shared" si="2"/>
        <v>188700</v>
      </c>
    </row>
    <row r="30" spans="1:11" s="16" customFormat="1" x14ac:dyDescent="0.25">
      <c r="A30" s="18"/>
      <c r="B30" s="119">
        <v>11</v>
      </c>
      <c r="C30" s="120">
        <v>360</v>
      </c>
      <c r="D30" s="120">
        <v>4</v>
      </c>
      <c r="E30" s="120" t="s">
        <v>16</v>
      </c>
      <c r="F30" s="121">
        <v>11501</v>
      </c>
      <c r="G30" s="121" t="s">
        <v>15</v>
      </c>
      <c r="H30" s="144">
        <v>563000</v>
      </c>
      <c r="I30" s="123">
        <f t="shared" si="2"/>
        <v>563000</v>
      </c>
    </row>
    <row r="31" spans="1:11" s="16" customFormat="1" x14ac:dyDescent="0.25">
      <c r="A31" s="18"/>
      <c r="B31" s="119">
        <v>12</v>
      </c>
      <c r="C31" s="120">
        <v>362</v>
      </c>
      <c r="D31" s="120">
        <v>4</v>
      </c>
      <c r="E31" s="120" t="s">
        <v>24</v>
      </c>
      <c r="F31" s="121">
        <v>11501</v>
      </c>
      <c r="G31" s="121" t="s">
        <v>15</v>
      </c>
      <c r="H31" s="122">
        <v>6000000</v>
      </c>
      <c r="I31" s="123">
        <f t="shared" si="2"/>
        <v>6000000</v>
      </c>
    </row>
    <row r="32" spans="1:11" s="16" customFormat="1" x14ac:dyDescent="0.25">
      <c r="A32" s="18"/>
      <c r="B32" s="119">
        <v>14</v>
      </c>
      <c r="C32" s="120">
        <v>363</v>
      </c>
      <c r="D32" s="120">
        <v>4</v>
      </c>
      <c r="E32" s="120" t="s">
        <v>16</v>
      </c>
      <c r="F32" s="121">
        <v>11501</v>
      </c>
      <c r="G32" s="121" t="s">
        <v>15</v>
      </c>
      <c r="H32" s="122">
        <v>627800</v>
      </c>
      <c r="I32" s="123">
        <f t="shared" si="2"/>
        <v>627800</v>
      </c>
    </row>
    <row r="33" spans="1:10" s="16" customFormat="1" x14ac:dyDescent="0.25">
      <c r="A33" s="18"/>
      <c r="B33" s="103">
        <v>14</v>
      </c>
      <c r="C33" s="102">
        <v>364</v>
      </c>
      <c r="D33" s="102">
        <v>4</v>
      </c>
      <c r="E33" s="102" t="s">
        <v>16</v>
      </c>
      <c r="F33" s="104">
        <v>11501</v>
      </c>
      <c r="G33" s="104" t="s">
        <v>15</v>
      </c>
      <c r="H33" s="106">
        <v>2547700</v>
      </c>
      <c r="I33" s="105">
        <f t="shared" si="2"/>
        <v>2547700</v>
      </c>
      <c r="J33" s="127" t="s">
        <v>182</v>
      </c>
    </row>
    <row r="34" spans="1:10" s="16" customFormat="1" x14ac:dyDescent="0.25">
      <c r="A34" s="18"/>
      <c r="B34" s="119">
        <v>18</v>
      </c>
      <c r="C34" s="120">
        <v>366</v>
      </c>
      <c r="D34" s="120">
        <v>4</v>
      </c>
      <c r="E34" s="120" t="s">
        <v>62</v>
      </c>
      <c r="F34" s="121">
        <v>11501</v>
      </c>
      <c r="G34" s="121" t="s">
        <v>15</v>
      </c>
      <c r="H34" s="122">
        <v>2175600</v>
      </c>
      <c r="I34" s="123">
        <f t="shared" si="2"/>
        <v>2175600</v>
      </c>
      <c r="J34" s="20"/>
    </row>
    <row r="35" spans="1:10" s="16" customFormat="1" x14ac:dyDescent="0.25">
      <c r="A35" s="18"/>
      <c r="B35" s="119">
        <v>20</v>
      </c>
      <c r="C35" s="120">
        <v>367</v>
      </c>
      <c r="D35" s="120">
        <v>4</v>
      </c>
      <c r="E35" s="120" t="s">
        <v>56</v>
      </c>
      <c r="F35" s="121">
        <v>11501</v>
      </c>
      <c r="G35" s="121" t="s">
        <v>15</v>
      </c>
      <c r="H35" s="122">
        <v>27975</v>
      </c>
      <c r="I35" s="123">
        <f t="shared" si="2"/>
        <v>27975</v>
      </c>
      <c r="J35" s="20"/>
    </row>
    <row r="36" spans="1:10" s="16" customFormat="1" x14ac:dyDescent="0.25">
      <c r="A36" s="18"/>
      <c r="B36" s="119"/>
      <c r="C36" s="120"/>
      <c r="D36" s="120">
        <v>4</v>
      </c>
      <c r="E36" s="120" t="s">
        <v>32</v>
      </c>
      <c r="F36" s="121">
        <v>11501</v>
      </c>
      <c r="G36" s="121" t="s">
        <v>15</v>
      </c>
      <c r="H36" s="122">
        <v>59850</v>
      </c>
      <c r="I36" s="123">
        <f t="shared" ref="I36:I37" si="3">H36</f>
        <v>59850</v>
      </c>
      <c r="J36" s="20"/>
    </row>
    <row r="37" spans="1:10" s="16" customFormat="1" x14ac:dyDescent="0.25">
      <c r="A37" s="18"/>
      <c r="B37" s="119"/>
      <c r="C37" s="120"/>
      <c r="D37" s="120">
        <v>4</v>
      </c>
      <c r="E37" s="120" t="s">
        <v>144</v>
      </c>
      <c r="F37" s="121">
        <v>11501</v>
      </c>
      <c r="G37" s="121" t="s">
        <v>15</v>
      </c>
      <c r="H37" s="122">
        <v>20000</v>
      </c>
      <c r="I37" s="123">
        <f t="shared" si="3"/>
        <v>20000</v>
      </c>
      <c r="J37" s="20"/>
    </row>
    <row r="38" spans="1:10" s="16" customFormat="1" x14ac:dyDescent="0.25">
      <c r="A38" s="18"/>
      <c r="B38" s="119">
        <v>20</v>
      </c>
      <c r="C38" s="120">
        <v>368</v>
      </c>
      <c r="D38" s="120">
        <v>4</v>
      </c>
      <c r="E38" s="120" t="s">
        <v>24</v>
      </c>
      <c r="F38" s="121">
        <v>11501</v>
      </c>
      <c r="G38" s="121" t="s">
        <v>15</v>
      </c>
      <c r="H38" s="122">
        <v>411667</v>
      </c>
      <c r="I38" s="123">
        <f t="shared" si="2"/>
        <v>411667</v>
      </c>
      <c r="J38" s="20"/>
    </row>
    <row r="39" spans="1:10" s="16" customFormat="1" x14ac:dyDescent="0.25">
      <c r="A39" s="18"/>
      <c r="B39" s="119">
        <v>20</v>
      </c>
      <c r="C39" s="120">
        <v>369</v>
      </c>
      <c r="D39" s="120">
        <v>4</v>
      </c>
      <c r="E39" s="120" t="s">
        <v>56</v>
      </c>
      <c r="F39" s="121">
        <v>11501</v>
      </c>
      <c r="G39" s="121" t="s">
        <v>15</v>
      </c>
      <c r="H39" s="122">
        <v>392400</v>
      </c>
      <c r="I39" s="123">
        <f t="shared" si="2"/>
        <v>392400</v>
      </c>
      <c r="J39" s="20"/>
    </row>
    <row r="40" spans="1:10" s="16" customFormat="1" x14ac:dyDescent="0.25">
      <c r="A40" s="18"/>
      <c r="B40" s="103">
        <v>21</v>
      </c>
      <c r="C40" s="102">
        <v>370</v>
      </c>
      <c r="D40" s="102">
        <v>4</v>
      </c>
      <c r="E40" s="102" t="s">
        <v>16</v>
      </c>
      <c r="F40" s="104">
        <v>11501</v>
      </c>
      <c r="G40" s="104" t="s">
        <v>15</v>
      </c>
      <c r="H40" s="106">
        <v>2521250</v>
      </c>
      <c r="I40" s="105">
        <f t="shared" si="2"/>
        <v>2521250</v>
      </c>
      <c r="J40" s="127" t="s">
        <v>182</v>
      </c>
    </row>
    <row r="41" spans="1:10" s="16" customFormat="1" x14ac:dyDescent="0.25">
      <c r="A41" s="18"/>
      <c r="B41" s="119">
        <v>25</v>
      </c>
      <c r="C41" s="120">
        <v>371</v>
      </c>
      <c r="D41" s="120">
        <v>4</v>
      </c>
      <c r="E41" s="120" t="s">
        <v>18</v>
      </c>
      <c r="F41" s="121">
        <v>11501</v>
      </c>
      <c r="G41" s="121" t="s">
        <v>15</v>
      </c>
      <c r="H41" s="122">
        <v>513313</v>
      </c>
      <c r="I41" s="123">
        <f t="shared" si="2"/>
        <v>513313</v>
      </c>
      <c r="J41" s="127" t="s">
        <v>183</v>
      </c>
    </row>
    <row r="42" spans="1:10" s="16" customFormat="1" x14ac:dyDescent="0.25">
      <c r="A42" s="18"/>
      <c r="B42" s="103">
        <v>27</v>
      </c>
      <c r="C42" s="102">
        <v>373</v>
      </c>
      <c r="D42" s="102">
        <v>4</v>
      </c>
      <c r="E42" s="102" t="s">
        <v>16</v>
      </c>
      <c r="F42" s="104">
        <v>11501</v>
      </c>
      <c r="G42" s="104" t="s">
        <v>15</v>
      </c>
      <c r="H42" s="106">
        <v>4768000</v>
      </c>
      <c r="I42" s="105">
        <f t="shared" si="2"/>
        <v>4768000</v>
      </c>
      <c r="J42" s="127" t="s">
        <v>182</v>
      </c>
    </row>
    <row r="43" spans="1:10" s="16" customFormat="1" x14ac:dyDescent="0.25">
      <c r="A43" s="18"/>
      <c r="B43" s="119">
        <v>27</v>
      </c>
      <c r="C43" s="120">
        <v>374</v>
      </c>
      <c r="D43" s="120">
        <v>4</v>
      </c>
      <c r="E43" s="120" t="s">
        <v>144</v>
      </c>
      <c r="F43" s="121">
        <v>11501</v>
      </c>
      <c r="G43" s="121" t="s">
        <v>15</v>
      </c>
      <c r="H43" s="122">
        <v>49000</v>
      </c>
      <c r="I43" s="123">
        <f t="shared" si="2"/>
        <v>49000</v>
      </c>
      <c r="J43" s="20"/>
    </row>
    <row r="44" spans="1:10" s="16" customFormat="1" x14ac:dyDescent="0.25">
      <c r="A44" s="18"/>
      <c r="B44" s="119">
        <v>28</v>
      </c>
      <c r="C44" s="120">
        <v>375</v>
      </c>
      <c r="D44" s="120">
        <v>4</v>
      </c>
      <c r="E44" s="120" t="s">
        <v>24</v>
      </c>
      <c r="F44" s="121">
        <v>11501</v>
      </c>
      <c r="G44" s="121" t="s">
        <v>15</v>
      </c>
      <c r="H44" s="122">
        <v>8300000</v>
      </c>
      <c r="I44" s="123">
        <f t="shared" si="2"/>
        <v>8300000</v>
      </c>
      <c r="J44" s="20"/>
    </row>
    <row r="45" spans="1:10" s="16" customFormat="1" x14ac:dyDescent="0.25">
      <c r="A45" s="18"/>
      <c r="B45" s="103">
        <v>31</v>
      </c>
      <c r="C45" s="102">
        <v>376</v>
      </c>
      <c r="D45" s="102">
        <v>4</v>
      </c>
      <c r="E45" s="102" t="s">
        <v>16</v>
      </c>
      <c r="F45" s="104">
        <v>11501</v>
      </c>
      <c r="G45" s="104" t="s">
        <v>15</v>
      </c>
      <c r="H45" s="106">
        <v>1050000</v>
      </c>
      <c r="I45" s="105">
        <f t="shared" si="2"/>
        <v>1050000</v>
      </c>
      <c r="J45" s="127" t="s">
        <v>182</v>
      </c>
    </row>
    <row r="46" spans="1:10" s="16" customFormat="1" x14ac:dyDescent="0.25">
      <c r="A46" s="44" t="s">
        <v>12</v>
      </c>
      <c r="B46" s="17"/>
      <c r="C46" s="17"/>
      <c r="D46" s="17"/>
      <c r="E46" s="17"/>
      <c r="F46" s="19"/>
      <c r="G46" s="19"/>
      <c r="H46" s="43">
        <f>SUM(H19:H45)</f>
        <v>43753449</v>
      </c>
      <c r="I46" s="43">
        <f>SUM(I19:I45)</f>
        <v>43753449</v>
      </c>
    </row>
    <row r="47" spans="1:10" s="16" customFormat="1" x14ac:dyDescent="0.25">
      <c r="A47" s="5"/>
      <c r="B47" s="8"/>
      <c r="C47" s="7"/>
      <c r="D47" s="1"/>
      <c r="E47" s="1"/>
      <c r="F47" s="1"/>
      <c r="G47" s="1"/>
      <c r="H47" s="1"/>
      <c r="I47" s="1"/>
    </row>
    <row r="48" spans="1:10" s="16" customFormat="1" ht="15.75" thickBot="1" x14ac:dyDescent="0.3">
      <c r="A48" s="5"/>
      <c r="B48"/>
      <c r="C48"/>
      <c r="D48"/>
      <c r="E48"/>
      <c r="F48"/>
      <c r="G48"/>
      <c r="H48" s="14">
        <f>H18+H46</f>
        <v>85023849</v>
      </c>
      <c r="I48" s="15">
        <f>I18+I46</f>
        <v>85023849</v>
      </c>
      <c r="J48" s="21">
        <f>H48-I48</f>
        <v>0</v>
      </c>
    </row>
    <row r="49" spans="1:11" s="16" customFormat="1" ht="15.75" thickTop="1" x14ac:dyDescent="0.25">
      <c r="A49"/>
      <c r="B49"/>
      <c r="C49"/>
      <c r="D49"/>
      <c r="E49"/>
      <c r="F49"/>
      <c r="G49"/>
      <c r="H49"/>
      <c r="I49"/>
    </row>
    <row r="50" spans="1:11" s="16" customFormat="1" x14ac:dyDescent="0.25">
      <c r="A50"/>
      <c r="B50" s="119">
        <v>11</v>
      </c>
      <c r="C50" s="120">
        <v>358</v>
      </c>
      <c r="D50" s="120">
        <v>4</v>
      </c>
      <c r="E50" s="120" t="s">
        <v>18</v>
      </c>
      <c r="F50" s="121">
        <v>11501</v>
      </c>
      <c r="G50" s="121" t="s">
        <v>15</v>
      </c>
      <c r="H50" s="122">
        <f>-22221</f>
        <v>-22221</v>
      </c>
      <c r="I50" s="123">
        <f t="shared" ref="I50:I51" si="4">H50</f>
        <v>-22221</v>
      </c>
      <c r="J50" s="127" t="s">
        <v>177</v>
      </c>
    </row>
    <row r="51" spans="1:11" s="16" customFormat="1" x14ac:dyDescent="0.25">
      <c r="A51"/>
      <c r="B51" s="119">
        <v>25</v>
      </c>
      <c r="C51" s="120">
        <v>371</v>
      </c>
      <c r="D51" s="120">
        <v>4</v>
      </c>
      <c r="E51" s="120" t="s">
        <v>18</v>
      </c>
      <c r="F51" s="121">
        <v>11501</v>
      </c>
      <c r="G51" s="121" t="s">
        <v>15</v>
      </c>
      <c r="H51" s="122">
        <v>-17498</v>
      </c>
      <c r="I51" s="123">
        <f t="shared" si="4"/>
        <v>-17498</v>
      </c>
      <c r="J51" s="127" t="s">
        <v>177</v>
      </c>
    </row>
    <row r="52" spans="1:11" s="16" customFormat="1" x14ac:dyDescent="0.25">
      <c r="A52"/>
      <c r="B52"/>
      <c r="C52"/>
      <c r="D52"/>
      <c r="E52"/>
      <c r="F52"/>
      <c r="G52"/>
      <c r="H52" s="154">
        <f>SUM(H50:H51)</f>
        <v>-39719</v>
      </c>
      <c r="I52"/>
    </row>
    <row r="53" spans="1:11" s="16" customFormat="1" x14ac:dyDescent="0.25">
      <c r="A53"/>
      <c r="B53"/>
      <c r="C53"/>
      <c r="D53"/>
      <c r="E53"/>
      <c r="F53"/>
      <c r="G53"/>
      <c r="H53"/>
      <c r="I53"/>
    </row>
    <row r="54" spans="1:11" s="16" customFormat="1" x14ac:dyDescent="0.25">
      <c r="A54"/>
      <c r="B54"/>
      <c r="C54"/>
      <c r="D54"/>
      <c r="E54"/>
      <c r="F54"/>
      <c r="G54"/>
      <c r="H54"/>
      <c r="I54"/>
    </row>
    <row r="55" spans="1:11" s="16" customFormat="1" x14ac:dyDescent="0.25">
      <c r="A55"/>
      <c r="B55"/>
      <c r="C55"/>
      <c r="D55"/>
      <c r="E55"/>
      <c r="F55"/>
      <c r="G55"/>
      <c r="H55"/>
      <c r="I55"/>
    </row>
    <row r="56" spans="1:11" s="16" customFormat="1" x14ac:dyDescent="0.25">
      <c r="A56"/>
      <c r="B56"/>
      <c r="C56"/>
      <c r="D56"/>
      <c r="E56"/>
      <c r="F56"/>
      <c r="G56"/>
      <c r="H56"/>
      <c r="I56"/>
      <c r="K56" s="16">
        <v>2135000</v>
      </c>
    </row>
    <row r="57" spans="1:11" s="16" customFormat="1" x14ac:dyDescent="0.25">
      <c r="A57"/>
      <c r="B57"/>
      <c r="C57"/>
      <c r="D57"/>
      <c r="E57"/>
      <c r="F57"/>
      <c r="G57"/>
      <c r="H57"/>
      <c r="I57"/>
      <c r="K57" s="16">
        <v>2550000</v>
      </c>
    </row>
    <row r="58" spans="1:11" x14ac:dyDescent="0.25">
      <c r="K58">
        <v>112500</v>
      </c>
    </row>
    <row r="59" spans="1:11" x14ac:dyDescent="0.25">
      <c r="K59">
        <f>SUM(K58:K58)</f>
        <v>112500</v>
      </c>
    </row>
  </sheetData>
  <autoFilter ref="F1:F49"/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scale="59" fitToHeight="0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0"/>
  <sheetViews>
    <sheetView zoomScale="98" zoomScaleNormal="98" workbookViewId="0">
      <selection activeCell="L50" sqref="L50"/>
    </sheetView>
  </sheetViews>
  <sheetFormatPr defaultRowHeight="15" x14ac:dyDescent="0.25"/>
  <cols>
    <col min="1" max="1" width="9.8554687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0" width="13.85546875" bestFit="1" customWidth="1"/>
    <col min="11" max="11" width="14.28515625" bestFit="1" customWidth="1"/>
  </cols>
  <sheetData>
    <row r="1" spans="1:13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3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3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3" x14ac:dyDescent="0.25">
      <c r="A4" s="6"/>
      <c r="B4" s="3"/>
      <c r="C4" s="4"/>
      <c r="D4" s="3"/>
      <c r="E4" s="3"/>
      <c r="F4" s="3"/>
      <c r="G4" s="3"/>
      <c r="H4" s="5"/>
      <c r="I4" s="5"/>
    </row>
    <row r="5" spans="1:13" ht="21" x14ac:dyDescent="0.25">
      <c r="A5" s="167" t="s">
        <v>145</v>
      </c>
      <c r="B5" s="167"/>
      <c r="C5" s="167"/>
      <c r="D5" s="167"/>
      <c r="E5" s="167"/>
      <c r="F5" s="167"/>
      <c r="G5" s="167"/>
      <c r="H5" s="167"/>
      <c r="I5" s="167"/>
    </row>
    <row r="7" spans="1:13" ht="15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3" x14ac:dyDescent="0.25">
      <c r="A8" s="168"/>
      <c r="B8" s="168"/>
      <c r="C8" s="168"/>
      <c r="D8" s="168"/>
      <c r="E8" s="168"/>
      <c r="F8" s="74" t="s">
        <v>7</v>
      </c>
      <c r="G8" s="74" t="s">
        <v>8</v>
      </c>
      <c r="H8" s="9" t="s">
        <v>9</v>
      </c>
      <c r="I8" s="9" t="s">
        <v>10</v>
      </c>
      <c r="M8" t="s">
        <v>13</v>
      </c>
    </row>
    <row r="9" spans="1:13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3" x14ac:dyDescent="0.25">
      <c r="A10" s="17" t="s">
        <v>61</v>
      </c>
      <c r="B10" s="103">
        <v>2</v>
      </c>
      <c r="C10" s="102">
        <v>377</v>
      </c>
      <c r="D10" s="102">
        <v>2</v>
      </c>
      <c r="E10" s="102" t="s">
        <v>16</v>
      </c>
      <c r="F10" s="104">
        <v>11501</v>
      </c>
      <c r="G10" s="104" t="s">
        <v>15</v>
      </c>
      <c r="H10" s="105">
        <v>240000</v>
      </c>
      <c r="I10" s="105">
        <f t="shared" ref="I10" si="0">H10</f>
        <v>240000</v>
      </c>
      <c r="J10" s="127" t="s">
        <v>182</v>
      </c>
    </row>
    <row r="11" spans="1:13" x14ac:dyDescent="0.25">
      <c r="A11" s="17"/>
      <c r="B11" s="119">
        <v>9</v>
      </c>
      <c r="C11" s="120">
        <v>382</v>
      </c>
      <c r="D11" s="120">
        <v>2</v>
      </c>
      <c r="E11" s="120" t="s">
        <v>147</v>
      </c>
      <c r="F11" s="121">
        <v>11501</v>
      </c>
      <c r="G11" s="121" t="s">
        <v>15</v>
      </c>
      <c r="H11" s="123">
        <v>3696000</v>
      </c>
      <c r="I11" s="123">
        <f t="shared" ref="I11:I17" si="1">H11</f>
        <v>3696000</v>
      </c>
    </row>
    <row r="12" spans="1:13" x14ac:dyDescent="0.25">
      <c r="A12" s="17"/>
      <c r="B12" s="119">
        <v>2</v>
      </c>
      <c r="C12" s="120">
        <v>390</v>
      </c>
      <c r="D12" s="120">
        <v>2</v>
      </c>
      <c r="E12" s="120" t="s">
        <v>148</v>
      </c>
      <c r="F12" s="121">
        <v>51101</v>
      </c>
      <c r="G12" s="121" t="s">
        <v>17</v>
      </c>
      <c r="H12" s="123">
        <v>3890000</v>
      </c>
      <c r="I12" s="123">
        <f t="shared" si="1"/>
        <v>3890000</v>
      </c>
    </row>
    <row r="13" spans="1:13" x14ac:dyDescent="0.25">
      <c r="A13" s="17"/>
      <c r="B13" s="119"/>
      <c r="C13" s="120"/>
      <c r="D13" s="120">
        <v>2</v>
      </c>
      <c r="E13" s="120" t="s">
        <v>24</v>
      </c>
      <c r="F13" s="121">
        <v>51101</v>
      </c>
      <c r="G13" s="121" t="s">
        <v>17</v>
      </c>
      <c r="H13" s="123">
        <v>5265000</v>
      </c>
      <c r="I13" s="123">
        <f t="shared" si="1"/>
        <v>5265000</v>
      </c>
    </row>
    <row r="14" spans="1:13" x14ac:dyDescent="0.25">
      <c r="A14" s="17"/>
      <c r="B14" s="119"/>
      <c r="C14" s="120"/>
      <c r="D14" s="120">
        <v>2</v>
      </c>
      <c r="E14" s="120" t="s">
        <v>140</v>
      </c>
      <c r="F14" s="121">
        <v>51101</v>
      </c>
      <c r="G14" s="121" t="s">
        <v>17</v>
      </c>
      <c r="H14" s="123">
        <v>744000</v>
      </c>
      <c r="I14" s="123">
        <f t="shared" si="1"/>
        <v>744000</v>
      </c>
    </row>
    <row r="15" spans="1:13" x14ac:dyDescent="0.25">
      <c r="A15" s="17"/>
      <c r="B15" s="119"/>
      <c r="C15" s="120"/>
      <c r="D15" s="120">
        <v>2</v>
      </c>
      <c r="E15" s="120" t="s">
        <v>149</v>
      </c>
      <c r="F15" s="121">
        <v>51101</v>
      </c>
      <c r="G15" s="121" t="s">
        <v>17</v>
      </c>
      <c r="H15" s="123">
        <v>152500</v>
      </c>
      <c r="I15" s="123">
        <f t="shared" si="1"/>
        <v>152500</v>
      </c>
    </row>
    <row r="16" spans="1:13" x14ac:dyDescent="0.25">
      <c r="A16" s="17"/>
      <c r="B16" s="119"/>
      <c r="C16" s="120"/>
      <c r="D16" s="120">
        <v>2</v>
      </c>
      <c r="E16" s="120" t="s">
        <v>150</v>
      </c>
      <c r="F16" s="121">
        <v>51101</v>
      </c>
      <c r="G16" s="121" t="s">
        <v>17</v>
      </c>
      <c r="H16" s="123">
        <v>200000</v>
      </c>
      <c r="I16" s="123">
        <f t="shared" si="1"/>
        <v>200000</v>
      </c>
    </row>
    <row r="17" spans="1:11" x14ac:dyDescent="0.25">
      <c r="A17" s="17"/>
      <c r="B17" s="119"/>
      <c r="C17" s="120"/>
      <c r="D17" s="120">
        <v>2</v>
      </c>
      <c r="E17" s="120" t="s">
        <v>28</v>
      </c>
      <c r="F17" s="121">
        <v>11501</v>
      </c>
      <c r="G17" s="121" t="s">
        <v>15</v>
      </c>
      <c r="H17" s="123">
        <v>250600</v>
      </c>
      <c r="I17" s="123">
        <f t="shared" si="1"/>
        <v>250600</v>
      </c>
    </row>
    <row r="18" spans="1:11" s="16" customFormat="1" x14ac:dyDescent="0.25">
      <c r="A18" s="42" t="s">
        <v>11</v>
      </c>
      <c r="B18" s="17"/>
      <c r="C18" s="17"/>
      <c r="D18" s="17"/>
      <c r="E18" s="17"/>
      <c r="F18" s="19"/>
      <c r="G18" s="19"/>
      <c r="H18" s="43">
        <f>SUM(H10:H17)</f>
        <v>14438100</v>
      </c>
      <c r="I18" s="43">
        <f>SUM(I10:I17)</f>
        <v>14438100</v>
      </c>
      <c r="J18" s="21">
        <f>H18-I18</f>
        <v>0</v>
      </c>
    </row>
    <row r="19" spans="1:11" s="16" customFormat="1" x14ac:dyDescent="0.25">
      <c r="A19" s="17" t="s">
        <v>61</v>
      </c>
      <c r="B19" s="119">
        <v>3</v>
      </c>
      <c r="C19" s="120">
        <v>378</v>
      </c>
      <c r="D19" s="120">
        <v>4</v>
      </c>
      <c r="E19" s="120" t="s">
        <v>26</v>
      </c>
      <c r="F19" s="121">
        <v>11501</v>
      </c>
      <c r="G19" s="121" t="s">
        <v>15</v>
      </c>
      <c r="H19" s="122">
        <v>700000</v>
      </c>
      <c r="I19" s="123">
        <f t="shared" ref="I19:I46" si="2">H19</f>
        <v>700000</v>
      </c>
    </row>
    <row r="20" spans="1:11" s="16" customFormat="1" x14ac:dyDescent="0.25">
      <c r="A20" s="18"/>
      <c r="B20" s="103">
        <v>7</v>
      </c>
      <c r="C20" s="102">
        <v>379</v>
      </c>
      <c r="D20" s="102">
        <v>4</v>
      </c>
      <c r="E20" s="102" t="s">
        <v>16</v>
      </c>
      <c r="F20" s="104">
        <v>11501</v>
      </c>
      <c r="G20" s="104" t="s">
        <v>15</v>
      </c>
      <c r="H20" s="106">
        <v>9900000</v>
      </c>
      <c r="I20" s="105">
        <f t="shared" si="2"/>
        <v>9900000</v>
      </c>
      <c r="J20" s="127" t="s">
        <v>182</v>
      </c>
    </row>
    <row r="21" spans="1:11" s="16" customFormat="1" x14ac:dyDescent="0.25">
      <c r="A21" s="18"/>
      <c r="B21" s="119">
        <v>9</v>
      </c>
      <c r="C21" s="120">
        <v>380</v>
      </c>
      <c r="D21" s="120">
        <v>4</v>
      </c>
      <c r="E21" s="120" t="s">
        <v>62</v>
      </c>
      <c r="F21" s="121">
        <v>11501</v>
      </c>
      <c r="G21" s="121" t="s">
        <v>15</v>
      </c>
      <c r="H21" s="122">
        <v>2537460</v>
      </c>
      <c r="I21" s="123">
        <f t="shared" si="2"/>
        <v>2537460</v>
      </c>
    </row>
    <row r="22" spans="1:11" s="16" customFormat="1" x14ac:dyDescent="0.25">
      <c r="A22" s="18"/>
      <c r="B22" s="103">
        <v>9</v>
      </c>
      <c r="C22" s="108">
        <v>383</v>
      </c>
      <c r="D22" s="108">
        <v>4</v>
      </c>
      <c r="E22" s="108" t="s">
        <v>16</v>
      </c>
      <c r="F22" s="104">
        <v>11501</v>
      </c>
      <c r="G22" s="104" t="s">
        <v>15</v>
      </c>
      <c r="H22" s="106">
        <v>4379007</v>
      </c>
      <c r="I22" s="105">
        <f t="shared" si="2"/>
        <v>4379007</v>
      </c>
      <c r="J22" s="127" t="s">
        <v>182</v>
      </c>
      <c r="K22" s="21"/>
    </row>
    <row r="23" spans="1:11" s="16" customFormat="1" x14ac:dyDescent="0.25">
      <c r="A23" s="18"/>
      <c r="B23" s="103">
        <v>9</v>
      </c>
      <c r="C23" s="102">
        <v>384</v>
      </c>
      <c r="D23" s="102">
        <v>4</v>
      </c>
      <c r="E23" s="102" t="s">
        <v>16</v>
      </c>
      <c r="F23" s="104">
        <v>11501</v>
      </c>
      <c r="G23" s="104" t="s">
        <v>15</v>
      </c>
      <c r="H23" s="106">
        <v>3148501</v>
      </c>
      <c r="I23" s="105">
        <f t="shared" si="2"/>
        <v>3148501</v>
      </c>
      <c r="J23" s="127" t="s">
        <v>182</v>
      </c>
      <c r="K23" s="46"/>
    </row>
    <row r="24" spans="1:11" s="16" customFormat="1" x14ac:dyDescent="0.25">
      <c r="A24" s="18"/>
      <c r="B24" s="103">
        <v>14</v>
      </c>
      <c r="C24" s="102">
        <v>386</v>
      </c>
      <c r="D24" s="102">
        <v>4</v>
      </c>
      <c r="E24" s="102" t="s">
        <v>16</v>
      </c>
      <c r="F24" s="104">
        <v>11501</v>
      </c>
      <c r="G24" s="104" t="s">
        <v>15</v>
      </c>
      <c r="H24" s="106">
        <v>2435000</v>
      </c>
      <c r="I24" s="105">
        <f t="shared" si="2"/>
        <v>2435000</v>
      </c>
      <c r="J24" s="127" t="s">
        <v>182</v>
      </c>
    </row>
    <row r="25" spans="1:11" s="16" customFormat="1" x14ac:dyDescent="0.25">
      <c r="A25" s="18"/>
      <c r="B25" s="103">
        <v>14</v>
      </c>
      <c r="C25" s="102">
        <v>387</v>
      </c>
      <c r="D25" s="102">
        <v>4</v>
      </c>
      <c r="E25" s="102" t="s">
        <v>16</v>
      </c>
      <c r="F25" s="104">
        <v>11501</v>
      </c>
      <c r="G25" s="104" t="s">
        <v>15</v>
      </c>
      <c r="H25" s="106">
        <v>275000</v>
      </c>
      <c r="I25" s="105">
        <f t="shared" si="2"/>
        <v>275000</v>
      </c>
      <c r="J25" s="127" t="s">
        <v>182</v>
      </c>
    </row>
    <row r="26" spans="1:11" s="16" customFormat="1" x14ac:dyDescent="0.25">
      <c r="A26" s="18"/>
      <c r="B26" s="103">
        <v>10</v>
      </c>
      <c r="C26" s="102">
        <v>388</v>
      </c>
      <c r="D26" s="102">
        <v>4</v>
      </c>
      <c r="E26" s="102" t="s">
        <v>16</v>
      </c>
      <c r="F26" s="104">
        <v>11501</v>
      </c>
      <c r="G26" s="104" t="s">
        <v>15</v>
      </c>
      <c r="H26" s="106">
        <v>792000</v>
      </c>
      <c r="I26" s="105">
        <f t="shared" si="2"/>
        <v>792000</v>
      </c>
      <c r="J26" s="127" t="s">
        <v>182</v>
      </c>
    </row>
    <row r="27" spans="1:11" s="16" customFormat="1" x14ac:dyDescent="0.25">
      <c r="A27" s="18"/>
      <c r="B27" s="103">
        <v>10</v>
      </c>
      <c r="C27" s="102">
        <v>389</v>
      </c>
      <c r="D27" s="102">
        <v>4</v>
      </c>
      <c r="E27" s="102" t="s">
        <v>16</v>
      </c>
      <c r="F27" s="104">
        <v>11501</v>
      </c>
      <c r="G27" s="104" t="s">
        <v>15</v>
      </c>
      <c r="H27" s="106">
        <v>1788500</v>
      </c>
      <c r="I27" s="105">
        <f t="shared" si="2"/>
        <v>1788500</v>
      </c>
      <c r="J27" s="127" t="s">
        <v>182</v>
      </c>
    </row>
    <row r="28" spans="1:11" s="16" customFormat="1" x14ac:dyDescent="0.25">
      <c r="A28" s="18"/>
      <c r="B28" s="119">
        <v>8</v>
      </c>
      <c r="C28" s="120">
        <v>391</v>
      </c>
      <c r="D28" s="120">
        <v>4</v>
      </c>
      <c r="E28" s="120" t="s">
        <v>30</v>
      </c>
      <c r="F28" s="121">
        <v>11501</v>
      </c>
      <c r="G28" s="121" t="s">
        <v>15</v>
      </c>
      <c r="H28" s="122">
        <v>142500</v>
      </c>
      <c r="I28" s="123">
        <f t="shared" si="2"/>
        <v>142500</v>
      </c>
    </row>
    <row r="29" spans="1:11" s="16" customFormat="1" x14ac:dyDescent="0.25">
      <c r="A29" s="18"/>
      <c r="B29" s="119">
        <v>11</v>
      </c>
      <c r="C29" s="120">
        <v>392</v>
      </c>
      <c r="D29" s="120">
        <v>4</v>
      </c>
      <c r="E29" s="120" t="s">
        <v>24</v>
      </c>
      <c r="F29" s="121">
        <v>11501</v>
      </c>
      <c r="G29" s="121" t="s">
        <v>15</v>
      </c>
      <c r="H29" s="122">
        <f>1001820-H30</f>
        <v>921820</v>
      </c>
      <c r="I29" s="123">
        <f t="shared" si="2"/>
        <v>921820</v>
      </c>
    </row>
    <row r="30" spans="1:11" s="16" customFormat="1" x14ac:dyDescent="0.25">
      <c r="A30" s="18"/>
      <c r="B30" s="119"/>
      <c r="C30" s="120"/>
      <c r="D30" s="120">
        <v>4</v>
      </c>
      <c r="E30" s="120" t="s">
        <v>30</v>
      </c>
      <c r="F30" s="121">
        <v>11501</v>
      </c>
      <c r="G30" s="121" t="s">
        <v>15</v>
      </c>
      <c r="H30" s="122">
        <v>80000</v>
      </c>
      <c r="I30" s="123">
        <f t="shared" si="2"/>
        <v>80000</v>
      </c>
    </row>
    <row r="31" spans="1:11" s="16" customFormat="1" x14ac:dyDescent="0.25">
      <c r="A31" s="18"/>
      <c r="B31" s="119">
        <v>11</v>
      </c>
      <c r="C31" s="120">
        <v>393</v>
      </c>
      <c r="D31" s="120">
        <v>4</v>
      </c>
      <c r="E31" s="120" t="s">
        <v>27</v>
      </c>
      <c r="F31" s="121">
        <v>11501</v>
      </c>
      <c r="G31" s="121" t="s">
        <v>15</v>
      </c>
      <c r="H31" s="122">
        <v>175000</v>
      </c>
      <c r="I31" s="123">
        <f t="shared" si="2"/>
        <v>175000</v>
      </c>
    </row>
    <row r="32" spans="1:11" s="16" customFormat="1" x14ac:dyDescent="0.25">
      <c r="A32" s="18"/>
      <c r="B32" s="119">
        <v>14</v>
      </c>
      <c r="C32" s="120">
        <v>394</v>
      </c>
      <c r="D32" s="120">
        <v>4</v>
      </c>
      <c r="E32" s="120" t="s">
        <v>18</v>
      </c>
      <c r="F32" s="121">
        <v>11501</v>
      </c>
      <c r="G32" s="121" t="s">
        <v>15</v>
      </c>
      <c r="H32" s="122">
        <v>597228</v>
      </c>
      <c r="I32" s="123">
        <f t="shared" si="2"/>
        <v>597228</v>
      </c>
      <c r="J32" s="20"/>
    </row>
    <row r="33" spans="1:10" s="16" customFormat="1" x14ac:dyDescent="0.25">
      <c r="A33" s="18"/>
      <c r="B33" s="119">
        <v>16</v>
      </c>
      <c r="C33" s="120">
        <v>395</v>
      </c>
      <c r="D33" s="120">
        <v>4</v>
      </c>
      <c r="E33" s="120" t="s">
        <v>58</v>
      </c>
      <c r="F33" s="121">
        <v>51116</v>
      </c>
      <c r="G33" s="121" t="s">
        <v>52</v>
      </c>
      <c r="H33" s="122">
        <v>1400000</v>
      </c>
      <c r="I33" s="123">
        <f t="shared" si="2"/>
        <v>1400000</v>
      </c>
      <c r="J33" s="20"/>
    </row>
    <row r="34" spans="1:10" s="16" customFormat="1" x14ac:dyDescent="0.25">
      <c r="A34" s="18"/>
      <c r="B34" s="103">
        <v>18</v>
      </c>
      <c r="C34" s="102">
        <v>396</v>
      </c>
      <c r="D34" s="102">
        <v>4</v>
      </c>
      <c r="E34" s="102" t="s">
        <v>16</v>
      </c>
      <c r="F34" s="104">
        <v>11501</v>
      </c>
      <c r="G34" s="104" t="s">
        <v>15</v>
      </c>
      <c r="H34" s="106">
        <v>910000</v>
      </c>
      <c r="I34" s="105">
        <f t="shared" si="2"/>
        <v>910000</v>
      </c>
      <c r="J34" s="127" t="s">
        <v>182</v>
      </c>
    </row>
    <row r="35" spans="1:10" s="16" customFormat="1" x14ac:dyDescent="0.25">
      <c r="A35" s="18"/>
      <c r="B35" s="119">
        <v>18</v>
      </c>
      <c r="C35" s="120">
        <v>397</v>
      </c>
      <c r="D35" s="120">
        <v>4</v>
      </c>
      <c r="E35" s="120" t="s">
        <v>24</v>
      </c>
      <c r="F35" s="121">
        <v>11501</v>
      </c>
      <c r="G35" s="121" t="s">
        <v>15</v>
      </c>
      <c r="H35" s="122">
        <v>1410467</v>
      </c>
      <c r="I35" s="123">
        <f t="shared" si="2"/>
        <v>1410467</v>
      </c>
      <c r="J35" s="127"/>
    </row>
    <row r="36" spans="1:10" s="16" customFormat="1" x14ac:dyDescent="0.25">
      <c r="A36" s="18"/>
      <c r="B36" s="119">
        <v>21</v>
      </c>
      <c r="C36" s="120">
        <v>398</v>
      </c>
      <c r="D36" s="120">
        <v>4</v>
      </c>
      <c r="E36" s="120" t="s">
        <v>111</v>
      </c>
      <c r="F36" s="121">
        <v>11501</v>
      </c>
      <c r="G36" s="121" t="s">
        <v>15</v>
      </c>
      <c r="H36" s="122">
        <v>406600</v>
      </c>
      <c r="I36" s="123">
        <f t="shared" si="2"/>
        <v>406600</v>
      </c>
      <c r="J36" s="20"/>
    </row>
    <row r="37" spans="1:10" s="16" customFormat="1" x14ac:dyDescent="0.25">
      <c r="A37" s="18"/>
      <c r="B37" s="119">
        <v>17</v>
      </c>
      <c r="C37" s="120">
        <v>399</v>
      </c>
      <c r="D37" s="120">
        <v>4</v>
      </c>
      <c r="E37" s="120" t="s">
        <v>19</v>
      </c>
      <c r="F37" s="121">
        <v>11501</v>
      </c>
      <c r="G37" s="121" t="s">
        <v>15</v>
      </c>
      <c r="H37" s="122">
        <v>96800</v>
      </c>
      <c r="I37" s="123">
        <f t="shared" si="2"/>
        <v>96800</v>
      </c>
      <c r="J37" s="20"/>
    </row>
    <row r="38" spans="1:10" s="16" customFormat="1" x14ac:dyDescent="0.25">
      <c r="A38" s="18"/>
      <c r="B38" s="119">
        <v>23</v>
      </c>
      <c r="C38" s="120">
        <v>400</v>
      </c>
      <c r="D38" s="120">
        <v>4</v>
      </c>
      <c r="E38" s="120" t="s">
        <v>18</v>
      </c>
      <c r="F38" s="121">
        <v>11501</v>
      </c>
      <c r="G38" s="121" t="s">
        <v>15</v>
      </c>
      <c r="H38" s="122">
        <v>259660</v>
      </c>
      <c r="I38" s="123">
        <f t="shared" si="2"/>
        <v>259660</v>
      </c>
      <c r="J38" s="20"/>
    </row>
    <row r="39" spans="1:10" s="16" customFormat="1" x14ac:dyDescent="0.25">
      <c r="A39" s="18"/>
      <c r="B39" s="119">
        <v>23</v>
      </c>
      <c r="C39" s="120">
        <v>401</v>
      </c>
      <c r="D39" s="120">
        <v>4</v>
      </c>
      <c r="E39" s="120" t="s">
        <v>24</v>
      </c>
      <c r="F39" s="121">
        <v>11501</v>
      </c>
      <c r="G39" s="121" t="s">
        <v>15</v>
      </c>
      <c r="H39" s="122">
        <v>10825000</v>
      </c>
      <c r="I39" s="123">
        <f t="shared" si="2"/>
        <v>10825000</v>
      </c>
      <c r="J39" s="20"/>
    </row>
    <row r="40" spans="1:10" s="16" customFormat="1" x14ac:dyDescent="0.25">
      <c r="A40" s="18"/>
      <c r="B40" s="103">
        <v>16</v>
      </c>
      <c r="C40" s="102">
        <v>402</v>
      </c>
      <c r="D40" s="102">
        <v>4</v>
      </c>
      <c r="E40" s="102" t="s">
        <v>16</v>
      </c>
      <c r="F40" s="104">
        <v>51116</v>
      </c>
      <c r="G40" s="104" t="s">
        <v>52</v>
      </c>
      <c r="H40" s="106">
        <v>285000</v>
      </c>
      <c r="I40" s="105">
        <f t="shared" si="2"/>
        <v>285000</v>
      </c>
      <c r="J40" s="127" t="s">
        <v>182</v>
      </c>
    </row>
    <row r="41" spans="1:10" s="16" customFormat="1" x14ac:dyDescent="0.25">
      <c r="A41" s="18"/>
      <c r="B41" s="103">
        <v>21</v>
      </c>
      <c r="C41" s="102">
        <v>403</v>
      </c>
      <c r="D41" s="102">
        <v>4</v>
      </c>
      <c r="E41" s="102" t="s">
        <v>16</v>
      </c>
      <c r="F41" s="104">
        <v>11501</v>
      </c>
      <c r="G41" s="104" t="s">
        <v>15</v>
      </c>
      <c r="H41" s="106">
        <v>224750</v>
      </c>
      <c r="I41" s="105">
        <f t="shared" si="2"/>
        <v>224750</v>
      </c>
      <c r="J41" s="127" t="s">
        <v>182</v>
      </c>
    </row>
    <row r="42" spans="1:10" s="16" customFormat="1" x14ac:dyDescent="0.25">
      <c r="A42" s="18"/>
      <c r="B42" s="119">
        <v>29</v>
      </c>
      <c r="C42" s="120">
        <v>404</v>
      </c>
      <c r="D42" s="120">
        <v>4</v>
      </c>
      <c r="E42" s="120" t="s">
        <v>146</v>
      </c>
      <c r="F42" s="121">
        <v>51116</v>
      </c>
      <c r="G42" s="121" t="s">
        <v>52</v>
      </c>
      <c r="H42" s="122">
        <v>4880000</v>
      </c>
      <c r="I42" s="123">
        <f t="shared" si="2"/>
        <v>4880000</v>
      </c>
      <c r="J42" s="20"/>
    </row>
    <row r="43" spans="1:10" s="16" customFormat="1" x14ac:dyDescent="0.25">
      <c r="A43" s="18"/>
      <c r="B43" s="103">
        <v>29</v>
      </c>
      <c r="C43" s="102">
        <v>405</v>
      </c>
      <c r="D43" s="102">
        <v>4</v>
      </c>
      <c r="E43" s="102" t="s">
        <v>16</v>
      </c>
      <c r="F43" s="104">
        <v>11501</v>
      </c>
      <c r="G43" s="104" t="s">
        <v>15</v>
      </c>
      <c r="H43" s="106">
        <v>2512500</v>
      </c>
      <c r="I43" s="105">
        <f t="shared" si="2"/>
        <v>2512500</v>
      </c>
      <c r="J43" s="127" t="s">
        <v>182</v>
      </c>
    </row>
    <row r="44" spans="1:10" s="16" customFormat="1" x14ac:dyDescent="0.25">
      <c r="A44" s="18"/>
      <c r="B44" s="119">
        <v>29</v>
      </c>
      <c r="C44" s="120">
        <v>406</v>
      </c>
      <c r="D44" s="120">
        <v>4</v>
      </c>
      <c r="E44" s="120" t="s">
        <v>126</v>
      </c>
      <c r="F44" s="121">
        <v>11501</v>
      </c>
      <c r="G44" s="121" t="s">
        <v>15</v>
      </c>
      <c r="H44" s="122">
        <v>160000</v>
      </c>
      <c r="I44" s="123">
        <f t="shared" si="2"/>
        <v>160000</v>
      </c>
      <c r="J44" s="20"/>
    </row>
    <row r="45" spans="1:10" s="16" customFormat="1" x14ac:dyDescent="0.25">
      <c r="A45" s="18"/>
      <c r="B45" s="119">
        <v>30</v>
      </c>
      <c r="C45" s="120">
        <v>407</v>
      </c>
      <c r="D45" s="120">
        <v>4</v>
      </c>
      <c r="E45" s="120" t="s">
        <v>58</v>
      </c>
      <c r="F45" s="121">
        <v>51116</v>
      </c>
      <c r="G45" s="121" t="s">
        <v>52</v>
      </c>
      <c r="H45" s="122">
        <v>945000</v>
      </c>
      <c r="I45" s="123">
        <f t="shared" si="2"/>
        <v>945000</v>
      </c>
      <c r="J45" s="20"/>
    </row>
    <row r="46" spans="1:10" s="16" customFormat="1" x14ac:dyDescent="0.25">
      <c r="A46" s="18"/>
      <c r="B46" s="119">
        <v>30</v>
      </c>
      <c r="C46" s="120">
        <v>408</v>
      </c>
      <c r="D46" s="120">
        <v>4</v>
      </c>
      <c r="E46" s="120" t="s">
        <v>25</v>
      </c>
      <c r="F46" s="121">
        <v>11501</v>
      </c>
      <c r="G46" s="121" t="s">
        <v>15</v>
      </c>
      <c r="H46" s="122">
        <v>580000</v>
      </c>
      <c r="I46" s="123">
        <f t="shared" si="2"/>
        <v>580000</v>
      </c>
      <c r="J46" s="20"/>
    </row>
    <row r="47" spans="1:10" s="16" customFormat="1" x14ac:dyDescent="0.25">
      <c r="A47" s="44" t="s">
        <v>12</v>
      </c>
      <c r="B47" s="17"/>
      <c r="C47" s="17"/>
      <c r="D47" s="17"/>
      <c r="E47" s="17"/>
      <c r="F47" s="19"/>
      <c r="G47" s="19"/>
      <c r="H47" s="43">
        <f>SUM(H19:H46)</f>
        <v>52767793</v>
      </c>
      <c r="I47" s="43">
        <f>SUM(I19:I46)</f>
        <v>52767793</v>
      </c>
    </row>
    <row r="48" spans="1:10" s="16" customFormat="1" x14ac:dyDescent="0.25">
      <c r="A48" s="5"/>
      <c r="B48" s="8"/>
      <c r="C48" s="7"/>
      <c r="D48" s="1"/>
      <c r="E48" s="1"/>
      <c r="F48" s="1"/>
      <c r="G48" s="1"/>
      <c r="H48" s="1"/>
      <c r="I48" s="1"/>
    </row>
    <row r="49" spans="1:11" s="16" customFormat="1" ht="15.75" thickBot="1" x14ac:dyDescent="0.3">
      <c r="A49" s="5"/>
      <c r="B49"/>
      <c r="C49"/>
      <c r="D49"/>
      <c r="E49"/>
      <c r="F49"/>
      <c r="G49"/>
      <c r="H49" s="14">
        <f>H18+H47</f>
        <v>67205893</v>
      </c>
      <c r="I49" s="15">
        <f>I18+I47</f>
        <v>67205893</v>
      </c>
      <c r="J49" s="21">
        <f>H49-I49</f>
        <v>0</v>
      </c>
    </row>
    <row r="50" spans="1:11" s="16" customFormat="1" ht="15.75" thickTop="1" x14ac:dyDescent="0.25">
      <c r="A50"/>
      <c r="B50"/>
      <c r="C50"/>
      <c r="D50"/>
      <c r="E50"/>
      <c r="F50"/>
      <c r="G50"/>
      <c r="H50"/>
      <c r="I50"/>
    </row>
    <row r="51" spans="1:11" s="16" customFormat="1" x14ac:dyDescent="0.25">
      <c r="A51"/>
      <c r="B51" s="119">
        <v>9</v>
      </c>
      <c r="C51" s="120">
        <v>381</v>
      </c>
      <c r="D51" s="120">
        <v>4</v>
      </c>
      <c r="E51" s="120" t="s">
        <v>24</v>
      </c>
      <c r="F51" s="121">
        <v>11501</v>
      </c>
      <c r="G51" s="121" t="s">
        <v>15</v>
      </c>
      <c r="H51" s="128">
        <v>15368000</v>
      </c>
      <c r="I51" s="126">
        <f t="shared" ref="I51:I53" si="3">H51</f>
        <v>15368000</v>
      </c>
      <c r="J51" s="127" t="s">
        <v>171</v>
      </c>
    </row>
    <row r="52" spans="1:11" s="16" customFormat="1" x14ac:dyDescent="0.25">
      <c r="A52"/>
      <c r="B52" s="119">
        <v>11</v>
      </c>
      <c r="C52" s="120">
        <v>392</v>
      </c>
      <c r="D52" s="120">
        <v>4</v>
      </c>
      <c r="E52" s="120" t="s">
        <v>24</v>
      </c>
      <c r="F52" s="121">
        <v>11501</v>
      </c>
      <c r="G52" s="121" t="s">
        <v>15</v>
      </c>
      <c r="H52" s="122">
        <v>-20</v>
      </c>
      <c r="I52" s="123">
        <f t="shared" si="3"/>
        <v>-20</v>
      </c>
      <c r="J52" s="127" t="s">
        <v>177</v>
      </c>
    </row>
    <row r="53" spans="1:11" s="16" customFormat="1" x14ac:dyDescent="0.25">
      <c r="A53"/>
      <c r="B53" s="119">
        <v>18</v>
      </c>
      <c r="C53" s="120">
        <v>397</v>
      </c>
      <c r="D53" s="120">
        <v>4</v>
      </c>
      <c r="E53" s="120" t="s">
        <v>24</v>
      </c>
      <c r="F53" s="121">
        <v>11501</v>
      </c>
      <c r="G53" s="121" t="s">
        <v>15</v>
      </c>
      <c r="H53" s="122">
        <f>500-467</f>
        <v>33</v>
      </c>
      <c r="I53" s="123">
        <f t="shared" si="3"/>
        <v>33</v>
      </c>
      <c r="J53" s="127" t="s">
        <v>184</v>
      </c>
    </row>
    <row r="54" spans="1:11" s="16" customFormat="1" x14ac:dyDescent="0.25">
      <c r="A54"/>
      <c r="B54"/>
      <c r="C54"/>
      <c r="D54"/>
      <c r="E54"/>
      <c r="F54"/>
      <c r="G54"/>
      <c r="H54" s="154">
        <f>SUM(H51:H53)</f>
        <v>15368013</v>
      </c>
      <c r="I54"/>
    </row>
    <row r="55" spans="1:11" s="16" customFormat="1" x14ac:dyDescent="0.25">
      <c r="A55"/>
      <c r="B55"/>
      <c r="C55"/>
      <c r="D55"/>
      <c r="E55"/>
      <c r="F55"/>
      <c r="G55"/>
      <c r="H55"/>
      <c r="I55"/>
    </row>
    <row r="56" spans="1:11" s="16" customFormat="1" x14ac:dyDescent="0.25">
      <c r="A56"/>
      <c r="B56" s="119">
        <v>2</v>
      </c>
      <c r="C56" s="120">
        <v>390</v>
      </c>
      <c r="D56" s="120">
        <v>2</v>
      </c>
      <c r="E56" s="120" t="s">
        <v>148</v>
      </c>
      <c r="F56" s="121">
        <v>51101</v>
      </c>
      <c r="G56" s="121" t="s">
        <v>17</v>
      </c>
      <c r="H56" s="123">
        <v>-2100</v>
      </c>
      <c r="I56" s="123">
        <f>H56</f>
        <v>-2100</v>
      </c>
      <c r="J56" s="127" t="s">
        <v>177</v>
      </c>
    </row>
    <row r="57" spans="1:11" s="16" customFormat="1" x14ac:dyDescent="0.25">
      <c r="A57"/>
      <c r="B57"/>
      <c r="C57"/>
      <c r="D57"/>
      <c r="E57"/>
      <c r="F57"/>
      <c r="G57"/>
      <c r="H57"/>
      <c r="I57"/>
      <c r="K57" s="16">
        <v>2135000</v>
      </c>
    </row>
    <row r="58" spans="1:11" s="16" customFormat="1" x14ac:dyDescent="0.25">
      <c r="A58"/>
      <c r="B58"/>
      <c r="C58"/>
      <c r="D58"/>
      <c r="E58"/>
      <c r="F58"/>
      <c r="G58"/>
      <c r="H58"/>
      <c r="I58"/>
      <c r="K58" s="16">
        <v>2550000</v>
      </c>
    </row>
    <row r="59" spans="1:11" x14ac:dyDescent="0.25">
      <c r="K59">
        <v>112500</v>
      </c>
    </row>
    <row r="60" spans="1:11" x14ac:dyDescent="0.25">
      <c r="K60">
        <f>SUM(K59:K59)</f>
        <v>112500</v>
      </c>
    </row>
  </sheetData>
  <autoFilter ref="F1:F50"/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zoomScale="98" zoomScaleNormal="98" workbookViewId="0">
      <selection activeCell="M19" sqref="M19"/>
    </sheetView>
  </sheetViews>
  <sheetFormatPr defaultRowHeight="15" x14ac:dyDescent="0.25"/>
  <cols>
    <col min="1" max="1" width="9.8554687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0" width="13.85546875" bestFit="1" customWidth="1"/>
    <col min="11" max="11" width="14.28515625" bestFit="1" customWidth="1"/>
  </cols>
  <sheetData>
    <row r="1" spans="1:10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0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0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0" x14ac:dyDescent="0.25">
      <c r="A4" s="6"/>
      <c r="B4" s="3"/>
      <c r="C4" s="4"/>
      <c r="D4" s="3"/>
      <c r="E4" s="3"/>
      <c r="F4" s="3"/>
      <c r="G4" s="3"/>
      <c r="H4" s="5"/>
      <c r="I4" s="5"/>
    </row>
    <row r="5" spans="1:10" ht="21" x14ac:dyDescent="0.25">
      <c r="A5" s="167" t="s">
        <v>151</v>
      </c>
      <c r="B5" s="167"/>
      <c r="C5" s="167"/>
      <c r="D5" s="167"/>
      <c r="E5" s="167"/>
      <c r="F5" s="167"/>
      <c r="G5" s="167"/>
      <c r="H5" s="167"/>
      <c r="I5" s="167"/>
    </row>
    <row r="7" spans="1:10" ht="15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0" x14ac:dyDescent="0.25">
      <c r="A8" s="168"/>
      <c r="B8" s="168"/>
      <c r="C8" s="168"/>
      <c r="D8" s="168"/>
      <c r="E8" s="168"/>
      <c r="F8" s="75" t="s">
        <v>7</v>
      </c>
      <c r="G8" s="75" t="s">
        <v>8</v>
      </c>
      <c r="H8" s="9" t="s">
        <v>9</v>
      </c>
      <c r="I8" s="9" t="s">
        <v>10</v>
      </c>
    </row>
    <row r="9" spans="1:10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0" x14ac:dyDescent="0.25">
      <c r="A10" s="142" t="s">
        <v>64</v>
      </c>
      <c r="B10" s="119">
        <v>13</v>
      </c>
      <c r="C10" s="120">
        <v>419</v>
      </c>
      <c r="D10" s="120">
        <v>2</v>
      </c>
      <c r="E10" s="120" t="s">
        <v>37</v>
      </c>
      <c r="F10" s="121">
        <v>51101</v>
      </c>
      <c r="G10" s="121" t="s">
        <v>17</v>
      </c>
      <c r="H10" s="123">
        <v>128590000</v>
      </c>
      <c r="I10" s="123">
        <f t="shared" ref="I10" si="0">H10</f>
        <v>128590000</v>
      </c>
    </row>
    <row r="11" spans="1:10" x14ac:dyDescent="0.25">
      <c r="A11" s="142"/>
      <c r="B11" s="119">
        <v>14</v>
      </c>
      <c r="C11" s="120">
        <v>421</v>
      </c>
      <c r="D11" s="120">
        <v>2</v>
      </c>
      <c r="E11" s="120" t="s">
        <v>34</v>
      </c>
      <c r="F11" s="121">
        <v>51101</v>
      </c>
      <c r="G11" s="121" t="s">
        <v>17</v>
      </c>
      <c r="H11" s="123">
        <v>4425000</v>
      </c>
      <c r="I11" s="123">
        <f t="shared" ref="I11:I13" si="1">H11</f>
        <v>4425000</v>
      </c>
    </row>
    <row r="12" spans="1:10" x14ac:dyDescent="0.25">
      <c r="A12" s="142"/>
      <c r="B12" s="119">
        <v>16</v>
      </c>
      <c r="C12" s="120">
        <v>429</v>
      </c>
      <c r="D12" s="120">
        <v>2</v>
      </c>
      <c r="E12" s="120" t="s">
        <v>88</v>
      </c>
      <c r="F12" s="121">
        <v>51101</v>
      </c>
      <c r="G12" s="121" t="s">
        <v>17</v>
      </c>
      <c r="H12" s="123">
        <v>2520000</v>
      </c>
      <c r="I12" s="123">
        <f t="shared" si="1"/>
        <v>2520000</v>
      </c>
    </row>
    <row r="13" spans="1:10" x14ac:dyDescent="0.25">
      <c r="A13" s="142"/>
      <c r="B13" s="103">
        <v>22</v>
      </c>
      <c r="C13" s="102">
        <v>434</v>
      </c>
      <c r="D13" s="102">
        <v>2</v>
      </c>
      <c r="E13" s="102" t="s">
        <v>16</v>
      </c>
      <c r="F13" s="104">
        <v>11501</v>
      </c>
      <c r="G13" s="104" t="s">
        <v>15</v>
      </c>
      <c r="H13" s="105">
        <v>701200</v>
      </c>
      <c r="I13" s="105">
        <f t="shared" si="1"/>
        <v>701200</v>
      </c>
      <c r="J13" s="127" t="s">
        <v>182</v>
      </c>
    </row>
    <row r="14" spans="1:10" x14ac:dyDescent="0.25">
      <c r="A14" s="142"/>
      <c r="B14" s="107">
        <v>30</v>
      </c>
      <c r="C14" s="108">
        <v>453</v>
      </c>
      <c r="D14" s="108">
        <v>2</v>
      </c>
      <c r="E14" s="108" t="s">
        <v>37</v>
      </c>
      <c r="F14" s="108">
        <v>51101</v>
      </c>
      <c r="G14" s="108" t="s">
        <v>17</v>
      </c>
      <c r="H14" s="109">
        <v>0</v>
      </c>
      <c r="I14" s="109">
        <f t="shared" ref="I14" si="2">H14</f>
        <v>0</v>
      </c>
      <c r="J14" s="127" t="s">
        <v>182</v>
      </c>
    </row>
    <row r="15" spans="1:10" s="16" customFormat="1" x14ac:dyDescent="0.25">
      <c r="A15" s="147" t="s">
        <v>11</v>
      </c>
      <c r="B15" s="142"/>
      <c r="C15" s="142"/>
      <c r="D15" s="142"/>
      <c r="E15" s="142"/>
      <c r="F15" s="146"/>
      <c r="G15" s="146"/>
      <c r="H15" s="148">
        <f>SUM(H10:H14)</f>
        <v>136236200</v>
      </c>
      <c r="I15" s="148">
        <f>SUM(I10:I14)</f>
        <v>136236200</v>
      </c>
      <c r="J15" s="21">
        <f>H15-I15</f>
        <v>0</v>
      </c>
    </row>
    <row r="16" spans="1:10" s="16" customFormat="1" x14ac:dyDescent="0.25">
      <c r="A16" s="142" t="s">
        <v>64</v>
      </c>
      <c r="B16" s="103">
        <v>2</v>
      </c>
      <c r="C16" s="102">
        <v>409</v>
      </c>
      <c r="D16" s="102">
        <v>4</v>
      </c>
      <c r="E16" s="102" t="s">
        <v>16</v>
      </c>
      <c r="F16" s="104">
        <v>11501</v>
      </c>
      <c r="G16" s="104" t="s">
        <v>15</v>
      </c>
      <c r="H16" s="106">
        <v>13177355</v>
      </c>
      <c r="I16" s="105">
        <f t="shared" ref="I16:I28" si="3">H16</f>
        <v>13177355</v>
      </c>
      <c r="J16" s="127" t="s">
        <v>182</v>
      </c>
    </row>
    <row r="17" spans="1:11" s="16" customFormat="1" x14ac:dyDescent="0.25">
      <c r="A17" s="141"/>
      <c r="B17" s="103">
        <v>2</v>
      </c>
      <c r="C17" s="102">
        <v>410</v>
      </c>
      <c r="D17" s="102">
        <v>4</v>
      </c>
      <c r="E17" s="102" t="s">
        <v>16</v>
      </c>
      <c r="F17" s="104">
        <v>11501</v>
      </c>
      <c r="G17" s="104" t="s">
        <v>15</v>
      </c>
      <c r="H17" s="106">
        <v>14140000</v>
      </c>
      <c r="I17" s="105">
        <f t="shared" si="3"/>
        <v>14140000</v>
      </c>
      <c r="J17" s="127" t="s">
        <v>182</v>
      </c>
    </row>
    <row r="18" spans="1:11" s="16" customFormat="1" x14ac:dyDescent="0.25">
      <c r="A18" s="141"/>
      <c r="B18" s="119">
        <v>2</v>
      </c>
      <c r="C18" s="120">
        <v>411</v>
      </c>
      <c r="D18" s="120">
        <v>4</v>
      </c>
      <c r="E18" s="120" t="s">
        <v>152</v>
      </c>
      <c r="F18" s="121">
        <v>11501</v>
      </c>
      <c r="G18" s="121" t="s">
        <v>15</v>
      </c>
      <c r="H18" s="122">
        <v>1324507</v>
      </c>
      <c r="I18" s="123">
        <f t="shared" si="3"/>
        <v>1324507</v>
      </c>
    </row>
    <row r="19" spans="1:11" s="16" customFormat="1" x14ac:dyDescent="0.25">
      <c r="A19" s="141"/>
      <c r="B19" s="119">
        <v>2</v>
      </c>
      <c r="C19" s="145" t="s">
        <v>153</v>
      </c>
      <c r="D19" s="125">
        <v>4</v>
      </c>
      <c r="E19" s="125" t="s">
        <v>88</v>
      </c>
      <c r="F19" s="125">
        <v>11501</v>
      </c>
      <c r="G19" s="125" t="s">
        <v>15</v>
      </c>
      <c r="H19" s="128">
        <v>8200000</v>
      </c>
      <c r="I19" s="126">
        <f t="shared" si="3"/>
        <v>8200000</v>
      </c>
      <c r="K19" s="21"/>
    </row>
    <row r="20" spans="1:11" s="16" customFormat="1" x14ac:dyDescent="0.25">
      <c r="A20" s="141"/>
      <c r="B20" s="103">
        <v>6</v>
      </c>
      <c r="C20" s="102">
        <v>412</v>
      </c>
      <c r="D20" s="102">
        <v>4</v>
      </c>
      <c r="E20" s="102" t="s">
        <v>16</v>
      </c>
      <c r="F20" s="104">
        <v>11501</v>
      </c>
      <c r="G20" s="104" t="s">
        <v>15</v>
      </c>
      <c r="H20" s="106">
        <v>4021000</v>
      </c>
      <c r="I20" s="105">
        <f t="shared" si="3"/>
        <v>4021000</v>
      </c>
      <c r="J20" s="127" t="s">
        <v>182</v>
      </c>
      <c r="K20" s="46"/>
    </row>
    <row r="21" spans="1:11" s="16" customFormat="1" x14ac:dyDescent="0.25">
      <c r="A21" s="141"/>
      <c r="B21" s="119">
        <v>7</v>
      </c>
      <c r="C21" s="120">
        <v>413</v>
      </c>
      <c r="D21" s="120">
        <v>4</v>
      </c>
      <c r="E21" s="120" t="s">
        <v>88</v>
      </c>
      <c r="F21" s="121">
        <v>11501</v>
      </c>
      <c r="G21" s="121" t="s">
        <v>15</v>
      </c>
      <c r="H21" s="122">
        <v>91299000</v>
      </c>
      <c r="I21" s="123">
        <f t="shared" si="3"/>
        <v>91299000</v>
      </c>
    </row>
    <row r="22" spans="1:11" s="16" customFormat="1" x14ac:dyDescent="0.25">
      <c r="A22" s="141"/>
      <c r="B22" s="119">
        <v>7</v>
      </c>
      <c r="C22" s="120">
        <v>414</v>
      </c>
      <c r="D22" s="120">
        <v>4</v>
      </c>
      <c r="E22" s="120" t="s">
        <v>154</v>
      </c>
      <c r="F22" s="121">
        <v>11501</v>
      </c>
      <c r="G22" s="121" t="s">
        <v>15</v>
      </c>
      <c r="H22" s="122">
        <v>7777000</v>
      </c>
      <c r="I22" s="123">
        <f t="shared" si="3"/>
        <v>7777000</v>
      </c>
      <c r="J22" s="21">
        <f>H22-I22</f>
        <v>0</v>
      </c>
    </row>
    <row r="23" spans="1:11" s="16" customFormat="1" x14ac:dyDescent="0.25">
      <c r="A23" s="141"/>
      <c r="B23" s="119">
        <v>7</v>
      </c>
      <c r="C23" s="120">
        <v>415</v>
      </c>
      <c r="D23" s="120">
        <v>4</v>
      </c>
      <c r="E23" s="120" t="s">
        <v>155</v>
      </c>
      <c r="F23" s="121">
        <v>11501</v>
      </c>
      <c r="G23" s="121" t="s">
        <v>15</v>
      </c>
      <c r="H23" s="122">
        <v>140966500</v>
      </c>
      <c r="I23" s="123">
        <f t="shared" si="3"/>
        <v>140966500</v>
      </c>
    </row>
    <row r="24" spans="1:11" s="16" customFormat="1" x14ac:dyDescent="0.25">
      <c r="A24" s="141"/>
      <c r="B24" s="103">
        <v>8</v>
      </c>
      <c r="C24" s="102">
        <v>416</v>
      </c>
      <c r="D24" s="102">
        <v>4</v>
      </c>
      <c r="E24" s="102" t="s">
        <v>16</v>
      </c>
      <c r="F24" s="104">
        <v>11501</v>
      </c>
      <c r="G24" s="104" t="s">
        <v>15</v>
      </c>
      <c r="H24" s="106">
        <v>8716000</v>
      </c>
      <c r="I24" s="105">
        <f t="shared" si="3"/>
        <v>8716000</v>
      </c>
      <c r="J24" s="127" t="s">
        <v>182</v>
      </c>
    </row>
    <row r="25" spans="1:11" s="16" customFormat="1" x14ac:dyDescent="0.25">
      <c r="A25" s="141"/>
      <c r="B25" s="119">
        <v>8</v>
      </c>
      <c r="C25" s="120">
        <v>417</v>
      </c>
      <c r="D25" s="120">
        <v>4</v>
      </c>
      <c r="E25" s="120" t="s">
        <v>24</v>
      </c>
      <c r="F25" s="121">
        <v>11501</v>
      </c>
      <c r="G25" s="121" t="s">
        <v>15</v>
      </c>
      <c r="H25" s="122">
        <v>1497800</v>
      </c>
      <c r="I25" s="123">
        <f t="shared" si="3"/>
        <v>1497800</v>
      </c>
    </row>
    <row r="26" spans="1:11" s="16" customFormat="1" x14ac:dyDescent="0.25">
      <c r="A26" s="141"/>
      <c r="B26" s="103">
        <v>12</v>
      </c>
      <c r="C26" s="102">
        <v>418</v>
      </c>
      <c r="D26" s="102">
        <v>4</v>
      </c>
      <c r="E26" s="102" t="s">
        <v>16</v>
      </c>
      <c r="F26" s="104">
        <v>11501</v>
      </c>
      <c r="G26" s="104" t="s">
        <v>15</v>
      </c>
      <c r="H26" s="106">
        <v>890000</v>
      </c>
      <c r="I26" s="105">
        <f t="shared" si="3"/>
        <v>890000</v>
      </c>
      <c r="J26" s="127" t="s">
        <v>182</v>
      </c>
    </row>
    <row r="27" spans="1:11" s="16" customFormat="1" x14ac:dyDescent="0.25">
      <c r="A27" s="141"/>
      <c r="B27" s="119">
        <v>22</v>
      </c>
      <c r="C27" s="120">
        <v>420</v>
      </c>
      <c r="D27" s="120">
        <v>4</v>
      </c>
      <c r="E27" s="120" t="s">
        <v>24</v>
      </c>
      <c r="F27" s="121">
        <v>11501</v>
      </c>
      <c r="G27" s="121" t="s">
        <v>15</v>
      </c>
      <c r="H27" s="122">
        <v>2135200</v>
      </c>
      <c r="I27" s="123">
        <f t="shared" si="3"/>
        <v>2135200</v>
      </c>
    </row>
    <row r="28" spans="1:11" s="16" customFormat="1" x14ac:dyDescent="0.25">
      <c r="A28" s="141"/>
      <c r="B28" s="119">
        <v>15</v>
      </c>
      <c r="C28" s="120">
        <v>422</v>
      </c>
      <c r="D28" s="120">
        <v>4</v>
      </c>
      <c r="E28" s="120" t="s">
        <v>88</v>
      </c>
      <c r="F28" s="121">
        <v>11501</v>
      </c>
      <c r="G28" s="121" t="s">
        <v>15</v>
      </c>
      <c r="H28" s="122">
        <v>1150000</v>
      </c>
      <c r="I28" s="123">
        <f t="shared" si="3"/>
        <v>1150000</v>
      </c>
    </row>
    <row r="29" spans="1:11" s="16" customFormat="1" x14ac:dyDescent="0.25">
      <c r="A29" s="141"/>
      <c r="B29" s="119">
        <v>14</v>
      </c>
      <c r="C29" s="120">
        <v>425</v>
      </c>
      <c r="D29" s="120">
        <v>4</v>
      </c>
      <c r="E29" s="120" t="s">
        <v>156</v>
      </c>
      <c r="F29" s="121">
        <v>11501</v>
      </c>
      <c r="G29" s="121" t="s">
        <v>15</v>
      </c>
      <c r="H29" s="122">
        <v>14400000</v>
      </c>
      <c r="I29" s="123">
        <f t="shared" ref="I29" si="4">H29</f>
        <v>14400000</v>
      </c>
    </row>
    <row r="30" spans="1:11" s="16" customFormat="1" x14ac:dyDescent="0.25">
      <c r="A30" s="141"/>
      <c r="B30" s="103">
        <v>15</v>
      </c>
      <c r="C30" s="102">
        <v>426</v>
      </c>
      <c r="D30" s="102">
        <v>4</v>
      </c>
      <c r="E30" s="102" t="s">
        <v>24</v>
      </c>
      <c r="F30" s="104">
        <v>11501</v>
      </c>
      <c r="G30" s="104" t="s">
        <v>15</v>
      </c>
      <c r="H30" s="106">
        <v>6958900</v>
      </c>
      <c r="I30" s="105">
        <f t="shared" ref="I30" si="5">H30</f>
        <v>6958900</v>
      </c>
      <c r="J30" s="127" t="s">
        <v>182</v>
      </c>
    </row>
    <row r="31" spans="1:11" s="16" customFormat="1" x14ac:dyDescent="0.25">
      <c r="A31" s="141"/>
      <c r="B31" s="103">
        <v>15</v>
      </c>
      <c r="C31" s="102">
        <v>427</v>
      </c>
      <c r="D31" s="102">
        <v>4</v>
      </c>
      <c r="E31" s="102" t="s">
        <v>16</v>
      </c>
      <c r="F31" s="104">
        <v>11501</v>
      </c>
      <c r="G31" s="104" t="s">
        <v>15</v>
      </c>
      <c r="H31" s="106">
        <v>580000</v>
      </c>
      <c r="I31" s="105">
        <f t="shared" ref="I31" si="6">H31</f>
        <v>580000</v>
      </c>
      <c r="J31" s="127" t="s">
        <v>182</v>
      </c>
    </row>
    <row r="32" spans="1:11" s="16" customFormat="1" x14ac:dyDescent="0.25">
      <c r="A32" s="141"/>
      <c r="B32" s="119">
        <v>15</v>
      </c>
      <c r="C32" s="120">
        <v>428</v>
      </c>
      <c r="D32" s="120">
        <v>4</v>
      </c>
      <c r="E32" s="120" t="s">
        <v>46</v>
      </c>
      <c r="F32" s="121">
        <v>11501</v>
      </c>
      <c r="G32" s="121" t="s">
        <v>15</v>
      </c>
      <c r="H32" s="122">
        <v>100000</v>
      </c>
      <c r="I32" s="123">
        <f t="shared" ref="I32" si="7">H32</f>
        <v>100000</v>
      </c>
    </row>
    <row r="33" spans="1:10" s="16" customFormat="1" x14ac:dyDescent="0.25">
      <c r="A33" s="141"/>
      <c r="B33" s="103">
        <v>16</v>
      </c>
      <c r="C33" s="102">
        <v>430</v>
      </c>
      <c r="D33" s="102">
        <v>4</v>
      </c>
      <c r="E33" s="102" t="s">
        <v>16</v>
      </c>
      <c r="F33" s="104">
        <v>11501</v>
      </c>
      <c r="G33" s="104" t="s">
        <v>15</v>
      </c>
      <c r="H33" s="106">
        <v>1167000</v>
      </c>
      <c r="I33" s="105">
        <f t="shared" ref="I33" si="8">H33</f>
        <v>1167000</v>
      </c>
      <c r="J33" s="127" t="s">
        <v>182</v>
      </c>
    </row>
    <row r="34" spans="1:10" s="16" customFormat="1" x14ac:dyDescent="0.25">
      <c r="A34" s="141"/>
      <c r="B34" s="119">
        <v>19</v>
      </c>
      <c r="C34" s="120">
        <v>431</v>
      </c>
      <c r="D34" s="120">
        <v>4</v>
      </c>
      <c r="E34" s="120" t="s">
        <v>18</v>
      </c>
      <c r="F34" s="121">
        <v>11501</v>
      </c>
      <c r="G34" s="121" t="s">
        <v>15</v>
      </c>
      <c r="H34" s="122">
        <v>321947</v>
      </c>
      <c r="I34" s="123">
        <f t="shared" ref="I34" si="9">H34</f>
        <v>321947</v>
      </c>
    </row>
    <row r="35" spans="1:10" s="16" customFormat="1" x14ac:dyDescent="0.25">
      <c r="A35" s="141"/>
      <c r="B35" s="119">
        <v>20</v>
      </c>
      <c r="C35" s="120">
        <v>432</v>
      </c>
      <c r="D35" s="120">
        <v>4</v>
      </c>
      <c r="E35" s="120" t="s">
        <v>157</v>
      </c>
      <c r="F35" s="121">
        <v>11501</v>
      </c>
      <c r="G35" s="121" t="s">
        <v>15</v>
      </c>
      <c r="H35" s="122">
        <f>17599000+12962500+2902000+15600000</f>
        <v>49063500</v>
      </c>
      <c r="I35" s="123">
        <f t="shared" ref="I35:I52" si="10">H35</f>
        <v>49063500</v>
      </c>
    </row>
    <row r="36" spans="1:10" s="16" customFormat="1" x14ac:dyDescent="0.25">
      <c r="A36" s="141"/>
      <c r="B36" s="119">
        <v>20</v>
      </c>
      <c r="C36" s="120">
        <v>432</v>
      </c>
      <c r="D36" s="120">
        <v>4</v>
      </c>
      <c r="E36" s="120" t="s">
        <v>56</v>
      </c>
      <c r="F36" s="121">
        <v>11501</v>
      </c>
      <c r="G36" s="121" t="s">
        <v>15</v>
      </c>
      <c r="H36" s="122">
        <f>3345000+7290000+3986500</f>
        <v>14621500</v>
      </c>
      <c r="I36" s="123">
        <f t="shared" si="10"/>
        <v>14621500</v>
      </c>
    </row>
    <row r="37" spans="1:10" s="16" customFormat="1" x14ac:dyDescent="0.25">
      <c r="A37" s="141"/>
      <c r="B37" s="119">
        <v>20</v>
      </c>
      <c r="C37" s="120">
        <v>432</v>
      </c>
      <c r="D37" s="120">
        <v>4</v>
      </c>
      <c r="E37" s="120" t="s">
        <v>158</v>
      </c>
      <c r="F37" s="121">
        <v>11501</v>
      </c>
      <c r="G37" s="121" t="s">
        <v>15</v>
      </c>
      <c r="H37" s="122">
        <v>1956500</v>
      </c>
      <c r="I37" s="123">
        <f t="shared" si="10"/>
        <v>1956500</v>
      </c>
    </row>
    <row r="38" spans="1:10" s="16" customFormat="1" x14ac:dyDescent="0.25">
      <c r="A38" s="141"/>
      <c r="B38" s="119">
        <v>20</v>
      </c>
      <c r="C38" s="120">
        <v>432</v>
      </c>
      <c r="D38" s="120">
        <v>4</v>
      </c>
      <c r="E38" s="120" t="s">
        <v>159</v>
      </c>
      <c r="F38" s="121">
        <v>11501</v>
      </c>
      <c r="G38" s="121" t="s">
        <v>15</v>
      </c>
      <c r="H38" s="122">
        <v>150000</v>
      </c>
      <c r="I38" s="123">
        <f t="shared" si="10"/>
        <v>150000</v>
      </c>
    </row>
    <row r="39" spans="1:10" s="16" customFormat="1" x14ac:dyDescent="0.25">
      <c r="A39" s="141"/>
      <c r="B39" s="103">
        <v>20</v>
      </c>
      <c r="C39" s="102">
        <v>433</v>
      </c>
      <c r="D39" s="102">
        <v>4</v>
      </c>
      <c r="E39" s="102" t="s">
        <v>157</v>
      </c>
      <c r="F39" s="104">
        <v>11501</v>
      </c>
      <c r="G39" s="104" t="s">
        <v>15</v>
      </c>
      <c r="H39" s="106">
        <f>11732400+2321600</f>
        <v>14054000</v>
      </c>
      <c r="I39" s="105">
        <f t="shared" si="10"/>
        <v>14054000</v>
      </c>
      <c r="J39" s="127" t="s">
        <v>182</v>
      </c>
    </row>
    <row r="40" spans="1:10" s="16" customFormat="1" x14ac:dyDescent="0.25">
      <c r="A40" s="141"/>
      <c r="B40" s="103">
        <v>20</v>
      </c>
      <c r="C40" s="102">
        <v>433</v>
      </c>
      <c r="D40" s="102">
        <v>4</v>
      </c>
      <c r="E40" s="102" t="s">
        <v>160</v>
      </c>
      <c r="F40" s="104">
        <v>11501</v>
      </c>
      <c r="G40" s="104" t="s">
        <v>15</v>
      </c>
      <c r="H40" s="106">
        <v>1456000</v>
      </c>
      <c r="I40" s="105">
        <f t="shared" si="10"/>
        <v>1456000</v>
      </c>
      <c r="J40" s="127" t="s">
        <v>182</v>
      </c>
    </row>
    <row r="41" spans="1:10" s="16" customFormat="1" x14ac:dyDescent="0.25">
      <c r="A41" s="141"/>
      <c r="B41" s="103">
        <v>20</v>
      </c>
      <c r="C41" s="102">
        <v>433</v>
      </c>
      <c r="D41" s="102">
        <v>4</v>
      </c>
      <c r="E41" s="102" t="s">
        <v>107</v>
      </c>
      <c r="F41" s="104">
        <v>11501</v>
      </c>
      <c r="G41" s="104" t="s">
        <v>15</v>
      </c>
      <c r="H41" s="106">
        <v>1800000</v>
      </c>
      <c r="I41" s="105">
        <f t="shared" si="10"/>
        <v>1800000</v>
      </c>
      <c r="J41" s="127" t="s">
        <v>182</v>
      </c>
    </row>
    <row r="42" spans="1:10" s="16" customFormat="1" x14ac:dyDescent="0.25">
      <c r="A42" s="141"/>
      <c r="B42" s="119">
        <v>22</v>
      </c>
      <c r="C42" s="120">
        <v>435</v>
      </c>
      <c r="D42" s="120">
        <v>4</v>
      </c>
      <c r="E42" s="120" t="s">
        <v>161</v>
      </c>
      <c r="F42" s="121">
        <v>11501</v>
      </c>
      <c r="G42" s="121" t="s">
        <v>15</v>
      </c>
      <c r="H42" s="122">
        <v>1674000</v>
      </c>
      <c r="I42" s="123">
        <f t="shared" ref="I42:I48" si="11">H42</f>
        <v>1674000</v>
      </c>
    </row>
    <row r="43" spans="1:10" s="16" customFormat="1" x14ac:dyDescent="0.25">
      <c r="A43" s="141"/>
      <c r="B43" s="119">
        <v>22</v>
      </c>
      <c r="C43" s="120">
        <v>436</v>
      </c>
      <c r="D43" s="120">
        <v>4</v>
      </c>
      <c r="E43" s="120" t="s">
        <v>24</v>
      </c>
      <c r="F43" s="121">
        <v>11501</v>
      </c>
      <c r="G43" s="121" t="s">
        <v>15</v>
      </c>
      <c r="H43" s="122">
        <v>8400000</v>
      </c>
      <c r="I43" s="123">
        <f t="shared" si="11"/>
        <v>8400000</v>
      </c>
    </row>
    <row r="44" spans="1:10" s="16" customFormat="1" x14ac:dyDescent="0.25">
      <c r="A44" s="141"/>
      <c r="B44" s="119">
        <v>22</v>
      </c>
      <c r="C44" s="120">
        <v>437</v>
      </c>
      <c r="D44" s="120">
        <v>4</v>
      </c>
      <c r="E44" s="120" t="s">
        <v>162</v>
      </c>
      <c r="F44" s="121">
        <v>11501</v>
      </c>
      <c r="G44" s="121" t="s">
        <v>15</v>
      </c>
      <c r="H44" s="122">
        <v>4625000</v>
      </c>
      <c r="I44" s="123">
        <f t="shared" si="11"/>
        <v>4625000</v>
      </c>
    </row>
    <row r="45" spans="1:10" s="16" customFormat="1" x14ac:dyDescent="0.25">
      <c r="A45" s="141"/>
      <c r="B45" s="119">
        <v>21</v>
      </c>
      <c r="C45" s="120">
        <v>438</v>
      </c>
      <c r="D45" s="120">
        <v>4</v>
      </c>
      <c r="E45" s="120" t="s">
        <v>156</v>
      </c>
      <c r="F45" s="121">
        <v>11501</v>
      </c>
      <c r="G45" s="121" t="s">
        <v>15</v>
      </c>
      <c r="H45" s="122">
        <v>7650000</v>
      </c>
      <c r="I45" s="123">
        <f t="shared" si="11"/>
        <v>7650000</v>
      </c>
    </row>
    <row r="46" spans="1:10" s="16" customFormat="1" x14ac:dyDescent="0.25">
      <c r="A46" s="141"/>
      <c r="B46" s="119">
        <v>26</v>
      </c>
      <c r="C46" s="120">
        <v>440</v>
      </c>
      <c r="D46" s="120">
        <v>4</v>
      </c>
      <c r="E46" s="120" t="s">
        <v>163</v>
      </c>
      <c r="F46" s="121">
        <v>11501</v>
      </c>
      <c r="G46" s="121" t="s">
        <v>15</v>
      </c>
      <c r="H46" s="122">
        <v>176000</v>
      </c>
      <c r="I46" s="123">
        <f t="shared" si="11"/>
        <v>176000</v>
      </c>
    </row>
    <row r="47" spans="1:10" s="16" customFormat="1" x14ac:dyDescent="0.25">
      <c r="A47" s="141"/>
      <c r="B47" s="119">
        <v>26</v>
      </c>
      <c r="C47" s="120">
        <v>441</v>
      </c>
      <c r="D47" s="120">
        <v>4</v>
      </c>
      <c r="E47" s="120" t="s">
        <v>164</v>
      </c>
      <c r="F47" s="121">
        <v>11501</v>
      </c>
      <c r="G47" s="121" t="s">
        <v>15</v>
      </c>
      <c r="H47" s="122">
        <v>160000</v>
      </c>
      <c r="I47" s="123">
        <f t="shared" si="11"/>
        <v>160000</v>
      </c>
    </row>
    <row r="48" spans="1:10" s="16" customFormat="1" x14ac:dyDescent="0.25">
      <c r="A48" s="141"/>
      <c r="B48" s="119">
        <v>27</v>
      </c>
      <c r="C48" s="120">
        <v>442</v>
      </c>
      <c r="D48" s="120">
        <v>4</v>
      </c>
      <c r="E48" s="120" t="s">
        <v>165</v>
      </c>
      <c r="F48" s="121">
        <v>11501</v>
      </c>
      <c r="G48" s="121" t="s">
        <v>15</v>
      </c>
      <c r="H48" s="122">
        <v>11430000</v>
      </c>
      <c r="I48" s="123">
        <f t="shared" si="11"/>
        <v>11430000</v>
      </c>
    </row>
    <row r="49" spans="1:10" s="16" customFormat="1" x14ac:dyDescent="0.25">
      <c r="A49" s="141"/>
      <c r="B49" s="119">
        <v>27</v>
      </c>
      <c r="C49" s="120">
        <v>443</v>
      </c>
      <c r="D49" s="120">
        <v>4</v>
      </c>
      <c r="E49" s="120" t="s">
        <v>156</v>
      </c>
      <c r="F49" s="121">
        <v>11501</v>
      </c>
      <c r="G49" s="121" t="s">
        <v>15</v>
      </c>
      <c r="H49" s="122">
        <v>23536920</v>
      </c>
      <c r="I49" s="123">
        <f t="shared" si="10"/>
        <v>23536920</v>
      </c>
      <c r="J49" s="20"/>
    </row>
    <row r="50" spans="1:10" s="16" customFormat="1" x14ac:dyDescent="0.25">
      <c r="A50" s="141"/>
      <c r="B50" s="119">
        <v>27</v>
      </c>
      <c r="C50" s="120">
        <v>444</v>
      </c>
      <c r="D50" s="120">
        <v>4</v>
      </c>
      <c r="E50" s="120" t="s">
        <v>162</v>
      </c>
      <c r="F50" s="121">
        <v>11501</v>
      </c>
      <c r="G50" s="121" t="s">
        <v>15</v>
      </c>
      <c r="H50" s="122">
        <v>3625000</v>
      </c>
      <c r="I50" s="123">
        <f t="shared" si="10"/>
        <v>3625000</v>
      </c>
      <c r="J50" s="20"/>
    </row>
    <row r="51" spans="1:10" s="16" customFormat="1" x14ac:dyDescent="0.25">
      <c r="A51" s="141"/>
      <c r="B51" s="119">
        <v>23</v>
      </c>
      <c r="C51" s="120">
        <v>447</v>
      </c>
      <c r="D51" s="120">
        <v>4</v>
      </c>
      <c r="E51" s="120" t="s">
        <v>111</v>
      </c>
      <c r="F51" s="121">
        <v>11501</v>
      </c>
      <c r="G51" s="121" t="s">
        <v>15</v>
      </c>
      <c r="H51" s="122">
        <v>460800</v>
      </c>
      <c r="I51" s="123">
        <f t="shared" si="10"/>
        <v>460800</v>
      </c>
      <c r="J51" s="20"/>
    </row>
    <row r="52" spans="1:10" s="16" customFormat="1" x14ac:dyDescent="0.25">
      <c r="A52" s="141"/>
      <c r="B52" s="119">
        <v>23</v>
      </c>
      <c r="C52" s="120">
        <v>447</v>
      </c>
      <c r="D52" s="120">
        <v>4</v>
      </c>
      <c r="E52" s="120" t="s">
        <v>24</v>
      </c>
      <c r="F52" s="121">
        <v>11501</v>
      </c>
      <c r="G52" s="121" t="s">
        <v>15</v>
      </c>
      <c r="H52" s="122">
        <v>47400</v>
      </c>
      <c r="I52" s="123">
        <f t="shared" si="10"/>
        <v>47400</v>
      </c>
      <c r="J52" s="20"/>
    </row>
    <row r="53" spans="1:10" s="16" customFormat="1" x14ac:dyDescent="0.25">
      <c r="A53" s="141"/>
      <c r="B53" s="119">
        <v>8</v>
      </c>
      <c r="C53" s="120">
        <v>448</v>
      </c>
      <c r="D53" s="120">
        <v>4</v>
      </c>
      <c r="E53" s="120" t="s">
        <v>26</v>
      </c>
      <c r="F53" s="121">
        <v>11501</v>
      </c>
      <c r="G53" s="121" t="s">
        <v>15</v>
      </c>
      <c r="H53" s="122">
        <v>700000</v>
      </c>
      <c r="I53" s="123">
        <f t="shared" ref="I53" si="12">H53</f>
        <v>700000</v>
      </c>
      <c r="J53" s="20"/>
    </row>
    <row r="54" spans="1:10" s="16" customFormat="1" x14ac:dyDescent="0.25">
      <c r="A54" s="141"/>
      <c r="B54" s="119">
        <v>14</v>
      </c>
      <c r="C54" s="120">
        <v>449</v>
      </c>
      <c r="D54" s="120">
        <v>4</v>
      </c>
      <c r="E54" s="120" t="s">
        <v>32</v>
      </c>
      <c r="F54" s="121">
        <v>11501</v>
      </c>
      <c r="G54" s="121" t="s">
        <v>15</v>
      </c>
      <c r="H54" s="122">
        <v>194500</v>
      </c>
      <c r="I54" s="123">
        <f t="shared" ref="I54" si="13">H54</f>
        <v>194500</v>
      </c>
      <c r="J54" s="20"/>
    </row>
    <row r="55" spans="1:10" s="16" customFormat="1" x14ac:dyDescent="0.25">
      <c r="A55" s="141"/>
      <c r="B55" s="103">
        <v>30</v>
      </c>
      <c r="C55" s="102">
        <v>450</v>
      </c>
      <c r="D55" s="102">
        <v>4</v>
      </c>
      <c r="E55" s="102" t="s">
        <v>88</v>
      </c>
      <c r="F55" s="104">
        <v>11501</v>
      </c>
      <c r="G55" s="104" t="s">
        <v>15</v>
      </c>
      <c r="H55" s="106">
        <v>1960000</v>
      </c>
      <c r="I55" s="105">
        <f t="shared" ref="I55:I56" si="14">H55</f>
        <v>1960000</v>
      </c>
      <c r="J55" s="127" t="s">
        <v>182</v>
      </c>
    </row>
    <row r="56" spans="1:10" s="16" customFormat="1" x14ac:dyDescent="0.25">
      <c r="A56" s="141"/>
      <c r="B56" s="103">
        <v>30</v>
      </c>
      <c r="C56" s="102">
        <v>451</v>
      </c>
      <c r="D56" s="102">
        <v>4</v>
      </c>
      <c r="E56" s="102" t="s">
        <v>166</v>
      </c>
      <c r="F56" s="104">
        <v>11501</v>
      </c>
      <c r="G56" s="104" t="s">
        <v>15</v>
      </c>
      <c r="H56" s="106">
        <v>435000</v>
      </c>
      <c r="I56" s="105">
        <f t="shared" si="14"/>
        <v>435000</v>
      </c>
      <c r="J56" s="127" t="s">
        <v>182</v>
      </c>
    </row>
    <row r="57" spans="1:10" s="16" customFormat="1" x14ac:dyDescent="0.25">
      <c r="A57" s="141"/>
      <c r="B57" s="103">
        <v>30</v>
      </c>
      <c r="C57" s="102">
        <v>451</v>
      </c>
      <c r="D57" s="102">
        <v>4</v>
      </c>
      <c r="E57" s="102" t="s">
        <v>56</v>
      </c>
      <c r="F57" s="104">
        <v>11501</v>
      </c>
      <c r="G57" s="104" t="s">
        <v>15</v>
      </c>
      <c r="H57" s="106">
        <f>88500+103800</f>
        <v>192300</v>
      </c>
      <c r="I57" s="105">
        <f t="shared" ref="I57" si="15">H57</f>
        <v>192300</v>
      </c>
      <c r="J57" s="127" t="s">
        <v>182</v>
      </c>
    </row>
    <row r="58" spans="1:10" s="16" customFormat="1" x14ac:dyDescent="0.25">
      <c r="A58" s="44" t="s">
        <v>12</v>
      </c>
      <c r="B58" s="17"/>
      <c r="C58" s="17"/>
      <c r="D58" s="17"/>
      <c r="E58" s="17"/>
      <c r="F58" s="19"/>
      <c r="G58" s="19"/>
      <c r="H58" s="43">
        <f>SUM(H16:H57)</f>
        <v>467190629</v>
      </c>
      <c r="I58" s="43">
        <f>SUM(I16:I57)</f>
        <v>467190629</v>
      </c>
    </row>
    <row r="59" spans="1:10" s="16" customFormat="1" x14ac:dyDescent="0.25">
      <c r="A59" s="5"/>
      <c r="B59" s="8"/>
      <c r="C59" s="7"/>
      <c r="D59" s="1"/>
      <c r="E59" s="1"/>
      <c r="F59" s="1"/>
      <c r="G59" s="1"/>
      <c r="H59" s="1"/>
      <c r="I59" s="1"/>
    </row>
    <row r="60" spans="1:10" s="16" customFormat="1" ht="15.75" thickBot="1" x14ac:dyDescent="0.3">
      <c r="A60" s="5"/>
      <c r="B60"/>
      <c r="C60"/>
      <c r="D60"/>
      <c r="E60"/>
      <c r="F60"/>
      <c r="G60"/>
      <c r="H60" s="14">
        <f>H15+H58</f>
        <v>603426829</v>
      </c>
      <c r="I60" s="15">
        <f>I15+I58</f>
        <v>603426829</v>
      </c>
      <c r="J60" s="21">
        <f>H60-I60</f>
        <v>0</v>
      </c>
    </row>
    <row r="61" spans="1:10" s="16" customFormat="1" ht="15.75" thickTop="1" x14ac:dyDescent="0.25">
      <c r="A61"/>
      <c r="B61"/>
      <c r="C61"/>
      <c r="D61"/>
      <c r="E61"/>
      <c r="F61"/>
      <c r="G61"/>
      <c r="H61"/>
      <c r="I61"/>
    </row>
    <row r="62" spans="1:10" s="16" customFormat="1" x14ac:dyDescent="0.25">
      <c r="A62"/>
      <c r="B62"/>
      <c r="C62"/>
      <c r="D62"/>
      <c r="E62"/>
      <c r="F62"/>
      <c r="G62"/>
      <c r="H62"/>
      <c r="I62"/>
    </row>
    <row r="63" spans="1:10" s="16" customFormat="1" x14ac:dyDescent="0.25">
      <c r="A63"/>
      <c r="B63"/>
      <c r="C63"/>
      <c r="D63"/>
      <c r="E63"/>
      <c r="F63"/>
      <c r="G63"/>
      <c r="H63"/>
      <c r="I63"/>
    </row>
    <row r="64" spans="1:10" s="16" customFormat="1" x14ac:dyDescent="0.25">
      <c r="A64"/>
      <c r="B64"/>
      <c r="C64"/>
      <c r="D64"/>
      <c r="E64"/>
      <c r="F64"/>
      <c r="G64"/>
      <c r="H64"/>
      <c r="I64"/>
    </row>
    <row r="65" spans="1:11" s="16" customFormat="1" x14ac:dyDescent="0.25">
      <c r="A65"/>
      <c r="B65"/>
      <c r="C65"/>
      <c r="D65"/>
      <c r="E65"/>
      <c r="F65"/>
      <c r="G65"/>
      <c r="H65"/>
      <c r="I65"/>
    </row>
    <row r="66" spans="1:11" s="16" customFormat="1" x14ac:dyDescent="0.25">
      <c r="A66"/>
      <c r="B66"/>
      <c r="C66"/>
      <c r="D66"/>
      <c r="E66"/>
      <c r="F66"/>
      <c r="G66"/>
      <c r="H66"/>
      <c r="I66"/>
    </row>
    <row r="67" spans="1:11" s="16" customFormat="1" x14ac:dyDescent="0.25">
      <c r="A67"/>
      <c r="B67"/>
      <c r="C67"/>
      <c r="D67"/>
      <c r="E67"/>
      <c r="F67"/>
      <c r="G67"/>
      <c r="H67"/>
      <c r="I67"/>
    </row>
    <row r="68" spans="1:11" s="16" customFormat="1" x14ac:dyDescent="0.25">
      <c r="A68"/>
      <c r="B68"/>
      <c r="C68"/>
      <c r="D68"/>
      <c r="E68"/>
      <c r="F68"/>
      <c r="G68"/>
      <c r="H68"/>
      <c r="I68"/>
      <c r="K68" s="16">
        <v>2135000</v>
      </c>
    </row>
    <row r="69" spans="1:11" s="16" customFormat="1" x14ac:dyDescent="0.25">
      <c r="A69"/>
      <c r="B69"/>
      <c r="C69"/>
      <c r="D69"/>
      <c r="E69"/>
      <c r="F69"/>
      <c r="G69"/>
      <c r="H69"/>
      <c r="I69"/>
      <c r="K69" s="16">
        <v>2550000</v>
      </c>
    </row>
    <row r="70" spans="1:11" x14ac:dyDescent="0.25">
      <c r="K70">
        <v>112500</v>
      </c>
    </row>
    <row r="71" spans="1:11" x14ac:dyDescent="0.25">
      <c r="K71">
        <f>SUM(K70:K70)</f>
        <v>112500</v>
      </c>
    </row>
  </sheetData>
  <autoFilter ref="F1:F61"/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M40"/>
  <sheetViews>
    <sheetView zoomScale="98" zoomScaleNormal="98" workbookViewId="0">
      <selection activeCell="H13" sqref="H13:H40"/>
    </sheetView>
  </sheetViews>
  <sheetFormatPr defaultRowHeight="15" x14ac:dyDescent="0.25"/>
  <cols>
    <col min="1" max="1" width="7.570312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1" width="13.85546875" bestFit="1" customWidth="1"/>
  </cols>
  <sheetData>
    <row r="1" spans="1:13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3" hidden="1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3" hidden="1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3" hidden="1" x14ac:dyDescent="0.25">
      <c r="A4" s="6"/>
      <c r="B4" s="3"/>
      <c r="C4" s="4"/>
      <c r="D4" s="3"/>
      <c r="E4" s="3"/>
      <c r="F4" s="3"/>
      <c r="G4" s="3"/>
      <c r="H4" s="5"/>
      <c r="I4" s="5"/>
    </row>
    <row r="5" spans="1:13" ht="21" hidden="1" x14ac:dyDescent="0.25">
      <c r="A5" s="167" t="s">
        <v>67</v>
      </c>
      <c r="B5" s="167"/>
      <c r="C5" s="167"/>
      <c r="D5" s="167"/>
      <c r="E5" s="167"/>
      <c r="F5" s="167"/>
      <c r="G5" s="167"/>
      <c r="H5" s="167"/>
      <c r="I5" s="167"/>
    </row>
    <row r="6" spans="1:13" hidden="1" x14ac:dyDescent="0.25"/>
    <row r="7" spans="1:13" ht="15" hidden="1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3" hidden="1" x14ac:dyDescent="0.25">
      <c r="A8" s="168"/>
      <c r="B8" s="168"/>
      <c r="C8" s="168"/>
      <c r="D8" s="168"/>
      <c r="E8" s="168"/>
      <c r="F8" s="10" t="s">
        <v>7</v>
      </c>
      <c r="G8" s="10" t="s">
        <v>8</v>
      </c>
      <c r="H8" s="9" t="s">
        <v>9</v>
      </c>
      <c r="I8" s="9" t="s">
        <v>10</v>
      </c>
      <c r="M8" t="s">
        <v>13</v>
      </c>
    </row>
    <row r="9" spans="1:13" hidden="1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3" s="16" customFormat="1" hidden="1" x14ac:dyDescent="0.25">
      <c r="A10" s="76" t="s">
        <v>29</v>
      </c>
      <c r="B10" s="124">
        <v>4</v>
      </c>
      <c r="C10" s="125">
        <v>35</v>
      </c>
      <c r="D10" s="125">
        <v>2</v>
      </c>
      <c r="E10" s="125" t="s">
        <v>33</v>
      </c>
      <c r="F10" s="125">
        <v>51101</v>
      </c>
      <c r="G10" s="125" t="s">
        <v>17</v>
      </c>
      <c r="H10" s="126">
        <v>48431250</v>
      </c>
      <c r="I10" s="126">
        <f t="shared" ref="I10" si="0">H10</f>
        <v>48431250</v>
      </c>
    </row>
    <row r="11" spans="1:13" s="16" customFormat="1" hidden="1" x14ac:dyDescent="0.25">
      <c r="A11" s="77"/>
      <c r="B11" s="119">
        <v>23</v>
      </c>
      <c r="C11" s="120">
        <v>55</v>
      </c>
      <c r="D11" s="120">
        <v>2</v>
      </c>
      <c r="E11" s="120" t="s">
        <v>33</v>
      </c>
      <c r="F11" s="121">
        <v>51101</v>
      </c>
      <c r="G11" s="121" t="s">
        <v>17</v>
      </c>
      <c r="H11" s="123">
        <v>3200000</v>
      </c>
      <c r="I11" s="123">
        <f t="shared" ref="I11" si="1">H11</f>
        <v>3200000</v>
      </c>
    </row>
    <row r="12" spans="1:13" s="16" customFormat="1" hidden="1" x14ac:dyDescent="0.25">
      <c r="A12" s="42" t="s">
        <v>11</v>
      </c>
      <c r="B12" s="17"/>
      <c r="C12" s="17"/>
      <c r="D12" s="17"/>
      <c r="E12" s="17"/>
      <c r="F12" s="19"/>
      <c r="G12" s="19"/>
      <c r="H12" s="43">
        <f>SUM(H10:H11)</f>
        <v>51631250</v>
      </c>
      <c r="I12" s="43">
        <f>SUM(I10:I11)</f>
        <v>51631250</v>
      </c>
      <c r="J12" s="21">
        <f>H12-I12</f>
        <v>0</v>
      </c>
    </row>
    <row r="13" spans="1:13" s="16" customFormat="1" x14ac:dyDescent="0.25">
      <c r="A13" s="76" t="s">
        <v>29</v>
      </c>
      <c r="B13" s="119">
        <v>2</v>
      </c>
      <c r="C13" s="120">
        <v>32</v>
      </c>
      <c r="D13" s="120">
        <v>4</v>
      </c>
      <c r="E13" s="120" t="s">
        <v>16</v>
      </c>
      <c r="F13" s="121">
        <v>11501</v>
      </c>
      <c r="G13" s="121" t="s">
        <v>15</v>
      </c>
      <c r="H13" s="122">
        <v>3455900</v>
      </c>
      <c r="I13" s="123">
        <f t="shared" ref="I13" si="2">H13</f>
        <v>3455900</v>
      </c>
    </row>
    <row r="14" spans="1:13" s="16" customFormat="1" x14ac:dyDescent="0.25">
      <c r="A14" s="77"/>
      <c r="B14" s="119">
        <v>3</v>
      </c>
      <c r="C14" s="120">
        <v>33</v>
      </c>
      <c r="D14" s="120">
        <v>4</v>
      </c>
      <c r="E14" s="120" t="s">
        <v>68</v>
      </c>
      <c r="F14" s="121">
        <v>11501</v>
      </c>
      <c r="G14" s="121" t="s">
        <v>15</v>
      </c>
      <c r="H14" s="122">
        <v>490000</v>
      </c>
      <c r="I14" s="123">
        <f t="shared" ref="I14" si="3">H14</f>
        <v>490000</v>
      </c>
    </row>
    <row r="15" spans="1:13" s="16" customFormat="1" x14ac:dyDescent="0.25">
      <c r="A15" s="77"/>
      <c r="B15" s="119">
        <v>3</v>
      </c>
      <c r="C15" s="120">
        <v>34</v>
      </c>
      <c r="D15" s="120">
        <v>4</v>
      </c>
      <c r="E15" s="120" t="s">
        <v>18</v>
      </c>
      <c r="F15" s="121">
        <v>11501</v>
      </c>
      <c r="G15" s="121" t="s">
        <v>15</v>
      </c>
      <c r="H15" s="122">
        <v>885242</v>
      </c>
      <c r="I15" s="123">
        <f t="shared" ref="I15:I21" si="4">H15</f>
        <v>885242</v>
      </c>
    </row>
    <row r="16" spans="1:13" s="16" customFormat="1" x14ac:dyDescent="0.25">
      <c r="A16" s="77"/>
      <c r="B16" s="119">
        <v>4</v>
      </c>
      <c r="C16" s="120">
        <v>36</v>
      </c>
      <c r="D16" s="120">
        <v>4</v>
      </c>
      <c r="E16" s="120" t="s">
        <v>68</v>
      </c>
      <c r="F16" s="121">
        <v>11501</v>
      </c>
      <c r="G16" s="121" t="s">
        <v>15</v>
      </c>
      <c r="H16" s="122">
        <v>1920000</v>
      </c>
      <c r="I16" s="123">
        <f t="shared" ref="I16" si="5">H16</f>
        <v>1920000</v>
      </c>
    </row>
    <row r="17" spans="1:9" s="16" customFormat="1" x14ac:dyDescent="0.25">
      <c r="A17" s="77"/>
      <c r="B17" s="119">
        <v>4</v>
      </c>
      <c r="C17" s="120">
        <v>37</v>
      </c>
      <c r="D17" s="120">
        <v>4</v>
      </c>
      <c r="E17" s="120" t="s">
        <v>16</v>
      </c>
      <c r="F17" s="121">
        <v>11501</v>
      </c>
      <c r="G17" s="121" t="s">
        <v>15</v>
      </c>
      <c r="H17" s="122">
        <v>2737000</v>
      </c>
      <c r="I17" s="123">
        <f t="shared" si="4"/>
        <v>2737000</v>
      </c>
    </row>
    <row r="18" spans="1:9" s="16" customFormat="1" x14ac:dyDescent="0.25">
      <c r="A18" s="77"/>
      <c r="B18" s="119">
        <v>4</v>
      </c>
      <c r="C18" s="120">
        <v>38</v>
      </c>
      <c r="D18" s="120">
        <v>4</v>
      </c>
      <c r="E18" s="120" t="s">
        <v>50</v>
      </c>
      <c r="F18" s="121">
        <v>11501</v>
      </c>
      <c r="G18" s="121" t="s">
        <v>15</v>
      </c>
      <c r="H18" s="122">
        <v>210300</v>
      </c>
      <c r="I18" s="123">
        <f t="shared" si="4"/>
        <v>210300</v>
      </c>
    </row>
    <row r="19" spans="1:9" s="16" customFormat="1" x14ac:dyDescent="0.25">
      <c r="A19" s="77"/>
      <c r="B19" s="119">
        <v>4</v>
      </c>
      <c r="C19" s="120">
        <v>39</v>
      </c>
      <c r="D19" s="120">
        <v>4</v>
      </c>
      <c r="E19" s="120" t="s">
        <v>68</v>
      </c>
      <c r="F19" s="121">
        <v>11501</v>
      </c>
      <c r="G19" s="121" t="s">
        <v>15</v>
      </c>
      <c r="H19" s="122">
        <v>910000</v>
      </c>
      <c r="I19" s="123">
        <f t="shared" si="4"/>
        <v>910000</v>
      </c>
    </row>
    <row r="20" spans="1:9" s="16" customFormat="1" x14ac:dyDescent="0.25">
      <c r="A20" s="77"/>
      <c r="B20" s="119">
        <v>8</v>
      </c>
      <c r="C20" s="120">
        <v>40</v>
      </c>
      <c r="D20" s="120">
        <v>4</v>
      </c>
      <c r="E20" s="120" t="s">
        <v>25</v>
      </c>
      <c r="F20" s="121">
        <v>11501</v>
      </c>
      <c r="G20" s="121" t="s">
        <v>15</v>
      </c>
      <c r="H20" s="122">
        <v>310000</v>
      </c>
      <c r="I20" s="123">
        <f t="shared" si="4"/>
        <v>310000</v>
      </c>
    </row>
    <row r="21" spans="1:9" s="16" customFormat="1" x14ac:dyDescent="0.25">
      <c r="A21" s="77"/>
      <c r="B21" s="119">
        <v>8</v>
      </c>
      <c r="C21" s="120">
        <v>41</v>
      </c>
      <c r="D21" s="120">
        <v>4</v>
      </c>
      <c r="E21" s="120" t="s">
        <v>16</v>
      </c>
      <c r="F21" s="121">
        <v>11501</v>
      </c>
      <c r="G21" s="121" t="s">
        <v>15</v>
      </c>
      <c r="H21" s="122">
        <v>9748500</v>
      </c>
      <c r="I21" s="123">
        <f t="shared" si="4"/>
        <v>9748500</v>
      </c>
    </row>
    <row r="22" spans="1:9" s="16" customFormat="1" x14ac:dyDescent="0.25">
      <c r="A22" s="77"/>
      <c r="B22" s="119">
        <v>8</v>
      </c>
      <c r="C22" s="120">
        <v>42</v>
      </c>
      <c r="D22" s="120">
        <v>4</v>
      </c>
      <c r="E22" s="120" t="s">
        <v>26</v>
      </c>
      <c r="F22" s="121">
        <v>11501</v>
      </c>
      <c r="G22" s="121" t="s">
        <v>15</v>
      </c>
      <c r="H22" s="122">
        <v>700000</v>
      </c>
      <c r="I22" s="123">
        <f t="shared" ref="I22:I27" si="6">H22</f>
        <v>700000</v>
      </c>
    </row>
    <row r="23" spans="1:9" s="16" customFormat="1" x14ac:dyDescent="0.25">
      <c r="A23" s="77"/>
      <c r="B23" s="119">
        <v>10</v>
      </c>
      <c r="C23" s="120">
        <v>43</v>
      </c>
      <c r="D23" s="120">
        <v>4</v>
      </c>
      <c r="E23" s="120" t="s">
        <v>20</v>
      </c>
      <c r="F23" s="121">
        <v>11501</v>
      </c>
      <c r="G23" s="121" t="s">
        <v>15</v>
      </c>
      <c r="H23" s="122">
        <v>573600</v>
      </c>
      <c r="I23" s="123">
        <f t="shared" si="6"/>
        <v>573600</v>
      </c>
    </row>
    <row r="24" spans="1:9" s="16" customFormat="1" x14ac:dyDescent="0.25">
      <c r="A24" s="77"/>
      <c r="B24" s="119">
        <v>15</v>
      </c>
      <c r="C24" s="120">
        <v>44</v>
      </c>
      <c r="D24" s="120">
        <v>4</v>
      </c>
      <c r="E24" s="120" t="s">
        <v>16</v>
      </c>
      <c r="F24" s="121">
        <v>11501</v>
      </c>
      <c r="G24" s="121" t="s">
        <v>15</v>
      </c>
      <c r="H24" s="122">
        <v>4523333</v>
      </c>
      <c r="I24" s="123">
        <f t="shared" si="6"/>
        <v>4523333</v>
      </c>
    </row>
    <row r="25" spans="1:9" s="16" customFormat="1" x14ac:dyDescent="0.25">
      <c r="A25" s="77"/>
      <c r="B25" s="119">
        <v>16</v>
      </c>
      <c r="C25" s="120">
        <v>45</v>
      </c>
      <c r="D25" s="120">
        <v>4</v>
      </c>
      <c r="E25" s="120" t="s">
        <v>46</v>
      </c>
      <c r="F25" s="121">
        <v>11501</v>
      </c>
      <c r="G25" s="121" t="s">
        <v>15</v>
      </c>
      <c r="H25" s="122">
        <v>160000</v>
      </c>
      <c r="I25" s="123">
        <f t="shared" si="6"/>
        <v>160000</v>
      </c>
    </row>
    <row r="26" spans="1:9" s="16" customFormat="1" x14ac:dyDescent="0.25">
      <c r="A26" s="77"/>
      <c r="B26" s="119">
        <v>16</v>
      </c>
      <c r="C26" s="120">
        <v>46</v>
      </c>
      <c r="D26" s="120">
        <v>4</v>
      </c>
      <c r="E26" s="120" t="s">
        <v>70</v>
      </c>
      <c r="F26" s="121">
        <v>11501</v>
      </c>
      <c r="G26" s="121" t="s">
        <v>15</v>
      </c>
      <c r="H26" s="122">
        <v>371250</v>
      </c>
      <c r="I26" s="123">
        <f t="shared" si="6"/>
        <v>371250</v>
      </c>
    </row>
    <row r="27" spans="1:9" s="16" customFormat="1" x14ac:dyDescent="0.25">
      <c r="A27" s="77"/>
      <c r="B27" s="119">
        <v>17</v>
      </c>
      <c r="C27" s="120">
        <v>47</v>
      </c>
      <c r="D27" s="120">
        <v>4</v>
      </c>
      <c r="E27" s="120" t="s">
        <v>16</v>
      </c>
      <c r="F27" s="121">
        <v>11501</v>
      </c>
      <c r="G27" s="121" t="s">
        <v>15</v>
      </c>
      <c r="H27" s="122">
        <v>153500</v>
      </c>
      <c r="I27" s="123">
        <f t="shared" si="6"/>
        <v>153500</v>
      </c>
    </row>
    <row r="28" spans="1:9" s="16" customFormat="1" x14ac:dyDescent="0.25">
      <c r="A28" s="77"/>
      <c r="B28" s="119">
        <v>17</v>
      </c>
      <c r="C28" s="120">
        <v>50</v>
      </c>
      <c r="D28" s="120">
        <v>4</v>
      </c>
      <c r="E28" s="120" t="s">
        <v>69</v>
      </c>
      <c r="F28" s="121">
        <v>11501</v>
      </c>
      <c r="G28" s="121" t="s">
        <v>15</v>
      </c>
      <c r="H28" s="122">
        <v>435000</v>
      </c>
      <c r="I28" s="123">
        <f t="shared" ref="I28" si="7">H28</f>
        <v>435000</v>
      </c>
    </row>
    <row r="29" spans="1:9" s="16" customFormat="1" x14ac:dyDescent="0.25">
      <c r="A29" s="77"/>
      <c r="B29" s="119">
        <v>18</v>
      </c>
      <c r="C29" s="120">
        <v>51</v>
      </c>
      <c r="D29" s="120">
        <v>4</v>
      </c>
      <c r="E29" s="120" t="s">
        <v>16</v>
      </c>
      <c r="F29" s="121">
        <v>11501</v>
      </c>
      <c r="G29" s="121" t="s">
        <v>15</v>
      </c>
      <c r="H29" s="122">
        <v>6525000</v>
      </c>
      <c r="I29" s="123">
        <f t="shared" ref="I29:I31" si="8">H29</f>
        <v>6525000</v>
      </c>
    </row>
    <row r="30" spans="1:9" s="16" customFormat="1" x14ac:dyDescent="0.25">
      <c r="A30" s="77"/>
      <c r="B30" s="119">
        <v>18</v>
      </c>
      <c r="C30" s="120">
        <v>52</v>
      </c>
      <c r="D30" s="120">
        <v>4</v>
      </c>
      <c r="E30" s="120" t="s">
        <v>62</v>
      </c>
      <c r="F30" s="121">
        <v>11501</v>
      </c>
      <c r="G30" s="121" t="s">
        <v>15</v>
      </c>
      <c r="H30" s="122">
        <v>748000</v>
      </c>
      <c r="I30" s="123">
        <f t="shared" si="8"/>
        <v>748000</v>
      </c>
    </row>
    <row r="31" spans="1:9" s="16" customFormat="1" x14ac:dyDescent="0.25">
      <c r="A31" s="77"/>
      <c r="B31" s="119">
        <v>21</v>
      </c>
      <c r="C31" s="120">
        <v>54</v>
      </c>
      <c r="D31" s="120">
        <v>4</v>
      </c>
      <c r="E31" s="120" t="s">
        <v>46</v>
      </c>
      <c r="F31" s="121">
        <v>11501</v>
      </c>
      <c r="G31" s="121" t="s">
        <v>15</v>
      </c>
      <c r="H31" s="122">
        <v>100000</v>
      </c>
      <c r="I31" s="123">
        <f t="shared" si="8"/>
        <v>100000</v>
      </c>
    </row>
    <row r="32" spans="1:9" s="16" customFormat="1" x14ac:dyDescent="0.25">
      <c r="A32" s="77"/>
      <c r="B32" s="119">
        <v>24</v>
      </c>
      <c r="C32" s="120">
        <v>56</v>
      </c>
      <c r="D32" s="120">
        <v>4</v>
      </c>
      <c r="E32" s="120" t="s">
        <v>16</v>
      </c>
      <c r="F32" s="121">
        <v>11501</v>
      </c>
      <c r="G32" s="121" t="s">
        <v>15</v>
      </c>
      <c r="H32" s="122">
        <v>9621250</v>
      </c>
      <c r="I32" s="123">
        <f t="shared" ref="I32:I34" si="9">H32</f>
        <v>9621250</v>
      </c>
    </row>
    <row r="33" spans="1:11" s="16" customFormat="1" x14ac:dyDescent="0.25">
      <c r="A33" s="77"/>
      <c r="B33" s="119">
        <v>24</v>
      </c>
      <c r="C33" s="120">
        <v>57</v>
      </c>
      <c r="D33" s="120">
        <v>4</v>
      </c>
      <c r="E33" s="120" t="s">
        <v>16</v>
      </c>
      <c r="F33" s="121">
        <v>11501</v>
      </c>
      <c r="G33" s="121" t="s">
        <v>15</v>
      </c>
      <c r="H33" s="122">
        <v>354400</v>
      </c>
      <c r="I33" s="123">
        <f t="shared" si="9"/>
        <v>354400</v>
      </c>
    </row>
    <row r="34" spans="1:11" s="16" customFormat="1" x14ac:dyDescent="0.25">
      <c r="A34" s="77"/>
      <c r="B34" s="119">
        <v>25</v>
      </c>
      <c r="C34" s="120">
        <v>58</v>
      </c>
      <c r="D34" s="120">
        <v>4</v>
      </c>
      <c r="E34" s="120" t="s">
        <v>16</v>
      </c>
      <c r="F34" s="121">
        <v>11501</v>
      </c>
      <c r="G34" s="121" t="s">
        <v>15</v>
      </c>
      <c r="H34" s="122">
        <v>1250000</v>
      </c>
      <c r="I34" s="123">
        <f t="shared" si="9"/>
        <v>1250000</v>
      </c>
    </row>
    <row r="35" spans="1:11" hidden="1" x14ac:dyDescent="0.25">
      <c r="A35" s="44" t="s">
        <v>12</v>
      </c>
      <c r="B35" s="17"/>
      <c r="C35" s="17"/>
      <c r="D35" s="17"/>
      <c r="E35" s="17"/>
      <c r="F35" s="19"/>
      <c r="G35" s="19"/>
      <c r="H35" s="43">
        <f>SUM(H13:H34)</f>
        <v>46182275</v>
      </c>
      <c r="I35" s="43">
        <f>SUM(I13:I34)</f>
        <v>46182275</v>
      </c>
      <c r="J35" s="21">
        <f>H35-I35</f>
        <v>0</v>
      </c>
    </row>
    <row r="36" spans="1:11" hidden="1" x14ac:dyDescent="0.25">
      <c r="A36" s="5"/>
      <c r="B36" s="8"/>
      <c r="C36" s="7"/>
      <c r="D36" s="1"/>
      <c r="E36" s="1"/>
      <c r="F36" s="1"/>
      <c r="G36" s="1"/>
      <c r="H36" s="1"/>
      <c r="I36" s="1"/>
      <c r="K36">
        <v>112500</v>
      </c>
    </row>
    <row r="37" spans="1:11" ht="15.75" hidden="1" thickBot="1" x14ac:dyDescent="0.3">
      <c r="A37" s="5"/>
      <c r="H37" s="14">
        <f>H12+H35</f>
        <v>97813525</v>
      </c>
      <c r="I37" s="15">
        <f>I12+I35</f>
        <v>97813525</v>
      </c>
      <c r="K37">
        <v>112500</v>
      </c>
    </row>
    <row r="38" spans="1:11" hidden="1" x14ac:dyDescent="0.25">
      <c r="K38">
        <v>112500</v>
      </c>
    </row>
    <row r="39" spans="1:11" x14ac:dyDescent="0.25">
      <c r="B39" s="119">
        <v>17</v>
      </c>
      <c r="C39" s="120">
        <v>47</v>
      </c>
      <c r="D39" s="120">
        <v>4</v>
      </c>
      <c r="E39" s="120" t="s">
        <v>16</v>
      </c>
      <c r="F39" s="121">
        <v>11501</v>
      </c>
      <c r="G39" s="121" t="s">
        <v>15</v>
      </c>
      <c r="H39" s="122">
        <f>226000-153500</f>
        <v>72500</v>
      </c>
      <c r="I39" s="123">
        <f t="shared" ref="I39:I40" si="10">H39</f>
        <v>72500</v>
      </c>
      <c r="J39" s="118" t="s">
        <v>169</v>
      </c>
      <c r="K39">
        <f>SUM(K36:K38)</f>
        <v>337500</v>
      </c>
    </row>
    <row r="40" spans="1:11" x14ac:dyDescent="0.25">
      <c r="B40" s="119">
        <v>24</v>
      </c>
      <c r="C40" s="120">
        <v>56</v>
      </c>
      <c r="D40" s="120">
        <v>4</v>
      </c>
      <c r="E40" s="120" t="s">
        <v>16</v>
      </c>
      <c r="F40" s="121">
        <v>11501</v>
      </c>
      <c r="G40" s="121" t="s">
        <v>15</v>
      </c>
      <c r="H40" s="122">
        <f>9642500-9621250</f>
        <v>21250</v>
      </c>
      <c r="I40" s="123">
        <f t="shared" si="10"/>
        <v>21250</v>
      </c>
      <c r="J40" s="118" t="s">
        <v>169</v>
      </c>
    </row>
  </sheetData>
  <autoFilter ref="F1:F40">
    <filterColumn colId="0">
      <filters>
        <filter val="11501"/>
      </filters>
    </filterColumn>
  </autoFilter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M53"/>
  <sheetViews>
    <sheetView topLeftCell="A18" zoomScale="98" zoomScaleNormal="98" workbookViewId="0">
      <selection activeCell="H11" sqref="H11:H48"/>
    </sheetView>
  </sheetViews>
  <sheetFormatPr defaultRowHeight="15" x14ac:dyDescent="0.25"/>
  <cols>
    <col min="1" max="1" width="7.570312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1" width="13.85546875" bestFit="1" customWidth="1"/>
  </cols>
  <sheetData>
    <row r="1" spans="1:13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3" hidden="1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3" hidden="1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3" hidden="1" x14ac:dyDescent="0.25">
      <c r="A4" s="6"/>
      <c r="B4" s="3"/>
      <c r="C4" s="4"/>
      <c r="D4" s="3"/>
      <c r="E4" s="3"/>
      <c r="F4" s="3"/>
      <c r="G4" s="3"/>
      <c r="H4" s="5"/>
      <c r="I4" s="5"/>
    </row>
    <row r="5" spans="1:13" ht="21" hidden="1" x14ac:dyDescent="0.25">
      <c r="A5" s="167" t="s">
        <v>71</v>
      </c>
      <c r="B5" s="167"/>
      <c r="C5" s="167"/>
      <c r="D5" s="167"/>
      <c r="E5" s="167"/>
      <c r="F5" s="167"/>
      <c r="G5" s="167"/>
      <c r="H5" s="167"/>
      <c r="I5" s="167"/>
    </row>
    <row r="6" spans="1:13" hidden="1" x14ac:dyDescent="0.25"/>
    <row r="7" spans="1:13" ht="15" hidden="1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3" hidden="1" x14ac:dyDescent="0.25">
      <c r="A8" s="168"/>
      <c r="B8" s="168"/>
      <c r="C8" s="168"/>
      <c r="D8" s="168"/>
      <c r="E8" s="168"/>
      <c r="F8" s="45" t="s">
        <v>7</v>
      </c>
      <c r="G8" s="45" t="s">
        <v>8</v>
      </c>
      <c r="H8" s="9" t="s">
        <v>9</v>
      </c>
      <c r="I8" s="9" t="s">
        <v>10</v>
      </c>
      <c r="M8" t="s">
        <v>13</v>
      </c>
    </row>
    <row r="9" spans="1:13" hidden="1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3" s="16" customFormat="1" hidden="1" x14ac:dyDescent="0.25">
      <c r="A10" s="78" t="s">
        <v>40</v>
      </c>
      <c r="B10" s="110">
        <v>1</v>
      </c>
      <c r="C10" s="111">
        <v>61</v>
      </c>
      <c r="D10" s="111">
        <v>2</v>
      </c>
      <c r="E10" s="111" t="s">
        <v>37</v>
      </c>
      <c r="F10" s="73">
        <v>51101</v>
      </c>
      <c r="G10" s="73" t="s">
        <v>17</v>
      </c>
      <c r="H10" s="112">
        <v>3200000</v>
      </c>
      <c r="I10" s="112">
        <f t="shared" ref="I10:I16" si="0">H10</f>
        <v>3200000</v>
      </c>
      <c r="J10" s="127" t="s">
        <v>167</v>
      </c>
    </row>
    <row r="11" spans="1:13" s="16" customFormat="1" x14ac:dyDescent="0.25">
      <c r="A11" s="79"/>
      <c r="B11" s="119">
        <v>4</v>
      </c>
      <c r="C11" s="120">
        <v>66</v>
      </c>
      <c r="D11" s="120">
        <v>2</v>
      </c>
      <c r="E11" s="120" t="s">
        <v>62</v>
      </c>
      <c r="F11" s="121">
        <v>11501</v>
      </c>
      <c r="G11" s="121" t="s">
        <v>15</v>
      </c>
      <c r="H11" s="122">
        <v>7656000</v>
      </c>
      <c r="I11" s="123">
        <f t="shared" si="0"/>
        <v>7656000</v>
      </c>
    </row>
    <row r="12" spans="1:13" s="16" customFormat="1" x14ac:dyDescent="0.25">
      <c r="A12" s="79"/>
      <c r="B12" s="119">
        <v>9</v>
      </c>
      <c r="C12" s="120">
        <v>69</v>
      </c>
      <c r="D12" s="120">
        <v>2</v>
      </c>
      <c r="E12" s="120" t="s">
        <v>72</v>
      </c>
      <c r="F12" s="121">
        <v>11501</v>
      </c>
      <c r="G12" s="121" t="s">
        <v>15</v>
      </c>
      <c r="H12" s="122">
        <v>220000</v>
      </c>
      <c r="I12" s="123">
        <f t="shared" si="0"/>
        <v>220000</v>
      </c>
    </row>
    <row r="13" spans="1:13" s="16" customFormat="1" hidden="1" x14ac:dyDescent="0.25">
      <c r="A13" s="79"/>
      <c r="B13" s="124">
        <v>17</v>
      </c>
      <c r="C13" s="125">
        <v>84</v>
      </c>
      <c r="D13" s="125">
        <v>2</v>
      </c>
      <c r="E13" s="125" t="s">
        <v>74</v>
      </c>
      <c r="F13" s="125">
        <v>51101</v>
      </c>
      <c r="G13" s="125" t="s">
        <v>17</v>
      </c>
      <c r="H13" s="128">
        <v>20349000</v>
      </c>
      <c r="I13" s="126">
        <f t="shared" si="0"/>
        <v>20349000</v>
      </c>
    </row>
    <row r="14" spans="1:13" s="16" customFormat="1" hidden="1" x14ac:dyDescent="0.25">
      <c r="A14" s="79"/>
      <c r="B14" s="119">
        <v>25</v>
      </c>
      <c r="C14" s="120">
        <v>88</v>
      </c>
      <c r="D14" s="120">
        <v>2</v>
      </c>
      <c r="E14" s="120" t="s">
        <v>73</v>
      </c>
      <c r="F14" s="121">
        <v>51101</v>
      </c>
      <c r="G14" s="121" t="s">
        <v>17</v>
      </c>
      <c r="H14" s="122">
        <v>5925002</v>
      </c>
      <c r="I14" s="123">
        <f t="shared" si="0"/>
        <v>5925002</v>
      </c>
      <c r="J14" s="16">
        <v>2285000</v>
      </c>
    </row>
    <row r="15" spans="1:13" s="16" customFormat="1" hidden="1" x14ac:dyDescent="0.25">
      <c r="A15" s="79"/>
      <c r="B15" s="119">
        <v>31</v>
      </c>
      <c r="C15" s="120">
        <v>92</v>
      </c>
      <c r="D15" s="120">
        <v>2</v>
      </c>
      <c r="E15" s="120" t="s">
        <v>34</v>
      </c>
      <c r="F15" s="121">
        <v>51101</v>
      </c>
      <c r="G15" s="121" t="s">
        <v>17</v>
      </c>
      <c r="H15" s="122">
        <v>9226000</v>
      </c>
      <c r="I15" s="123">
        <f t="shared" si="0"/>
        <v>9226000</v>
      </c>
    </row>
    <row r="16" spans="1:13" s="16" customFormat="1" x14ac:dyDescent="0.25">
      <c r="A16" s="79"/>
      <c r="B16" s="119">
        <v>31</v>
      </c>
      <c r="C16" s="120">
        <v>94</v>
      </c>
      <c r="D16" s="120">
        <v>2</v>
      </c>
      <c r="E16" s="120" t="s">
        <v>16</v>
      </c>
      <c r="F16" s="121">
        <v>11501</v>
      </c>
      <c r="G16" s="121" t="s">
        <v>15</v>
      </c>
      <c r="H16" s="122">
        <v>480000</v>
      </c>
      <c r="I16" s="123">
        <f t="shared" si="0"/>
        <v>480000</v>
      </c>
    </row>
    <row r="17" spans="1:10" s="16" customFormat="1" hidden="1" x14ac:dyDescent="0.25">
      <c r="A17" s="42" t="s">
        <v>11</v>
      </c>
      <c r="B17" s="17"/>
      <c r="C17" s="17"/>
      <c r="D17" s="17"/>
      <c r="E17" s="17"/>
      <c r="F17" s="19"/>
      <c r="G17" s="19"/>
      <c r="H17" s="43">
        <f>SUM(H10:H16)</f>
        <v>47056002</v>
      </c>
      <c r="I17" s="43">
        <f>SUM(I10:I16)</f>
        <v>47056002</v>
      </c>
      <c r="J17" s="21">
        <f>H17-I17</f>
        <v>0</v>
      </c>
    </row>
    <row r="18" spans="1:10" s="16" customFormat="1" x14ac:dyDescent="0.25">
      <c r="A18" s="78" t="s">
        <v>40</v>
      </c>
      <c r="B18" s="119">
        <v>1</v>
      </c>
      <c r="C18" s="120">
        <v>59</v>
      </c>
      <c r="D18" s="120">
        <v>4</v>
      </c>
      <c r="E18" s="120" t="s">
        <v>16</v>
      </c>
      <c r="F18" s="121">
        <v>11501</v>
      </c>
      <c r="G18" s="121" t="s">
        <v>15</v>
      </c>
      <c r="H18" s="122">
        <v>3341500</v>
      </c>
      <c r="I18" s="123">
        <f t="shared" ref="I18:I48" si="1">H18</f>
        <v>3341500</v>
      </c>
    </row>
    <row r="19" spans="1:10" s="16" customFormat="1" x14ac:dyDescent="0.25">
      <c r="A19" s="79"/>
      <c r="B19" s="119">
        <v>1</v>
      </c>
      <c r="C19" s="120">
        <v>60</v>
      </c>
      <c r="D19" s="120">
        <v>4</v>
      </c>
      <c r="E19" s="120" t="s">
        <v>18</v>
      </c>
      <c r="F19" s="121">
        <v>11501</v>
      </c>
      <c r="G19" s="121" t="s">
        <v>15</v>
      </c>
      <c r="H19" s="122">
        <v>669599</v>
      </c>
      <c r="I19" s="123">
        <f t="shared" si="1"/>
        <v>669599</v>
      </c>
    </row>
    <row r="20" spans="1:10" s="16" customFormat="1" hidden="1" x14ac:dyDescent="0.25">
      <c r="A20" s="79"/>
      <c r="B20" s="119">
        <v>2</v>
      </c>
      <c r="C20" s="120">
        <v>62</v>
      </c>
      <c r="D20" s="120">
        <v>4</v>
      </c>
      <c r="E20" s="120" t="s">
        <v>75</v>
      </c>
      <c r="F20" s="121">
        <v>51116</v>
      </c>
      <c r="G20" s="121" t="s">
        <v>84</v>
      </c>
      <c r="H20" s="122">
        <v>900000</v>
      </c>
      <c r="I20" s="123">
        <f t="shared" si="1"/>
        <v>900000</v>
      </c>
    </row>
    <row r="21" spans="1:10" s="16" customFormat="1" x14ac:dyDescent="0.25">
      <c r="A21" s="79"/>
      <c r="B21" s="119">
        <v>2</v>
      </c>
      <c r="C21" s="120">
        <v>63</v>
      </c>
      <c r="D21" s="120">
        <v>4</v>
      </c>
      <c r="E21" s="120" t="s">
        <v>76</v>
      </c>
      <c r="F21" s="121">
        <v>11501</v>
      </c>
      <c r="G21" s="121" t="s">
        <v>15</v>
      </c>
      <c r="H21" s="122">
        <v>111000</v>
      </c>
      <c r="I21" s="123">
        <f t="shared" si="1"/>
        <v>111000</v>
      </c>
    </row>
    <row r="22" spans="1:10" s="16" customFormat="1" x14ac:dyDescent="0.25">
      <c r="A22" s="79"/>
      <c r="B22" s="119">
        <v>4</v>
      </c>
      <c r="C22" s="120">
        <v>64</v>
      </c>
      <c r="D22" s="120">
        <v>4</v>
      </c>
      <c r="E22" s="120" t="s">
        <v>77</v>
      </c>
      <c r="F22" s="121">
        <v>11501</v>
      </c>
      <c r="G22" s="121" t="s">
        <v>15</v>
      </c>
      <c r="H22" s="122">
        <v>90000</v>
      </c>
      <c r="I22" s="123">
        <f t="shared" si="1"/>
        <v>90000</v>
      </c>
    </row>
    <row r="23" spans="1:10" s="16" customFormat="1" x14ac:dyDescent="0.25">
      <c r="A23" s="79"/>
      <c r="B23" s="119">
        <v>4</v>
      </c>
      <c r="C23" s="120">
        <v>64</v>
      </c>
      <c r="D23" s="120">
        <v>4</v>
      </c>
      <c r="E23" s="120" t="s">
        <v>78</v>
      </c>
      <c r="F23" s="121">
        <v>11501</v>
      </c>
      <c r="G23" s="121" t="s">
        <v>15</v>
      </c>
      <c r="H23" s="122">
        <f>1127800-90000</f>
        <v>1037800</v>
      </c>
      <c r="I23" s="123">
        <f t="shared" si="1"/>
        <v>1037800</v>
      </c>
    </row>
    <row r="24" spans="1:10" s="16" customFormat="1" x14ac:dyDescent="0.25">
      <c r="A24" s="79"/>
      <c r="B24" s="119">
        <v>4</v>
      </c>
      <c r="C24" s="120">
        <v>65</v>
      </c>
      <c r="D24" s="120">
        <v>4</v>
      </c>
      <c r="E24" s="120" t="s">
        <v>16</v>
      </c>
      <c r="F24" s="121">
        <v>11501</v>
      </c>
      <c r="G24" s="121" t="s">
        <v>15</v>
      </c>
      <c r="H24" s="122">
        <v>10594000</v>
      </c>
      <c r="I24" s="123">
        <f t="shared" si="1"/>
        <v>10594000</v>
      </c>
      <c r="J24" s="16">
        <v>145000</v>
      </c>
    </row>
    <row r="25" spans="1:10" s="16" customFormat="1" x14ac:dyDescent="0.25">
      <c r="A25" s="79"/>
      <c r="B25" s="119">
        <v>8</v>
      </c>
      <c r="C25" s="120">
        <v>67</v>
      </c>
      <c r="D25" s="120">
        <v>4</v>
      </c>
      <c r="E25" s="120" t="s">
        <v>19</v>
      </c>
      <c r="F25" s="121">
        <v>11501</v>
      </c>
      <c r="G25" s="121" t="s">
        <v>15</v>
      </c>
      <c r="H25" s="122">
        <v>26850</v>
      </c>
      <c r="I25" s="123">
        <f t="shared" si="1"/>
        <v>26850</v>
      </c>
      <c r="J25" s="16">
        <v>67500</v>
      </c>
    </row>
    <row r="26" spans="1:10" s="16" customFormat="1" x14ac:dyDescent="0.25">
      <c r="A26" s="79"/>
      <c r="B26" s="119">
        <v>8</v>
      </c>
      <c r="C26" s="120">
        <v>67</v>
      </c>
      <c r="D26" s="120">
        <v>4</v>
      </c>
      <c r="E26" s="120" t="s">
        <v>32</v>
      </c>
      <c r="F26" s="121">
        <v>11501</v>
      </c>
      <c r="G26" s="121" t="s">
        <v>15</v>
      </c>
      <c r="H26" s="122">
        <f>309825-26850</f>
        <v>282975</v>
      </c>
      <c r="I26" s="123">
        <f t="shared" si="1"/>
        <v>282975</v>
      </c>
      <c r="J26" s="16">
        <v>144000</v>
      </c>
    </row>
    <row r="27" spans="1:10" s="16" customFormat="1" x14ac:dyDescent="0.25">
      <c r="A27" s="79"/>
      <c r="B27" s="119">
        <v>8</v>
      </c>
      <c r="C27" s="120">
        <v>68</v>
      </c>
      <c r="D27" s="120">
        <v>4</v>
      </c>
      <c r="E27" s="120" t="s">
        <v>16</v>
      </c>
      <c r="F27" s="121">
        <v>11501</v>
      </c>
      <c r="G27" s="121" t="s">
        <v>15</v>
      </c>
      <c r="H27" s="122">
        <v>14344000</v>
      </c>
      <c r="I27" s="123">
        <f t="shared" si="1"/>
        <v>14344000</v>
      </c>
      <c r="J27" s="16">
        <v>129000</v>
      </c>
    </row>
    <row r="28" spans="1:10" s="16" customFormat="1" x14ac:dyDescent="0.25">
      <c r="A28" s="79"/>
      <c r="B28" s="119">
        <v>9</v>
      </c>
      <c r="C28" s="120">
        <v>70</v>
      </c>
      <c r="D28" s="120">
        <v>4</v>
      </c>
      <c r="E28" s="120" t="s">
        <v>20</v>
      </c>
      <c r="F28" s="121">
        <v>11501</v>
      </c>
      <c r="G28" s="121" t="s">
        <v>15</v>
      </c>
      <c r="H28" s="122">
        <v>1679000</v>
      </c>
      <c r="I28" s="123">
        <f t="shared" si="1"/>
        <v>1679000</v>
      </c>
      <c r="J28" s="16">
        <v>148500</v>
      </c>
    </row>
    <row r="29" spans="1:10" s="16" customFormat="1" x14ac:dyDescent="0.25">
      <c r="A29" s="79"/>
      <c r="B29" s="119">
        <v>10</v>
      </c>
      <c r="C29" s="120">
        <v>71</v>
      </c>
      <c r="D29" s="120">
        <v>4</v>
      </c>
      <c r="E29" s="120" t="s">
        <v>68</v>
      </c>
      <c r="F29" s="121">
        <v>11501</v>
      </c>
      <c r="G29" s="121" t="s">
        <v>15</v>
      </c>
      <c r="H29" s="122">
        <v>2400000</v>
      </c>
      <c r="I29" s="123">
        <f t="shared" si="1"/>
        <v>2400000</v>
      </c>
      <c r="J29" s="16">
        <v>268500</v>
      </c>
    </row>
    <row r="30" spans="1:10" s="16" customFormat="1" x14ac:dyDescent="0.25">
      <c r="A30" s="79"/>
      <c r="B30" s="119">
        <v>10</v>
      </c>
      <c r="C30" s="120">
        <v>72</v>
      </c>
      <c r="D30" s="120">
        <v>4</v>
      </c>
      <c r="E30" s="120" t="s">
        <v>16</v>
      </c>
      <c r="F30" s="121">
        <v>11501</v>
      </c>
      <c r="G30" s="121" t="s">
        <v>15</v>
      </c>
      <c r="H30" s="122">
        <v>3406000</v>
      </c>
      <c r="I30" s="123">
        <f t="shared" si="1"/>
        <v>3406000</v>
      </c>
      <c r="J30" s="16">
        <v>330000</v>
      </c>
    </row>
    <row r="31" spans="1:10" s="16" customFormat="1" x14ac:dyDescent="0.25">
      <c r="A31" s="79"/>
      <c r="B31" s="119">
        <v>11</v>
      </c>
      <c r="C31" s="120">
        <v>74</v>
      </c>
      <c r="D31" s="120">
        <v>4</v>
      </c>
      <c r="E31" s="120" t="s">
        <v>79</v>
      </c>
      <c r="F31" s="121">
        <v>11501</v>
      </c>
      <c r="G31" s="121" t="s">
        <v>15</v>
      </c>
      <c r="H31" s="122">
        <v>3800000</v>
      </c>
      <c r="I31" s="123">
        <f t="shared" si="1"/>
        <v>3800000</v>
      </c>
      <c r="J31" s="16">
        <v>108600</v>
      </c>
    </row>
    <row r="32" spans="1:10" s="16" customFormat="1" x14ac:dyDescent="0.25">
      <c r="A32" s="79"/>
      <c r="B32" s="119">
        <v>11</v>
      </c>
      <c r="C32" s="120">
        <v>75</v>
      </c>
      <c r="D32" s="120">
        <v>4</v>
      </c>
      <c r="E32" s="120" t="s">
        <v>16</v>
      </c>
      <c r="F32" s="121">
        <v>11501</v>
      </c>
      <c r="G32" s="121" t="s">
        <v>15</v>
      </c>
      <c r="H32" s="122">
        <v>12887417</v>
      </c>
      <c r="I32" s="123">
        <f t="shared" si="1"/>
        <v>12887417</v>
      </c>
      <c r="J32" s="16">
        <v>70000</v>
      </c>
    </row>
    <row r="33" spans="1:10" s="16" customFormat="1" x14ac:dyDescent="0.25">
      <c r="A33" s="79"/>
      <c r="B33" s="119">
        <v>11</v>
      </c>
      <c r="C33" s="120">
        <v>76</v>
      </c>
      <c r="D33" s="120">
        <v>4</v>
      </c>
      <c r="E33" s="120" t="s">
        <v>30</v>
      </c>
      <c r="F33" s="121">
        <v>11501</v>
      </c>
      <c r="G33" s="121" t="s">
        <v>15</v>
      </c>
      <c r="H33" s="122">
        <v>80000</v>
      </c>
      <c r="I33" s="123">
        <f t="shared" si="1"/>
        <v>80000</v>
      </c>
      <c r="J33" s="16">
        <v>38400</v>
      </c>
    </row>
    <row r="34" spans="1:10" s="16" customFormat="1" x14ac:dyDescent="0.25">
      <c r="A34" s="79"/>
      <c r="B34" s="119">
        <v>11</v>
      </c>
      <c r="C34" s="120">
        <v>77</v>
      </c>
      <c r="D34" s="120">
        <v>4</v>
      </c>
      <c r="E34" s="120" t="s">
        <v>83</v>
      </c>
      <c r="F34" s="121">
        <v>11501</v>
      </c>
      <c r="G34" s="121" t="s">
        <v>15</v>
      </c>
      <c r="H34" s="122">
        <v>292000</v>
      </c>
      <c r="I34" s="123">
        <f t="shared" si="1"/>
        <v>292000</v>
      </c>
      <c r="J34" s="16">
        <v>59900</v>
      </c>
    </row>
    <row r="35" spans="1:10" s="16" customFormat="1" hidden="1" x14ac:dyDescent="0.25">
      <c r="A35" s="79"/>
      <c r="B35" s="119">
        <v>14</v>
      </c>
      <c r="C35" s="120">
        <v>78</v>
      </c>
      <c r="D35" s="120">
        <v>4</v>
      </c>
      <c r="E35" s="120" t="s">
        <v>36</v>
      </c>
      <c r="F35" s="121">
        <v>51101</v>
      </c>
      <c r="G35" s="121" t="s">
        <v>17</v>
      </c>
      <c r="H35" s="122">
        <v>680000</v>
      </c>
      <c r="I35" s="123">
        <f t="shared" si="1"/>
        <v>680000</v>
      </c>
    </row>
    <row r="36" spans="1:10" s="16" customFormat="1" x14ac:dyDescent="0.25">
      <c r="A36" s="79"/>
      <c r="B36" s="119">
        <v>15</v>
      </c>
      <c r="C36" s="120">
        <v>79</v>
      </c>
      <c r="D36" s="120">
        <v>4</v>
      </c>
      <c r="E36" s="120" t="s">
        <v>24</v>
      </c>
      <c r="F36" s="121">
        <v>11501</v>
      </c>
      <c r="G36" s="121" t="s">
        <v>15</v>
      </c>
      <c r="H36" s="122">
        <v>276000</v>
      </c>
      <c r="I36" s="123">
        <f t="shared" si="1"/>
        <v>276000</v>
      </c>
    </row>
    <row r="37" spans="1:10" s="16" customFormat="1" x14ac:dyDescent="0.25">
      <c r="A37" s="79"/>
      <c r="B37" s="119">
        <v>15</v>
      </c>
      <c r="C37" s="120">
        <v>80</v>
      </c>
      <c r="D37" s="120">
        <v>4</v>
      </c>
      <c r="E37" s="120" t="s">
        <v>16</v>
      </c>
      <c r="F37" s="121">
        <v>11501</v>
      </c>
      <c r="G37" s="121" t="s">
        <v>15</v>
      </c>
      <c r="H37" s="122">
        <v>3147500</v>
      </c>
      <c r="I37" s="123">
        <f t="shared" si="1"/>
        <v>3147500</v>
      </c>
    </row>
    <row r="38" spans="1:10" s="16" customFormat="1" x14ac:dyDescent="0.25">
      <c r="A38" s="79"/>
      <c r="B38" s="119">
        <v>15</v>
      </c>
      <c r="C38" s="120">
        <v>81</v>
      </c>
      <c r="D38" s="120">
        <v>4</v>
      </c>
      <c r="E38" s="120" t="s">
        <v>80</v>
      </c>
      <c r="F38" s="121">
        <v>11501</v>
      </c>
      <c r="G38" s="121" t="s">
        <v>15</v>
      </c>
      <c r="H38" s="122">
        <f>290000+135000+120000</f>
        <v>545000</v>
      </c>
      <c r="I38" s="123">
        <f t="shared" si="1"/>
        <v>545000</v>
      </c>
    </row>
    <row r="39" spans="1:10" s="16" customFormat="1" x14ac:dyDescent="0.25">
      <c r="A39" s="79"/>
      <c r="B39" s="119">
        <v>15</v>
      </c>
      <c r="C39" s="120">
        <v>81</v>
      </c>
      <c r="D39" s="120">
        <v>4</v>
      </c>
      <c r="E39" s="120" t="s">
        <v>81</v>
      </c>
      <c r="F39" s="121">
        <v>11501</v>
      </c>
      <c r="G39" s="121" t="s">
        <v>15</v>
      </c>
      <c r="H39" s="122">
        <f>35000+750000+50000+39000+22000+800000+115000</f>
        <v>1811000</v>
      </c>
      <c r="I39" s="123">
        <f t="shared" si="1"/>
        <v>1811000</v>
      </c>
    </row>
    <row r="40" spans="1:10" s="16" customFormat="1" x14ac:dyDescent="0.25">
      <c r="A40" s="79"/>
      <c r="B40" s="119">
        <v>15</v>
      </c>
      <c r="C40" s="120">
        <v>81</v>
      </c>
      <c r="D40" s="120">
        <v>4</v>
      </c>
      <c r="E40" s="120" t="s">
        <v>82</v>
      </c>
      <c r="F40" s="121">
        <v>11501</v>
      </c>
      <c r="G40" s="121" t="s">
        <v>15</v>
      </c>
      <c r="H40" s="122">
        <v>240000</v>
      </c>
      <c r="I40" s="123">
        <f t="shared" si="1"/>
        <v>240000</v>
      </c>
    </row>
    <row r="41" spans="1:10" s="16" customFormat="1" hidden="1" x14ac:dyDescent="0.25">
      <c r="A41" s="79"/>
      <c r="B41" s="119">
        <v>15</v>
      </c>
      <c r="C41" s="120">
        <v>82</v>
      </c>
      <c r="D41" s="120">
        <v>4</v>
      </c>
      <c r="E41" s="120" t="s">
        <v>68</v>
      </c>
      <c r="F41" s="121">
        <v>51116</v>
      </c>
      <c r="G41" s="121" t="s">
        <v>52</v>
      </c>
      <c r="H41" s="122">
        <v>29500000</v>
      </c>
      <c r="I41" s="123">
        <f t="shared" si="1"/>
        <v>29500000</v>
      </c>
    </row>
    <row r="42" spans="1:10" s="16" customFormat="1" hidden="1" x14ac:dyDescent="0.25">
      <c r="A42" s="79"/>
      <c r="B42" s="119">
        <v>17</v>
      </c>
      <c r="C42" s="120">
        <v>83</v>
      </c>
      <c r="D42" s="120">
        <v>4</v>
      </c>
      <c r="E42" s="120" t="s">
        <v>68</v>
      </c>
      <c r="F42" s="121">
        <v>51116</v>
      </c>
      <c r="G42" s="121" t="s">
        <v>52</v>
      </c>
      <c r="H42" s="122">
        <v>5900000</v>
      </c>
      <c r="I42" s="123">
        <f t="shared" ref="I42" si="2">H42</f>
        <v>5900000</v>
      </c>
    </row>
    <row r="43" spans="1:10" s="16" customFormat="1" x14ac:dyDescent="0.25">
      <c r="A43" s="79"/>
      <c r="B43" s="119">
        <v>21</v>
      </c>
      <c r="C43" s="120">
        <v>85</v>
      </c>
      <c r="D43" s="120">
        <v>4</v>
      </c>
      <c r="E43" s="120" t="s">
        <v>16</v>
      </c>
      <c r="F43" s="121">
        <v>11501</v>
      </c>
      <c r="G43" s="121" t="s">
        <v>15</v>
      </c>
      <c r="H43" s="122">
        <v>7434100</v>
      </c>
      <c r="I43" s="123">
        <f t="shared" si="1"/>
        <v>7434100</v>
      </c>
    </row>
    <row r="44" spans="1:10" s="16" customFormat="1" x14ac:dyDescent="0.25">
      <c r="A44" s="79"/>
      <c r="B44" s="119">
        <v>21</v>
      </c>
      <c r="C44" s="120">
        <v>86</v>
      </c>
      <c r="D44" s="120">
        <v>4</v>
      </c>
      <c r="E44" s="120" t="s">
        <v>16</v>
      </c>
      <c r="F44" s="121">
        <v>11501</v>
      </c>
      <c r="G44" s="121" t="s">
        <v>15</v>
      </c>
      <c r="H44" s="122">
        <v>7700000</v>
      </c>
      <c r="I44" s="123">
        <f t="shared" si="1"/>
        <v>7700000</v>
      </c>
    </row>
    <row r="45" spans="1:10" s="16" customFormat="1" x14ac:dyDescent="0.25">
      <c r="A45" s="79"/>
      <c r="B45" s="119">
        <v>22</v>
      </c>
      <c r="C45" s="120">
        <v>87</v>
      </c>
      <c r="D45" s="120">
        <v>4</v>
      </c>
      <c r="E45" s="120" t="s">
        <v>65</v>
      </c>
      <c r="F45" s="121">
        <v>11501</v>
      </c>
      <c r="G45" s="121" t="s">
        <v>15</v>
      </c>
      <c r="H45" s="122">
        <v>500000</v>
      </c>
      <c r="I45" s="123">
        <f t="shared" si="1"/>
        <v>500000</v>
      </c>
    </row>
    <row r="46" spans="1:10" s="16" customFormat="1" x14ac:dyDescent="0.25">
      <c r="A46" s="79"/>
      <c r="B46" s="119">
        <v>25</v>
      </c>
      <c r="C46" s="120">
        <v>89</v>
      </c>
      <c r="D46" s="120">
        <v>4</v>
      </c>
      <c r="E46" s="120" t="s">
        <v>26</v>
      </c>
      <c r="F46" s="121">
        <v>11501</v>
      </c>
      <c r="G46" s="121" t="s">
        <v>15</v>
      </c>
      <c r="H46" s="122">
        <v>700000</v>
      </c>
      <c r="I46" s="123">
        <f t="shared" si="1"/>
        <v>700000</v>
      </c>
    </row>
    <row r="47" spans="1:10" s="16" customFormat="1" x14ac:dyDescent="0.25">
      <c r="A47" s="79"/>
      <c r="B47" s="119">
        <v>28</v>
      </c>
      <c r="C47" s="120">
        <v>90</v>
      </c>
      <c r="D47" s="120">
        <v>4</v>
      </c>
      <c r="E47" s="120" t="s">
        <v>16</v>
      </c>
      <c r="F47" s="121">
        <v>11501</v>
      </c>
      <c r="G47" s="121" t="s">
        <v>15</v>
      </c>
      <c r="H47" s="122">
        <v>5115000</v>
      </c>
      <c r="I47" s="123">
        <f t="shared" si="1"/>
        <v>5115000</v>
      </c>
    </row>
    <row r="48" spans="1:10" s="16" customFormat="1" x14ac:dyDescent="0.25">
      <c r="A48" s="79"/>
      <c r="B48" s="119">
        <v>31</v>
      </c>
      <c r="C48" s="120">
        <v>93</v>
      </c>
      <c r="D48" s="120">
        <v>4</v>
      </c>
      <c r="E48" s="120" t="s">
        <v>16</v>
      </c>
      <c r="F48" s="121">
        <v>11501</v>
      </c>
      <c r="G48" s="121" t="s">
        <v>15</v>
      </c>
      <c r="H48" s="122">
        <v>660000</v>
      </c>
      <c r="I48" s="123">
        <f t="shared" si="1"/>
        <v>660000</v>
      </c>
    </row>
    <row r="49" spans="1:11" hidden="1" x14ac:dyDescent="0.25">
      <c r="A49" s="44" t="s">
        <v>12</v>
      </c>
      <c r="B49" s="17"/>
      <c r="C49" s="17"/>
      <c r="D49" s="17"/>
      <c r="E49" s="17"/>
      <c r="F49" s="19"/>
      <c r="G49" s="19"/>
      <c r="H49" s="43">
        <f>SUM(H18:H48)</f>
        <v>120150741</v>
      </c>
      <c r="I49" s="43">
        <f>SUM(I18:I48)</f>
        <v>120150741</v>
      </c>
      <c r="J49" s="21">
        <f>H49-I49</f>
        <v>0</v>
      </c>
    </row>
    <row r="50" spans="1:11" hidden="1" x14ac:dyDescent="0.25">
      <c r="A50" s="5"/>
      <c r="B50" s="8"/>
      <c r="C50" s="7"/>
      <c r="D50" s="1"/>
      <c r="E50" s="1"/>
      <c r="F50" s="1"/>
      <c r="G50" s="1"/>
      <c r="H50" s="1"/>
      <c r="I50" s="1"/>
      <c r="K50">
        <v>112500</v>
      </c>
    </row>
    <row r="51" spans="1:11" ht="15.75" hidden="1" thickBot="1" x14ac:dyDescent="0.3">
      <c r="A51" s="5"/>
      <c r="H51" s="14">
        <f>H17+H49</f>
        <v>167206743</v>
      </c>
      <c r="I51" s="15">
        <f>I17+I49</f>
        <v>167206743</v>
      </c>
      <c r="K51">
        <v>112500</v>
      </c>
    </row>
    <row r="52" spans="1:11" hidden="1" x14ac:dyDescent="0.25">
      <c r="K52">
        <v>112500</v>
      </c>
    </row>
    <row r="53" spans="1:11" x14ac:dyDescent="0.25">
      <c r="K53">
        <f>SUM(K50:K52)</f>
        <v>337500</v>
      </c>
    </row>
  </sheetData>
  <autoFilter ref="F1:F52">
    <filterColumn colId="0">
      <filters>
        <filter val="11501"/>
      </filters>
    </filterColumn>
  </autoFilter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M61"/>
  <sheetViews>
    <sheetView topLeftCell="A58" zoomScale="98" zoomScaleNormal="98" workbookViewId="0">
      <selection activeCell="H11" sqref="H11:H61"/>
    </sheetView>
  </sheetViews>
  <sheetFormatPr defaultRowHeight="15" x14ac:dyDescent="0.25"/>
  <cols>
    <col min="1" max="1" width="7.570312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1" width="13.85546875" bestFit="1" customWidth="1"/>
  </cols>
  <sheetData>
    <row r="1" spans="1:13" x14ac:dyDescent="0.25">
      <c r="A1" s="48" t="s">
        <v>35</v>
      </c>
      <c r="B1" s="49"/>
      <c r="C1" s="50"/>
      <c r="D1" s="49"/>
      <c r="E1" s="49"/>
      <c r="F1" s="49"/>
      <c r="G1" s="49"/>
      <c r="H1" s="51"/>
      <c r="I1" s="51"/>
    </row>
    <row r="2" spans="1:13" hidden="1" x14ac:dyDescent="0.25">
      <c r="A2" s="48" t="s">
        <v>0</v>
      </c>
      <c r="B2" s="49"/>
      <c r="C2" s="50"/>
      <c r="D2" s="49"/>
      <c r="E2" s="49"/>
      <c r="F2" s="49"/>
      <c r="G2" s="49"/>
      <c r="H2" s="51"/>
      <c r="I2" s="51"/>
    </row>
    <row r="3" spans="1:13" hidden="1" x14ac:dyDescent="0.25">
      <c r="A3" s="52" t="s">
        <v>1</v>
      </c>
      <c r="B3" s="49"/>
      <c r="C3" s="50"/>
      <c r="D3" s="49"/>
      <c r="E3" s="49"/>
      <c r="F3" s="49"/>
      <c r="G3" s="49"/>
      <c r="H3" s="51"/>
      <c r="I3" s="51"/>
    </row>
    <row r="4" spans="1:13" hidden="1" x14ac:dyDescent="0.25">
      <c r="A4" s="52"/>
      <c r="B4" s="49"/>
      <c r="C4" s="50"/>
      <c r="D4" s="49"/>
      <c r="E4" s="49"/>
      <c r="F4" s="49"/>
      <c r="G4" s="49"/>
      <c r="H4" s="51"/>
      <c r="I4" s="51"/>
    </row>
    <row r="5" spans="1:13" ht="21" hidden="1" x14ac:dyDescent="0.25">
      <c r="A5" s="170" t="s">
        <v>85</v>
      </c>
      <c r="B5" s="170"/>
      <c r="C5" s="170"/>
      <c r="D5" s="170"/>
      <c r="E5" s="170"/>
      <c r="F5" s="170"/>
      <c r="G5" s="170"/>
      <c r="H5" s="170"/>
      <c r="I5" s="170"/>
    </row>
    <row r="6" spans="1:13" hidden="1" x14ac:dyDescent="0.25"/>
    <row r="7" spans="1:13" ht="15" hidden="1" customHeight="1" x14ac:dyDescent="0.25">
      <c r="A7" s="171" t="s">
        <v>2</v>
      </c>
      <c r="B7" s="171"/>
      <c r="C7" s="171" t="s">
        <v>14</v>
      </c>
      <c r="D7" s="171" t="s">
        <v>3</v>
      </c>
      <c r="E7" s="171" t="s">
        <v>4</v>
      </c>
      <c r="F7" s="172" t="s">
        <v>5</v>
      </c>
      <c r="G7" s="172"/>
      <c r="H7" s="172"/>
      <c r="I7" s="53" t="s">
        <v>6</v>
      </c>
    </row>
    <row r="8" spans="1:13" hidden="1" x14ac:dyDescent="0.25">
      <c r="A8" s="171"/>
      <c r="B8" s="171"/>
      <c r="C8" s="171"/>
      <c r="D8" s="171"/>
      <c r="E8" s="171"/>
      <c r="F8" s="54" t="s">
        <v>7</v>
      </c>
      <c r="G8" s="54" t="s">
        <v>8</v>
      </c>
      <c r="H8" s="53" t="s">
        <v>9</v>
      </c>
      <c r="I8" s="53" t="s">
        <v>10</v>
      </c>
      <c r="M8" t="s">
        <v>13</v>
      </c>
    </row>
    <row r="9" spans="1:13" hidden="1" x14ac:dyDescent="0.25">
      <c r="A9" s="55">
        <v>2022</v>
      </c>
      <c r="B9" s="55"/>
      <c r="C9" s="55"/>
      <c r="D9" s="55"/>
      <c r="E9" s="55"/>
      <c r="F9" s="55"/>
      <c r="G9" s="55"/>
      <c r="H9" s="56"/>
      <c r="I9" s="57"/>
    </row>
    <row r="10" spans="1:13" s="16" customFormat="1" hidden="1" x14ac:dyDescent="0.25">
      <c r="A10" s="58" t="s">
        <v>45</v>
      </c>
      <c r="B10" s="129">
        <v>7</v>
      </c>
      <c r="C10" s="130">
        <v>104</v>
      </c>
      <c r="D10" s="130">
        <v>2</v>
      </c>
      <c r="E10" s="130" t="s">
        <v>37</v>
      </c>
      <c r="F10" s="131">
        <v>51101</v>
      </c>
      <c r="G10" s="131" t="s">
        <v>17</v>
      </c>
      <c r="H10" s="133">
        <v>7862500</v>
      </c>
      <c r="I10" s="133">
        <f t="shared" ref="I10" si="0">H10</f>
        <v>7862500</v>
      </c>
    </row>
    <row r="11" spans="1:13" s="16" customFormat="1" x14ac:dyDescent="0.25">
      <c r="A11" s="59"/>
      <c r="B11" s="129">
        <v>22</v>
      </c>
      <c r="C11" s="130">
        <v>125</v>
      </c>
      <c r="D11" s="130">
        <v>2</v>
      </c>
      <c r="E11" s="130" t="s">
        <v>16</v>
      </c>
      <c r="F11" s="121">
        <v>11501</v>
      </c>
      <c r="G11" s="121" t="s">
        <v>15</v>
      </c>
      <c r="H11" s="133">
        <v>738000</v>
      </c>
      <c r="I11" s="133">
        <f t="shared" ref="I11" si="1">H11</f>
        <v>738000</v>
      </c>
      <c r="J11" s="127" t="s">
        <v>174</v>
      </c>
    </row>
    <row r="12" spans="1:13" s="16" customFormat="1" hidden="1" x14ac:dyDescent="0.25">
      <c r="A12" s="59"/>
      <c r="B12" s="129">
        <v>26</v>
      </c>
      <c r="C12" s="130">
        <v>131</v>
      </c>
      <c r="D12" s="130">
        <v>2</v>
      </c>
      <c r="E12" s="130" t="s">
        <v>86</v>
      </c>
      <c r="F12" s="131">
        <v>51101</v>
      </c>
      <c r="G12" s="131" t="s">
        <v>17</v>
      </c>
      <c r="H12" s="133">
        <v>4871200</v>
      </c>
      <c r="I12" s="133">
        <f t="shared" ref="I12" si="2">H12</f>
        <v>4871200</v>
      </c>
    </row>
    <row r="13" spans="1:13" s="16" customFormat="1" hidden="1" x14ac:dyDescent="0.25">
      <c r="A13" s="59"/>
      <c r="B13" s="129">
        <v>26</v>
      </c>
      <c r="C13" s="130">
        <v>132</v>
      </c>
      <c r="D13" s="130">
        <v>2</v>
      </c>
      <c r="E13" s="130" t="s">
        <v>87</v>
      </c>
      <c r="F13" s="131">
        <v>51101</v>
      </c>
      <c r="G13" s="131" t="s">
        <v>17</v>
      </c>
      <c r="H13" s="133">
        <v>2025000</v>
      </c>
      <c r="I13" s="133">
        <f t="shared" ref="I13" si="3">H13</f>
        <v>2025000</v>
      </c>
    </row>
    <row r="14" spans="1:13" s="16" customFormat="1" hidden="1" x14ac:dyDescent="0.25">
      <c r="A14" s="59"/>
      <c r="B14" s="129">
        <v>28</v>
      </c>
      <c r="C14" s="130">
        <v>138</v>
      </c>
      <c r="D14" s="130">
        <v>2</v>
      </c>
      <c r="E14" s="130" t="s">
        <v>37</v>
      </c>
      <c r="F14" s="131">
        <v>51101</v>
      </c>
      <c r="G14" s="131" t="s">
        <v>17</v>
      </c>
      <c r="H14" s="133">
        <v>4000000</v>
      </c>
      <c r="I14" s="133">
        <f t="shared" ref="I14" si="4">H14</f>
        <v>4000000</v>
      </c>
    </row>
    <row r="15" spans="1:13" s="16" customFormat="1" hidden="1" x14ac:dyDescent="0.25">
      <c r="A15" s="60" t="s">
        <v>11</v>
      </c>
      <c r="B15" s="58"/>
      <c r="C15" s="58"/>
      <c r="D15" s="58"/>
      <c r="E15" s="58"/>
      <c r="F15" s="61"/>
      <c r="G15" s="61"/>
      <c r="H15" s="62">
        <f>SUM(H10:H14)</f>
        <v>19496700</v>
      </c>
      <c r="I15" s="62">
        <f>SUM(I10:I14)</f>
        <v>19496700</v>
      </c>
    </row>
    <row r="16" spans="1:13" s="16" customFormat="1" hidden="1" x14ac:dyDescent="0.25">
      <c r="A16" s="58" t="s">
        <v>45</v>
      </c>
      <c r="B16" s="129">
        <v>1</v>
      </c>
      <c r="C16" s="130">
        <v>95</v>
      </c>
      <c r="D16" s="130">
        <v>4</v>
      </c>
      <c r="E16" s="130" t="s">
        <v>20</v>
      </c>
      <c r="F16" s="131">
        <v>51116</v>
      </c>
      <c r="G16" s="131" t="s">
        <v>84</v>
      </c>
      <c r="H16" s="132">
        <f>335000+220000</f>
        <v>555000</v>
      </c>
      <c r="I16" s="133">
        <f t="shared" ref="I16:I49" si="5">H16</f>
        <v>555000</v>
      </c>
    </row>
    <row r="17" spans="1:10" s="16" customFormat="1" hidden="1" x14ac:dyDescent="0.25">
      <c r="A17" s="59"/>
      <c r="B17" s="129"/>
      <c r="C17" s="130"/>
      <c r="D17" s="130">
        <v>4</v>
      </c>
      <c r="E17" s="130" t="s">
        <v>20</v>
      </c>
      <c r="F17" s="131">
        <v>51128</v>
      </c>
      <c r="G17" s="131" t="s">
        <v>31</v>
      </c>
      <c r="H17" s="132">
        <v>360000</v>
      </c>
      <c r="I17" s="133">
        <f t="shared" si="5"/>
        <v>360000</v>
      </c>
    </row>
    <row r="18" spans="1:10" s="16" customFormat="1" x14ac:dyDescent="0.25">
      <c r="A18" s="59"/>
      <c r="B18" s="129">
        <v>4</v>
      </c>
      <c r="C18" s="130">
        <v>96</v>
      </c>
      <c r="D18" s="130">
        <v>4</v>
      </c>
      <c r="E18" s="130" t="s">
        <v>30</v>
      </c>
      <c r="F18" s="131">
        <v>11501</v>
      </c>
      <c r="G18" s="131" t="s">
        <v>15</v>
      </c>
      <c r="H18" s="132">
        <v>87500</v>
      </c>
      <c r="I18" s="133">
        <f t="shared" si="5"/>
        <v>87500</v>
      </c>
    </row>
    <row r="19" spans="1:10" s="16" customFormat="1" hidden="1" x14ac:dyDescent="0.25">
      <c r="A19" s="59"/>
      <c r="B19" s="129">
        <v>4</v>
      </c>
      <c r="C19" s="130">
        <v>97</v>
      </c>
      <c r="D19" s="130">
        <v>4</v>
      </c>
      <c r="E19" s="130" t="s">
        <v>88</v>
      </c>
      <c r="F19" s="131">
        <v>51116</v>
      </c>
      <c r="G19" s="131" t="s">
        <v>84</v>
      </c>
      <c r="H19" s="132">
        <v>42750000</v>
      </c>
      <c r="I19" s="133">
        <f t="shared" si="5"/>
        <v>42750000</v>
      </c>
    </row>
    <row r="20" spans="1:10" s="16" customFormat="1" hidden="1" x14ac:dyDescent="0.25">
      <c r="A20" s="59"/>
      <c r="B20" s="129">
        <v>4</v>
      </c>
      <c r="C20" s="130">
        <v>98</v>
      </c>
      <c r="D20" s="130">
        <v>4</v>
      </c>
      <c r="E20" s="130" t="s">
        <v>89</v>
      </c>
      <c r="F20" s="131">
        <v>51116</v>
      </c>
      <c r="G20" s="131" t="s">
        <v>84</v>
      </c>
      <c r="H20" s="132">
        <v>1250000</v>
      </c>
      <c r="I20" s="133">
        <f t="shared" si="5"/>
        <v>1250000</v>
      </c>
    </row>
    <row r="21" spans="1:10" s="16" customFormat="1" x14ac:dyDescent="0.25">
      <c r="A21" s="59"/>
      <c r="B21" s="129">
        <v>5</v>
      </c>
      <c r="C21" s="130">
        <v>99</v>
      </c>
      <c r="D21" s="130">
        <v>4</v>
      </c>
      <c r="E21" s="130" t="s">
        <v>16</v>
      </c>
      <c r="F21" s="131">
        <v>11501</v>
      </c>
      <c r="G21" s="131" t="s">
        <v>15</v>
      </c>
      <c r="H21" s="132">
        <v>8013750</v>
      </c>
      <c r="I21" s="133">
        <f t="shared" si="5"/>
        <v>8013750</v>
      </c>
    </row>
    <row r="22" spans="1:10" s="16" customFormat="1" x14ac:dyDescent="0.25">
      <c r="A22" s="59"/>
      <c r="B22" s="129">
        <v>5</v>
      </c>
      <c r="C22" s="130">
        <v>100</v>
      </c>
      <c r="D22" s="130">
        <v>4</v>
      </c>
      <c r="E22" s="130" t="s">
        <v>18</v>
      </c>
      <c r="F22" s="131">
        <v>11501</v>
      </c>
      <c r="G22" s="131" t="s">
        <v>15</v>
      </c>
      <c r="H22" s="132">
        <v>668880</v>
      </c>
      <c r="I22" s="133">
        <f t="shared" si="5"/>
        <v>668880</v>
      </c>
      <c r="J22" s="21">
        <f>H22-I22</f>
        <v>0</v>
      </c>
    </row>
    <row r="23" spans="1:10" s="16" customFormat="1" x14ac:dyDescent="0.25">
      <c r="A23" s="59"/>
      <c r="B23" s="129">
        <v>6</v>
      </c>
      <c r="C23" s="130">
        <v>101</v>
      </c>
      <c r="D23" s="130">
        <v>4</v>
      </c>
      <c r="E23" s="130" t="s">
        <v>24</v>
      </c>
      <c r="F23" s="131">
        <v>11501</v>
      </c>
      <c r="G23" s="131" t="s">
        <v>15</v>
      </c>
      <c r="H23" s="132">
        <v>437500</v>
      </c>
      <c r="I23" s="133">
        <f t="shared" si="5"/>
        <v>437500</v>
      </c>
    </row>
    <row r="24" spans="1:10" s="16" customFormat="1" hidden="1" x14ac:dyDescent="0.25">
      <c r="A24" s="59"/>
      <c r="B24" s="129">
        <v>6</v>
      </c>
      <c r="C24" s="130">
        <v>102</v>
      </c>
      <c r="D24" s="130">
        <v>4</v>
      </c>
      <c r="E24" s="130" t="s">
        <v>90</v>
      </c>
      <c r="F24" s="131">
        <v>51128</v>
      </c>
      <c r="G24" s="131" t="s">
        <v>31</v>
      </c>
      <c r="H24" s="132">
        <v>670000</v>
      </c>
      <c r="I24" s="133">
        <f t="shared" si="5"/>
        <v>670000</v>
      </c>
    </row>
    <row r="25" spans="1:10" s="16" customFormat="1" x14ac:dyDescent="0.25">
      <c r="A25" s="59"/>
      <c r="B25" s="129">
        <v>7</v>
      </c>
      <c r="C25" s="130">
        <v>103</v>
      </c>
      <c r="D25" s="130">
        <v>4</v>
      </c>
      <c r="E25" s="130" t="s">
        <v>16</v>
      </c>
      <c r="F25" s="131">
        <v>11501</v>
      </c>
      <c r="G25" s="131" t="s">
        <v>15</v>
      </c>
      <c r="H25" s="132">
        <v>18001250</v>
      </c>
      <c r="I25" s="133">
        <f t="shared" ref="I25" si="6">H25</f>
        <v>18001250</v>
      </c>
    </row>
    <row r="26" spans="1:10" s="16" customFormat="1" hidden="1" x14ac:dyDescent="0.25">
      <c r="A26" s="59"/>
      <c r="B26" s="129">
        <v>12</v>
      </c>
      <c r="C26" s="130">
        <v>107</v>
      </c>
      <c r="D26" s="130">
        <v>4</v>
      </c>
      <c r="E26" s="130" t="s">
        <v>88</v>
      </c>
      <c r="F26" s="131">
        <v>51116</v>
      </c>
      <c r="G26" s="131" t="s">
        <v>84</v>
      </c>
      <c r="H26" s="132">
        <v>51500000</v>
      </c>
      <c r="I26" s="133">
        <f t="shared" si="5"/>
        <v>51500000</v>
      </c>
    </row>
    <row r="27" spans="1:10" s="16" customFormat="1" x14ac:dyDescent="0.25">
      <c r="A27" s="59"/>
      <c r="B27" s="129">
        <v>11</v>
      </c>
      <c r="C27" s="130">
        <v>108</v>
      </c>
      <c r="D27" s="130">
        <v>4</v>
      </c>
      <c r="E27" s="130" t="s">
        <v>46</v>
      </c>
      <c r="F27" s="131">
        <v>11501</v>
      </c>
      <c r="G27" s="131" t="s">
        <v>15</v>
      </c>
      <c r="H27" s="132">
        <v>60000</v>
      </c>
      <c r="I27" s="133">
        <f t="shared" si="5"/>
        <v>60000</v>
      </c>
    </row>
    <row r="28" spans="1:10" s="16" customFormat="1" hidden="1" x14ac:dyDescent="0.25">
      <c r="A28" s="59"/>
      <c r="B28" s="129">
        <v>11</v>
      </c>
      <c r="C28" s="130">
        <v>109</v>
      </c>
      <c r="D28" s="130">
        <v>4</v>
      </c>
      <c r="E28" s="130" t="s">
        <v>91</v>
      </c>
      <c r="F28" s="131">
        <v>51116</v>
      </c>
      <c r="G28" s="131" t="s">
        <v>84</v>
      </c>
      <c r="H28" s="132">
        <v>270000</v>
      </c>
      <c r="I28" s="133">
        <f t="shared" si="5"/>
        <v>270000</v>
      </c>
    </row>
    <row r="29" spans="1:10" s="16" customFormat="1" x14ac:dyDescent="0.25">
      <c r="A29" s="59"/>
      <c r="B29" s="129">
        <v>11</v>
      </c>
      <c r="C29" s="130">
        <v>110</v>
      </c>
      <c r="D29" s="130">
        <v>4</v>
      </c>
      <c r="E29" s="130" t="s">
        <v>16</v>
      </c>
      <c r="F29" s="131">
        <v>11501</v>
      </c>
      <c r="G29" s="131" t="s">
        <v>15</v>
      </c>
      <c r="H29" s="132">
        <v>3774650</v>
      </c>
      <c r="I29" s="133">
        <f t="shared" si="5"/>
        <v>3774650</v>
      </c>
    </row>
    <row r="30" spans="1:10" s="16" customFormat="1" x14ac:dyDescent="0.25">
      <c r="A30" s="59"/>
      <c r="B30" s="129">
        <v>12</v>
      </c>
      <c r="C30" s="130">
        <v>111</v>
      </c>
      <c r="D30" s="130">
        <v>4</v>
      </c>
      <c r="E30" s="130" t="s">
        <v>16</v>
      </c>
      <c r="F30" s="131">
        <v>11501</v>
      </c>
      <c r="G30" s="131" t="s">
        <v>15</v>
      </c>
      <c r="H30" s="132">
        <v>7819300</v>
      </c>
      <c r="I30" s="133">
        <f t="shared" si="5"/>
        <v>7819300</v>
      </c>
    </row>
    <row r="31" spans="1:10" s="16" customFormat="1" hidden="1" x14ac:dyDescent="0.25">
      <c r="A31" s="59"/>
      <c r="B31" s="129">
        <v>12</v>
      </c>
      <c r="C31" s="130">
        <v>112</v>
      </c>
      <c r="D31" s="130">
        <v>4</v>
      </c>
      <c r="E31" s="130" t="s">
        <v>92</v>
      </c>
      <c r="F31" s="131">
        <v>51128</v>
      </c>
      <c r="G31" s="131" t="s">
        <v>31</v>
      </c>
      <c r="H31" s="132">
        <v>522500</v>
      </c>
      <c r="I31" s="133">
        <f t="shared" si="5"/>
        <v>522500</v>
      </c>
    </row>
    <row r="32" spans="1:10" s="16" customFormat="1" hidden="1" x14ac:dyDescent="0.25">
      <c r="A32" s="59"/>
      <c r="B32" s="129">
        <v>13</v>
      </c>
      <c r="C32" s="130">
        <v>113</v>
      </c>
      <c r="D32" s="130">
        <v>4</v>
      </c>
      <c r="E32" s="130" t="s">
        <v>50</v>
      </c>
      <c r="F32" s="131">
        <v>51116</v>
      </c>
      <c r="G32" s="131" t="s">
        <v>84</v>
      </c>
      <c r="H32" s="132">
        <v>80100</v>
      </c>
      <c r="I32" s="133">
        <f t="shared" si="5"/>
        <v>80100</v>
      </c>
    </row>
    <row r="33" spans="1:10" s="16" customFormat="1" hidden="1" x14ac:dyDescent="0.25">
      <c r="A33" s="59"/>
      <c r="B33" s="82">
        <v>14</v>
      </c>
      <c r="C33" s="83">
        <v>114</v>
      </c>
      <c r="D33" s="83">
        <v>4</v>
      </c>
      <c r="E33" s="83" t="s">
        <v>63</v>
      </c>
      <c r="F33" s="73">
        <v>51125</v>
      </c>
      <c r="G33" s="73" t="s">
        <v>51</v>
      </c>
      <c r="H33" s="84">
        <v>7425000</v>
      </c>
      <c r="I33" s="85">
        <f t="shared" si="5"/>
        <v>7425000</v>
      </c>
      <c r="J33" s="127" t="s">
        <v>173</v>
      </c>
    </row>
    <row r="34" spans="1:10" s="16" customFormat="1" hidden="1" x14ac:dyDescent="0.25">
      <c r="A34" s="59"/>
      <c r="B34" s="129">
        <v>14</v>
      </c>
      <c r="C34" s="130">
        <v>115</v>
      </c>
      <c r="D34" s="130">
        <v>4</v>
      </c>
      <c r="E34" s="130" t="s">
        <v>93</v>
      </c>
      <c r="F34" s="131">
        <v>51116</v>
      </c>
      <c r="G34" s="131" t="s">
        <v>84</v>
      </c>
      <c r="H34" s="132">
        <v>4267000</v>
      </c>
      <c r="I34" s="133">
        <f t="shared" si="5"/>
        <v>4267000</v>
      </c>
    </row>
    <row r="35" spans="1:10" s="16" customFormat="1" hidden="1" x14ac:dyDescent="0.25">
      <c r="A35" s="59"/>
      <c r="B35" s="129">
        <v>14</v>
      </c>
      <c r="C35" s="130">
        <v>116</v>
      </c>
      <c r="D35" s="130">
        <v>4</v>
      </c>
      <c r="E35" s="130" t="s">
        <v>94</v>
      </c>
      <c r="F35" s="131">
        <v>51116</v>
      </c>
      <c r="G35" s="131" t="s">
        <v>84</v>
      </c>
      <c r="H35" s="132">
        <v>3150000</v>
      </c>
      <c r="I35" s="133">
        <f t="shared" si="5"/>
        <v>3150000</v>
      </c>
    </row>
    <row r="36" spans="1:10" s="16" customFormat="1" x14ac:dyDescent="0.25">
      <c r="A36" s="59"/>
      <c r="B36" s="129">
        <v>19</v>
      </c>
      <c r="C36" s="130">
        <v>118</v>
      </c>
      <c r="D36" s="130">
        <v>4</v>
      </c>
      <c r="E36" s="130" t="s">
        <v>18</v>
      </c>
      <c r="F36" s="131">
        <v>11501</v>
      </c>
      <c r="G36" s="131" t="s">
        <v>15</v>
      </c>
      <c r="H36" s="132">
        <v>915605</v>
      </c>
      <c r="I36" s="133">
        <f t="shared" si="5"/>
        <v>915605</v>
      </c>
    </row>
    <row r="37" spans="1:10" s="16" customFormat="1" x14ac:dyDescent="0.25">
      <c r="A37" s="59"/>
      <c r="B37" s="129">
        <v>19</v>
      </c>
      <c r="C37" s="130">
        <v>120</v>
      </c>
      <c r="D37" s="130">
        <v>4</v>
      </c>
      <c r="E37" s="130" t="s">
        <v>16</v>
      </c>
      <c r="F37" s="131">
        <v>11501</v>
      </c>
      <c r="G37" s="131" t="s">
        <v>15</v>
      </c>
      <c r="H37" s="132">
        <v>19803335</v>
      </c>
      <c r="I37" s="133">
        <f t="shared" ref="I37" si="7">H37</f>
        <v>19803335</v>
      </c>
    </row>
    <row r="38" spans="1:10" s="16" customFormat="1" x14ac:dyDescent="0.25">
      <c r="A38" s="59"/>
      <c r="B38" s="129">
        <v>20</v>
      </c>
      <c r="C38" s="130">
        <v>121</v>
      </c>
      <c r="D38" s="130">
        <v>4</v>
      </c>
      <c r="E38" s="130" t="s">
        <v>22</v>
      </c>
      <c r="F38" s="131">
        <v>11501</v>
      </c>
      <c r="G38" s="131" t="s">
        <v>15</v>
      </c>
      <c r="H38" s="132">
        <v>767630</v>
      </c>
      <c r="I38" s="133">
        <f t="shared" si="5"/>
        <v>767630</v>
      </c>
    </row>
    <row r="39" spans="1:10" s="16" customFormat="1" x14ac:dyDescent="0.25">
      <c r="A39" s="59"/>
      <c r="B39" s="129">
        <v>20</v>
      </c>
      <c r="C39" s="130">
        <v>122</v>
      </c>
      <c r="D39" s="130">
        <v>4</v>
      </c>
      <c r="E39" s="130" t="s">
        <v>16</v>
      </c>
      <c r="F39" s="131">
        <v>11501</v>
      </c>
      <c r="G39" s="131" t="s">
        <v>15</v>
      </c>
      <c r="H39" s="132">
        <v>5312500</v>
      </c>
      <c r="I39" s="133">
        <f t="shared" si="5"/>
        <v>5312500</v>
      </c>
    </row>
    <row r="40" spans="1:10" s="16" customFormat="1" x14ac:dyDescent="0.25">
      <c r="A40" s="59"/>
      <c r="B40" s="129">
        <v>21</v>
      </c>
      <c r="C40" s="130">
        <v>123</v>
      </c>
      <c r="D40" s="130">
        <v>4</v>
      </c>
      <c r="E40" s="130" t="s">
        <v>24</v>
      </c>
      <c r="F40" s="131">
        <v>11501</v>
      </c>
      <c r="G40" s="131" t="s">
        <v>15</v>
      </c>
      <c r="H40" s="132">
        <v>1201500</v>
      </c>
      <c r="I40" s="133">
        <f t="shared" si="5"/>
        <v>1201500</v>
      </c>
    </row>
    <row r="41" spans="1:10" s="16" customFormat="1" hidden="1" x14ac:dyDescent="0.25">
      <c r="A41" s="59"/>
      <c r="B41" s="129">
        <v>21</v>
      </c>
      <c r="C41" s="130">
        <v>124</v>
      </c>
      <c r="D41" s="130">
        <v>4</v>
      </c>
      <c r="E41" s="130" t="s">
        <v>95</v>
      </c>
      <c r="F41" s="131">
        <v>51116</v>
      </c>
      <c r="G41" s="131" t="s">
        <v>84</v>
      </c>
      <c r="H41" s="132">
        <v>5833200</v>
      </c>
      <c r="I41" s="133">
        <f t="shared" si="5"/>
        <v>5833200</v>
      </c>
    </row>
    <row r="42" spans="1:10" s="16" customFormat="1" hidden="1" x14ac:dyDescent="0.25">
      <c r="A42" s="59"/>
      <c r="B42" s="129">
        <v>22</v>
      </c>
      <c r="C42" s="130">
        <v>126</v>
      </c>
      <c r="D42" s="130">
        <v>4</v>
      </c>
      <c r="E42" s="130" t="s">
        <v>95</v>
      </c>
      <c r="F42" s="131">
        <v>51116</v>
      </c>
      <c r="G42" s="131" t="s">
        <v>84</v>
      </c>
      <c r="H42" s="132">
        <v>2120000</v>
      </c>
      <c r="I42" s="133">
        <f t="shared" ref="I42" si="8">H42</f>
        <v>2120000</v>
      </c>
    </row>
    <row r="43" spans="1:10" s="16" customFormat="1" x14ac:dyDescent="0.25">
      <c r="A43" s="59"/>
      <c r="B43" s="129">
        <v>24</v>
      </c>
      <c r="C43" s="130">
        <v>127</v>
      </c>
      <c r="D43" s="130">
        <v>4</v>
      </c>
      <c r="E43" s="130" t="s">
        <v>28</v>
      </c>
      <c r="F43" s="131">
        <v>11501</v>
      </c>
      <c r="G43" s="131" t="s">
        <v>15</v>
      </c>
      <c r="H43" s="132">
        <v>2006400</v>
      </c>
      <c r="I43" s="133">
        <f t="shared" si="5"/>
        <v>2006400</v>
      </c>
    </row>
    <row r="44" spans="1:10" s="16" customFormat="1" x14ac:dyDescent="0.25">
      <c r="A44" s="59"/>
      <c r="B44" s="129">
        <v>22</v>
      </c>
      <c r="C44" s="130">
        <v>128</v>
      </c>
      <c r="D44" s="130">
        <v>4</v>
      </c>
      <c r="E44" s="130" t="s">
        <v>24</v>
      </c>
      <c r="F44" s="131">
        <v>11501</v>
      </c>
      <c r="G44" s="131" t="s">
        <v>15</v>
      </c>
      <c r="H44" s="132">
        <v>1996700</v>
      </c>
      <c r="I44" s="133">
        <f t="shared" si="5"/>
        <v>1996700</v>
      </c>
    </row>
    <row r="45" spans="1:10" s="16" customFormat="1" hidden="1" x14ac:dyDescent="0.25">
      <c r="A45" s="59"/>
      <c r="B45" s="129">
        <v>21</v>
      </c>
      <c r="C45" s="130">
        <v>129</v>
      </c>
      <c r="D45" s="130">
        <v>4</v>
      </c>
      <c r="E45" s="130" t="s">
        <v>96</v>
      </c>
      <c r="F45" s="131">
        <v>51116</v>
      </c>
      <c r="G45" s="131" t="s">
        <v>84</v>
      </c>
      <c r="H45" s="132">
        <v>12870000</v>
      </c>
      <c r="I45" s="133">
        <f t="shared" si="5"/>
        <v>12870000</v>
      </c>
    </row>
    <row r="46" spans="1:10" s="16" customFormat="1" x14ac:dyDescent="0.25">
      <c r="A46" s="59"/>
      <c r="B46" s="129">
        <v>26</v>
      </c>
      <c r="C46" s="130">
        <v>133</v>
      </c>
      <c r="D46" s="130">
        <v>4</v>
      </c>
      <c r="E46" s="130" t="s">
        <v>19</v>
      </c>
      <c r="F46" s="131">
        <v>11501</v>
      </c>
      <c r="G46" s="131" t="s">
        <v>15</v>
      </c>
      <c r="H46" s="132">
        <v>935800</v>
      </c>
      <c r="I46" s="133">
        <f t="shared" si="5"/>
        <v>935800</v>
      </c>
    </row>
    <row r="47" spans="1:10" s="16" customFormat="1" x14ac:dyDescent="0.25">
      <c r="A47" s="59"/>
      <c r="B47" s="129">
        <v>26</v>
      </c>
      <c r="C47" s="130">
        <v>134</v>
      </c>
      <c r="D47" s="130">
        <v>4</v>
      </c>
      <c r="E47" s="130" t="s">
        <v>24</v>
      </c>
      <c r="F47" s="131">
        <v>11501</v>
      </c>
      <c r="G47" s="131" t="s">
        <v>15</v>
      </c>
      <c r="H47" s="132">
        <v>7950000</v>
      </c>
      <c r="I47" s="133">
        <f t="shared" ref="I47:I48" si="9">H47</f>
        <v>7950000</v>
      </c>
    </row>
    <row r="48" spans="1:10" s="16" customFormat="1" x14ac:dyDescent="0.25">
      <c r="A48" s="59"/>
      <c r="B48" s="129">
        <v>26</v>
      </c>
      <c r="C48" s="130">
        <v>135</v>
      </c>
      <c r="D48" s="130">
        <v>4</v>
      </c>
      <c r="E48" s="130" t="s">
        <v>22</v>
      </c>
      <c r="F48" s="131">
        <v>11501</v>
      </c>
      <c r="G48" s="131" t="s">
        <v>15</v>
      </c>
      <c r="H48" s="132">
        <v>167299</v>
      </c>
      <c r="I48" s="133">
        <f t="shared" si="9"/>
        <v>167299</v>
      </c>
    </row>
    <row r="49" spans="1:11" s="16" customFormat="1" x14ac:dyDescent="0.25">
      <c r="A49" s="59"/>
      <c r="B49" s="129">
        <v>26</v>
      </c>
      <c r="C49" s="130">
        <v>136</v>
      </c>
      <c r="D49" s="130">
        <v>4</v>
      </c>
      <c r="E49" s="130" t="s">
        <v>18</v>
      </c>
      <c r="F49" s="131">
        <v>11501</v>
      </c>
      <c r="G49" s="131" t="s">
        <v>15</v>
      </c>
      <c r="H49" s="132">
        <v>1227655</v>
      </c>
      <c r="I49" s="133">
        <f t="shared" si="5"/>
        <v>1227655</v>
      </c>
    </row>
    <row r="50" spans="1:11" s="16" customFormat="1" hidden="1" x14ac:dyDescent="0.25">
      <c r="A50" s="63" t="s">
        <v>12</v>
      </c>
      <c r="B50" s="58"/>
      <c r="C50" s="58"/>
      <c r="D50" s="58"/>
      <c r="E50" s="58"/>
      <c r="F50" s="61"/>
      <c r="G50" s="61"/>
      <c r="H50" s="62">
        <f>SUM(H16:H49)</f>
        <v>214770054</v>
      </c>
      <c r="I50" s="62">
        <f>SUM(I16:I49)</f>
        <v>214770054</v>
      </c>
    </row>
    <row r="51" spans="1:11" s="16" customFormat="1" hidden="1" x14ac:dyDescent="0.25">
      <c r="A51" s="51"/>
      <c r="B51" s="64"/>
      <c r="C51" s="65"/>
      <c r="D51" s="66"/>
      <c r="E51" s="66"/>
      <c r="F51" s="66"/>
      <c r="G51" s="66"/>
      <c r="H51" s="66"/>
      <c r="I51" s="66"/>
      <c r="K51" s="16">
        <v>2135000</v>
      </c>
    </row>
    <row r="52" spans="1:11" s="16" customFormat="1" ht="15.75" hidden="1" thickBot="1" x14ac:dyDescent="0.3">
      <c r="A52" s="51"/>
      <c r="B52"/>
      <c r="C52"/>
      <c r="D52"/>
      <c r="E52"/>
      <c r="F52"/>
      <c r="G52"/>
      <c r="H52" s="14">
        <f>H15+H50</f>
        <v>234266754</v>
      </c>
      <c r="I52" s="67">
        <f>I15+I50</f>
        <v>234266754</v>
      </c>
      <c r="K52" s="16">
        <v>2550000</v>
      </c>
    </row>
    <row r="53" spans="1:11" hidden="1" x14ac:dyDescent="0.25">
      <c r="K53">
        <v>112500</v>
      </c>
    </row>
    <row r="54" spans="1:11" x14ac:dyDescent="0.25">
      <c r="K54">
        <f>SUM(K53:K53)</f>
        <v>112500</v>
      </c>
    </row>
    <row r="55" spans="1:11" x14ac:dyDescent="0.25">
      <c r="B55" s="129">
        <v>8</v>
      </c>
      <c r="C55" s="134">
        <v>105</v>
      </c>
      <c r="D55" s="130">
        <v>4</v>
      </c>
      <c r="E55" s="130" t="s">
        <v>16</v>
      </c>
      <c r="F55" s="131">
        <v>11501</v>
      </c>
      <c r="G55" s="131" t="s">
        <v>15</v>
      </c>
      <c r="H55" s="132">
        <v>1353100</v>
      </c>
      <c r="I55" s="133">
        <f t="shared" ref="I55" si="10">H55</f>
        <v>1353100</v>
      </c>
      <c r="J55" s="118" t="s">
        <v>171</v>
      </c>
    </row>
    <row r="56" spans="1:11" x14ac:dyDescent="0.25">
      <c r="B56" s="129">
        <v>11</v>
      </c>
      <c r="C56" s="134">
        <v>106</v>
      </c>
      <c r="D56" s="130">
        <v>4</v>
      </c>
      <c r="E56" s="130" t="s">
        <v>172</v>
      </c>
      <c r="F56" s="131">
        <v>11501</v>
      </c>
      <c r="G56" s="131" t="s">
        <v>15</v>
      </c>
      <c r="H56" s="132">
        <v>4000000</v>
      </c>
      <c r="I56" s="133">
        <f t="shared" ref="I56:I57" si="11">H56</f>
        <v>4000000</v>
      </c>
      <c r="J56" s="118" t="s">
        <v>171</v>
      </c>
    </row>
    <row r="57" spans="1:11" x14ac:dyDescent="0.25">
      <c r="B57" s="129">
        <v>24</v>
      </c>
      <c r="C57" s="130">
        <v>127</v>
      </c>
      <c r="D57" s="130">
        <v>4</v>
      </c>
      <c r="E57" s="130" t="s">
        <v>28</v>
      </c>
      <c r="F57" s="131">
        <v>11501</v>
      </c>
      <c r="G57" s="131" t="s">
        <v>15</v>
      </c>
      <c r="H57" s="132">
        <v>80000</v>
      </c>
      <c r="I57" s="133">
        <f t="shared" si="11"/>
        <v>80000</v>
      </c>
      <c r="J57" s="118" t="s">
        <v>170</v>
      </c>
    </row>
    <row r="59" spans="1:11" x14ac:dyDescent="0.25">
      <c r="B59" s="129">
        <v>1</v>
      </c>
      <c r="C59" s="130">
        <v>95</v>
      </c>
      <c r="D59" s="130">
        <v>4</v>
      </c>
      <c r="E59" s="130" t="s">
        <v>20</v>
      </c>
      <c r="F59" s="131">
        <v>51116</v>
      </c>
      <c r="G59" s="131" t="s">
        <v>84</v>
      </c>
      <c r="H59" s="132">
        <v>205000</v>
      </c>
      <c r="I59" s="133">
        <f t="shared" ref="I59" si="12">H59</f>
        <v>205000</v>
      </c>
      <c r="J59" s="118" t="s">
        <v>170</v>
      </c>
    </row>
    <row r="61" spans="1:11" x14ac:dyDescent="0.25">
      <c r="B61" s="129">
        <v>19</v>
      </c>
      <c r="C61" s="130">
        <v>119</v>
      </c>
      <c r="D61" s="130">
        <v>4</v>
      </c>
      <c r="E61" s="130" t="s">
        <v>37</v>
      </c>
      <c r="F61" s="131">
        <v>51101</v>
      </c>
      <c r="G61" s="131" t="s">
        <v>17</v>
      </c>
      <c r="H61" s="132">
        <v>5460000</v>
      </c>
      <c r="I61" s="133">
        <f>H61</f>
        <v>5460000</v>
      </c>
      <c r="J61" s="118" t="s">
        <v>171</v>
      </c>
    </row>
  </sheetData>
  <autoFilter ref="F1:F53">
    <filterColumn colId="0">
      <filters>
        <filter val="11501"/>
      </filters>
    </filterColumn>
  </autoFilter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M45"/>
  <sheetViews>
    <sheetView zoomScale="98" zoomScaleNormal="98" workbookViewId="0">
      <selection activeCell="I39" sqref="I39"/>
    </sheetView>
  </sheetViews>
  <sheetFormatPr defaultRowHeight="15" x14ac:dyDescent="0.25"/>
  <cols>
    <col min="1" max="1" width="7.570312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0" width="13.85546875" bestFit="1" customWidth="1"/>
    <col min="11" max="11" width="14.28515625" bestFit="1" customWidth="1"/>
  </cols>
  <sheetData>
    <row r="1" spans="1:13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3" hidden="1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3" hidden="1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3" hidden="1" x14ac:dyDescent="0.25">
      <c r="A4" s="6"/>
      <c r="B4" s="3"/>
      <c r="C4" s="4"/>
      <c r="D4" s="3"/>
      <c r="E4" s="3"/>
      <c r="F4" s="3"/>
      <c r="G4" s="3"/>
      <c r="H4" s="5"/>
      <c r="I4" s="5"/>
    </row>
    <row r="5" spans="1:13" ht="21" hidden="1" x14ac:dyDescent="0.25">
      <c r="A5" s="167" t="s">
        <v>97</v>
      </c>
      <c r="B5" s="167"/>
      <c r="C5" s="167"/>
      <c r="D5" s="167"/>
      <c r="E5" s="167"/>
      <c r="F5" s="167"/>
      <c r="G5" s="167"/>
      <c r="H5" s="167"/>
      <c r="I5" s="167"/>
    </row>
    <row r="6" spans="1:13" hidden="1" x14ac:dyDescent="0.25"/>
    <row r="7" spans="1:13" ht="15" hidden="1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3" hidden="1" x14ac:dyDescent="0.25">
      <c r="A8" s="168"/>
      <c r="B8" s="168"/>
      <c r="C8" s="168"/>
      <c r="D8" s="168"/>
      <c r="E8" s="168"/>
      <c r="F8" s="47" t="s">
        <v>7</v>
      </c>
      <c r="G8" s="47" t="s">
        <v>8</v>
      </c>
      <c r="H8" s="9" t="s">
        <v>9</v>
      </c>
      <c r="I8" s="9" t="s">
        <v>10</v>
      </c>
      <c r="M8" t="s">
        <v>13</v>
      </c>
    </row>
    <row r="9" spans="1:13" hidden="1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3" s="16" customFormat="1" x14ac:dyDescent="0.25">
      <c r="A10" s="80" t="s">
        <v>44</v>
      </c>
      <c r="B10" s="119">
        <v>27</v>
      </c>
      <c r="C10" s="120">
        <v>165</v>
      </c>
      <c r="D10" s="120">
        <v>2</v>
      </c>
      <c r="E10" s="120" t="s">
        <v>16</v>
      </c>
      <c r="F10" s="121">
        <v>11501</v>
      </c>
      <c r="G10" s="121" t="s">
        <v>15</v>
      </c>
      <c r="H10" s="123">
        <v>1395000</v>
      </c>
      <c r="I10" s="123">
        <f t="shared" ref="I10:I11" si="0">H10</f>
        <v>1395000</v>
      </c>
    </row>
    <row r="11" spans="1:13" s="16" customFormat="1" hidden="1" x14ac:dyDescent="0.25">
      <c r="A11" s="81"/>
      <c r="B11" s="119">
        <v>30</v>
      </c>
      <c r="C11" s="120">
        <v>168</v>
      </c>
      <c r="D11" s="120">
        <v>2</v>
      </c>
      <c r="E11" s="120" t="s">
        <v>86</v>
      </c>
      <c r="F11" s="121">
        <v>51101</v>
      </c>
      <c r="G11" s="121" t="s">
        <v>17</v>
      </c>
      <c r="H11" s="123">
        <v>5385600</v>
      </c>
      <c r="I11" s="123">
        <f t="shared" si="0"/>
        <v>5385600</v>
      </c>
    </row>
    <row r="12" spans="1:13" s="16" customFormat="1" hidden="1" x14ac:dyDescent="0.25">
      <c r="A12" s="42" t="s">
        <v>11</v>
      </c>
      <c r="B12" s="17"/>
      <c r="C12" s="17"/>
      <c r="D12" s="17"/>
      <c r="E12" s="17"/>
      <c r="F12" s="19"/>
      <c r="G12" s="19"/>
      <c r="H12" s="43">
        <f>SUM(H10:H11)</f>
        <v>6780600</v>
      </c>
      <c r="I12" s="43">
        <f>SUM(I10:I11)</f>
        <v>6780600</v>
      </c>
      <c r="J12" s="21">
        <f>H12-I12</f>
        <v>0</v>
      </c>
    </row>
    <row r="13" spans="1:13" s="16" customFormat="1" x14ac:dyDescent="0.25">
      <c r="A13" s="80" t="s">
        <v>44</v>
      </c>
      <c r="B13" s="119">
        <v>10</v>
      </c>
      <c r="C13" s="120">
        <v>139</v>
      </c>
      <c r="D13" s="120">
        <v>4</v>
      </c>
      <c r="E13" s="120" t="s">
        <v>24</v>
      </c>
      <c r="F13" s="121">
        <v>11501</v>
      </c>
      <c r="G13" s="121" t="s">
        <v>15</v>
      </c>
      <c r="H13" s="122">
        <v>996200</v>
      </c>
      <c r="I13" s="123">
        <f t="shared" ref="I13:I29" si="1">H13</f>
        <v>996200</v>
      </c>
    </row>
    <row r="14" spans="1:13" s="16" customFormat="1" x14ac:dyDescent="0.25">
      <c r="A14" s="81"/>
      <c r="B14" s="119">
        <v>10</v>
      </c>
      <c r="C14" s="120">
        <v>140</v>
      </c>
      <c r="D14" s="120">
        <v>4</v>
      </c>
      <c r="E14" s="120" t="s">
        <v>16</v>
      </c>
      <c r="F14" s="121">
        <v>11501</v>
      </c>
      <c r="G14" s="121" t="s">
        <v>15</v>
      </c>
      <c r="H14" s="122">
        <v>762500</v>
      </c>
      <c r="I14" s="123">
        <f t="shared" si="1"/>
        <v>762500</v>
      </c>
    </row>
    <row r="15" spans="1:13" s="16" customFormat="1" hidden="1" x14ac:dyDescent="0.25">
      <c r="A15" s="81"/>
      <c r="B15" s="119">
        <v>10</v>
      </c>
      <c r="C15" s="120">
        <v>141</v>
      </c>
      <c r="D15" s="120">
        <v>4</v>
      </c>
      <c r="E15" s="120" t="s">
        <v>20</v>
      </c>
      <c r="F15" s="121">
        <v>51116</v>
      </c>
      <c r="G15" s="121" t="s">
        <v>84</v>
      </c>
      <c r="H15" s="122">
        <v>550000</v>
      </c>
      <c r="I15" s="123">
        <f t="shared" si="1"/>
        <v>550000</v>
      </c>
    </row>
    <row r="16" spans="1:13" s="16" customFormat="1" x14ac:dyDescent="0.25">
      <c r="A16" s="81"/>
      <c r="B16" s="119">
        <v>13</v>
      </c>
      <c r="C16" s="120">
        <v>142</v>
      </c>
      <c r="D16" s="120">
        <v>4</v>
      </c>
      <c r="E16" s="120" t="s">
        <v>98</v>
      </c>
      <c r="F16" s="121">
        <v>11501</v>
      </c>
      <c r="G16" s="121" t="s">
        <v>15</v>
      </c>
      <c r="H16" s="122">
        <v>5017200</v>
      </c>
      <c r="I16" s="123">
        <f t="shared" si="1"/>
        <v>5017200</v>
      </c>
      <c r="K16" s="21"/>
    </row>
    <row r="17" spans="1:11" s="16" customFormat="1" x14ac:dyDescent="0.25">
      <c r="A17" s="81" t="s">
        <v>100</v>
      </c>
      <c r="B17" s="119">
        <v>13</v>
      </c>
      <c r="C17" s="120">
        <v>143</v>
      </c>
      <c r="D17" s="120">
        <v>4</v>
      </c>
      <c r="E17" s="120" t="s">
        <v>16</v>
      </c>
      <c r="F17" s="121">
        <v>11501</v>
      </c>
      <c r="G17" s="121" t="s">
        <v>15</v>
      </c>
      <c r="H17" s="122">
        <v>3857500</v>
      </c>
      <c r="I17" s="123">
        <f t="shared" si="1"/>
        <v>3857500</v>
      </c>
      <c r="K17" s="46"/>
    </row>
    <row r="18" spans="1:11" s="16" customFormat="1" x14ac:dyDescent="0.25">
      <c r="A18" s="81"/>
      <c r="B18" s="119">
        <v>18</v>
      </c>
      <c r="C18" s="120">
        <v>144</v>
      </c>
      <c r="D18" s="120">
        <v>4</v>
      </c>
      <c r="E18" s="120" t="s">
        <v>39</v>
      </c>
      <c r="F18" s="121">
        <v>11501</v>
      </c>
      <c r="G18" s="121" t="s">
        <v>15</v>
      </c>
      <c r="H18" s="122">
        <v>251000</v>
      </c>
      <c r="I18" s="123">
        <f t="shared" si="1"/>
        <v>251000</v>
      </c>
    </row>
    <row r="19" spans="1:11" s="16" customFormat="1" hidden="1" x14ac:dyDescent="0.25">
      <c r="A19" s="81"/>
      <c r="B19" s="119">
        <v>18</v>
      </c>
      <c r="C19" s="120">
        <v>150</v>
      </c>
      <c r="D19" s="120">
        <v>4</v>
      </c>
      <c r="E19" s="120" t="s">
        <v>99</v>
      </c>
      <c r="F19" s="121">
        <v>51116</v>
      </c>
      <c r="G19" s="121" t="s">
        <v>84</v>
      </c>
      <c r="H19" s="122">
        <v>9308400</v>
      </c>
      <c r="I19" s="123">
        <f t="shared" si="1"/>
        <v>9308400</v>
      </c>
      <c r="J19" s="21">
        <f>H19-I19</f>
        <v>0</v>
      </c>
    </row>
    <row r="20" spans="1:11" s="16" customFormat="1" x14ac:dyDescent="0.25">
      <c r="A20" s="81"/>
      <c r="B20" s="119">
        <v>18</v>
      </c>
      <c r="C20" s="120">
        <v>151</v>
      </c>
      <c r="D20" s="120">
        <v>4</v>
      </c>
      <c r="E20" s="120" t="s">
        <v>18</v>
      </c>
      <c r="F20" s="121">
        <v>11501</v>
      </c>
      <c r="G20" s="121" t="s">
        <v>15</v>
      </c>
      <c r="H20" s="122">
        <v>656267</v>
      </c>
      <c r="I20" s="123">
        <f t="shared" si="1"/>
        <v>656267</v>
      </c>
      <c r="K20" s="16">
        <v>4200000</v>
      </c>
    </row>
    <row r="21" spans="1:11" s="16" customFormat="1" x14ac:dyDescent="0.25">
      <c r="A21" s="81"/>
      <c r="B21" s="119">
        <v>19</v>
      </c>
      <c r="C21" s="120">
        <v>152</v>
      </c>
      <c r="D21" s="120">
        <v>4</v>
      </c>
      <c r="E21" s="120" t="s">
        <v>16</v>
      </c>
      <c r="F21" s="121">
        <v>11501</v>
      </c>
      <c r="G21" s="121" t="s">
        <v>15</v>
      </c>
      <c r="H21" s="122">
        <v>9620400</v>
      </c>
      <c r="I21" s="123">
        <f t="shared" si="1"/>
        <v>9620400</v>
      </c>
      <c r="K21" s="16">
        <v>2045900</v>
      </c>
    </row>
    <row r="22" spans="1:11" s="16" customFormat="1" x14ac:dyDescent="0.25">
      <c r="A22" s="81"/>
      <c r="B22" s="119">
        <v>19</v>
      </c>
      <c r="C22" s="120">
        <v>153</v>
      </c>
      <c r="D22" s="120">
        <v>4</v>
      </c>
      <c r="E22" s="120" t="s">
        <v>46</v>
      </c>
      <c r="F22" s="121">
        <v>11501</v>
      </c>
      <c r="G22" s="121" t="s">
        <v>15</v>
      </c>
      <c r="H22" s="122">
        <v>60000</v>
      </c>
      <c r="I22" s="123">
        <f t="shared" si="1"/>
        <v>60000</v>
      </c>
      <c r="K22" s="16">
        <v>1344600</v>
      </c>
    </row>
    <row r="23" spans="1:11" s="16" customFormat="1" x14ac:dyDescent="0.25">
      <c r="A23" s="81"/>
      <c r="B23" s="119">
        <v>20</v>
      </c>
      <c r="C23" s="120">
        <v>154</v>
      </c>
      <c r="D23" s="120">
        <v>4</v>
      </c>
      <c r="E23" s="120" t="s">
        <v>25</v>
      </c>
      <c r="F23" s="121">
        <v>11501</v>
      </c>
      <c r="G23" s="121" t="s">
        <v>15</v>
      </c>
      <c r="H23" s="122">
        <v>615000</v>
      </c>
      <c r="I23" s="123">
        <f t="shared" si="1"/>
        <v>615000</v>
      </c>
      <c r="K23" s="16">
        <v>1850000</v>
      </c>
    </row>
    <row r="24" spans="1:11" s="16" customFormat="1" x14ac:dyDescent="0.25">
      <c r="A24" s="81"/>
      <c r="B24" s="119">
        <v>23</v>
      </c>
      <c r="C24" s="120">
        <v>157</v>
      </c>
      <c r="D24" s="120">
        <v>4</v>
      </c>
      <c r="E24" s="120" t="s">
        <v>24</v>
      </c>
      <c r="F24" s="121">
        <v>11501</v>
      </c>
      <c r="G24" s="121" t="s">
        <v>15</v>
      </c>
      <c r="H24" s="122">
        <v>1974000</v>
      </c>
      <c r="I24" s="123">
        <f t="shared" si="1"/>
        <v>1974000</v>
      </c>
      <c r="K24" s="16">
        <v>453715</v>
      </c>
    </row>
    <row r="25" spans="1:11" s="16" customFormat="1" x14ac:dyDescent="0.25">
      <c r="A25" s="81"/>
      <c r="B25" s="119">
        <v>23</v>
      </c>
      <c r="C25" s="120">
        <v>158</v>
      </c>
      <c r="D25" s="120">
        <v>4</v>
      </c>
      <c r="E25" s="120" t="s">
        <v>16</v>
      </c>
      <c r="F25" s="121">
        <v>11501</v>
      </c>
      <c r="G25" s="121" t="s">
        <v>15</v>
      </c>
      <c r="H25" s="122">
        <v>6931300</v>
      </c>
      <c r="I25" s="123">
        <f t="shared" si="1"/>
        <v>6931300</v>
      </c>
      <c r="K25" s="16">
        <f>SUM(K20:K24)</f>
        <v>9894215</v>
      </c>
    </row>
    <row r="26" spans="1:11" s="16" customFormat="1" x14ac:dyDescent="0.25">
      <c r="A26" s="81"/>
      <c r="B26" s="119">
        <v>19</v>
      </c>
      <c r="C26" s="120">
        <v>160</v>
      </c>
      <c r="D26" s="120">
        <v>4</v>
      </c>
      <c r="E26" s="120" t="s">
        <v>26</v>
      </c>
      <c r="F26" s="121">
        <v>11501</v>
      </c>
      <c r="G26" s="121" t="s">
        <v>15</v>
      </c>
      <c r="H26" s="122">
        <v>700000</v>
      </c>
      <c r="I26" s="123">
        <f t="shared" si="1"/>
        <v>700000</v>
      </c>
      <c r="J26" s="16">
        <v>145000</v>
      </c>
    </row>
    <row r="27" spans="1:11" s="16" customFormat="1" x14ac:dyDescent="0.25">
      <c r="A27" s="81"/>
      <c r="B27" s="119">
        <v>30</v>
      </c>
      <c r="C27" s="120">
        <v>167</v>
      </c>
      <c r="D27" s="120">
        <v>4</v>
      </c>
      <c r="E27" s="120" t="s">
        <v>16</v>
      </c>
      <c r="F27" s="121">
        <v>11501</v>
      </c>
      <c r="G27" s="121" t="s">
        <v>15</v>
      </c>
      <c r="H27" s="122">
        <v>13875000</v>
      </c>
      <c r="I27" s="123">
        <f t="shared" si="1"/>
        <v>13875000</v>
      </c>
      <c r="J27" s="16">
        <v>67500</v>
      </c>
    </row>
    <row r="28" spans="1:11" s="16" customFormat="1" x14ac:dyDescent="0.25">
      <c r="A28" s="81"/>
      <c r="B28" s="119">
        <v>31</v>
      </c>
      <c r="C28" s="120">
        <v>169</v>
      </c>
      <c r="D28" s="120">
        <v>4</v>
      </c>
      <c r="E28" s="120" t="s">
        <v>88</v>
      </c>
      <c r="F28" s="121">
        <v>11501</v>
      </c>
      <c r="G28" s="121" t="s">
        <v>15</v>
      </c>
      <c r="H28" s="122">
        <v>1600000</v>
      </c>
      <c r="I28" s="123">
        <f t="shared" si="1"/>
        <v>1600000</v>
      </c>
      <c r="J28" s="16">
        <v>144000</v>
      </c>
    </row>
    <row r="29" spans="1:11" s="16" customFormat="1" x14ac:dyDescent="0.25">
      <c r="A29" s="81"/>
      <c r="B29" s="119">
        <v>27</v>
      </c>
      <c r="C29" s="120">
        <v>170</v>
      </c>
      <c r="D29" s="120">
        <v>4</v>
      </c>
      <c r="E29" s="120" t="s">
        <v>20</v>
      </c>
      <c r="F29" s="121">
        <v>11501</v>
      </c>
      <c r="G29" s="121" t="s">
        <v>15</v>
      </c>
      <c r="H29" s="122">
        <v>375000</v>
      </c>
      <c r="I29" s="123">
        <f t="shared" si="1"/>
        <v>375000</v>
      </c>
      <c r="J29" s="16">
        <v>129000</v>
      </c>
    </row>
    <row r="30" spans="1:11" s="16" customFormat="1" hidden="1" x14ac:dyDescent="0.25">
      <c r="A30" s="44" t="s">
        <v>12</v>
      </c>
      <c r="B30" s="17"/>
      <c r="C30" s="17"/>
      <c r="D30" s="17"/>
      <c r="E30" s="17"/>
      <c r="F30" s="19"/>
      <c r="G30" s="19"/>
      <c r="H30" s="43">
        <f>SUM(H13:H29)</f>
        <v>57149767</v>
      </c>
      <c r="I30" s="43">
        <f>SUM(I13:I29)</f>
        <v>57149767</v>
      </c>
      <c r="J30" s="16">
        <v>59900</v>
      </c>
    </row>
    <row r="31" spans="1:11" s="16" customFormat="1" hidden="1" x14ac:dyDescent="0.25">
      <c r="A31" s="5"/>
      <c r="B31" s="8"/>
      <c r="C31" s="7"/>
      <c r="D31" s="1"/>
      <c r="E31" s="1"/>
      <c r="F31" s="1"/>
      <c r="G31" s="1"/>
      <c r="H31" s="1"/>
      <c r="I31" s="1"/>
    </row>
    <row r="32" spans="1:11" s="16" customFormat="1" ht="15.75" hidden="1" thickBot="1" x14ac:dyDescent="0.3">
      <c r="A32" s="5"/>
      <c r="B32"/>
      <c r="C32"/>
      <c r="D32"/>
      <c r="E32"/>
      <c r="F32"/>
      <c r="G32"/>
      <c r="H32" s="14">
        <f>H12+H30</f>
        <v>63930367</v>
      </c>
      <c r="I32" s="15">
        <f>I12+I30</f>
        <v>63930367</v>
      </c>
      <c r="J32" s="21">
        <f>H32-I32</f>
        <v>0</v>
      </c>
    </row>
    <row r="33" spans="1:11" s="16" customFormat="1" hidden="1" x14ac:dyDescent="0.25">
      <c r="A33"/>
      <c r="B33"/>
      <c r="C33"/>
      <c r="D33"/>
      <c r="E33"/>
      <c r="F33"/>
      <c r="G33"/>
      <c r="H33"/>
      <c r="I33"/>
    </row>
    <row r="34" spans="1:11" s="16" customFormat="1" hidden="1" x14ac:dyDescent="0.25">
      <c r="A34"/>
      <c r="B34" s="119">
        <v>20</v>
      </c>
      <c r="C34" s="120">
        <v>155</v>
      </c>
      <c r="D34" s="120">
        <v>4</v>
      </c>
      <c r="E34" s="120" t="s">
        <v>20</v>
      </c>
      <c r="F34" s="121">
        <v>51128</v>
      </c>
      <c r="G34" s="121" t="s">
        <v>175</v>
      </c>
      <c r="H34" s="122">
        <v>450000</v>
      </c>
      <c r="I34" s="123">
        <f t="shared" ref="I34:I35" si="2">H34</f>
        <v>450000</v>
      </c>
      <c r="J34" s="127" t="s">
        <v>171</v>
      </c>
    </row>
    <row r="35" spans="1:11" s="16" customFormat="1" hidden="1" x14ac:dyDescent="0.25">
      <c r="A35"/>
      <c r="B35" s="119">
        <v>23</v>
      </c>
      <c r="C35" s="120">
        <v>156</v>
      </c>
      <c r="D35" s="120">
        <v>4</v>
      </c>
      <c r="E35" s="120" t="s">
        <v>21</v>
      </c>
      <c r="F35" s="121">
        <v>51128</v>
      </c>
      <c r="G35" s="121" t="s">
        <v>175</v>
      </c>
      <c r="H35" s="122">
        <v>222300</v>
      </c>
      <c r="I35" s="123">
        <f t="shared" si="2"/>
        <v>222300</v>
      </c>
      <c r="J35" s="127" t="s">
        <v>171</v>
      </c>
    </row>
    <row r="36" spans="1:11" s="16" customFormat="1" hidden="1" x14ac:dyDescent="0.25">
      <c r="A36"/>
      <c r="B36" s="119">
        <v>23</v>
      </c>
      <c r="C36" s="120">
        <v>161</v>
      </c>
      <c r="D36" s="120">
        <v>4</v>
      </c>
      <c r="E36" s="120" t="s">
        <v>105</v>
      </c>
      <c r="F36" s="121">
        <v>51128</v>
      </c>
      <c r="G36" s="121" t="s">
        <v>175</v>
      </c>
      <c r="H36" s="122">
        <v>960000</v>
      </c>
      <c r="I36" s="123">
        <f t="shared" ref="I36" si="3">H36</f>
        <v>960000</v>
      </c>
      <c r="J36" s="127" t="s">
        <v>171</v>
      </c>
    </row>
    <row r="37" spans="1:11" s="149" customFormat="1" x14ac:dyDescent="0.25">
      <c r="B37" s="141"/>
      <c r="C37" s="142"/>
      <c r="D37" s="142"/>
      <c r="E37" s="142"/>
      <c r="F37" s="150"/>
      <c r="G37" s="150"/>
      <c r="H37" s="151"/>
      <c r="I37" s="152"/>
      <c r="J37" s="153"/>
    </row>
    <row r="38" spans="1:11" s="149" customFormat="1" x14ac:dyDescent="0.25">
      <c r="B38" s="141"/>
      <c r="C38" s="142"/>
      <c r="D38" s="142"/>
      <c r="E38" s="142"/>
      <c r="F38" s="150"/>
      <c r="G38" s="150"/>
      <c r="H38" s="151"/>
      <c r="I38" s="152"/>
      <c r="J38" s="153"/>
    </row>
    <row r="39" spans="1:11" s="16" customFormat="1" x14ac:dyDescent="0.25">
      <c r="A39"/>
      <c r="B39" s="119">
        <v>23</v>
      </c>
      <c r="C39" s="120">
        <v>159</v>
      </c>
      <c r="D39" s="120">
        <v>2</v>
      </c>
      <c r="E39" s="120" t="s">
        <v>176</v>
      </c>
      <c r="F39" s="121">
        <v>51101</v>
      </c>
      <c r="G39" s="121" t="s">
        <v>17</v>
      </c>
      <c r="H39" s="123">
        <v>2062500</v>
      </c>
      <c r="I39" s="123">
        <f t="shared" ref="I39" si="4">H39</f>
        <v>2062500</v>
      </c>
      <c r="J39" s="127" t="s">
        <v>171</v>
      </c>
    </row>
    <row r="40" spans="1:11" s="16" customFormat="1" x14ac:dyDescent="0.25">
      <c r="A40"/>
      <c r="B40" s="119"/>
      <c r="C40" s="120"/>
      <c r="D40" s="120"/>
      <c r="E40" s="120"/>
      <c r="F40" s="121"/>
      <c r="G40" s="121"/>
      <c r="H40" s="123"/>
      <c r="I40" s="123"/>
    </row>
    <row r="41" spans="1:11" s="16" customFormat="1" x14ac:dyDescent="0.25">
      <c r="A41"/>
      <c r="B41"/>
      <c r="C41"/>
      <c r="D41"/>
      <c r="E41"/>
      <c r="F41"/>
      <c r="G41"/>
      <c r="H41"/>
      <c r="I41"/>
    </row>
    <row r="42" spans="1:11" s="16" customFormat="1" x14ac:dyDescent="0.25">
      <c r="A42"/>
      <c r="B42"/>
      <c r="C42"/>
      <c r="D42"/>
      <c r="E42"/>
      <c r="F42"/>
      <c r="G42"/>
      <c r="H42"/>
      <c r="I42"/>
      <c r="K42" s="16">
        <v>2135000</v>
      </c>
    </row>
    <row r="43" spans="1:11" s="16" customFormat="1" x14ac:dyDescent="0.25">
      <c r="A43"/>
      <c r="B43"/>
      <c r="C43"/>
      <c r="D43"/>
      <c r="E43"/>
      <c r="F43"/>
      <c r="G43"/>
      <c r="H43"/>
      <c r="I43"/>
      <c r="K43" s="16">
        <v>2550000</v>
      </c>
    </row>
    <row r="44" spans="1:11" x14ac:dyDescent="0.25">
      <c r="K44">
        <v>112500</v>
      </c>
    </row>
    <row r="45" spans="1:11" x14ac:dyDescent="0.25">
      <c r="K45">
        <f>SUM(K44:K44)</f>
        <v>112500</v>
      </c>
    </row>
  </sheetData>
  <autoFilter ref="F1:F36">
    <filterColumn colId="0">
      <filters>
        <filter val="11501"/>
      </filters>
    </filterColumn>
  </autoFilter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3"/>
  <sheetViews>
    <sheetView topLeftCell="A34" zoomScale="98" zoomScaleNormal="98" workbookViewId="0">
      <selection activeCell="H60" sqref="H60"/>
    </sheetView>
  </sheetViews>
  <sheetFormatPr defaultRowHeight="15" x14ac:dyDescent="0.25"/>
  <cols>
    <col min="1" max="1" width="7.570312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0" width="13.85546875" bestFit="1" customWidth="1"/>
    <col min="11" max="11" width="14.28515625" bestFit="1" customWidth="1"/>
  </cols>
  <sheetData>
    <row r="1" spans="1:13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3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3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3" x14ac:dyDescent="0.25">
      <c r="A4" s="6"/>
      <c r="B4" s="3"/>
      <c r="C4" s="4"/>
      <c r="D4" s="3"/>
      <c r="E4" s="3"/>
      <c r="F4" s="3"/>
      <c r="G4" s="3"/>
      <c r="H4" s="5"/>
      <c r="I4" s="5"/>
    </row>
    <row r="5" spans="1:13" ht="21" x14ac:dyDescent="0.25">
      <c r="A5" s="167" t="s">
        <v>101</v>
      </c>
      <c r="B5" s="167"/>
      <c r="C5" s="167"/>
      <c r="D5" s="167"/>
      <c r="E5" s="167"/>
      <c r="F5" s="167"/>
      <c r="G5" s="167"/>
      <c r="H5" s="167"/>
      <c r="I5" s="167"/>
    </row>
    <row r="7" spans="1:13" ht="15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3" x14ac:dyDescent="0.25">
      <c r="A8" s="168"/>
      <c r="B8" s="168"/>
      <c r="C8" s="168"/>
      <c r="D8" s="168"/>
      <c r="E8" s="168"/>
      <c r="F8" s="68" t="s">
        <v>7</v>
      </c>
      <c r="G8" s="68" t="s">
        <v>8</v>
      </c>
      <c r="H8" s="9" t="s">
        <v>9</v>
      </c>
      <c r="I8" s="9" t="s">
        <v>10</v>
      </c>
      <c r="M8" t="s">
        <v>13</v>
      </c>
    </row>
    <row r="9" spans="1:13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3" s="16" customFormat="1" x14ac:dyDescent="0.25">
      <c r="A10" s="17" t="s">
        <v>47</v>
      </c>
      <c r="B10" s="119">
        <v>15</v>
      </c>
      <c r="C10" s="120">
        <v>188</v>
      </c>
      <c r="D10" s="120">
        <v>2</v>
      </c>
      <c r="E10" s="120" t="s">
        <v>72</v>
      </c>
      <c r="F10" s="121">
        <v>51101</v>
      </c>
      <c r="G10" s="121" t="s">
        <v>17</v>
      </c>
      <c r="H10" s="123">
        <v>760000</v>
      </c>
      <c r="I10" s="123">
        <f t="shared" ref="I10:I13" si="0">H10</f>
        <v>760000</v>
      </c>
    </row>
    <row r="11" spans="1:13" s="16" customFormat="1" x14ac:dyDescent="0.25">
      <c r="A11" s="18"/>
      <c r="B11" s="119">
        <v>17</v>
      </c>
      <c r="C11" s="120">
        <v>193</v>
      </c>
      <c r="D11" s="120">
        <v>2</v>
      </c>
      <c r="E11" s="120" t="s">
        <v>16</v>
      </c>
      <c r="F11" s="121">
        <v>11501</v>
      </c>
      <c r="G11" s="121" t="s">
        <v>15</v>
      </c>
      <c r="H11" s="122">
        <v>4725000</v>
      </c>
      <c r="I11" s="123">
        <f t="shared" si="0"/>
        <v>4725000</v>
      </c>
    </row>
    <row r="12" spans="1:13" s="16" customFormat="1" x14ac:dyDescent="0.25">
      <c r="A12" s="18"/>
      <c r="B12" s="119">
        <v>22</v>
      </c>
      <c r="C12" s="120">
        <v>199</v>
      </c>
      <c r="D12" s="120">
        <v>2</v>
      </c>
      <c r="E12" s="120" t="s">
        <v>16</v>
      </c>
      <c r="F12" s="121">
        <v>11501</v>
      </c>
      <c r="G12" s="121" t="s">
        <v>15</v>
      </c>
      <c r="H12" s="122">
        <v>5200000</v>
      </c>
      <c r="I12" s="123">
        <f t="shared" ref="I12" si="1">H12</f>
        <v>5200000</v>
      </c>
    </row>
    <row r="13" spans="1:13" s="16" customFormat="1" x14ac:dyDescent="0.25">
      <c r="A13" s="18"/>
      <c r="B13" s="119">
        <v>29</v>
      </c>
      <c r="C13" s="120">
        <v>205</v>
      </c>
      <c r="D13" s="120">
        <v>2</v>
      </c>
      <c r="E13" s="120" t="s">
        <v>16</v>
      </c>
      <c r="F13" s="121">
        <v>11501</v>
      </c>
      <c r="G13" s="121" t="s">
        <v>15</v>
      </c>
      <c r="H13" s="122">
        <v>1260000</v>
      </c>
      <c r="I13" s="123">
        <f t="shared" si="0"/>
        <v>1260000</v>
      </c>
    </row>
    <row r="14" spans="1:13" s="16" customFormat="1" x14ac:dyDescent="0.25">
      <c r="A14" s="42" t="s">
        <v>11</v>
      </c>
      <c r="B14" s="17"/>
      <c r="C14" s="17"/>
      <c r="D14" s="17"/>
      <c r="E14" s="17"/>
      <c r="F14" s="19"/>
      <c r="G14" s="19"/>
      <c r="H14" s="43">
        <f>SUM(H10:H13)</f>
        <v>11945000</v>
      </c>
      <c r="I14" s="43">
        <f>SUM(I10:I13)</f>
        <v>11945000</v>
      </c>
      <c r="J14" s="21">
        <f>H14-I14</f>
        <v>0</v>
      </c>
    </row>
    <row r="15" spans="1:13" s="16" customFormat="1" x14ac:dyDescent="0.25">
      <c r="A15" s="17" t="s">
        <v>47</v>
      </c>
      <c r="B15" s="119">
        <v>3</v>
      </c>
      <c r="C15" s="120">
        <v>171</v>
      </c>
      <c r="D15" s="120">
        <v>4</v>
      </c>
      <c r="E15" s="120" t="s">
        <v>16</v>
      </c>
      <c r="F15" s="121">
        <v>11501</v>
      </c>
      <c r="G15" s="121" t="s">
        <v>15</v>
      </c>
      <c r="H15" s="122">
        <v>18110000</v>
      </c>
      <c r="I15" s="123">
        <f t="shared" ref="I15:I49" si="2">H15</f>
        <v>18110000</v>
      </c>
    </row>
    <row r="16" spans="1:13" s="16" customFormat="1" x14ac:dyDescent="0.25">
      <c r="A16" s="18"/>
      <c r="B16" s="119">
        <v>6</v>
      </c>
      <c r="C16" s="120">
        <v>172</v>
      </c>
      <c r="D16" s="120">
        <v>4</v>
      </c>
      <c r="E16" s="120" t="s">
        <v>53</v>
      </c>
      <c r="F16" s="121">
        <v>51125</v>
      </c>
      <c r="G16" s="121" t="s">
        <v>51</v>
      </c>
      <c r="H16" s="122">
        <f>405000-204000</f>
        <v>201000</v>
      </c>
      <c r="I16" s="123">
        <f t="shared" si="2"/>
        <v>201000</v>
      </c>
    </row>
    <row r="17" spans="1:11" s="16" customFormat="1" x14ac:dyDescent="0.25">
      <c r="A17" s="18"/>
      <c r="B17" s="119"/>
      <c r="C17" s="120"/>
      <c r="D17" s="120">
        <v>4</v>
      </c>
      <c r="E17" s="120" t="s">
        <v>46</v>
      </c>
      <c r="F17" s="121">
        <v>51125</v>
      </c>
      <c r="G17" s="121" t="s">
        <v>51</v>
      </c>
      <c r="H17" s="122">
        <v>204000</v>
      </c>
      <c r="I17" s="123">
        <f t="shared" si="2"/>
        <v>204000</v>
      </c>
    </row>
    <row r="18" spans="1:11" s="16" customFormat="1" x14ac:dyDescent="0.25">
      <c r="A18" s="18"/>
      <c r="B18" s="119">
        <v>7</v>
      </c>
      <c r="C18" s="120">
        <v>174</v>
      </c>
      <c r="D18" s="120">
        <v>4</v>
      </c>
      <c r="E18" s="120" t="s">
        <v>53</v>
      </c>
      <c r="F18" s="121">
        <v>51125</v>
      </c>
      <c r="G18" s="121" t="s">
        <v>51</v>
      </c>
      <c r="H18" s="122">
        <v>255200</v>
      </c>
      <c r="I18" s="123">
        <f t="shared" si="2"/>
        <v>255200</v>
      </c>
      <c r="K18" s="21"/>
    </row>
    <row r="19" spans="1:11" s="16" customFormat="1" x14ac:dyDescent="0.25">
      <c r="A19" s="18"/>
      <c r="B19" s="119">
        <v>7</v>
      </c>
      <c r="C19" s="120">
        <v>176</v>
      </c>
      <c r="D19" s="120">
        <v>4</v>
      </c>
      <c r="E19" s="120" t="s">
        <v>16</v>
      </c>
      <c r="F19" s="121">
        <v>11501</v>
      </c>
      <c r="G19" s="121" t="s">
        <v>15</v>
      </c>
      <c r="H19" s="122">
        <v>9644500</v>
      </c>
      <c r="I19" s="123">
        <f t="shared" si="2"/>
        <v>9644500</v>
      </c>
      <c r="K19" s="46"/>
    </row>
    <row r="20" spans="1:11" s="16" customFormat="1" x14ac:dyDescent="0.25">
      <c r="A20" s="18"/>
      <c r="B20" s="119">
        <v>8</v>
      </c>
      <c r="C20" s="120">
        <v>177</v>
      </c>
      <c r="D20" s="120">
        <v>4</v>
      </c>
      <c r="E20" s="120" t="s">
        <v>53</v>
      </c>
      <c r="F20" s="121">
        <v>51125</v>
      </c>
      <c r="G20" s="121" t="s">
        <v>51</v>
      </c>
      <c r="H20" s="122">
        <v>79000</v>
      </c>
      <c r="I20" s="123">
        <f t="shared" si="2"/>
        <v>79000</v>
      </c>
    </row>
    <row r="21" spans="1:11" s="16" customFormat="1" x14ac:dyDescent="0.25">
      <c r="A21" s="18"/>
      <c r="B21" s="119">
        <v>10</v>
      </c>
      <c r="C21" s="120">
        <v>178</v>
      </c>
      <c r="D21" s="120">
        <v>4</v>
      </c>
      <c r="E21" s="120" t="s">
        <v>28</v>
      </c>
      <c r="F21" s="121">
        <v>11501</v>
      </c>
      <c r="G21" s="121" t="s">
        <v>15</v>
      </c>
      <c r="H21" s="122">
        <v>1549600</v>
      </c>
      <c r="I21" s="123">
        <f t="shared" si="2"/>
        <v>1549600</v>
      </c>
      <c r="J21" s="21">
        <f>H21-I21</f>
        <v>0</v>
      </c>
    </row>
    <row r="22" spans="1:11" s="16" customFormat="1" x14ac:dyDescent="0.25">
      <c r="A22" s="18"/>
      <c r="B22" s="119">
        <v>10</v>
      </c>
      <c r="C22" s="120">
        <v>179</v>
      </c>
      <c r="D22" s="120">
        <v>4</v>
      </c>
      <c r="E22" s="120" t="s">
        <v>24</v>
      </c>
      <c r="F22" s="121">
        <v>11501</v>
      </c>
      <c r="G22" s="121" t="s">
        <v>15</v>
      </c>
      <c r="H22" s="122">
        <v>1975500</v>
      </c>
      <c r="I22" s="123">
        <f t="shared" si="2"/>
        <v>1975500</v>
      </c>
      <c r="K22" s="16">
        <v>270</v>
      </c>
    </row>
    <row r="23" spans="1:11" s="16" customFormat="1" x14ac:dyDescent="0.25">
      <c r="A23" s="18"/>
      <c r="B23" s="119">
        <v>10</v>
      </c>
      <c r="C23" s="120">
        <v>180</v>
      </c>
      <c r="D23" s="120">
        <v>4</v>
      </c>
      <c r="E23" s="120" t="s">
        <v>16</v>
      </c>
      <c r="F23" s="121">
        <v>11501</v>
      </c>
      <c r="G23" s="121" t="s">
        <v>15</v>
      </c>
      <c r="H23" s="122">
        <v>812500</v>
      </c>
      <c r="I23" s="123">
        <f t="shared" si="2"/>
        <v>812500</v>
      </c>
      <c r="K23" s="16">
        <v>2050</v>
      </c>
    </row>
    <row r="24" spans="1:11" s="16" customFormat="1" x14ac:dyDescent="0.25">
      <c r="A24" s="18"/>
      <c r="B24" s="119">
        <v>10</v>
      </c>
      <c r="C24" s="120">
        <v>181</v>
      </c>
      <c r="D24" s="120">
        <v>4</v>
      </c>
      <c r="E24" s="120" t="s">
        <v>30</v>
      </c>
      <c r="F24" s="121">
        <v>11501</v>
      </c>
      <c r="G24" s="121" t="s">
        <v>15</v>
      </c>
      <c r="H24" s="122">
        <v>25500</v>
      </c>
      <c r="I24" s="123">
        <f t="shared" si="2"/>
        <v>25500</v>
      </c>
      <c r="K24" s="16">
        <f>36*75</f>
        <v>2700</v>
      </c>
    </row>
    <row r="25" spans="1:11" s="16" customFormat="1" x14ac:dyDescent="0.25">
      <c r="A25" s="18"/>
      <c r="B25" s="119">
        <v>14</v>
      </c>
      <c r="C25" s="120">
        <v>182</v>
      </c>
      <c r="D25" s="120">
        <v>4</v>
      </c>
      <c r="E25" s="120" t="s">
        <v>32</v>
      </c>
      <c r="F25" s="121">
        <v>11501</v>
      </c>
      <c r="G25" s="121" t="s">
        <v>15</v>
      </c>
      <c r="H25" s="122">
        <v>230000</v>
      </c>
      <c r="I25" s="123">
        <f t="shared" si="2"/>
        <v>230000</v>
      </c>
      <c r="K25" s="16">
        <v>1872</v>
      </c>
    </row>
    <row r="26" spans="1:11" s="16" customFormat="1" x14ac:dyDescent="0.25">
      <c r="A26" s="18"/>
      <c r="B26" s="119">
        <v>14</v>
      </c>
      <c r="C26" s="120">
        <v>183</v>
      </c>
      <c r="D26" s="120">
        <v>4</v>
      </c>
      <c r="E26" s="120" t="s">
        <v>16</v>
      </c>
      <c r="F26" s="121">
        <v>11501</v>
      </c>
      <c r="G26" s="121" t="s">
        <v>15</v>
      </c>
      <c r="H26" s="122">
        <v>6111502</v>
      </c>
      <c r="I26" s="123">
        <f t="shared" si="2"/>
        <v>6111502</v>
      </c>
      <c r="K26" s="16">
        <v>325</v>
      </c>
    </row>
    <row r="27" spans="1:11" s="16" customFormat="1" x14ac:dyDescent="0.25">
      <c r="A27" s="18"/>
      <c r="B27" s="119">
        <v>15</v>
      </c>
      <c r="C27" s="120">
        <v>184</v>
      </c>
      <c r="D27" s="120">
        <v>4</v>
      </c>
      <c r="E27" s="120" t="s">
        <v>24</v>
      </c>
      <c r="F27" s="121">
        <v>11501</v>
      </c>
      <c r="G27" s="121" t="s">
        <v>15</v>
      </c>
      <c r="H27" s="122">
        <v>802000</v>
      </c>
      <c r="I27" s="123">
        <f t="shared" si="2"/>
        <v>802000</v>
      </c>
      <c r="K27" s="16">
        <f>SUM(K22:K26)</f>
        <v>7217</v>
      </c>
    </row>
    <row r="28" spans="1:11" s="16" customFormat="1" x14ac:dyDescent="0.25">
      <c r="A28" s="18"/>
      <c r="B28" s="119">
        <v>15</v>
      </c>
      <c r="C28" s="120">
        <v>186</v>
      </c>
      <c r="D28" s="120">
        <v>4</v>
      </c>
      <c r="E28" s="120" t="s">
        <v>102</v>
      </c>
      <c r="F28" s="121">
        <v>11501</v>
      </c>
      <c r="G28" s="121" t="s">
        <v>15</v>
      </c>
      <c r="H28" s="122">
        <v>680567</v>
      </c>
      <c r="I28" s="123">
        <f t="shared" si="2"/>
        <v>680567</v>
      </c>
      <c r="J28" s="16">
        <v>145000</v>
      </c>
    </row>
    <row r="29" spans="1:11" s="16" customFormat="1" x14ac:dyDescent="0.25">
      <c r="A29" s="18"/>
      <c r="B29" s="119">
        <v>15</v>
      </c>
      <c r="C29" s="120">
        <v>187</v>
      </c>
      <c r="D29" s="120">
        <v>4</v>
      </c>
      <c r="E29" s="120" t="s">
        <v>18</v>
      </c>
      <c r="F29" s="121">
        <v>11501</v>
      </c>
      <c r="G29" s="121" t="s">
        <v>15</v>
      </c>
      <c r="H29" s="122">
        <v>524881</v>
      </c>
      <c r="I29" s="123">
        <f t="shared" si="2"/>
        <v>524881</v>
      </c>
      <c r="J29" s="16">
        <v>67500</v>
      </c>
    </row>
    <row r="30" spans="1:11" s="16" customFormat="1" x14ac:dyDescent="0.25">
      <c r="A30" s="18"/>
      <c r="B30" s="119">
        <v>16</v>
      </c>
      <c r="C30" s="120">
        <v>189</v>
      </c>
      <c r="D30" s="120">
        <v>4</v>
      </c>
      <c r="E30" s="120" t="s">
        <v>30</v>
      </c>
      <c r="F30" s="121">
        <v>11501</v>
      </c>
      <c r="G30" s="121" t="s">
        <v>15</v>
      </c>
      <c r="H30" s="122">
        <v>7200</v>
      </c>
      <c r="I30" s="123">
        <f t="shared" si="2"/>
        <v>7200</v>
      </c>
      <c r="J30" s="16">
        <v>144000</v>
      </c>
    </row>
    <row r="31" spans="1:11" s="16" customFormat="1" x14ac:dyDescent="0.25">
      <c r="A31" s="18"/>
      <c r="B31" s="119">
        <v>17</v>
      </c>
      <c r="C31" s="120">
        <v>192</v>
      </c>
      <c r="D31" s="120">
        <v>4</v>
      </c>
      <c r="E31" s="120" t="s">
        <v>18</v>
      </c>
      <c r="F31" s="121">
        <v>51125</v>
      </c>
      <c r="G31" s="121" t="s">
        <v>51</v>
      </c>
      <c r="H31" s="122">
        <v>706500</v>
      </c>
      <c r="I31" s="123">
        <f t="shared" si="2"/>
        <v>706500</v>
      </c>
      <c r="J31" s="16">
        <v>129000</v>
      </c>
    </row>
    <row r="32" spans="1:11" s="16" customFormat="1" x14ac:dyDescent="0.25">
      <c r="A32" s="18"/>
      <c r="B32" s="119">
        <v>20</v>
      </c>
      <c r="C32" s="120">
        <v>194</v>
      </c>
      <c r="D32" s="120">
        <v>4</v>
      </c>
      <c r="E32" s="120" t="s">
        <v>32</v>
      </c>
      <c r="F32" s="121">
        <v>11501</v>
      </c>
      <c r="G32" s="121" t="s">
        <v>15</v>
      </c>
      <c r="H32" s="122">
        <f>21425+11875</f>
        <v>33300</v>
      </c>
      <c r="I32" s="123">
        <f t="shared" si="2"/>
        <v>33300</v>
      </c>
      <c r="J32" s="16">
        <v>148500</v>
      </c>
    </row>
    <row r="33" spans="1:10" s="16" customFormat="1" x14ac:dyDescent="0.25">
      <c r="A33" s="18"/>
      <c r="B33" s="119"/>
      <c r="C33" s="120"/>
      <c r="D33" s="120">
        <v>4</v>
      </c>
      <c r="E33" s="120" t="s">
        <v>39</v>
      </c>
      <c r="F33" s="121">
        <v>11501</v>
      </c>
      <c r="G33" s="121" t="s">
        <v>15</v>
      </c>
      <c r="H33" s="122">
        <f>315500-H32-H34</f>
        <v>137700</v>
      </c>
      <c r="I33" s="123">
        <f t="shared" si="2"/>
        <v>137700</v>
      </c>
      <c r="J33" s="16">
        <v>268500</v>
      </c>
    </row>
    <row r="34" spans="1:10" s="16" customFormat="1" x14ac:dyDescent="0.25">
      <c r="A34" s="18"/>
      <c r="B34" s="119"/>
      <c r="C34" s="120"/>
      <c r="D34" s="120">
        <v>4</v>
      </c>
      <c r="E34" s="120" t="s">
        <v>53</v>
      </c>
      <c r="F34" s="121">
        <v>11501</v>
      </c>
      <c r="G34" s="121" t="s">
        <v>15</v>
      </c>
      <c r="H34" s="122">
        <v>144500</v>
      </c>
      <c r="I34" s="123">
        <f t="shared" ref="I34:I37" si="3">H34</f>
        <v>144500</v>
      </c>
    </row>
    <row r="35" spans="1:10" s="16" customFormat="1" x14ac:dyDescent="0.25">
      <c r="A35" s="18"/>
      <c r="B35" s="119">
        <v>21</v>
      </c>
      <c r="C35" s="120">
        <v>207</v>
      </c>
      <c r="D35" s="120">
        <v>4</v>
      </c>
      <c r="E35" s="120" t="s">
        <v>22</v>
      </c>
      <c r="F35" s="121">
        <v>11501</v>
      </c>
      <c r="G35" s="121" t="s">
        <v>15</v>
      </c>
      <c r="H35" s="122">
        <v>399711</v>
      </c>
      <c r="I35" s="123">
        <f t="shared" si="3"/>
        <v>399711</v>
      </c>
    </row>
    <row r="36" spans="1:10" s="16" customFormat="1" x14ac:dyDescent="0.25">
      <c r="A36" s="18"/>
      <c r="B36" s="119">
        <v>21</v>
      </c>
      <c r="C36" s="120">
        <v>195</v>
      </c>
      <c r="D36" s="120">
        <v>4</v>
      </c>
      <c r="E36" s="120" t="s">
        <v>103</v>
      </c>
      <c r="F36" s="121">
        <v>51116</v>
      </c>
      <c r="G36" s="121" t="s">
        <v>52</v>
      </c>
      <c r="H36" s="122">
        <v>1912500</v>
      </c>
      <c r="I36" s="123">
        <f t="shared" si="3"/>
        <v>1912500</v>
      </c>
    </row>
    <row r="37" spans="1:10" s="16" customFormat="1" x14ac:dyDescent="0.25">
      <c r="A37" s="18"/>
      <c r="B37" s="119">
        <v>22</v>
      </c>
      <c r="C37" s="120">
        <v>196</v>
      </c>
      <c r="D37" s="120">
        <v>4</v>
      </c>
      <c r="E37" s="120" t="s">
        <v>57</v>
      </c>
      <c r="F37" s="121">
        <v>11501</v>
      </c>
      <c r="G37" s="121" t="s">
        <v>15</v>
      </c>
      <c r="H37" s="122">
        <v>3800000</v>
      </c>
      <c r="I37" s="123">
        <f t="shared" si="3"/>
        <v>3800000</v>
      </c>
    </row>
    <row r="38" spans="1:10" s="16" customFormat="1" x14ac:dyDescent="0.25">
      <c r="A38" s="18"/>
      <c r="B38" s="119">
        <v>22</v>
      </c>
      <c r="C38" s="120">
        <v>197</v>
      </c>
      <c r="D38" s="120">
        <v>4</v>
      </c>
      <c r="E38" s="120" t="s">
        <v>41</v>
      </c>
      <c r="F38" s="121">
        <v>51116</v>
      </c>
      <c r="G38" s="121" t="s">
        <v>52</v>
      </c>
      <c r="H38" s="122">
        <f>16273*20</f>
        <v>325460</v>
      </c>
      <c r="I38" s="123">
        <f t="shared" ref="I38:I39" si="4">H38</f>
        <v>325460</v>
      </c>
    </row>
    <row r="39" spans="1:10" s="16" customFormat="1" x14ac:dyDescent="0.25">
      <c r="A39" s="18"/>
      <c r="B39" s="119">
        <v>20</v>
      </c>
      <c r="C39" s="120">
        <v>198</v>
      </c>
      <c r="D39" s="120">
        <v>4</v>
      </c>
      <c r="E39" s="120" t="s">
        <v>16</v>
      </c>
      <c r="F39" s="121">
        <v>11501</v>
      </c>
      <c r="G39" s="121" t="s">
        <v>15</v>
      </c>
      <c r="H39" s="122">
        <v>11027500</v>
      </c>
      <c r="I39" s="123">
        <f t="shared" si="4"/>
        <v>11027500</v>
      </c>
    </row>
    <row r="40" spans="1:10" s="16" customFormat="1" x14ac:dyDescent="0.25">
      <c r="A40" s="18"/>
      <c r="B40" s="119">
        <v>23</v>
      </c>
      <c r="C40" s="120">
        <v>200</v>
      </c>
      <c r="D40" s="120">
        <v>4</v>
      </c>
      <c r="E40" s="120" t="s">
        <v>16</v>
      </c>
      <c r="F40" s="121">
        <v>11501</v>
      </c>
      <c r="G40" s="121" t="s">
        <v>15</v>
      </c>
      <c r="H40" s="122">
        <v>3136250</v>
      </c>
      <c r="I40" s="123">
        <f t="shared" ref="I40" si="5">H40</f>
        <v>3136250</v>
      </c>
    </row>
    <row r="41" spans="1:10" s="16" customFormat="1" x14ac:dyDescent="0.25">
      <c r="A41" s="18"/>
      <c r="B41" s="119">
        <v>24</v>
      </c>
      <c r="C41" s="120">
        <v>201</v>
      </c>
      <c r="D41" s="120">
        <v>4</v>
      </c>
      <c r="E41" s="120" t="s">
        <v>24</v>
      </c>
      <c r="F41" s="121">
        <v>11501</v>
      </c>
      <c r="G41" s="121" t="s">
        <v>15</v>
      </c>
      <c r="H41" s="122">
        <v>2748897</v>
      </c>
      <c r="I41" s="123">
        <f t="shared" ref="I41" si="6">H41</f>
        <v>2748897</v>
      </c>
    </row>
    <row r="42" spans="1:10" s="16" customFormat="1" x14ac:dyDescent="0.25">
      <c r="A42" s="18"/>
      <c r="B42" s="119">
        <v>28</v>
      </c>
      <c r="C42" s="120">
        <v>202</v>
      </c>
      <c r="D42" s="120">
        <v>4</v>
      </c>
      <c r="E42" s="120" t="s">
        <v>104</v>
      </c>
      <c r="F42" s="121">
        <v>11501</v>
      </c>
      <c r="G42" s="121" t="s">
        <v>15</v>
      </c>
      <c r="H42" s="122">
        <v>681500</v>
      </c>
      <c r="I42" s="123">
        <f t="shared" ref="I42:I47" si="7">H42</f>
        <v>681500</v>
      </c>
    </row>
    <row r="43" spans="1:10" s="16" customFormat="1" x14ac:dyDescent="0.25">
      <c r="A43" s="18"/>
      <c r="B43" s="119">
        <v>28</v>
      </c>
      <c r="C43" s="120">
        <v>203</v>
      </c>
      <c r="D43" s="120">
        <v>4</v>
      </c>
      <c r="E43" s="120" t="s">
        <v>30</v>
      </c>
      <c r="F43" s="121">
        <v>11501</v>
      </c>
      <c r="G43" s="121" t="s">
        <v>15</v>
      </c>
      <c r="H43" s="122">
        <v>600000</v>
      </c>
      <c r="I43" s="123">
        <f t="shared" si="7"/>
        <v>600000</v>
      </c>
    </row>
    <row r="44" spans="1:10" s="16" customFormat="1" x14ac:dyDescent="0.25">
      <c r="A44" s="18"/>
      <c r="B44" s="119">
        <v>28</v>
      </c>
      <c r="C44" s="120">
        <v>204</v>
      </c>
      <c r="D44" s="120">
        <v>4</v>
      </c>
      <c r="E44" s="120" t="s">
        <v>26</v>
      </c>
      <c r="F44" s="121">
        <v>11501</v>
      </c>
      <c r="G44" s="121" t="s">
        <v>15</v>
      </c>
      <c r="H44" s="122">
        <v>700000</v>
      </c>
      <c r="I44" s="123">
        <f t="shared" si="7"/>
        <v>700000</v>
      </c>
    </row>
    <row r="45" spans="1:10" s="16" customFormat="1" x14ac:dyDescent="0.25">
      <c r="A45" s="18"/>
      <c r="B45" s="119">
        <v>29</v>
      </c>
      <c r="C45" s="120">
        <v>206</v>
      </c>
      <c r="D45" s="120">
        <v>4</v>
      </c>
      <c r="E45" s="120" t="s">
        <v>21</v>
      </c>
      <c r="F45" s="121">
        <v>11501</v>
      </c>
      <c r="G45" s="121" t="s">
        <v>15</v>
      </c>
      <c r="H45" s="122">
        <v>127000</v>
      </c>
      <c r="I45" s="123">
        <f t="shared" si="7"/>
        <v>127000</v>
      </c>
    </row>
    <row r="46" spans="1:10" s="16" customFormat="1" x14ac:dyDescent="0.25">
      <c r="A46" s="18"/>
      <c r="B46" s="119">
        <v>7</v>
      </c>
      <c r="C46" s="120">
        <v>175</v>
      </c>
      <c r="D46" s="120">
        <v>4</v>
      </c>
      <c r="E46" s="120" t="s">
        <v>32</v>
      </c>
      <c r="F46" s="131">
        <v>51128</v>
      </c>
      <c r="G46" s="131" t="s">
        <v>31</v>
      </c>
      <c r="H46" s="122">
        <v>369500</v>
      </c>
      <c r="I46" s="123">
        <f t="shared" si="7"/>
        <v>369500</v>
      </c>
    </row>
    <row r="47" spans="1:10" s="16" customFormat="1" x14ac:dyDescent="0.25">
      <c r="A47" s="18"/>
      <c r="B47" s="119">
        <v>15</v>
      </c>
      <c r="C47" s="120">
        <v>185</v>
      </c>
      <c r="D47" s="120">
        <v>4</v>
      </c>
      <c r="E47" s="120" t="s">
        <v>21</v>
      </c>
      <c r="F47" s="131">
        <v>51128</v>
      </c>
      <c r="G47" s="131" t="s">
        <v>31</v>
      </c>
      <c r="H47" s="122">
        <v>386400</v>
      </c>
      <c r="I47" s="123">
        <f t="shared" si="7"/>
        <v>386400</v>
      </c>
    </row>
    <row r="48" spans="1:10" s="16" customFormat="1" x14ac:dyDescent="0.25">
      <c r="A48" s="18"/>
      <c r="B48" s="119">
        <v>17</v>
      </c>
      <c r="C48" s="120">
        <v>190</v>
      </c>
      <c r="D48" s="120">
        <v>4</v>
      </c>
      <c r="E48" s="120" t="s">
        <v>105</v>
      </c>
      <c r="F48" s="131">
        <v>51128</v>
      </c>
      <c r="G48" s="131" t="s">
        <v>31</v>
      </c>
      <c r="H48" s="122">
        <v>1540000</v>
      </c>
      <c r="I48" s="123">
        <f t="shared" si="2"/>
        <v>1540000</v>
      </c>
    </row>
    <row r="49" spans="1:11" s="16" customFormat="1" x14ac:dyDescent="0.25">
      <c r="A49" s="18"/>
      <c r="B49" s="119">
        <v>17</v>
      </c>
      <c r="C49" s="120">
        <v>191</v>
      </c>
      <c r="D49" s="120">
        <v>4</v>
      </c>
      <c r="E49" s="120" t="s">
        <v>21</v>
      </c>
      <c r="F49" s="131">
        <v>51128</v>
      </c>
      <c r="G49" s="131" t="s">
        <v>31</v>
      </c>
      <c r="H49" s="122">
        <v>70500</v>
      </c>
      <c r="I49" s="123">
        <f t="shared" si="2"/>
        <v>70500</v>
      </c>
    </row>
    <row r="50" spans="1:11" s="16" customFormat="1" x14ac:dyDescent="0.25">
      <c r="A50" s="44" t="s">
        <v>12</v>
      </c>
      <c r="B50" s="17"/>
      <c r="C50" s="17"/>
      <c r="D50" s="17"/>
      <c r="E50" s="17"/>
      <c r="F50" s="19"/>
      <c r="G50" s="19"/>
      <c r="H50" s="43">
        <f>SUM(H15:H49)</f>
        <v>70060168</v>
      </c>
      <c r="I50" s="43">
        <f>SUM(I15:I49)</f>
        <v>70060168</v>
      </c>
    </row>
    <row r="51" spans="1:11" s="16" customFormat="1" x14ac:dyDescent="0.25">
      <c r="A51" s="5"/>
      <c r="B51" s="8"/>
      <c r="C51" s="7"/>
      <c r="D51" s="1"/>
      <c r="E51" s="1"/>
      <c r="F51" s="1"/>
      <c r="G51" s="1"/>
      <c r="H51" s="1"/>
      <c r="I51" s="1"/>
    </row>
    <row r="52" spans="1:11" s="16" customFormat="1" ht="15.75" thickBot="1" x14ac:dyDescent="0.3">
      <c r="A52" s="5"/>
      <c r="B52"/>
      <c r="C52"/>
      <c r="D52"/>
      <c r="E52"/>
      <c r="F52"/>
      <c r="G52"/>
      <c r="H52" s="14">
        <f>H14+H50</f>
        <v>82005168</v>
      </c>
      <c r="I52" s="15">
        <f>I14+I50</f>
        <v>82005168</v>
      </c>
      <c r="J52" s="21"/>
    </row>
    <row r="53" spans="1:11" s="16" customFormat="1" ht="15.75" thickTop="1" x14ac:dyDescent="0.25">
      <c r="A53"/>
      <c r="B53"/>
      <c r="C53"/>
      <c r="D53"/>
      <c r="E53"/>
      <c r="F53"/>
      <c r="G53"/>
      <c r="H53"/>
      <c r="I53"/>
    </row>
    <row r="54" spans="1:11" s="16" customFormat="1" x14ac:dyDescent="0.25">
      <c r="A54"/>
      <c r="B54" s="119">
        <v>24</v>
      </c>
      <c r="C54" s="120">
        <v>201</v>
      </c>
      <c r="D54" s="120">
        <v>4</v>
      </c>
      <c r="E54" s="120" t="s">
        <v>24</v>
      </c>
      <c r="F54" s="121">
        <v>11501</v>
      </c>
      <c r="G54" s="121" t="s">
        <v>15</v>
      </c>
      <c r="H54" s="122">
        <v>-779976</v>
      </c>
      <c r="I54" s="123">
        <f t="shared" ref="I54" si="8">H54</f>
        <v>-779976</v>
      </c>
      <c r="J54" s="127" t="s">
        <v>178</v>
      </c>
    </row>
    <row r="55" spans="1:11" s="16" customFormat="1" x14ac:dyDescent="0.25">
      <c r="A55"/>
      <c r="B55"/>
      <c r="C55"/>
      <c r="D55"/>
      <c r="E55"/>
      <c r="F55"/>
      <c r="G55"/>
      <c r="H55"/>
      <c r="I55"/>
    </row>
    <row r="56" spans="1:11" s="16" customFormat="1" x14ac:dyDescent="0.25">
      <c r="A56"/>
      <c r="B56"/>
      <c r="C56"/>
      <c r="D56"/>
      <c r="E56"/>
      <c r="F56"/>
      <c r="G56"/>
      <c r="H56"/>
      <c r="I56"/>
    </row>
    <row r="57" spans="1:11" s="16" customFormat="1" x14ac:dyDescent="0.25">
      <c r="A57"/>
      <c r="B57"/>
      <c r="C57"/>
      <c r="D57"/>
      <c r="E57"/>
      <c r="F57"/>
      <c r="G57"/>
      <c r="H57"/>
      <c r="I57"/>
    </row>
    <row r="58" spans="1:11" s="16" customFormat="1" x14ac:dyDescent="0.25">
      <c r="A58"/>
      <c r="B58"/>
      <c r="C58"/>
      <c r="D58"/>
      <c r="E58"/>
      <c r="F58"/>
      <c r="G58"/>
      <c r="H58"/>
      <c r="I58"/>
    </row>
    <row r="59" spans="1:11" s="16" customFormat="1" x14ac:dyDescent="0.25">
      <c r="A59"/>
      <c r="B59"/>
      <c r="C59"/>
      <c r="D59"/>
      <c r="E59"/>
      <c r="F59"/>
      <c r="G59"/>
      <c r="H59"/>
      <c r="I59"/>
    </row>
    <row r="60" spans="1:11" s="16" customFormat="1" x14ac:dyDescent="0.25">
      <c r="A60"/>
      <c r="B60"/>
      <c r="C60"/>
      <c r="D60"/>
      <c r="E60"/>
      <c r="F60"/>
      <c r="G60"/>
      <c r="H60"/>
      <c r="I60"/>
      <c r="K60" s="16">
        <v>2135000</v>
      </c>
    </row>
    <row r="61" spans="1:11" s="16" customFormat="1" x14ac:dyDescent="0.25">
      <c r="A61"/>
      <c r="B61"/>
      <c r="C61"/>
      <c r="D61"/>
      <c r="E61"/>
      <c r="F61"/>
      <c r="G61"/>
      <c r="H61"/>
      <c r="I61"/>
      <c r="K61" s="16">
        <v>2550000</v>
      </c>
    </row>
    <row r="62" spans="1:11" x14ac:dyDescent="0.25">
      <c r="K62">
        <v>112500</v>
      </c>
    </row>
    <row r="63" spans="1:11" x14ac:dyDescent="0.25">
      <c r="K63">
        <f>SUM(K62:K62)</f>
        <v>112500</v>
      </c>
    </row>
  </sheetData>
  <autoFilter ref="F1:F53"/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59"/>
  <sheetViews>
    <sheetView topLeftCell="A31" zoomScale="98" zoomScaleNormal="98" workbookViewId="0">
      <selection activeCell="I55" sqref="I55"/>
    </sheetView>
  </sheetViews>
  <sheetFormatPr defaultRowHeight="15" x14ac:dyDescent="0.25"/>
  <cols>
    <col min="1" max="1" width="7.570312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0" width="13.85546875" bestFit="1" customWidth="1"/>
    <col min="11" max="11" width="14.28515625" bestFit="1" customWidth="1"/>
  </cols>
  <sheetData>
    <row r="1" spans="1:13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3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3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3" x14ac:dyDescent="0.25">
      <c r="A4" s="6"/>
      <c r="B4" s="3"/>
      <c r="C4" s="4"/>
      <c r="D4" s="3"/>
      <c r="E4" s="3"/>
      <c r="F4" s="3"/>
      <c r="G4" s="3"/>
      <c r="H4" s="5"/>
      <c r="I4" s="5"/>
    </row>
    <row r="5" spans="1:13" ht="21" x14ac:dyDescent="0.25">
      <c r="A5" s="167" t="s">
        <v>106</v>
      </c>
      <c r="B5" s="167"/>
      <c r="C5" s="167"/>
      <c r="D5" s="167"/>
      <c r="E5" s="167"/>
      <c r="F5" s="167"/>
      <c r="G5" s="167"/>
      <c r="H5" s="167"/>
      <c r="I5" s="167"/>
    </row>
    <row r="7" spans="1:13" ht="15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3" x14ac:dyDescent="0.25">
      <c r="A8" s="168"/>
      <c r="B8" s="168"/>
      <c r="C8" s="168"/>
      <c r="D8" s="168"/>
      <c r="E8" s="168"/>
      <c r="F8" s="69" t="s">
        <v>7</v>
      </c>
      <c r="G8" s="69" t="s">
        <v>8</v>
      </c>
      <c r="H8" s="9" t="s">
        <v>9</v>
      </c>
      <c r="I8" s="9" t="s">
        <v>10</v>
      </c>
      <c r="M8" t="s">
        <v>13</v>
      </c>
    </row>
    <row r="9" spans="1:13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3" x14ac:dyDescent="0.25">
      <c r="A10" s="86" t="s">
        <v>48</v>
      </c>
      <c r="B10" s="119">
        <v>7</v>
      </c>
      <c r="C10" s="120">
        <v>214</v>
      </c>
      <c r="D10" s="120">
        <v>2</v>
      </c>
      <c r="E10" s="120" t="s">
        <v>34</v>
      </c>
      <c r="F10" s="121">
        <v>51101</v>
      </c>
      <c r="G10" s="121" t="s">
        <v>17</v>
      </c>
      <c r="H10" s="123">
        <v>8502000</v>
      </c>
      <c r="I10" s="123">
        <f t="shared" ref="I10:I11" si="0">H10</f>
        <v>8502000</v>
      </c>
    </row>
    <row r="11" spans="1:13" x14ac:dyDescent="0.25">
      <c r="A11" s="86"/>
      <c r="B11" s="119">
        <v>14</v>
      </c>
      <c r="C11" s="120">
        <v>225</v>
      </c>
      <c r="D11" s="120">
        <v>2</v>
      </c>
      <c r="E11" s="120" t="s">
        <v>16</v>
      </c>
      <c r="F11" s="121">
        <v>11501</v>
      </c>
      <c r="G11" s="121" t="s">
        <v>15</v>
      </c>
      <c r="H11" s="122">
        <v>4280000</v>
      </c>
      <c r="I11" s="123">
        <f t="shared" si="0"/>
        <v>4280000</v>
      </c>
    </row>
    <row r="12" spans="1:13" x14ac:dyDescent="0.25">
      <c r="A12" s="86"/>
      <c r="B12" s="119">
        <v>25</v>
      </c>
      <c r="C12" s="120">
        <v>237</v>
      </c>
      <c r="D12" s="120">
        <v>2</v>
      </c>
      <c r="E12" s="120" t="s">
        <v>107</v>
      </c>
      <c r="F12" s="121">
        <v>51101</v>
      </c>
      <c r="G12" s="121" t="s">
        <v>17</v>
      </c>
      <c r="H12" s="123">
        <v>5925002</v>
      </c>
      <c r="I12" s="123">
        <f t="shared" ref="I12" si="1">H12</f>
        <v>5925002</v>
      </c>
    </row>
    <row r="13" spans="1:13" s="16" customFormat="1" x14ac:dyDescent="0.25">
      <c r="A13" s="42" t="s">
        <v>11</v>
      </c>
      <c r="B13" s="17"/>
      <c r="C13" s="17"/>
      <c r="D13" s="17"/>
      <c r="E13" s="17"/>
      <c r="F13" s="19"/>
      <c r="G13" s="19"/>
      <c r="H13" s="43">
        <f>SUM(H10:H12)</f>
        <v>18707002</v>
      </c>
      <c r="I13" s="43">
        <f>SUM(I10:I12)</f>
        <v>18707002</v>
      </c>
      <c r="J13" s="21">
        <f>H13-I13</f>
        <v>0</v>
      </c>
    </row>
    <row r="14" spans="1:13" s="16" customFormat="1" x14ac:dyDescent="0.25">
      <c r="A14" s="86" t="s">
        <v>48</v>
      </c>
      <c r="B14" s="119">
        <v>1</v>
      </c>
      <c r="C14" s="120">
        <v>208</v>
      </c>
      <c r="D14" s="120">
        <v>4</v>
      </c>
      <c r="E14" s="120" t="s">
        <v>21</v>
      </c>
      <c r="F14" s="121">
        <v>11501</v>
      </c>
      <c r="G14" s="121" t="s">
        <v>15</v>
      </c>
      <c r="H14" s="122">
        <v>290000</v>
      </c>
      <c r="I14" s="123">
        <f t="shared" ref="I14:I37" si="2">H14</f>
        <v>290000</v>
      </c>
    </row>
    <row r="15" spans="1:13" s="16" customFormat="1" x14ac:dyDescent="0.25">
      <c r="A15" s="87"/>
      <c r="B15" s="119"/>
      <c r="C15" s="120"/>
      <c r="D15" s="120">
        <v>4</v>
      </c>
      <c r="E15" s="120" t="s">
        <v>32</v>
      </c>
      <c r="F15" s="121">
        <v>11501</v>
      </c>
      <c r="G15" s="121" t="s">
        <v>15</v>
      </c>
      <c r="H15" s="122">
        <f>162000+214250+35425+35425</f>
        <v>447100</v>
      </c>
      <c r="I15" s="123">
        <f t="shared" si="2"/>
        <v>447100</v>
      </c>
    </row>
    <row r="16" spans="1:13" s="16" customFormat="1" x14ac:dyDescent="0.25">
      <c r="A16" s="87"/>
      <c r="B16" s="119"/>
      <c r="C16" s="120"/>
      <c r="D16" s="120">
        <v>4</v>
      </c>
      <c r="E16" s="120" t="s">
        <v>46</v>
      </c>
      <c r="F16" s="121">
        <v>11501</v>
      </c>
      <c r="G16" s="121" t="s">
        <v>15</v>
      </c>
      <c r="H16" s="122">
        <v>150000</v>
      </c>
      <c r="I16" s="123">
        <f t="shared" si="2"/>
        <v>150000</v>
      </c>
    </row>
    <row r="17" spans="1:11" s="16" customFormat="1" x14ac:dyDescent="0.25">
      <c r="A17" s="87"/>
      <c r="B17" s="119">
        <v>3</v>
      </c>
      <c r="C17" s="120">
        <v>209</v>
      </c>
      <c r="D17" s="120">
        <v>4</v>
      </c>
      <c r="E17" s="120" t="s">
        <v>16</v>
      </c>
      <c r="F17" s="121">
        <v>11501</v>
      </c>
      <c r="G17" s="121" t="s">
        <v>15</v>
      </c>
      <c r="H17" s="122">
        <v>8714981</v>
      </c>
      <c r="I17" s="123">
        <f t="shared" si="2"/>
        <v>8714981</v>
      </c>
      <c r="K17" s="21"/>
    </row>
    <row r="18" spans="1:11" s="16" customFormat="1" x14ac:dyDescent="0.25">
      <c r="A18" s="87"/>
      <c r="B18" s="119">
        <v>4</v>
      </c>
      <c r="C18" s="120">
        <v>210</v>
      </c>
      <c r="D18" s="120">
        <v>4</v>
      </c>
      <c r="E18" s="120" t="s">
        <v>16</v>
      </c>
      <c r="F18" s="121">
        <v>11501</v>
      </c>
      <c r="G18" s="121" t="s">
        <v>15</v>
      </c>
      <c r="H18" s="122">
        <v>9400500</v>
      </c>
      <c r="I18" s="123">
        <f t="shared" si="2"/>
        <v>9400500</v>
      </c>
      <c r="K18" s="46"/>
    </row>
    <row r="19" spans="1:11" s="16" customFormat="1" x14ac:dyDescent="0.25">
      <c r="A19" s="87"/>
      <c r="B19" s="119">
        <v>4</v>
      </c>
      <c r="C19" s="120">
        <v>211</v>
      </c>
      <c r="D19" s="120">
        <v>4</v>
      </c>
      <c r="E19" s="120" t="s">
        <v>24</v>
      </c>
      <c r="F19" s="121">
        <v>11501</v>
      </c>
      <c r="G19" s="121" t="s">
        <v>15</v>
      </c>
      <c r="H19" s="122">
        <v>7000</v>
      </c>
      <c r="I19" s="123">
        <f t="shared" si="2"/>
        <v>7000</v>
      </c>
    </row>
    <row r="20" spans="1:11" s="16" customFormat="1" x14ac:dyDescent="0.25">
      <c r="A20" s="87"/>
      <c r="B20" s="119">
        <v>7</v>
      </c>
      <c r="C20" s="120">
        <v>212</v>
      </c>
      <c r="D20" s="120">
        <v>4</v>
      </c>
      <c r="E20" s="120" t="s">
        <v>16</v>
      </c>
      <c r="F20" s="121">
        <v>11501</v>
      </c>
      <c r="G20" s="121" t="s">
        <v>15</v>
      </c>
      <c r="H20" s="122">
        <v>1040500</v>
      </c>
      <c r="I20" s="123">
        <f t="shared" si="2"/>
        <v>1040500</v>
      </c>
      <c r="J20" s="21">
        <f>H20-I20</f>
        <v>0</v>
      </c>
    </row>
    <row r="21" spans="1:11" s="16" customFormat="1" x14ac:dyDescent="0.25">
      <c r="A21" s="87"/>
      <c r="B21" s="119">
        <v>7</v>
      </c>
      <c r="C21" s="120">
        <v>213</v>
      </c>
      <c r="D21" s="120">
        <v>4</v>
      </c>
      <c r="E21" s="120" t="s">
        <v>24</v>
      </c>
      <c r="F21" s="121">
        <v>11501</v>
      </c>
      <c r="G21" s="121" t="s">
        <v>15</v>
      </c>
      <c r="H21" s="122">
        <v>17907120</v>
      </c>
      <c r="I21" s="123">
        <f t="shared" si="2"/>
        <v>17907120</v>
      </c>
      <c r="K21" s="16">
        <v>270</v>
      </c>
    </row>
    <row r="22" spans="1:11" s="16" customFormat="1" x14ac:dyDescent="0.25">
      <c r="A22" s="87"/>
      <c r="B22" s="119">
        <v>8</v>
      </c>
      <c r="C22" s="120">
        <v>215</v>
      </c>
      <c r="D22" s="120">
        <v>4</v>
      </c>
      <c r="E22" s="120" t="s">
        <v>16</v>
      </c>
      <c r="F22" s="121">
        <v>11501</v>
      </c>
      <c r="G22" s="121" t="s">
        <v>15</v>
      </c>
      <c r="H22" s="122">
        <v>715000</v>
      </c>
      <c r="I22" s="123">
        <f t="shared" si="2"/>
        <v>715000</v>
      </c>
      <c r="K22" s="16">
        <v>2050</v>
      </c>
    </row>
    <row r="23" spans="1:11" s="16" customFormat="1" x14ac:dyDescent="0.25">
      <c r="A23" s="87"/>
      <c r="B23" s="119">
        <v>8</v>
      </c>
      <c r="C23" s="120">
        <v>216</v>
      </c>
      <c r="D23" s="120">
        <v>4</v>
      </c>
      <c r="E23" s="120" t="s">
        <v>24</v>
      </c>
      <c r="F23" s="121">
        <v>11501</v>
      </c>
      <c r="G23" s="121" t="s">
        <v>15</v>
      </c>
      <c r="H23" s="122">
        <v>1791300</v>
      </c>
      <c r="I23" s="123">
        <f t="shared" ref="I23" si="3">H23</f>
        <v>1791300</v>
      </c>
      <c r="K23" s="16">
        <f>36*75</f>
        <v>2700</v>
      </c>
    </row>
    <row r="24" spans="1:11" s="16" customFormat="1" x14ac:dyDescent="0.25">
      <c r="A24" s="87"/>
      <c r="B24" s="119">
        <v>8</v>
      </c>
      <c r="C24" s="120">
        <v>217</v>
      </c>
      <c r="D24" s="120">
        <v>4</v>
      </c>
      <c r="E24" s="120" t="s">
        <v>28</v>
      </c>
      <c r="F24" s="121">
        <v>11501</v>
      </c>
      <c r="G24" s="121" t="s">
        <v>15</v>
      </c>
      <c r="H24" s="122">
        <v>342500</v>
      </c>
      <c r="I24" s="123">
        <f t="shared" ref="I24" si="4">H24</f>
        <v>342500</v>
      </c>
      <c r="K24" s="16">
        <v>1872</v>
      </c>
    </row>
    <row r="25" spans="1:11" s="16" customFormat="1" x14ac:dyDescent="0.25">
      <c r="A25" s="87"/>
      <c r="B25" s="119">
        <v>7</v>
      </c>
      <c r="C25" s="120">
        <v>219</v>
      </c>
      <c r="D25" s="120">
        <v>4</v>
      </c>
      <c r="E25" s="120" t="s">
        <v>16</v>
      </c>
      <c r="F25" s="121">
        <v>11501</v>
      </c>
      <c r="G25" s="121" t="s">
        <v>15</v>
      </c>
      <c r="H25" s="122">
        <v>75000</v>
      </c>
      <c r="I25" s="123">
        <f t="shared" ref="I25" si="5">H25</f>
        <v>75000</v>
      </c>
      <c r="K25" s="16">
        <v>325</v>
      </c>
    </row>
    <row r="26" spans="1:11" s="16" customFormat="1" x14ac:dyDescent="0.25">
      <c r="A26" s="87"/>
      <c r="B26" s="119">
        <v>13</v>
      </c>
      <c r="C26" s="120">
        <v>220</v>
      </c>
      <c r="D26" s="120">
        <v>4</v>
      </c>
      <c r="E26" s="120" t="s">
        <v>108</v>
      </c>
      <c r="F26" s="121">
        <v>51116</v>
      </c>
      <c r="G26" s="121" t="s">
        <v>52</v>
      </c>
      <c r="H26" s="122">
        <v>2450000</v>
      </c>
      <c r="I26" s="123">
        <f t="shared" si="2"/>
        <v>2450000</v>
      </c>
      <c r="K26" s="16">
        <f>SUM(K21:K25)</f>
        <v>7217</v>
      </c>
    </row>
    <row r="27" spans="1:11" s="16" customFormat="1" x14ac:dyDescent="0.25">
      <c r="A27" s="87"/>
      <c r="B27" s="119">
        <v>13</v>
      </c>
      <c r="C27" s="120">
        <v>221</v>
      </c>
      <c r="D27" s="120">
        <v>4</v>
      </c>
      <c r="E27" s="120" t="s">
        <v>109</v>
      </c>
      <c r="F27" s="121">
        <v>11501</v>
      </c>
      <c r="G27" s="121" t="s">
        <v>15</v>
      </c>
      <c r="H27" s="122">
        <v>848484</v>
      </c>
      <c r="I27" s="123">
        <f t="shared" si="2"/>
        <v>848484</v>
      </c>
      <c r="J27" s="20">
        <v>858000</v>
      </c>
      <c r="K27" s="16">
        <v>2700000</v>
      </c>
    </row>
    <row r="28" spans="1:11" s="16" customFormat="1" x14ac:dyDescent="0.25">
      <c r="A28" s="87"/>
      <c r="B28" s="119">
        <v>14</v>
      </c>
      <c r="C28" s="120">
        <v>222</v>
      </c>
      <c r="D28" s="120">
        <v>4</v>
      </c>
      <c r="E28" s="120" t="s">
        <v>41</v>
      </c>
      <c r="F28" s="121">
        <v>11501</v>
      </c>
      <c r="G28" s="121" t="s">
        <v>15</v>
      </c>
      <c r="H28" s="122">
        <v>42800</v>
      </c>
      <c r="I28" s="123">
        <f t="shared" ref="I28" si="6">H28</f>
        <v>42800</v>
      </c>
      <c r="J28" s="20">
        <v>2175000</v>
      </c>
      <c r="K28" s="16">
        <v>402500</v>
      </c>
    </row>
    <row r="29" spans="1:11" s="16" customFormat="1" x14ac:dyDescent="0.25">
      <c r="A29" s="87"/>
      <c r="B29" s="119">
        <v>8</v>
      </c>
      <c r="C29" s="120">
        <v>223</v>
      </c>
      <c r="D29" s="120">
        <v>4</v>
      </c>
      <c r="E29" s="120" t="s">
        <v>16</v>
      </c>
      <c r="F29" s="121">
        <v>11501</v>
      </c>
      <c r="G29" s="121" t="s">
        <v>15</v>
      </c>
      <c r="H29" s="122">
        <v>108750000</v>
      </c>
      <c r="I29" s="123">
        <f t="shared" si="2"/>
        <v>108750000</v>
      </c>
      <c r="J29" s="20">
        <v>78000</v>
      </c>
      <c r="K29" s="16">
        <v>140000</v>
      </c>
    </row>
    <row r="30" spans="1:11" s="16" customFormat="1" x14ac:dyDescent="0.25">
      <c r="A30" s="87"/>
      <c r="B30" s="119">
        <v>13</v>
      </c>
      <c r="C30" s="120">
        <v>224</v>
      </c>
      <c r="D30" s="120">
        <v>4</v>
      </c>
      <c r="E30" s="120" t="s">
        <v>16</v>
      </c>
      <c r="F30" s="121">
        <v>11501</v>
      </c>
      <c r="G30" s="121" t="s">
        <v>15</v>
      </c>
      <c r="H30" s="122">
        <v>16237500</v>
      </c>
      <c r="I30" s="123">
        <f t="shared" si="2"/>
        <v>16237500</v>
      </c>
      <c r="J30" s="20"/>
      <c r="K30" s="16">
        <v>69000</v>
      </c>
    </row>
    <row r="31" spans="1:11" s="16" customFormat="1" x14ac:dyDescent="0.25">
      <c r="A31" s="87"/>
      <c r="B31" s="119">
        <v>12</v>
      </c>
      <c r="C31" s="120">
        <v>226</v>
      </c>
      <c r="D31" s="120">
        <v>4</v>
      </c>
      <c r="E31" s="120" t="s">
        <v>18</v>
      </c>
      <c r="F31" s="121">
        <v>11501</v>
      </c>
      <c r="G31" s="121" t="s">
        <v>15</v>
      </c>
      <c r="H31" s="122">
        <v>493420</v>
      </c>
      <c r="I31" s="123">
        <f t="shared" si="2"/>
        <v>493420</v>
      </c>
      <c r="J31" s="20"/>
      <c r="K31" s="16">
        <f>SUM(K27:K30)</f>
        <v>3311500</v>
      </c>
    </row>
    <row r="32" spans="1:11" s="16" customFormat="1" x14ac:dyDescent="0.25">
      <c r="A32" s="87"/>
      <c r="B32" s="119">
        <v>14</v>
      </c>
      <c r="C32" s="120">
        <v>227</v>
      </c>
      <c r="D32" s="120">
        <v>4</v>
      </c>
      <c r="E32" s="120" t="s">
        <v>46</v>
      </c>
      <c r="F32" s="121">
        <v>11501</v>
      </c>
      <c r="G32" s="121" t="s">
        <v>15</v>
      </c>
      <c r="H32" s="122">
        <v>100000</v>
      </c>
      <c r="I32" s="123">
        <f t="shared" si="2"/>
        <v>100000</v>
      </c>
      <c r="J32" s="20">
        <f>SUM(J27:J31)</f>
        <v>3111000</v>
      </c>
    </row>
    <row r="33" spans="1:10" s="16" customFormat="1" x14ac:dyDescent="0.25">
      <c r="A33" s="88"/>
      <c r="B33" s="119">
        <v>15</v>
      </c>
      <c r="C33" s="120">
        <v>228</v>
      </c>
      <c r="D33" s="120">
        <v>4</v>
      </c>
      <c r="E33" s="120" t="s">
        <v>110</v>
      </c>
      <c r="F33" s="121">
        <v>11501</v>
      </c>
      <c r="G33" s="121" t="s">
        <v>15</v>
      </c>
      <c r="H33" s="122">
        <v>130312500</v>
      </c>
      <c r="I33" s="123">
        <f t="shared" ref="I33" si="7">H33</f>
        <v>130312500</v>
      </c>
      <c r="J33" s="20"/>
    </row>
    <row r="34" spans="1:10" s="16" customFormat="1" x14ac:dyDescent="0.25">
      <c r="A34" s="87"/>
      <c r="B34" s="119">
        <v>18</v>
      </c>
      <c r="C34" s="120">
        <v>230</v>
      </c>
      <c r="D34" s="120">
        <v>4</v>
      </c>
      <c r="E34" s="120" t="s">
        <v>88</v>
      </c>
      <c r="F34" s="121">
        <v>51116</v>
      </c>
      <c r="G34" s="121" t="s">
        <v>52</v>
      </c>
      <c r="H34" s="122">
        <v>27480000</v>
      </c>
      <c r="I34" s="123">
        <f t="shared" ref="I34:I35" si="8">H34</f>
        <v>27480000</v>
      </c>
      <c r="J34" s="20"/>
    </row>
    <row r="35" spans="1:10" s="16" customFormat="1" x14ac:dyDescent="0.25">
      <c r="A35" s="87"/>
      <c r="B35" s="119">
        <v>18</v>
      </c>
      <c r="C35" s="120">
        <v>231</v>
      </c>
      <c r="D35" s="120">
        <v>4</v>
      </c>
      <c r="E35" s="120" t="s">
        <v>22</v>
      </c>
      <c r="F35" s="121">
        <v>11501</v>
      </c>
      <c r="G35" s="121" t="s">
        <v>15</v>
      </c>
      <c r="H35" s="122">
        <v>645621</v>
      </c>
      <c r="I35" s="123">
        <f t="shared" si="8"/>
        <v>645621</v>
      </c>
      <c r="J35" s="20"/>
    </row>
    <row r="36" spans="1:10" s="16" customFormat="1" x14ac:dyDescent="0.25">
      <c r="A36" s="87"/>
      <c r="B36" s="119">
        <v>18</v>
      </c>
      <c r="C36" s="120">
        <v>232</v>
      </c>
      <c r="D36" s="120">
        <v>4</v>
      </c>
      <c r="E36" s="120" t="s">
        <v>16</v>
      </c>
      <c r="F36" s="121">
        <v>11501</v>
      </c>
      <c r="G36" s="121" t="s">
        <v>15</v>
      </c>
      <c r="H36" s="122">
        <v>170750</v>
      </c>
      <c r="I36" s="123">
        <f t="shared" si="2"/>
        <v>170750</v>
      </c>
    </row>
    <row r="37" spans="1:10" s="16" customFormat="1" x14ac:dyDescent="0.25">
      <c r="A37" s="87"/>
      <c r="B37" s="119">
        <v>19</v>
      </c>
      <c r="C37" s="120">
        <v>234</v>
      </c>
      <c r="D37" s="120">
        <v>4</v>
      </c>
      <c r="E37" s="120" t="s">
        <v>24</v>
      </c>
      <c r="F37" s="121">
        <v>11501</v>
      </c>
      <c r="G37" s="121" t="s">
        <v>15</v>
      </c>
      <c r="H37" s="122">
        <v>6200000</v>
      </c>
      <c r="I37" s="123">
        <f t="shared" si="2"/>
        <v>6200000</v>
      </c>
    </row>
    <row r="38" spans="1:10" s="16" customFormat="1" x14ac:dyDescent="0.25">
      <c r="A38" s="87"/>
      <c r="B38" s="119">
        <v>20</v>
      </c>
      <c r="C38" s="120">
        <v>235</v>
      </c>
      <c r="D38" s="120">
        <v>4</v>
      </c>
      <c r="E38" s="120" t="s">
        <v>16</v>
      </c>
      <c r="F38" s="121">
        <v>11501</v>
      </c>
      <c r="G38" s="121" t="s">
        <v>15</v>
      </c>
      <c r="H38" s="122">
        <v>1839500</v>
      </c>
      <c r="I38" s="123">
        <f t="shared" ref="I38" si="9">H38</f>
        <v>1839500</v>
      </c>
    </row>
    <row r="39" spans="1:10" s="16" customFormat="1" x14ac:dyDescent="0.25">
      <c r="A39" s="87"/>
      <c r="B39" s="119">
        <v>22</v>
      </c>
      <c r="C39" s="120">
        <v>236</v>
      </c>
      <c r="D39" s="120">
        <v>4</v>
      </c>
      <c r="E39" s="120" t="s">
        <v>57</v>
      </c>
      <c r="F39" s="121">
        <v>11501</v>
      </c>
      <c r="G39" s="121" t="s">
        <v>15</v>
      </c>
      <c r="H39" s="122">
        <v>3850000</v>
      </c>
      <c r="I39" s="123">
        <f t="shared" ref="I39" si="10">H39</f>
        <v>3850000</v>
      </c>
    </row>
    <row r="40" spans="1:10" s="16" customFormat="1" x14ac:dyDescent="0.25">
      <c r="A40" s="87"/>
      <c r="B40" s="119">
        <v>26</v>
      </c>
      <c r="C40" s="120">
        <v>238</v>
      </c>
      <c r="D40" s="120">
        <v>4</v>
      </c>
      <c r="E40" s="120" t="s">
        <v>18</v>
      </c>
      <c r="F40" s="121">
        <v>11501</v>
      </c>
      <c r="G40" s="121" t="s">
        <v>15</v>
      </c>
      <c r="H40" s="122">
        <v>769213</v>
      </c>
      <c r="I40" s="123">
        <f t="shared" ref="I40" si="11">H40</f>
        <v>769213</v>
      </c>
    </row>
    <row r="41" spans="1:10" s="16" customFormat="1" x14ac:dyDescent="0.25">
      <c r="A41" s="87"/>
      <c r="B41" s="119">
        <v>20</v>
      </c>
      <c r="C41" s="120">
        <v>239</v>
      </c>
      <c r="D41" s="120">
        <v>4</v>
      </c>
      <c r="E41" s="120" t="s">
        <v>111</v>
      </c>
      <c r="F41" s="121">
        <v>11501</v>
      </c>
      <c r="G41" s="121" t="s">
        <v>15</v>
      </c>
      <c r="H41" s="122">
        <v>1539200</v>
      </c>
      <c r="I41" s="123">
        <f t="shared" ref="I41" si="12">H41</f>
        <v>1539200</v>
      </c>
    </row>
    <row r="42" spans="1:10" s="16" customFormat="1" x14ac:dyDescent="0.25">
      <c r="A42" s="87"/>
      <c r="B42" s="119">
        <v>28</v>
      </c>
      <c r="C42" s="120">
        <v>240</v>
      </c>
      <c r="D42" s="120">
        <v>4</v>
      </c>
      <c r="E42" s="120" t="s">
        <v>24</v>
      </c>
      <c r="F42" s="121">
        <v>11501</v>
      </c>
      <c r="G42" s="121" t="s">
        <v>15</v>
      </c>
      <c r="H42" s="122">
        <v>29300</v>
      </c>
      <c r="I42" s="123">
        <f t="shared" ref="I42" si="13">H42</f>
        <v>29300</v>
      </c>
    </row>
    <row r="43" spans="1:10" s="16" customFormat="1" x14ac:dyDescent="0.25">
      <c r="A43" s="87"/>
      <c r="B43" s="119">
        <v>21</v>
      </c>
      <c r="C43" s="120">
        <v>241</v>
      </c>
      <c r="D43" s="120">
        <v>4</v>
      </c>
      <c r="E43" s="120" t="s">
        <v>30</v>
      </c>
      <c r="F43" s="121">
        <v>11501</v>
      </c>
      <c r="G43" s="121" t="s">
        <v>15</v>
      </c>
      <c r="H43" s="122">
        <v>73500</v>
      </c>
      <c r="I43" s="123">
        <f t="shared" ref="I43:I44" si="14">H43</f>
        <v>73500</v>
      </c>
    </row>
    <row r="44" spans="1:10" s="16" customFormat="1" x14ac:dyDescent="0.25">
      <c r="A44" s="87"/>
      <c r="B44" s="119">
        <v>8</v>
      </c>
      <c r="C44" s="120">
        <v>218</v>
      </c>
      <c r="D44" s="120">
        <v>4</v>
      </c>
      <c r="E44" s="120" t="s">
        <v>112</v>
      </c>
      <c r="F44" s="131">
        <v>51128</v>
      </c>
      <c r="G44" s="131" t="s">
        <v>31</v>
      </c>
      <c r="H44" s="122">
        <v>660000</v>
      </c>
      <c r="I44" s="123">
        <f t="shared" si="14"/>
        <v>660000</v>
      </c>
    </row>
    <row r="45" spans="1:10" s="16" customFormat="1" x14ac:dyDescent="0.25">
      <c r="A45" s="87"/>
      <c r="B45" s="119">
        <v>9</v>
      </c>
      <c r="C45" s="120">
        <v>233</v>
      </c>
      <c r="D45" s="120">
        <v>4</v>
      </c>
      <c r="E45" s="120" t="s">
        <v>22</v>
      </c>
      <c r="F45" s="121">
        <v>11501</v>
      </c>
      <c r="G45" s="121" t="s">
        <v>15</v>
      </c>
      <c r="H45" s="122">
        <v>2093460</v>
      </c>
      <c r="I45" s="123">
        <f t="shared" ref="I45" si="15">H45</f>
        <v>2093460</v>
      </c>
    </row>
    <row r="46" spans="1:10" s="16" customFormat="1" x14ac:dyDescent="0.25">
      <c r="A46" s="44" t="s">
        <v>12</v>
      </c>
      <c r="B46" s="17"/>
      <c r="C46" s="17"/>
      <c r="D46" s="17"/>
      <c r="E46" s="17"/>
      <c r="F46" s="19"/>
      <c r="G46" s="19"/>
      <c r="H46" s="43">
        <f>SUM(H14:H45)</f>
        <v>345466249</v>
      </c>
      <c r="I46" s="43">
        <f>SUM(I14:I45)</f>
        <v>345466249</v>
      </c>
    </row>
    <row r="47" spans="1:10" s="16" customFormat="1" x14ac:dyDescent="0.25">
      <c r="A47" s="5"/>
      <c r="B47" s="8"/>
      <c r="C47" s="7"/>
      <c r="D47" s="1"/>
      <c r="E47" s="1"/>
      <c r="F47" s="1"/>
      <c r="G47" s="1"/>
      <c r="H47" s="1"/>
      <c r="I47" s="1"/>
    </row>
    <row r="48" spans="1:10" s="16" customFormat="1" ht="15.75" thickBot="1" x14ac:dyDescent="0.3">
      <c r="A48" s="5"/>
      <c r="B48"/>
      <c r="C48"/>
      <c r="D48"/>
      <c r="E48"/>
      <c r="F48"/>
      <c r="G48"/>
      <c r="H48" s="14">
        <f>H13+H46</f>
        <v>364173251</v>
      </c>
      <c r="I48" s="15">
        <f>I13+I46</f>
        <v>364173251</v>
      </c>
      <c r="J48" s="21">
        <f>H48-I48</f>
        <v>0</v>
      </c>
    </row>
    <row r="49" spans="1:11" s="16" customFormat="1" ht="15.75" thickTop="1" x14ac:dyDescent="0.25">
      <c r="A49"/>
      <c r="B49"/>
      <c r="C49"/>
      <c r="D49"/>
      <c r="E49"/>
      <c r="F49"/>
      <c r="G49"/>
      <c r="H49"/>
      <c r="I49"/>
    </row>
    <row r="50" spans="1:11" s="16" customFormat="1" x14ac:dyDescent="0.25">
      <c r="A50"/>
      <c r="B50" s="119">
        <v>13</v>
      </c>
      <c r="C50" s="120">
        <v>224</v>
      </c>
      <c r="D50" s="120">
        <v>4</v>
      </c>
      <c r="E50" s="120" t="s">
        <v>16</v>
      </c>
      <c r="F50" s="121">
        <v>11501</v>
      </c>
      <c r="G50" s="121" t="s">
        <v>15</v>
      </c>
      <c r="H50" s="122">
        <f>16245000-H30</f>
        <v>7500</v>
      </c>
      <c r="I50" s="123">
        <f t="shared" ref="I50:I51" si="16">H50</f>
        <v>7500</v>
      </c>
      <c r="J50" s="127" t="s">
        <v>169</v>
      </c>
    </row>
    <row r="51" spans="1:11" s="16" customFormat="1" x14ac:dyDescent="0.25">
      <c r="A51"/>
      <c r="B51" s="119">
        <v>20</v>
      </c>
      <c r="C51" s="120">
        <v>235</v>
      </c>
      <c r="D51" s="120">
        <v>4</v>
      </c>
      <c r="E51" s="120" t="s">
        <v>16</v>
      </c>
      <c r="F51" s="121">
        <v>11501</v>
      </c>
      <c r="G51" s="121" t="s">
        <v>15</v>
      </c>
      <c r="H51" s="122">
        <v>-26000</v>
      </c>
      <c r="I51" s="123">
        <f t="shared" si="16"/>
        <v>-26000</v>
      </c>
      <c r="J51" s="127" t="s">
        <v>177</v>
      </c>
    </row>
    <row r="52" spans="1:11" s="16" customFormat="1" x14ac:dyDescent="0.25">
      <c r="A52"/>
      <c r="B52"/>
      <c r="C52"/>
      <c r="D52"/>
      <c r="E52"/>
      <c r="F52"/>
      <c r="G52"/>
      <c r="H52"/>
      <c r="I52"/>
    </row>
    <row r="53" spans="1:11" s="16" customFormat="1" x14ac:dyDescent="0.25">
      <c r="A53"/>
      <c r="B53"/>
      <c r="C53"/>
      <c r="D53"/>
      <c r="E53"/>
      <c r="F53"/>
      <c r="G53"/>
      <c r="H53"/>
      <c r="I53"/>
    </row>
    <row r="54" spans="1:11" s="16" customFormat="1" x14ac:dyDescent="0.25">
      <c r="A54"/>
      <c r="B54"/>
      <c r="C54"/>
      <c r="D54"/>
      <c r="E54"/>
      <c r="F54"/>
      <c r="G54"/>
      <c r="H54"/>
      <c r="I54"/>
    </row>
    <row r="55" spans="1:11" s="16" customFormat="1" x14ac:dyDescent="0.25">
      <c r="A55"/>
      <c r="B55"/>
      <c r="C55"/>
      <c r="D55"/>
      <c r="E55"/>
      <c r="F55"/>
      <c r="G55"/>
      <c r="H55"/>
      <c r="I55"/>
    </row>
    <row r="56" spans="1:11" s="16" customFormat="1" x14ac:dyDescent="0.25">
      <c r="A56"/>
      <c r="B56"/>
      <c r="C56"/>
      <c r="D56"/>
      <c r="E56"/>
      <c r="F56"/>
      <c r="G56"/>
      <c r="H56"/>
      <c r="I56"/>
      <c r="K56" s="16">
        <v>2135000</v>
      </c>
    </row>
    <row r="57" spans="1:11" s="16" customFormat="1" x14ac:dyDescent="0.25">
      <c r="A57"/>
      <c r="B57"/>
      <c r="C57"/>
      <c r="D57"/>
      <c r="E57"/>
      <c r="F57"/>
      <c r="G57"/>
      <c r="H57"/>
      <c r="I57"/>
      <c r="K57" s="16">
        <v>2550000</v>
      </c>
    </row>
    <row r="58" spans="1:11" x14ac:dyDescent="0.25">
      <c r="K58">
        <v>112500</v>
      </c>
    </row>
    <row r="59" spans="1:11" x14ac:dyDescent="0.25">
      <c r="K59">
        <f>SUM(K58:K58)</f>
        <v>112500</v>
      </c>
    </row>
  </sheetData>
  <autoFilter ref="F1:F49"/>
  <mergeCells count="6">
    <mergeCell ref="A5:I5"/>
    <mergeCell ref="A7:B8"/>
    <mergeCell ref="C7:C8"/>
    <mergeCell ref="D7:D8"/>
    <mergeCell ref="E7:E8"/>
    <mergeCell ref="F7:H7"/>
  </mergeCells>
  <pageMargins left="0.25" right="0.25" top="0.75" bottom="0.75" header="0.3" footer="0.3"/>
  <pageSetup paperSize="9" scale="61" fitToHeight="0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91"/>
  <sheetViews>
    <sheetView topLeftCell="A64" zoomScale="98" zoomScaleNormal="98" workbookViewId="0">
      <selection activeCell="H89" sqref="H89"/>
    </sheetView>
  </sheetViews>
  <sheetFormatPr defaultRowHeight="15" x14ac:dyDescent="0.25"/>
  <cols>
    <col min="1" max="1" width="7.5703125" customWidth="1"/>
    <col min="2" max="2" width="3.42578125" customWidth="1"/>
    <col min="3" max="3" width="6.7109375" customWidth="1"/>
    <col min="4" max="4" width="4.28515625" customWidth="1"/>
    <col min="5" max="5" width="20" customWidth="1"/>
    <col min="6" max="6" width="7.5703125" customWidth="1"/>
    <col min="7" max="7" width="18.42578125" customWidth="1"/>
    <col min="8" max="8" width="15.140625" customWidth="1"/>
    <col min="9" max="9" width="15.28515625" bestFit="1" customWidth="1"/>
    <col min="10" max="10" width="13.85546875" bestFit="1" customWidth="1"/>
    <col min="11" max="11" width="14.28515625" bestFit="1" customWidth="1"/>
  </cols>
  <sheetData>
    <row r="1" spans="1:13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3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3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3" x14ac:dyDescent="0.25">
      <c r="A4" s="6"/>
      <c r="B4" s="3"/>
      <c r="C4" s="4"/>
      <c r="D4" s="3"/>
      <c r="E4" s="3"/>
      <c r="F4" s="3"/>
      <c r="G4" s="3"/>
      <c r="H4" s="5"/>
      <c r="I4" s="5"/>
    </row>
    <row r="5" spans="1:13" ht="21" x14ac:dyDescent="0.25">
      <c r="A5" s="167" t="s">
        <v>113</v>
      </c>
      <c r="B5" s="167"/>
      <c r="C5" s="167"/>
      <c r="D5" s="167"/>
      <c r="E5" s="167"/>
      <c r="F5" s="167"/>
      <c r="G5" s="167"/>
      <c r="H5" s="167"/>
      <c r="I5" s="167"/>
    </row>
    <row r="7" spans="1:13" ht="15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3" x14ac:dyDescent="0.25">
      <c r="A8" s="168"/>
      <c r="B8" s="168"/>
      <c r="C8" s="168"/>
      <c r="D8" s="168"/>
      <c r="E8" s="168"/>
      <c r="F8" s="70" t="s">
        <v>7</v>
      </c>
      <c r="G8" s="70" t="s">
        <v>8</v>
      </c>
      <c r="H8" s="9" t="s">
        <v>9</v>
      </c>
      <c r="I8" s="9" t="s">
        <v>10</v>
      </c>
      <c r="M8" t="s">
        <v>13</v>
      </c>
    </row>
    <row r="9" spans="1:13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3" x14ac:dyDescent="0.25">
      <c r="A10" s="89" t="s">
        <v>49</v>
      </c>
      <c r="B10" s="135">
        <v>3</v>
      </c>
      <c r="C10" s="135">
        <v>245</v>
      </c>
      <c r="D10" s="135">
        <v>2</v>
      </c>
      <c r="E10" s="135" t="s">
        <v>114</v>
      </c>
      <c r="F10" s="136">
        <v>51101</v>
      </c>
      <c r="G10" s="136" t="s">
        <v>17</v>
      </c>
      <c r="H10" s="138">
        <v>4804800</v>
      </c>
      <c r="I10" s="138">
        <f t="shared" ref="I10" si="0">H10</f>
        <v>4804800</v>
      </c>
    </row>
    <row r="11" spans="1:13" x14ac:dyDescent="0.25">
      <c r="A11" s="89"/>
      <c r="B11" s="135">
        <v>3</v>
      </c>
      <c r="C11" s="135">
        <v>250</v>
      </c>
      <c r="D11" s="135">
        <v>2</v>
      </c>
      <c r="E11" s="135" t="s">
        <v>36</v>
      </c>
      <c r="F11" s="136">
        <v>51101</v>
      </c>
      <c r="G11" s="136" t="s">
        <v>17</v>
      </c>
      <c r="H11" s="138">
        <v>680000</v>
      </c>
      <c r="I11" s="138">
        <f t="shared" ref="I11" si="1">H11</f>
        <v>680000</v>
      </c>
    </row>
    <row r="12" spans="1:13" x14ac:dyDescent="0.25">
      <c r="A12" s="89"/>
      <c r="B12" s="135">
        <v>8</v>
      </c>
      <c r="C12" s="135">
        <v>260</v>
      </c>
      <c r="D12" s="135">
        <v>2</v>
      </c>
      <c r="E12" s="135" t="s">
        <v>37</v>
      </c>
      <c r="F12" s="136">
        <v>51101</v>
      </c>
      <c r="G12" s="136" t="s">
        <v>17</v>
      </c>
      <c r="H12" s="138">
        <v>11125000</v>
      </c>
      <c r="I12" s="138">
        <f t="shared" ref="I12:I15" si="2">H12</f>
        <v>11125000</v>
      </c>
    </row>
    <row r="13" spans="1:13" x14ac:dyDescent="0.25">
      <c r="A13" s="89"/>
      <c r="B13" s="135">
        <v>23</v>
      </c>
      <c r="C13" s="135">
        <v>284</v>
      </c>
      <c r="D13" s="135">
        <v>2</v>
      </c>
      <c r="E13" s="135" t="s">
        <v>16</v>
      </c>
      <c r="F13" s="136">
        <v>11501</v>
      </c>
      <c r="G13" s="136" t="s">
        <v>15</v>
      </c>
      <c r="H13" s="138">
        <v>2080000</v>
      </c>
      <c r="I13" s="138">
        <f t="shared" si="2"/>
        <v>2080000</v>
      </c>
    </row>
    <row r="14" spans="1:13" x14ac:dyDescent="0.25">
      <c r="A14" s="89"/>
      <c r="B14" s="135">
        <v>26</v>
      </c>
      <c r="C14" s="135">
        <v>292</v>
      </c>
      <c r="D14" s="135">
        <v>2</v>
      </c>
      <c r="E14" s="135" t="s">
        <v>76</v>
      </c>
      <c r="F14" s="136">
        <v>51101</v>
      </c>
      <c r="G14" s="136" t="s">
        <v>17</v>
      </c>
      <c r="H14" s="138">
        <v>150000</v>
      </c>
      <c r="I14" s="138">
        <f t="shared" si="2"/>
        <v>150000</v>
      </c>
    </row>
    <row r="15" spans="1:13" x14ac:dyDescent="0.25">
      <c r="A15" s="89"/>
      <c r="B15" s="135">
        <v>30</v>
      </c>
      <c r="C15" s="135">
        <v>300</v>
      </c>
      <c r="D15" s="135">
        <v>2</v>
      </c>
      <c r="E15" s="135" t="s">
        <v>115</v>
      </c>
      <c r="F15" s="136">
        <v>11501</v>
      </c>
      <c r="G15" s="136" t="s">
        <v>15</v>
      </c>
      <c r="H15" s="138">
        <v>280000</v>
      </c>
      <c r="I15" s="138">
        <f t="shared" si="2"/>
        <v>280000</v>
      </c>
    </row>
    <row r="16" spans="1:13" s="16" customFormat="1" x14ac:dyDescent="0.25">
      <c r="A16" s="98" t="s">
        <v>11</v>
      </c>
      <c r="B16" s="99"/>
      <c r="C16" s="99"/>
      <c r="D16" s="99"/>
      <c r="E16" s="99"/>
      <c r="F16" s="100"/>
      <c r="G16" s="100"/>
      <c r="H16" s="101">
        <f>SUM(H10:H15)</f>
        <v>19119800</v>
      </c>
      <c r="I16" s="101">
        <f>SUM(I10:I15)</f>
        <v>19119800</v>
      </c>
      <c r="J16" s="21">
        <f>H16-I16</f>
        <v>0</v>
      </c>
    </row>
    <row r="17" spans="1:11" s="16" customFormat="1" x14ac:dyDescent="0.25">
      <c r="A17" s="89" t="s">
        <v>49</v>
      </c>
      <c r="B17" s="135">
        <v>1</v>
      </c>
      <c r="C17" s="135">
        <v>242</v>
      </c>
      <c r="D17" s="135">
        <v>4</v>
      </c>
      <c r="E17" s="135" t="s">
        <v>62</v>
      </c>
      <c r="F17" s="136">
        <v>11501</v>
      </c>
      <c r="G17" s="136" t="s">
        <v>15</v>
      </c>
      <c r="H17" s="137">
        <v>1942500</v>
      </c>
      <c r="I17" s="138">
        <f t="shared" ref="I17:I37" si="3">H17</f>
        <v>1942500</v>
      </c>
    </row>
    <row r="18" spans="1:11" s="16" customFormat="1" x14ac:dyDescent="0.25">
      <c r="A18" s="89"/>
      <c r="B18" s="135">
        <v>1</v>
      </c>
      <c r="C18" s="135">
        <v>243</v>
      </c>
      <c r="D18" s="135">
        <v>4</v>
      </c>
      <c r="E18" s="135" t="s">
        <v>24</v>
      </c>
      <c r="F18" s="136">
        <v>11501</v>
      </c>
      <c r="G18" s="136" t="s">
        <v>15</v>
      </c>
      <c r="H18" s="137">
        <v>2919520</v>
      </c>
      <c r="I18" s="138">
        <f t="shared" si="3"/>
        <v>2919520</v>
      </c>
    </row>
    <row r="19" spans="1:11" s="16" customFormat="1" x14ac:dyDescent="0.25">
      <c r="A19" s="89"/>
      <c r="B19" s="135">
        <v>1</v>
      </c>
      <c r="C19" s="135">
        <v>244</v>
      </c>
      <c r="D19" s="135">
        <v>4</v>
      </c>
      <c r="E19" s="135" t="s">
        <v>16</v>
      </c>
      <c r="F19" s="136">
        <v>11501</v>
      </c>
      <c r="G19" s="136" t="s">
        <v>15</v>
      </c>
      <c r="H19" s="137">
        <v>12738250</v>
      </c>
      <c r="I19" s="138">
        <f t="shared" si="3"/>
        <v>12738250</v>
      </c>
    </row>
    <row r="20" spans="1:11" s="16" customFormat="1" x14ac:dyDescent="0.25">
      <c r="A20" s="89"/>
      <c r="B20" s="135">
        <v>3</v>
      </c>
      <c r="C20" s="135">
        <v>246</v>
      </c>
      <c r="D20" s="135">
        <v>4</v>
      </c>
      <c r="E20" s="135" t="s">
        <v>16</v>
      </c>
      <c r="F20" s="136">
        <v>11501</v>
      </c>
      <c r="G20" s="136" t="s">
        <v>15</v>
      </c>
      <c r="H20" s="137">
        <v>7432500</v>
      </c>
      <c r="I20" s="138">
        <f t="shared" si="3"/>
        <v>7432500</v>
      </c>
      <c r="K20" s="21"/>
    </row>
    <row r="21" spans="1:11" s="16" customFormat="1" x14ac:dyDescent="0.25">
      <c r="A21" s="89"/>
      <c r="B21" s="135">
        <v>3</v>
      </c>
      <c r="C21" s="135">
        <v>247</v>
      </c>
      <c r="D21" s="135">
        <v>4</v>
      </c>
      <c r="E21" s="135" t="s">
        <v>112</v>
      </c>
      <c r="F21" s="136">
        <v>11501</v>
      </c>
      <c r="G21" s="136" t="s">
        <v>15</v>
      </c>
      <c r="H21" s="137">
        <v>540027</v>
      </c>
      <c r="I21" s="138">
        <f t="shared" si="3"/>
        <v>540027</v>
      </c>
      <c r="K21" s="46"/>
    </row>
    <row r="22" spans="1:11" s="16" customFormat="1" x14ac:dyDescent="0.25">
      <c r="A22" s="89"/>
      <c r="B22" s="135">
        <v>3</v>
      </c>
      <c r="C22" s="135">
        <v>248</v>
      </c>
      <c r="D22" s="135">
        <v>4</v>
      </c>
      <c r="E22" s="135" t="s">
        <v>116</v>
      </c>
      <c r="F22" s="136">
        <v>51116</v>
      </c>
      <c r="G22" s="136" t="s">
        <v>52</v>
      </c>
      <c r="H22" s="137">
        <v>890000</v>
      </c>
      <c r="I22" s="138">
        <f t="shared" si="3"/>
        <v>890000</v>
      </c>
    </row>
    <row r="23" spans="1:11" s="16" customFormat="1" x14ac:dyDescent="0.25">
      <c r="A23" s="89"/>
      <c r="B23" s="135">
        <v>3</v>
      </c>
      <c r="C23" s="135">
        <v>249</v>
      </c>
      <c r="D23" s="135">
        <v>4</v>
      </c>
      <c r="E23" s="135" t="s">
        <v>20</v>
      </c>
      <c r="F23" s="136">
        <v>11501</v>
      </c>
      <c r="G23" s="136" t="s">
        <v>15</v>
      </c>
      <c r="H23" s="137">
        <v>600000</v>
      </c>
      <c r="I23" s="138">
        <f t="shared" si="3"/>
        <v>600000</v>
      </c>
      <c r="J23" s="21">
        <f>H23-I23</f>
        <v>0</v>
      </c>
    </row>
    <row r="24" spans="1:11" s="16" customFormat="1" x14ac:dyDescent="0.25">
      <c r="A24" s="89"/>
      <c r="B24" s="135">
        <v>3</v>
      </c>
      <c r="C24" s="135">
        <v>251</v>
      </c>
      <c r="D24" s="135">
        <v>4</v>
      </c>
      <c r="E24" s="135" t="s">
        <v>20</v>
      </c>
      <c r="F24" s="136">
        <v>51116</v>
      </c>
      <c r="G24" s="136" t="s">
        <v>52</v>
      </c>
      <c r="H24" s="137">
        <v>20000</v>
      </c>
      <c r="I24" s="138">
        <f t="shared" si="3"/>
        <v>20000</v>
      </c>
    </row>
    <row r="25" spans="1:11" s="16" customFormat="1" x14ac:dyDescent="0.25">
      <c r="A25" s="89"/>
      <c r="B25" s="135">
        <v>3</v>
      </c>
      <c r="C25" s="135">
        <v>252</v>
      </c>
      <c r="D25" s="135">
        <v>4</v>
      </c>
      <c r="E25" s="135" t="s">
        <v>117</v>
      </c>
      <c r="F25" s="136">
        <v>11501</v>
      </c>
      <c r="G25" s="136" t="s">
        <v>15</v>
      </c>
      <c r="H25" s="137">
        <v>84000</v>
      </c>
      <c r="I25" s="138">
        <f t="shared" si="3"/>
        <v>84000</v>
      </c>
    </row>
    <row r="26" spans="1:11" s="16" customFormat="1" x14ac:dyDescent="0.25">
      <c r="A26" s="89"/>
      <c r="B26" s="135">
        <v>4</v>
      </c>
      <c r="C26" s="135">
        <v>253</v>
      </c>
      <c r="D26" s="135">
        <v>4</v>
      </c>
      <c r="E26" s="135" t="s">
        <v>26</v>
      </c>
      <c r="F26" s="136">
        <v>11501</v>
      </c>
      <c r="G26" s="136" t="s">
        <v>15</v>
      </c>
      <c r="H26" s="137">
        <v>700000</v>
      </c>
      <c r="I26" s="138">
        <f t="shared" si="3"/>
        <v>700000</v>
      </c>
    </row>
    <row r="27" spans="1:11" s="16" customFormat="1" x14ac:dyDescent="0.25">
      <c r="A27" s="89"/>
      <c r="B27" s="135">
        <v>5</v>
      </c>
      <c r="C27" s="135">
        <v>254</v>
      </c>
      <c r="D27" s="135">
        <v>4</v>
      </c>
      <c r="E27" s="135" t="s">
        <v>24</v>
      </c>
      <c r="F27" s="136">
        <v>11501</v>
      </c>
      <c r="G27" s="136" t="s">
        <v>15</v>
      </c>
      <c r="H27" s="137">
        <v>1077300</v>
      </c>
      <c r="I27" s="138">
        <f t="shared" si="3"/>
        <v>1077300</v>
      </c>
      <c r="J27" s="16" t="s">
        <v>179</v>
      </c>
    </row>
    <row r="28" spans="1:11" s="16" customFormat="1" x14ac:dyDescent="0.25">
      <c r="A28" s="89"/>
      <c r="B28" s="135">
        <v>5</v>
      </c>
      <c r="C28" s="135">
        <v>255</v>
      </c>
      <c r="D28" s="135">
        <v>4</v>
      </c>
      <c r="E28" s="135" t="s">
        <v>118</v>
      </c>
      <c r="F28" s="136">
        <v>51116</v>
      </c>
      <c r="G28" s="136" t="s">
        <v>52</v>
      </c>
      <c r="H28" s="137">
        <v>590000</v>
      </c>
      <c r="I28" s="138">
        <f t="shared" si="3"/>
        <v>590000</v>
      </c>
    </row>
    <row r="29" spans="1:11" s="16" customFormat="1" x14ac:dyDescent="0.25">
      <c r="A29" s="89"/>
      <c r="B29" s="135">
        <v>5</v>
      </c>
      <c r="C29" s="135">
        <v>256</v>
      </c>
      <c r="D29" s="135">
        <v>4</v>
      </c>
      <c r="E29" s="135" t="s">
        <v>24</v>
      </c>
      <c r="F29" s="136">
        <v>11501</v>
      </c>
      <c r="G29" s="136" t="s">
        <v>15</v>
      </c>
      <c r="H29" s="137">
        <v>2016625</v>
      </c>
      <c r="I29" s="138">
        <f t="shared" si="3"/>
        <v>2016625</v>
      </c>
      <c r="J29" s="16" t="s">
        <v>180</v>
      </c>
    </row>
    <row r="30" spans="1:11" s="16" customFormat="1" x14ac:dyDescent="0.25">
      <c r="A30" s="89"/>
      <c r="B30" s="135">
        <v>5</v>
      </c>
      <c r="C30" s="135">
        <v>257</v>
      </c>
      <c r="D30" s="135">
        <v>4</v>
      </c>
      <c r="E30" s="135" t="s">
        <v>18</v>
      </c>
      <c r="F30" s="136">
        <v>11501</v>
      </c>
      <c r="G30" s="136" t="s">
        <v>15</v>
      </c>
      <c r="H30" s="137">
        <v>517867</v>
      </c>
      <c r="I30" s="138">
        <f t="shared" si="3"/>
        <v>517867</v>
      </c>
      <c r="J30" s="20"/>
    </row>
    <row r="31" spans="1:11" s="16" customFormat="1" x14ac:dyDescent="0.25">
      <c r="A31" s="89"/>
      <c r="B31" s="135">
        <v>5</v>
      </c>
      <c r="C31" s="135">
        <v>258</v>
      </c>
      <c r="D31" s="135">
        <v>4</v>
      </c>
      <c r="E31" s="135" t="s">
        <v>46</v>
      </c>
      <c r="F31" s="136">
        <v>11501</v>
      </c>
      <c r="G31" s="136" t="s">
        <v>15</v>
      </c>
      <c r="H31" s="137">
        <v>100000</v>
      </c>
      <c r="I31" s="138">
        <f t="shared" si="3"/>
        <v>100000</v>
      </c>
      <c r="J31" s="20"/>
    </row>
    <row r="32" spans="1:11" s="16" customFormat="1" x14ac:dyDescent="0.25">
      <c r="A32" s="89"/>
      <c r="B32" s="135">
        <v>8</v>
      </c>
      <c r="C32" s="135">
        <v>259</v>
      </c>
      <c r="D32" s="135">
        <v>4</v>
      </c>
      <c r="E32" s="135" t="s">
        <v>22</v>
      </c>
      <c r="F32" s="136">
        <v>11501</v>
      </c>
      <c r="G32" s="136" t="s">
        <v>15</v>
      </c>
      <c r="H32" s="137">
        <v>1674768</v>
      </c>
      <c r="I32" s="138">
        <f t="shared" si="3"/>
        <v>1674768</v>
      </c>
      <c r="J32" s="20"/>
    </row>
    <row r="33" spans="1:10" s="16" customFormat="1" x14ac:dyDescent="0.25">
      <c r="A33" s="89"/>
      <c r="B33" s="135">
        <v>8</v>
      </c>
      <c r="C33" s="135">
        <v>261</v>
      </c>
      <c r="D33" s="135">
        <v>4</v>
      </c>
      <c r="E33" s="135" t="s">
        <v>16</v>
      </c>
      <c r="F33" s="136">
        <v>11501</v>
      </c>
      <c r="G33" s="136" t="s">
        <v>15</v>
      </c>
      <c r="H33" s="137">
        <v>8635119</v>
      </c>
      <c r="I33" s="138">
        <f t="shared" si="3"/>
        <v>8635119</v>
      </c>
      <c r="J33" s="20"/>
    </row>
    <row r="34" spans="1:10" s="16" customFormat="1" x14ac:dyDescent="0.25">
      <c r="A34" s="89"/>
      <c r="B34" s="135">
        <v>9</v>
      </c>
      <c r="C34" s="135">
        <v>262</v>
      </c>
      <c r="D34" s="135">
        <v>4</v>
      </c>
      <c r="E34" s="135" t="s">
        <v>24</v>
      </c>
      <c r="F34" s="136">
        <v>11501</v>
      </c>
      <c r="G34" s="136" t="s">
        <v>15</v>
      </c>
      <c r="H34" s="137">
        <v>8650000</v>
      </c>
      <c r="I34" s="138">
        <f t="shared" si="3"/>
        <v>8650000</v>
      </c>
      <c r="J34" s="20"/>
    </row>
    <row r="35" spans="1:10" s="16" customFormat="1" x14ac:dyDescent="0.25">
      <c r="A35" s="89"/>
      <c r="B35" s="135">
        <v>8</v>
      </c>
      <c r="C35" s="135">
        <v>263</v>
      </c>
      <c r="D35" s="135">
        <v>4</v>
      </c>
      <c r="E35" s="135" t="s">
        <v>119</v>
      </c>
      <c r="F35" s="136">
        <v>11501</v>
      </c>
      <c r="G35" s="136" t="s">
        <v>15</v>
      </c>
      <c r="H35" s="137">
        <v>268065000</v>
      </c>
      <c r="I35" s="138">
        <f t="shared" si="3"/>
        <v>268065000</v>
      </c>
      <c r="J35" s="20"/>
    </row>
    <row r="36" spans="1:10" s="16" customFormat="1" x14ac:dyDescent="0.25">
      <c r="A36" s="89"/>
      <c r="B36" s="135">
        <v>10</v>
      </c>
      <c r="C36" s="135">
        <v>264</v>
      </c>
      <c r="D36" s="135">
        <v>4</v>
      </c>
      <c r="E36" s="135" t="s">
        <v>16</v>
      </c>
      <c r="F36" s="136">
        <v>11501</v>
      </c>
      <c r="G36" s="136" t="s">
        <v>15</v>
      </c>
      <c r="H36" s="137">
        <v>2641351</v>
      </c>
      <c r="I36" s="138">
        <f t="shared" si="3"/>
        <v>2641351</v>
      </c>
      <c r="J36" s="20"/>
    </row>
    <row r="37" spans="1:10" s="16" customFormat="1" x14ac:dyDescent="0.25">
      <c r="A37" s="89"/>
      <c r="B37" s="135">
        <v>10</v>
      </c>
      <c r="C37" s="135">
        <v>265</v>
      </c>
      <c r="D37" s="135">
        <v>4</v>
      </c>
      <c r="E37" s="135" t="s">
        <v>16</v>
      </c>
      <c r="F37" s="136">
        <v>11501</v>
      </c>
      <c r="G37" s="136" t="s">
        <v>15</v>
      </c>
      <c r="H37" s="137">
        <v>346000</v>
      </c>
      <c r="I37" s="138">
        <f t="shared" si="3"/>
        <v>346000</v>
      </c>
      <c r="J37" s="20"/>
    </row>
    <row r="38" spans="1:10" s="16" customFormat="1" x14ac:dyDescent="0.25">
      <c r="A38" s="89"/>
      <c r="B38" s="135">
        <v>10</v>
      </c>
      <c r="C38" s="135">
        <v>266</v>
      </c>
      <c r="D38" s="135">
        <v>4</v>
      </c>
      <c r="E38" s="135" t="s">
        <v>120</v>
      </c>
      <c r="F38" s="136">
        <v>51116</v>
      </c>
      <c r="G38" s="136" t="s">
        <v>52</v>
      </c>
      <c r="H38" s="137">
        <v>30000000</v>
      </c>
      <c r="I38" s="138">
        <f t="shared" ref="I38:I48" si="4">H38</f>
        <v>30000000</v>
      </c>
      <c r="J38" s="20"/>
    </row>
    <row r="39" spans="1:10" s="16" customFormat="1" x14ac:dyDescent="0.25">
      <c r="A39" s="89"/>
      <c r="B39" s="135">
        <v>10</v>
      </c>
      <c r="C39" s="135">
        <v>267</v>
      </c>
      <c r="D39" s="135">
        <v>4</v>
      </c>
      <c r="E39" s="135" t="s">
        <v>121</v>
      </c>
      <c r="F39" s="136">
        <v>11501</v>
      </c>
      <c r="G39" s="136" t="s">
        <v>15</v>
      </c>
      <c r="H39" s="137">
        <v>2322000</v>
      </c>
      <c r="I39" s="138">
        <f t="shared" si="4"/>
        <v>2322000</v>
      </c>
      <c r="J39" s="20"/>
    </row>
    <row r="40" spans="1:10" s="16" customFormat="1" x14ac:dyDescent="0.25">
      <c r="A40" s="89"/>
      <c r="B40" s="135">
        <v>10</v>
      </c>
      <c r="C40" s="135">
        <v>268</v>
      </c>
      <c r="D40" s="135">
        <v>4</v>
      </c>
      <c r="E40" s="135" t="s">
        <v>122</v>
      </c>
      <c r="F40" s="136">
        <v>51129</v>
      </c>
      <c r="G40" s="136" t="s">
        <v>55</v>
      </c>
      <c r="H40" s="137">
        <v>19504000</v>
      </c>
      <c r="I40" s="138">
        <f t="shared" si="4"/>
        <v>19504000</v>
      </c>
      <c r="J40" s="20"/>
    </row>
    <row r="41" spans="1:10" s="16" customFormat="1" x14ac:dyDescent="0.25">
      <c r="A41" s="89"/>
      <c r="B41" s="135">
        <v>10</v>
      </c>
      <c r="C41" s="135">
        <v>269</v>
      </c>
      <c r="D41" s="135">
        <v>4</v>
      </c>
      <c r="E41" s="135" t="s">
        <v>28</v>
      </c>
      <c r="F41" s="136">
        <v>11501</v>
      </c>
      <c r="G41" s="136" t="s">
        <v>15</v>
      </c>
      <c r="H41" s="137">
        <v>1580100</v>
      </c>
      <c r="I41" s="138">
        <f t="shared" si="4"/>
        <v>1580100</v>
      </c>
      <c r="J41" s="20"/>
    </row>
    <row r="42" spans="1:10" s="16" customFormat="1" x14ac:dyDescent="0.25">
      <c r="A42" s="89"/>
      <c r="B42" s="135">
        <v>10</v>
      </c>
      <c r="C42" s="135">
        <v>270</v>
      </c>
      <c r="D42" s="135">
        <v>4</v>
      </c>
      <c r="E42" s="135" t="s">
        <v>112</v>
      </c>
      <c r="F42" s="136">
        <v>11501</v>
      </c>
      <c r="G42" s="136" t="s">
        <v>15</v>
      </c>
      <c r="H42" s="137">
        <v>1407470</v>
      </c>
      <c r="I42" s="138">
        <f t="shared" si="4"/>
        <v>1407470</v>
      </c>
      <c r="J42" s="20"/>
    </row>
    <row r="43" spans="1:10" s="16" customFormat="1" x14ac:dyDescent="0.25">
      <c r="A43" s="89"/>
      <c r="B43" s="135">
        <v>10</v>
      </c>
      <c r="C43" s="135">
        <v>271</v>
      </c>
      <c r="D43" s="135">
        <v>4</v>
      </c>
      <c r="E43" s="135" t="s">
        <v>123</v>
      </c>
      <c r="F43" s="136">
        <v>51116</v>
      </c>
      <c r="G43" s="136" t="s">
        <v>52</v>
      </c>
      <c r="H43" s="137">
        <v>150000</v>
      </c>
      <c r="I43" s="138">
        <f t="shared" si="4"/>
        <v>150000</v>
      </c>
      <c r="J43" s="20"/>
    </row>
    <row r="44" spans="1:10" s="16" customFormat="1" x14ac:dyDescent="0.25">
      <c r="A44" s="89"/>
      <c r="B44" s="135">
        <v>10</v>
      </c>
      <c r="C44" s="135">
        <v>272</v>
      </c>
      <c r="D44" s="135">
        <v>4</v>
      </c>
      <c r="E44" s="135" t="s">
        <v>124</v>
      </c>
      <c r="F44" s="136">
        <v>11501</v>
      </c>
      <c r="G44" s="136" t="s">
        <v>15</v>
      </c>
      <c r="H44" s="137">
        <v>1062000</v>
      </c>
      <c r="I44" s="138">
        <f t="shared" si="4"/>
        <v>1062000</v>
      </c>
      <c r="J44" s="20"/>
    </row>
    <row r="45" spans="1:10" s="16" customFormat="1" x14ac:dyDescent="0.25">
      <c r="A45" s="89"/>
      <c r="B45" s="135">
        <v>10</v>
      </c>
      <c r="C45" s="135">
        <v>273</v>
      </c>
      <c r="D45" s="135">
        <v>4</v>
      </c>
      <c r="E45" s="135" t="s">
        <v>41</v>
      </c>
      <c r="F45" s="136">
        <v>11501</v>
      </c>
      <c r="G45" s="136" t="s">
        <v>15</v>
      </c>
      <c r="H45" s="137">
        <v>68100</v>
      </c>
      <c r="I45" s="138">
        <f t="shared" si="4"/>
        <v>68100</v>
      </c>
      <c r="J45" s="20"/>
    </row>
    <row r="46" spans="1:10" s="16" customFormat="1" x14ac:dyDescent="0.25">
      <c r="A46" s="89"/>
      <c r="B46" s="135">
        <v>10</v>
      </c>
      <c r="C46" s="135">
        <v>274</v>
      </c>
      <c r="D46" s="135">
        <v>4</v>
      </c>
      <c r="E46" s="135" t="s">
        <v>112</v>
      </c>
      <c r="F46" s="136">
        <v>11501</v>
      </c>
      <c r="G46" s="136" t="s">
        <v>15</v>
      </c>
      <c r="H46" s="137">
        <v>277500</v>
      </c>
      <c r="I46" s="138">
        <f t="shared" si="4"/>
        <v>277500</v>
      </c>
      <c r="J46" s="20"/>
    </row>
    <row r="47" spans="1:10" s="16" customFormat="1" x14ac:dyDescent="0.25">
      <c r="A47" s="89"/>
      <c r="B47" s="135">
        <v>10</v>
      </c>
      <c r="C47" s="135">
        <v>275</v>
      </c>
      <c r="D47" s="135">
        <v>4</v>
      </c>
      <c r="E47" s="135" t="s">
        <v>24</v>
      </c>
      <c r="F47" s="136">
        <v>11501</v>
      </c>
      <c r="G47" s="136" t="s">
        <v>15</v>
      </c>
      <c r="H47" s="137">
        <v>553700</v>
      </c>
      <c r="I47" s="138">
        <f t="shared" si="4"/>
        <v>553700</v>
      </c>
      <c r="J47" s="20"/>
    </row>
    <row r="48" spans="1:10" s="16" customFormat="1" x14ac:dyDescent="0.25">
      <c r="A48" s="89"/>
      <c r="B48" s="135">
        <v>15</v>
      </c>
      <c r="C48" s="135">
        <v>276</v>
      </c>
      <c r="D48" s="135">
        <v>4</v>
      </c>
      <c r="E48" s="135" t="s">
        <v>24</v>
      </c>
      <c r="F48" s="136">
        <v>11501</v>
      </c>
      <c r="G48" s="136" t="s">
        <v>15</v>
      </c>
      <c r="H48" s="137">
        <v>669600</v>
      </c>
      <c r="I48" s="138">
        <f t="shared" si="4"/>
        <v>669600</v>
      </c>
      <c r="J48" s="20"/>
    </row>
    <row r="49" spans="1:10" s="16" customFormat="1" x14ac:dyDescent="0.25">
      <c r="A49" s="89"/>
      <c r="B49" s="135">
        <v>15</v>
      </c>
      <c r="C49" s="135">
        <v>277</v>
      </c>
      <c r="D49" s="135">
        <v>4</v>
      </c>
      <c r="E49" s="135" t="s">
        <v>30</v>
      </c>
      <c r="F49" s="136">
        <v>11501</v>
      </c>
      <c r="G49" s="136" t="s">
        <v>15</v>
      </c>
      <c r="H49" s="139">
        <v>180000</v>
      </c>
      <c r="I49" s="140">
        <f t="shared" ref="I49:I50" si="5">H49</f>
        <v>180000</v>
      </c>
      <c r="J49" s="20"/>
    </row>
    <row r="50" spans="1:10" s="16" customFormat="1" x14ac:dyDescent="0.25">
      <c r="A50" s="89"/>
      <c r="B50" s="135">
        <v>18</v>
      </c>
      <c r="C50" s="135">
        <v>278</v>
      </c>
      <c r="D50" s="135">
        <v>4</v>
      </c>
      <c r="E50" s="135" t="s">
        <v>119</v>
      </c>
      <c r="F50" s="136">
        <v>11501</v>
      </c>
      <c r="G50" s="136" t="s">
        <v>15</v>
      </c>
      <c r="H50" s="139">
        <v>1890000</v>
      </c>
      <c r="I50" s="140">
        <f t="shared" si="5"/>
        <v>1890000</v>
      </c>
      <c r="J50" s="20"/>
    </row>
    <row r="51" spans="1:10" s="16" customFormat="1" x14ac:dyDescent="0.25">
      <c r="A51" s="89"/>
      <c r="B51" s="135">
        <v>16</v>
      </c>
      <c r="C51" s="135">
        <v>280</v>
      </c>
      <c r="D51" s="135">
        <v>4</v>
      </c>
      <c r="E51" s="135" t="s">
        <v>16</v>
      </c>
      <c r="F51" s="136">
        <v>11501</v>
      </c>
      <c r="G51" s="136" t="s">
        <v>15</v>
      </c>
      <c r="H51" s="137">
        <v>15255000</v>
      </c>
      <c r="I51" s="138">
        <f t="shared" ref="I51" si="6">H51</f>
        <v>15255000</v>
      </c>
      <c r="J51" s="20"/>
    </row>
    <row r="52" spans="1:10" s="16" customFormat="1" x14ac:dyDescent="0.25">
      <c r="A52" s="89"/>
      <c r="B52" s="135">
        <v>12</v>
      </c>
      <c r="C52" s="135">
        <v>281</v>
      </c>
      <c r="D52" s="135">
        <v>4</v>
      </c>
      <c r="E52" s="135" t="s">
        <v>16</v>
      </c>
      <c r="F52" s="136">
        <v>11501</v>
      </c>
      <c r="G52" s="136" t="s">
        <v>15</v>
      </c>
      <c r="H52" s="137">
        <v>85000</v>
      </c>
      <c r="I52" s="138">
        <f t="shared" ref="I52:I57" si="7">H52</f>
        <v>85000</v>
      </c>
      <c r="J52" s="20"/>
    </row>
    <row r="53" spans="1:10" s="16" customFormat="1" x14ac:dyDescent="0.25">
      <c r="A53" s="89"/>
      <c r="B53" s="135">
        <v>15</v>
      </c>
      <c r="C53" s="135">
        <v>282</v>
      </c>
      <c r="D53" s="135">
        <v>4</v>
      </c>
      <c r="E53" s="135" t="s">
        <v>125</v>
      </c>
      <c r="F53" s="136">
        <v>51116</v>
      </c>
      <c r="G53" s="136" t="s">
        <v>52</v>
      </c>
      <c r="H53" s="137">
        <v>8622000</v>
      </c>
      <c r="I53" s="138">
        <f t="shared" si="7"/>
        <v>8622000</v>
      </c>
      <c r="J53" s="20"/>
    </row>
    <row r="54" spans="1:10" s="16" customFormat="1" x14ac:dyDescent="0.25">
      <c r="A54" s="89"/>
      <c r="B54" s="135">
        <v>18</v>
      </c>
      <c r="C54" s="135">
        <v>283</v>
      </c>
      <c r="D54" s="135">
        <v>4</v>
      </c>
      <c r="E54" s="135" t="s">
        <v>30</v>
      </c>
      <c r="F54" s="136">
        <v>11501</v>
      </c>
      <c r="G54" s="136" t="s">
        <v>15</v>
      </c>
      <c r="H54" s="137">
        <v>90000</v>
      </c>
      <c r="I54" s="138">
        <f t="shared" si="7"/>
        <v>90000</v>
      </c>
      <c r="J54" s="20"/>
    </row>
    <row r="55" spans="1:10" s="16" customFormat="1" x14ac:dyDescent="0.25">
      <c r="A55" s="89"/>
      <c r="B55" s="135">
        <v>24</v>
      </c>
      <c r="C55" s="135">
        <v>285</v>
      </c>
      <c r="D55" s="135">
        <v>4</v>
      </c>
      <c r="E55" s="135" t="s">
        <v>18</v>
      </c>
      <c r="F55" s="136">
        <v>11501</v>
      </c>
      <c r="G55" s="136" t="s">
        <v>15</v>
      </c>
      <c r="H55" s="137">
        <v>459285</v>
      </c>
      <c r="I55" s="138">
        <f t="shared" si="7"/>
        <v>459285</v>
      </c>
      <c r="J55" s="20"/>
    </row>
    <row r="56" spans="1:10" s="16" customFormat="1" x14ac:dyDescent="0.25">
      <c r="A56" s="89"/>
      <c r="B56" s="135">
        <v>24</v>
      </c>
      <c r="C56" s="135">
        <v>286</v>
      </c>
      <c r="D56" s="135">
        <v>4</v>
      </c>
      <c r="E56" s="135" t="s">
        <v>126</v>
      </c>
      <c r="F56" s="136">
        <v>51116</v>
      </c>
      <c r="G56" s="136" t="s">
        <v>52</v>
      </c>
      <c r="H56" s="137">
        <v>5225000</v>
      </c>
      <c r="I56" s="138">
        <f t="shared" si="7"/>
        <v>5225000</v>
      </c>
      <c r="J56" s="20"/>
    </row>
    <row r="57" spans="1:10" s="16" customFormat="1" x14ac:dyDescent="0.25">
      <c r="A57" s="89"/>
      <c r="B57" s="135">
        <v>24</v>
      </c>
      <c r="C57" s="135">
        <v>287</v>
      </c>
      <c r="D57" s="135">
        <v>4</v>
      </c>
      <c r="E57" s="135" t="s">
        <v>16</v>
      </c>
      <c r="F57" s="136">
        <v>11501</v>
      </c>
      <c r="G57" s="136" t="s">
        <v>15</v>
      </c>
      <c r="H57" s="137">
        <v>15303000</v>
      </c>
      <c r="I57" s="138">
        <f t="shared" si="7"/>
        <v>15303000</v>
      </c>
      <c r="J57" s="20"/>
    </row>
    <row r="58" spans="1:10" s="16" customFormat="1" x14ac:dyDescent="0.25">
      <c r="A58" s="89"/>
      <c r="B58" s="135">
        <v>25</v>
      </c>
      <c r="C58" s="135">
        <v>289</v>
      </c>
      <c r="D58" s="135">
        <v>4</v>
      </c>
      <c r="E58" s="135" t="s">
        <v>16</v>
      </c>
      <c r="F58" s="136">
        <v>11501</v>
      </c>
      <c r="G58" s="136" t="s">
        <v>15</v>
      </c>
      <c r="H58" s="137">
        <v>1973500</v>
      </c>
      <c r="I58" s="138">
        <f t="shared" ref="I58" si="8">H58</f>
        <v>1973500</v>
      </c>
      <c r="J58" s="20"/>
    </row>
    <row r="59" spans="1:10" s="16" customFormat="1" x14ac:dyDescent="0.25">
      <c r="A59" s="89"/>
      <c r="B59" s="135">
        <v>26</v>
      </c>
      <c r="C59" s="135">
        <v>290</v>
      </c>
      <c r="D59" s="135">
        <v>4</v>
      </c>
      <c r="E59" s="135" t="s">
        <v>42</v>
      </c>
      <c r="F59" s="136">
        <v>11501</v>
      </c>
      <c r="G59" s="136" t="s">
        <v>15</v>
      </c>
      <c r="H59" s="137">
        <v>813900</v>
      </c>
      <c r="I59" s="138">
        <f t="shared" ref="I59:I78" si="9">H59</f>
        <v>813900</v>
      </c>
      <c r="J59" s="20"/>
    </row>
    <row r="60" spans="1:10" s="16" customFormat="1" x14ac:dyDescent="0.25">
      <c r="A60" s="89"/>
      <c r="B60" s="135">
        <v>26</v>
      </c>
      <c r="C60" s="135">
        <v>291</v>
      </c>
      <c r="D60" s="135">
        <v>4</v>
      </c>
      <c r="E60" s="135" t="s">
        <v>65</v>
      </c>
      <c r="F60" s="136">
        <v>51116</v>
      </c>
      <c r="G60" s="136" t="s">
        <v>52</v>
      </c>
      <c r="H60" s="137">
        <v>500000</v>
      </c>
      <c r="I60" s="138">
        <f t="shared" si="9"/>
        <v>500000</v>
      </c>
      <c r="J60" s="20"/>
    </row>
    <row r="61" spans="1:10" s="16" customFormat="1" x14ac:dyDescent="0.25">
      <c r="A61" s="89"/>
      <c r="B61" s="135">
        <v>26</v>
      </c>
      <c r="C61" s="135">
        <v>293</v>
      </c>
      <c r="D61" s="135">
        <v>4</v>
      </c>
      <c r="E61" s="135" t="s">
        <v>127</v>
      </c>
      <c r="F61" s="136">
        <v>11501</v>
      </c>
      <c r="G61" s="136" t="s">
        <v>15</v>
      </c>
      <c r="H61" s="137">
        <f>20000+9000+22000+40000+22000+34000</f>
        <v>147000</v>
      </c>
      <c r="I61" s="138">
        <f t="shared" si="9"/>
        <v>147000</v>
      </c>
      <c r="J61" s="20"/>
    </row>
    <row r="62" spans="1:10" s="16" customFormat="1" x14ac:dyDescent="0.25">
      <c r="A62" s="89"/>
      <c r="B62" s="135">
        <v>26</v>
      </c>
      <c r="C62" s="135">
        <v>293</v>
      </c>
      <c r="D62" s="135">
        <v>4</v>
      </c>
      <c r="E62" s="135" t="s">
        <v>27</v>
      </c>
      <c r="F62" s="136">
        <v>11501</v>
      </c>
      <c r="G62" s="136" t="s">
        <v>15</v>
      </c>
      <c r="H62" s="137">
        <v>625000</v>
      </c>
      <c r="I62" s="138">
        <f t="shared" si="9"/>
        <v>625000</v>
      </c>
      <c r="J62" s="20"/>
    </row>
    <row r="63" spans="1:10" s="16" customFormat="1" x14ac:dyDescent="0.25">
      <c r="A63" s="89"/>
      <c r="B63" s="135">
        <v>26</v>
      </c>
      <c r="C63" s="135">
        <v>293</v>
      </c>
      <c r="D63" s="135">
        <v>4</v>
      </c>
      <c r="E63" s="135" t="s">
        <v>128</v>
      </c>
      <c r="F63" s="136">
        <v>11501</v>
      </c>
      <c r="G63" s="136" t="s">
        <v>15</v>
      </c>
      <c r="H63" s="137">
        <f>28400+125000</f>
        <v>153400</v>
      </c>
      <c r="I63" s="138">
        <f t="shared" si="9"/>
        <v>153400</v>
      </c>
      <c r="J63" s="20"/>
    </row>
    <row r="64" spans="1:10" s="16" customFormat="1" x14ac:dyDescent="0.25">
      <c r="A64" s="89"/>
      <c r="B64" s="135">
        <v>26</v>
      </c>
      <c r="C64" s="135">
        <v>293</v>
      </c>
      <c r="D64" s="135">
        <v>4</v>
      </c>
      <c r="E64" s="135" t="s">
        <v>43</v>
      </c>
      <c r="F64" s="136">
        <v>11501</v>
      </c>
      <c r="G64" s="136" t="s">
        <v>15</v>
      </c>
      <c r="H64" s="137">
        <f>150000+65000+24000+40000+12000</f>
        <v>291000</v>
      </c>
      <c r="I64" s="138">
        <f t="shared" si="9"/>
        <v>291000</v>
      </c>
      <c r="J64" s="20"/>
    </row>
    <row r="65" spans="1:10" s="16" customFormat="1" x14ac:dyDescent="0.25">
      <c r="A65" s="89"/>
      <c r="B65" s="135">
        <v>26</v>
      </c>
      <c r="C65" s="135">
        <v>294</v>
      </c>
      <c r="D65" s="135">
        <v>4</v>
      </c>
      <c r="E65" s="135" t="s">
        <v>129</v>
      </c>
      <c r="F65" s="136">
        <v>51116</v>
      </c>
      <c r="G65" s="136" t="s">
        <v>52</v>
      </c>
      <c r="H65" s="137">
        <v>1144000</v>
      </c>
      <c r="I65" s="138">
        <f t="shared" si="9"/>
        <v>1144000</v>
      </c>
      <c r="J65" s="20"/>
    </row>
    <row r="66" spans="1:10" s="16" customFormat="1" x14ac:dyDescent="0.25">
      <c r="A66" s="89"/>
      <c r="B66" s="135">
        <v>30</v>
      </c>
      <c r="C66" s="135">
        <v>287</v>
      </c>
      <c r="D66" s="135">
        <v>4</v>
      </c>
      <c r="E66" s="135" t="s">
        <v>24</v>
      </c>
      <c r="F66" s="136">
        <v>11501</v>
      </c>
      <c r="G66" s="136" t="s">
        <v>15</v>
      </c>
      <c r="H66" s="137">
        <v>1997400</v>
      </c>
      <c r="I66" s="138">
        <f t="shared" si="9"/>
        <v>1997400</v>
      </c>
      <c r="J66" s="20"/>
    </row>
    <row r="67" spans="1:10" s="16" customFormat="1" x14ac:dyDescent="0.25">
      <c r="A67" s="89"/>
      <c r="B67" s="135">
        <v>30</v>
      </c>
      <c r="C67" s="135">
        <v>296</v>
      </c>
      <c r="D67" s="135">
        <v>4</v>
      </c>
      <c r="E67" s="135" t="s">
        <v>22</v>
      </c>
      <c r="F67" s="136">
        <v>11501</v>
      </c>
      <c r="G67" s="136" t="s">
        <v>15</v>
      </c>
      <c r="H67" s="137">
        <v>1266110</v>
      </c>
      <c r="I67" s="138">
        <f t="shared" si="9"/>
        <v>1266110</v>
      </c>
      <c r="J67" s="20"/>
    </row>
    <row r="68" spans="1:10" s="16" customFormat="1" x14ac:dyDescent="0.25">
      <c r="A68" s="89"/>
      <c r="B68" s="135">
        <v>30</v>
      </c>
      <c r="C68" s="135">
        <v>297</v>
      </c>
      <c r="D68" s="135">
        <v>4</v>
      </c>
      <c r="E68" s="135" t="s">
        <v>25</v>
      </c>
      <c r="F68" s="136">
        <v>11501</v>
      </c>
      <c r="G68" s="136" t="s">
        <v>15</v>
      </c>
      <c r="H68" s="137">
        <v>178000</v>
      </c>
      <c r="I68" s="138">
        <f t="shared" si="9"/>
        <v>178000</v>
      </c>
      <c r="J68" s="20"/>
    </row>
    <row r="69" spans="1:10" s="16" customFormat="1" x14ac:dyDescent="0.25">
      <c r="A69" s="89"/>
      <c r="B69" s="135">
        <v>30</v>
      </c>
      <c r="C69" s="135">
        <v>298</v>
      </c>
      <c r="D69" s="135">
        <v>4</v>
      </c>
      <c r="E69" s="135" t="s">
        <v>16</v>
      </c>
      <c r="F69" s="136">
        <v>11501</v>
      </c>
      <c r="G69" s="136" t="s">
        <v>15</v>
      </c>
      <c r="H69" s="137">
        <v>7016000</v>
      </c>
      <c r="I69" s="138">
        <f t="shared" si="9"/>
        <v>7016000</v>
      </c>
      <c r="J69" s="20"/>
    </row>
    <row r="70" spans="1:10" s="16" customFormat="1" x14ac:dyDescent="0.25">
      <c r="A70" s="89"/>
      <c r="B70" s="135">
        <v>30</v>
      </c>
      <c r="C70" s="135">
        <v>299</v>
      </c>
      <c r="D70" s="135">
        <v>4</v>
      </c>
      <c r="E70" s="135" t="s">
        <v>28</v>
      </c>
      <c r="F70" s="136">
        <v>11501</v>
      </c>
      <c r="G70" s="136" t="s">
        <v>15</v>
      </c>
      <c r="H70" s="137">
        <v>2650000</v>
      </c>
      <c r="I70" s="138">
        <f t="shared" si="9"/>
        <v>2650000</v>
      </c>
      <c r="J70" s="20"/>
    </row>
    <row r="71" spans="1:10" s="16" customFormat="1" x14ac:dyDescent="0.25">
      <c r="A71" s="89"/>
      <c r="B71" s="135">
        <v>30</v>
      </c>
      <c r="C71" s="135">
        <v>299</v>
      </c>
      <c r="D71" s="135">
        <v>4</v>
      </c>
      <c r="E71" s="135" t="s">
        <v>130</v>
      </c>
      <c r="F71" s="136">
        <v>11501</v>
      </c>
      <c r="G71" s="136" t="s">
        <v>15</v>
      </c>
      <c r="H71" s="137">
        <v>375000</v>
      </c>
      <c r="I71" s="138">
        <f t="shared" ref="I71:I74" si="10">H71</f>
        <v>375000</v>
      </c>
      <c r="J71" s="20"/>
    </row>
    <row r="72" spans="1:10" s="16" customFormat="1" x14ac:dyDescent="0.25">
      <c r="A72" s="89"/>
      <c r="B72" s="135">
        <v>30</v>
      </c>
      <c r="C72" s="135">
        <v>299</v>
      </c>
      <c r="D72" s="135">
        <v>4</v>
      </c>
      <c r="E72" s="135" t="s">
        <v>56</v>
      </c>
      <c r="F72" s="136">
        <v>11501</v>
      </c>
      <c r="G72" s="136" t="s">
        <v>15</v>
      </c>
      <c r="H72" s="137">
        <f>7110+123250+12090</f>
        <v>142450</v>
      </c>
      <c r="I72" s="138">
        <f t="shared" si="10"/>
        <v>142450</v>
      </c>
      <c r="J72" s="20"/>
    </row>
    <row r="73" spans="1:10" s="16" customFormat="1" x14ac:dyDescent="0.25">
      <c r="A73" s="89"/>
      <c r="B73" s="135">
        <v>30</v>
      </c>
      <c r="C73" s="135">
        <v>299</v>
      </c>
      <c r="D73" s="135">
        <v>4</v>
      </c>
      <c r="E73" s="135" t="s">
        <v>131</v>
      </c>
      <c r="F73" s="136">
        <v>11501</v>
      </c>
      <c r="G73" s="136" t="s">
        <v>15</v>
      </c>
      <c r="H73" s="137">
        <v>260000</v>
      </c>
      <c r="I73" s="138">
        <f t="shared" si="10"/>
        <v>260000</v>
      </c>
      <c r="J73" s="20"/>
    </row>
    <row r="74" spans="1:10" s="16" customFormat="1" x14ac:dyDescent="0.25">
      <c r="A74" s="89"/>
      <c r="B74" s="135">
        <v>30</v>
      </c>
      <c r="C74" s="135">
        <v>299</v>
      </c>
      <c r="D74" s="135">
        <v>4</v>
      </c>
      <c r="E74" s="135" t="s">
        <v>118</v>
      </c>
      <c r="F74" s="136">
        <v>11501</v>
      </c>
      <c r="G74" s="136" t="s">
        <v>15</v>
      </c>
      <c r="H74" s="137">
        <f>2450000+1150000</f>
        <v>3600000</v>
      </c>
      <c r="I74" s="138">
        <f t="shared" si="10"/>
        <v>3600000</v>
      </c>
      <c r="J74" s="20"/>
    </row>
    <row r="75" spans="1:10" s="16" customFormat="1" x14ac:dyDescent="0.25">
      <c r="A75" s="89"/>
      <c r="B75" s="135">
        <v>30</v>
      </c>
      <c r="C75" s="135">
        <v>301</v>
      </c>
      <c r="D75" s="135">
        <v>4</v>
      </c>
      <c r="E75" s="135" t="s">
        <v>22</v>
      </c>
      <c r="F75" s="136">
        <v>11501</v>
      </c>
      <c r="G75" s="136" t="s">
        <v>15</v>
      </c>
      <c r="H75" s="137">
        <v>197136</v>
      </c>
      <c r="I75" s="138">
        <f t="shared" si="9"/>
        <v>197136</v>
      </c>
      <c r="J75" s="20"/>
    </row>
    <row r="76" spans="1:10" s="16" customFormat="1" x14ac:dyDescent="0.25">
      <c r="A76" s="89"/>
      <c r="B76" s="135">
        <v>31</v>
      </c>
      <c r="C76" s="135">
        <v>302</v>
      </c>
      <c r="D76" s="135">
        <v>4</v>
      </c>
      <c r="E76" s="135" t="s">
        <v>105</v>
      </c>
      <c r="F76" s="136">
        <v>11501</v>
      </c>
      <c r="G76" s="136" t="s">
        <v>15</v>
      </c>
      <c r="H76" s="137">
        <v>715000</v>
      </c>
      <c r="I76" s="138">
        <f t="shared" si="9"/>
        <v>715000</v>
      </c>
      <c r="J76" s="20"/>
    </row>
    <row r="77" spans="1:10" s="16" customFormat="1" x14ac:dyDescent="0.25">
      <c r="A77" s="89"/>
      <c r="B77" s="135">
        <v>31</v>
      </c>
      <c r="C77" s="135">
        <v>303</v>
      </c>
      <c r="D77" s="135">
        <v>4</v>
      </c>
      <c r="E77" s="135" t="s">
        <v>56</v>
      </c>
      <c r="F77" s="136">
        <v>11501</v>
      </c>
      <c r="G77" s="136" t="s">
        <v>15</v>
      </c>
      <c r="H77" s="137">
        <v>245200</v>
      </c>
      <c r="I77" s="138">
        <f t="shared" si="9"/>
        <v>245200</v>
      </c>
      <c r="J77" s="20"/>
    </row>
    <row r="78" spans="1:10" s="16" customFormat="1" x14ac:dyDescent="0.25">
      <c r="A78" s="89"/>
      <c r="B78" s="135">
        <v>31</v>
      </c>
      <c r="C78" s="135">
        <v>304</v>
      </c>
      <c r="D78" s="135">
        <v>4</v>
      </c>
      <c r="E78" s="135" t="s">
        <v>18</v>
      </c>
      <c r="F78" s="136">
        <v>11501</v>
      </c>
      <c r="G78" s="136" t="s">
        <v>15</v>
      </c>
      <c r="H78" s="137">
        <v>663972</v>
      </c>
      <c r="I78" s="138">
        <f t="shared" si="9"/>
        <v>663972</v>
      </c>
      <c r="J78" s="20"/>
    </row>
    <row r="79" spans="1:10" s="16" customFormat="1" x14ac:dyDescent="0.25">
      <c r="A79" s="98" t="s">
        <v>12</v>
      </c>
      <c r="B79" s="99"/>
      <c r="C79" s="99"/>
      <c r="D79" s="99"/>
      <c r="E79" s="99"/>
      <c r="F79" s="100"/>
      <c r="G79" s="100"/>
      <c r="H79" s="101">
        <f>SUM(H17:H78)</f>
        <v>451838650</v>
      </c>
      <c r="I79" s="101">
        <f>SUM(I17:I78)</f>
        <v>451838650</v>
      </c>
    </row>
    <row r="80" spans="1:10" s="16" customFormat="1" x14ac:dyDescent="0.25">
      <c r="A80" s="90"/>
      <c r="B80" s="91"/>
      <c r="C80" s="92"/>
      <c r="D80" s="93"/>
      <c r="E80" s="93"/>
      <c r="F80" s="93"/>
      <c r="G80" s="93"/>
      <c r="H80" s="93"/>
      <c r="I80" s="93"/>
    </row>
    <row r="81" spans="1:11" s="16" customFormat="1" ht="15.75" thickBot="1" x14ac:dyDescent="0.3">
      <c r="A81" s="94"/>
      <c r="B81" s="95"/>
      <c r="C81" s="95"/>
      <c r="D81" s="95"/>
      <c r="E81" s="95"/>
      <c r="F81" s="95"/>
      <c r="G81" s="95"/>
      <c r="H81" s="96">
        <f>H16+H79</f>
        <v>470958450</v>
      </c>
      <c r="I81" s="97">
        <f>I16+I79</f>
        <v>470958450</v>
      </c>
      <c r="J81" s="21">
        <f>H81-I81</f>
        <v>0</v>
      </c>
    </row>
    <row r="82" spans="1:11" s="16" customFormat="1" ht="15.75" thickTop="1" x14ac:dyDescent="0.25">
      <c r="A82"/>
      <c r="B82"/>
      <c r="C82"/>
      <c r="D82"/>
      <c r="E82"/>
      <c r="F82"/>
      <c r="G82"/>
      <c r="H82"/>
      <c r="I82"/>
    </row>
    <row r="83" spans="1:11" s="16" customFormat="1" ht="15.75" customHeight="1" x14ac:dyDescent="0.25">
      <c r="A83"/>
      <c r="B83" s="135">
        <v>3</v>
      </c>
      <c r="C83" s="135">
        <v>247</v>
      </c>
      <c r="D83" s="135">
        <v>4</v>
      </c>
      <c r="E83" s="135" t="s">
        <v>112</v>
      </c>
      <c r="F83" s="136">
        <v>11501</v>
      </c>
      <c r="G83" s="136" t="s">
        <v>15</v>
      </c>
      <c r="H83" s="137">
        <v>-27</v>
      </c>
      <c r="I83" s="138">
        <f t="shared" ref="I83:I86" si="11">H83</f>
        <v>-27</v>
      </c>
      <c r="J83" s="127" t="s">
        <v>178</v>
      </c>
    </row>
    <row r="84" spans="1:11" s="16" customFormat="1" x14ac:dyDescent="0.25">
      <c r="A84"/>
      <c r="B84" s="135">
        <v>10</v>
      </c>
      <c r="C84" s="135">
        <v>272</v>
      </c>
      <c r="D84" s="135">
        <v>4</v>
      </c>
      <c r="E84" s="135" t="s">
        <v>124</v>
      </c>
      <c r="F84" s="136">
        <v>11501</v>
      </c>
      <c r="G84" s="136" t="s">
        <v>15</v>
      </c>
      <c r="H84" s="137">
        <f>1178820-1062000</f>
        <v>116820</v>
      </c>
      <c r="I84" s="138">
        <f t="shared" si="11"/>
        <v>116820</v>
      </c>
      <c r="J84" s="127" t="s">
        <v>170</v>
      </c>
    </row>
    <row r="85" spans="1:11" s="16" customFormat="1" x14ac:dyDescent="0.25">
      <c r="A85"/>
      <c r="B85" s="135">
        <v>25</v>
      </c>
      <c r="C85" s="135">
        <v>289</v>
      </c>
      <c r="D85" s="135">
        <v>4</v>
      </c>
      <c r="E85" s="135" t="s">
        <v>16</v>
      </c>
      <c r="F85" s="136">
        <v>11501</v>
      </c>
      <c r="G85" s="136" t="s">
        <v>15</v>
      </c>
      <c r="H85" s="137">
        <v>-1000</v>
      </c>
      <c r="I85" s="138">
        <f t="shared" si="11"/>
        <v>-1000</v>
      </c>
      <c r="J85" s="127" t="s">
        <v>178</v>
      </c>
    </row>
    <row r="86" spans="1:11" s="16" customFormat="1" x14ac:dyDescent="0.25">
      <c r="A86"/>
      <c r="B86" s="135">
        <v>5</v>
      </c>
      <c r="C86" s="135">
        <v>256</v>
      </c>
      <c r="D86" s="135">
        <v>4</v>
      </c>
      <c r="E86" s="135" t="s">
        <v>24</v>
      </c>
      <c r="F86" s="136">
        <v>11501</v>
      </c>
      <c r="G86" s="136" t="s">
        <v>15</v>
      </c>
      <c r="H86" s="137">
        <v>-16625</v>
      </c>
      <c r="I86" s="138">
        <f t="shared" si="11"/>
        <v>-16625</v>
      </c>
      <c r="J86" s="127" t="s">
        <v>178</v>
      </c>
    </row>
    <row r="87" spans="1:11" s="16" customFormat="1" x14ac:dyDescent="0.25">
      <c r="A87"/>
      <c r="B87"/>
      <c r="C87"/>
      <c r="D87"/>
      <c r="E87"/>
      <c r="F87"/>
      <c r="G87"/>
      <c r="H87" s="154">
        <f>SUM(H83:H86)</f>
        <v>99168</v>
      </c>
      <c r="I87"/>
    </row>
    <row r="88" spans="1:11" s="16" customFormat="1" x14ac:dyDescent="0.25">
      <c r="A88"/>
      <c r="B88"/>
      <c r="C88"/>
      <c r="D88"/>
      <c r="E88"/>
      <c r="F88"/>
      <c r="G88"/>
      <c r="H88"/>
      <c r="I88"/>
      <c r="K88" s="16">
        <v>2135000</v>
      </c>
    </row>
    <row r="89" spans="1:11" s="16" customFormat="1" x14ac:dyDescent="0.25">
      <c r="A89"/>
      <c r="B89" s="135">
        <v>10</v>
      </c>
      <c r="C89" s="135">
        <v>268</v>
      </c>
      <c r="D89" s="135">
        <v>4</v>
      </c>
      <c r="E89" s="135" t="s">
        <v>122</v>
      </c>
      <c r="F89" s="136">
        <v>51129</v>
      </c>
      <c r="G89" s="136" t="s">
        <v>55</v>
      </c>
      <c r="H89" s="137">
        <f>19651200-19504000</f>
        <v>147200</v>
      </c>
      <c r="I89" s="138">
        <f>H89</f>
        <v>147200</v>
      </c>
      <c r="J89" s="127" t="s">
        <v>170</v>
      </c>
    </row>
    <row r="90" spans="1:11" x14ac:dyDescent="0.25">
      <c r="K90">
        <v>112500</v>
      </c>
    </row>
    <row r="91" spans="1:11" x14ac:dyDescent="0.25">
      <c r="K91">
        <f>SUM(K90:K90)</f>
        <v>112500</v>
      </c>
    </row>
  </sheetData>
  <autoFilter ref="F1:F82"/>
  <mergeCells count="6">
    <mergeCell ref="A5:I5"/>
    <mergeCell ref="A7:B8"/>
    <mergeCell ref="C7:C8"/>
    <mergeCell ref="D7:D8"/>
    <mergeCell ref="E7:E8"/>
    <mergeCell ref="F7:H7"/>
  </mergeCells>
  <pageMargins left="0.55000000000000004" right="0.25" top="0.51" bottom="0.43" header="0.3" footer="0.3"/>
  <pageSetup paperSize="14" scale="64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96"/>
  <sheetViews>
    <sheetView topLeftCell="A43" zoomScale="98" zoomScaleNormal="98" workbookViewId="0">
      <selection activeCell="I16" sqref="I16"/>
    </sheetView>
  </sheetViews>
  <sheetFormatPr defaultRowHeight="15" x14ac:dyDescent="0.25"/>
  <cols>
    <col min="1" max="1" width="9.85546875" customWidth="1"/>
    <col min="2" max="2" width="3.42578125" customWidth="1"/>
    <col min="3" max="3" width="5.28515625" customWidth="1"/>
    <col min="4" max="4" width="4.28515625" customWidth="1"/>
    <col min="5" max="5" width="19.28515625" customWidth="1"/>
    <col min="6" max="6" width="7.5703125" customWidth="1"/>
    <col min="7" max="7" width="24.85546875" customWidth="1"/>
    <col min="8" max="8" width="17.5703125" customWidth="1"/>
    <col min="9" max="9" width="16.5703125" customWidth="1"/>
    <col min="10" max="10" width="13.85546875" bestFit="1" customWidth="1"/>
    <col min="11" max="11" width="14.28515625" bestFit="1" customWidth="1"/>
  </cols>
  <sheetData>
    <row r="1" spans="1:13" x14ac:dyDescent="0.25">
      <c r="A1" s="2" t="s">
        <v>35</v>
      </c>
      <c r="B1" s="3"/>
      <c r="C1" s="4"/>
      <c r="D1" s="3"/>
      <c r="E1" s="3"/>
      <c r="F1" s="3"/>
      <c r="G1" s="3"/>
      <c r="H1" s="5"/>
      <c r="I1" s="5"/>
    </row>
    <row r="2" spans="1:13" ht="15" customHeight="1" x14ac:dyDescent="0.25">
      <c r="A2" s="2" t="s">
        <v>0</v>
      </c>
      <c r="B2" s="3"/>
      <c r="C2" s="4"/>
      <c r="D2" s="3"/>
      <c r="E2" s="3"/>
      <c r="F2" s="3"/>
      <c r="G2" s="3"/>
      <c r="H2" s="5"/>
      <c r="I2" s="5"/>
    </row>
    <row r="3" spans="1:13" ht="15" customHeight="1" x14ac:dyDescent="0.25">
      <c r="A3" s="6" t="s">
        <v>1</v>
      </c>
      <c r="B3" s="3"/>
      <c r="C3" s="4"/>
      <c r="D3" s="3"/>
      <c r="E3" s="3"/>
      <c r="F3" s="3"/>
      <c r="G3" s="3"/>
      <c r="H3" s="5"/>
      <c r="I3" s="5"/>
    </row>
    <row r="4" spans="1:13" ht="15" customHeight="1" x14ac:dyDescent="0.25">
      <c r="A4" s="6"/>
      <c r="B4" s="3"/>
      <c r="C4" s="4"/>
      <c r="D4" s="3"/>
      <c r="E4" s="3"/>
      <c r="F4" s="3"/>
      <c r="G4" s="3"/>
      <c r="H4" s="5"/>
      <c r="I4" s="5"/>
    </row>
    <row r="5" spans="1:13" ht="21" customHeight="1" x14ac:dyDescent="0.25">
      <c r="A5" s="167" t="s">
        <v>132</v>
      </c>
      <c r="B5" s="167"/>
      <c r="C5" s="167"/>
      <c r="D5" s="167"/>
      <c r="E5" s="167"/>
      <c r="F5" s="167"/>
      <c r="G5" s="167"/>
      <c r="H5" s="167"/>
      <c r="I5" s="167"/>
    </row>
    <row r="6" spans="1:13" ht="15" customHeight="1" x14ac:dyDescent="0.25"/>
    <row r="7" spans="1:13" ht="15" customHeight="1" x14ac:dyDescent="0.25">
      <c r="A7" s="168" t="s">
        <v>2</v>
      </c>
      <c r="B7" s="168"/>
      <c r="C7" s="168" t="s">
        <v>14</v>
      </c>
      <c r="D7" s="168" t="s">
        <v>3</v>
      </c>
      <c r="E7" s="168" t="s">
        <v>4</v>
      </c>
      <c r="F7" s="169" t="s">
        <v>5</v>
      </c>
      <c r="G7" s="169"/>
      <c r="H7" s="169"/>
      <c r="I7" s="9" t="s">
        <v>6</v>
      </c>
    </row>
    <row r="8" spans="1:13" ht="15" customHeight="1" x14ac:dyDescent="0.25">
      <c r="A8" s="168"/>
      <c r="B8" s="168"/>
      <c r="C8" s="168"/>
      <c r="D8" s="168"/>
      <c r="E8" s="168"/>
      <c r="F8" s="71" t="s">
        <v>7</v>
      </c>
      <c r="G8" s="71" t="s">
        <v>8</v>
      </c>
      <c r="H8" s="9" t="s">
        <v>9</v>
      </c>
      <c r="I8" s="9" t="s">
        <v>10</v>
      </c>
      <c r="M8" t="s">
        <v>13</v>
      </c>
    </row>
    <row r="9" spans="1:13" ht="15" customHeight="1" x14ac:dyDescent="0.25">
      <c r="A9" s="11">
        <v>2022</v>
      </c>
      <c r="B9" s="11"/>
      <c r="C9" s="11"/>
      <c r="D9" s="11"/>
      <c r="E9" s="11"/>
      <c r="F9" s="11"/>
      <c r="G9" s="11"/>
      <c r="H9" s="13"/>
      <c r="I9" s="12"/>
    </row>
    <row r="10" spans="1:13" x14ac:dyDescent="0.25">
      <c r="A10" s="17" t="s">
        <v>54</v>
      </c>
      <c r="B10" s="119">
        <v>1</v>
      </c>
      <c r="C10" s="120">
        <v>306</v>
      </c>
      <c r="D10" s="120">
        <v>2</v>
      </c>
      <c r="E10" s="120" t="s">
        <v>34</v>
      </c>
      <c r="F10" s="121">
        <v>51101</v>
      </c>
      <c r="G10" s="121" t="s">
        <v>17</v>
      </c>
      <c r="H10" s="123">
        <v>11950000</v>
      </c>
      <c r="I10" s="123">
        <f t="shared" ref="I10" si="0">H10</f>
        <v>11950000</v>
      </c>
    </row>
    <row r="11" spans="1:13" ht="15" customHeight="1" x14ac:dyDescent="0.25">
      <c r="A11" s="17"/>
      <c r="B11" s="119">
        <v>5</v>
      </c>
      <c r="C11" s="120">
        <v>309</v>
      </c>
      <c r="D11" s="120">
        <v>2</v>
      </c>
      <c r="E11" s="120" t="s">
        <v>138</v>
      </c>
      <c r="F11" s="121">
        <v>11501</v>
      </c>
      <c r="G11" s="121" t="s">
        <v>15</v>
      </c>
      <c r="H11" s="123">
        <v>153000</v>
      </c>
      <c r="I11" s="123">
        <f t="shared" ref="I11" si="1">H11</f>
        <v>153000</v>
      </c>
    </row>
    <row r="12" spans="1:13" ht="15" customHeight="1" x14ac:dyDescent="0.25">
      <c r="A12" s="17"/>
      <c r="B12" s="119">
        <v>1</v>
      </c>
      <c r="C12" s="120">
        <v>313</v>
      </c>
      <c r="D12" s="120">
        <v>2</v>
      </c>
      <c r="E12" s="120" t="s">
        <v>139</v>
      </c>
      <c r="F12" s="121">
        <v>11501</v>
      </c>
      <c r="G12" s="121" t="s">
        <v>15</v>
      </c>
      <c r="H12" s="123">
        <v>85000</v>
      </c>
      <c r="I12" s="123">
        <f t="shared" ref="I12:I15" si="2">H12</f>
        <v>85000</v>
      </c>
    </row>
    <row r="13" spans="1:13" x14ac:dyDescent="0.25">
      <c r="A13" s="17"/>
      <c r="B13" s="119">
        <v>8</v>
      </c>
      <c r="C13" s="120">
        <v>318</v>
      </c>
      <c r="D13" s="120">
        <v>2</v>
      </c>
      <c r="E13" s="120" t="s">
        <v>140</v>
      </c>
      <c r="F13" s="121">
        <v>51101</v>
      </c>
      <c r="G13" s="121" t="s">
        <v>17</v>
      </c>
      <c r="H13" s="123">
        <v>1940000</v>
      </c>
      <c r="I13" s="123">
        <f t="shared" si="2"/>
        <v>1940000</v>
      </c>
    </row>
    <row r="14" spans="1:13" ht="15" customHeight="1" x14ac:dyDescent="0.25">
      <c r="A14" s="17"/>
      <c r="B14" s="119">
        <v>19</v>
      </c>
      <c r="C14" s="120">
        <v>335</v>
      </c>
      <c r="D14" s="120">
        <v>2</v>
      </c>
      <c r="E14" s="120" t="s">
        <v>16</v>
      </c>
      <c r="F14" s="121">
        <v>11501</v>
      </c>
      <c r="G14" s="121" t="s">
        <v>15</v>
      </c>
      <c r="H14" s="123">
        <v>2700000</v>
      </c>
      <c r="I14" s="123">
        <f t="shared" si="2"/>
        <v>2700000</v>
      </c>
    </row>
    <row r="15" spans="1:13" s="16" customFormat="1" ht="15" customHeight="1" x14ac:dyDescent="0.25">
      <c r="A15" s="17"/>
      <c r="B15" s="119">
        <v>28</v>
      </c>
      <c r="C15" s="120">
        <v>342</v>
      </c>
      <c r="D15" s="120">
        <v>2</v>
      </c>
      <c r="E15" s="120" t="s">
        <v>16</v>
      </c>
      <c r="F15" s="121">
        <v>11501</v>
      </c>
      <c r="G15" s="121" t="s">
        <v>15</v>
      </c>
      <c r="H15" s="123">
        <v>4067000</v>
      </c>
      <c r="I15" s="123">
        <f t="shared" si="2"/>
        <v>4067000</v>
      </c>
    </row>
    <row r="16" spans="1:13" s="16" customFormat="1" ht="15" customHeight="1" x14ac:dyDescent="0.25">
      <c r="A16" s="42" t="s">
        <v>11</v>
      </c>
      <c r="B16" s="17"/>
      <c r="C16" s="17"/>
      <c r="D16" s="17"/>
      <c r="E16" s="17"/>
      <c r="F16" s="19"/>
      <c r="G16" s="19"/>
      <c r="H16" s="43">
        <f>SUM(H10:H15)</f>
        <v>20895000</v>
      </c>
      <c r="I16" s="43">
        <f>SUM(I10:I15)</f>
        <v>20895000</v>
      </c>
      <c r="J16" s="21">
        <f>H16-I16</f>
        <v>0</v>
      </c>
    </row>
    <row r="17" spans="1:11" s="16" customFormat="1" ht="15" customHeight="1" x14ac:dyDescent="0.25">
      <c r="A17" s="17" t="s">
        <v>54</v>
      </c>
      <c r="B17" s="119">
        <v>1</v>
      </c>
      <c r="C17" s="120">
        <v>305</v>
      </c>
      <c r="D17" s="120">
        <v>4</v>
      </c>
      <c r="E17" s="120" t="s">
        <v>24</v>
      </c>
      <c r="F17" s="121">
        <v>11501</v>
      </c>
      <c r="G17" s="121" t="s">
        <v>15</v>
      </c>
      <c r="H17" s="122">
        <v>8521500</v>
      </c>
      <c r="I17" s="123">
        <f t="shared" ref="I17:I52" si="3">H17</f>
        <v>8521500</v>
      </c>
    </row>
    <row r="18" spans="1:11" s="16" customFormat="1" ht="15" customHeight="1" x14ac:dyDescent="0.25">
      <c r="A18" s="18"/>
      <c r="B18" s="119">
        <v>1</v>
      </c>
      <c r="C18" s="120">
        <v>307</v>
      </c>
      <c r="D18" s="120">
        <v>4</v>
      </c>
      <c r="E18" s="120" t="s">
        <v>133</v>
      </c>
      <c r="F18" s="121">
        <v>11501</v>
      </c>
      <c r="G18" s="121" t="s">
        <v>15</v>
      </c>
      <c r="H18" s="122">
        <v>1060000</v>
      </c>
      <c r="I18" s="123">
        <f t="shared" si="3"/>
        <v>1060000</v>
      </c>
    </row>
    <row r="19" spans="1:11" s="16" customFormat="1" ht="15" customHeight="1" x14ac:dyDescent="0.25">
      <c r="A19" s="18"/>
      <c r="B19" s="119">
        <v>1</v>
      </c>
      <c r="C19" s="120">
        <v>308</v>
      </c>
      <c r="D19" s="120">
        <v>4</v>
      </c>
      <c r="E19" s="120" t="s">
        <v>46</v>
      </c>
      <c r="F19" s="121">
        <v>11501</v>
      </c>
      <c r="G19" s="121" t="s">
        <v>15</v>
      </c>
      <c r="H19" s="122">
        <v>100000</v>
      </c>
      <c r="I19" s="123">
        <f t="shared" si="3"/>
        <v>100000</v>
      </c>
    </row>
    <row r="20" spans="1:11" s="16" customFormat="1" ht="15" customHeight="1" x14ac:dyDescent="0.25">
      <c r="A20" s="18"/>
      <c r="B20" s="119">
        <v>5</v>
      </c>
      <c r="C20" s="120">
        <v>310</v>
      </c>
      <c r="D20" s="120">
        <v>4</v>
      </c>
      <c r="E20" s="120" t="s">
        <v>24</v>
      </c>
      <c r="F20" s="121">
        <v>11501</v>
      </c>
      <c r="G20" s="121" t="s">
        <v>15</v>
      </c>
      <c r="H20" s="122">
        <v>1840003</v>
      </c>
      <c r="I20" s="123">
        <f t="shared" si="3"/>
        <v>1840003</v>
      </c>
      <c r="K20" s="21"/>
    </row>
    <row r="21" spans="1:11" s="16" customFormat="1" ht="15" customHeight="1" x14ac:dyDescent="0.25">
      <c r="A21" s="18"/>
      <c r="B21" s="119">
        <v>5</v>
      </c>
      <c r="C21" s="120">
        <v>311</v>
      </c>
      <c r="D21" s="120">
        <v>4</v>
      </c>
      <c r="E21" s="120" t="s">
        <v>24</v>
      </c>
      <c r="F21" s="121">
        <v>11501</v>
      </c>
      <c r="G21" s="121" t="s">
        <v>15</v>
      </c>
      <c r="H21" s="122">
        <v>34871872</v>
      </c>
      <c r="I21" s="123">
        <f t="shared" si="3"/>
        <v>34871872</v>
      </c>
      <c r="K21" s="46"/>
    </row>
    <row r="22" spans="1:11" s="16" customFormat="1" ht="15" customHeight="1" x14ac:dyDescent="0.25">
      <c r="A22" s="18"/>
      <c r="B22" s="119">
        <v>5</v>
      </c>
      <c r="C22" s="120">
        <v>312</v>
      </c>
      <c r="D22" s="120">
        <v>4</v>
      </c>
      <c r="E22" s="120" t="s">
        <v>133</v>
      </c>
      <c r="F22" s="121">
        <v>11501</v>
      </c>
      <c r="G22" s="121" t="s">
        <v>15</v>
      </c>
      <c r="H22" s="122">
        <v>2550000</v>
      </c>
      <c r="I22" s="123">
        <f t="shared" si="3"/>
        <v>2550000</v>
      </c>
    </row>
    <row r="23" spans="1:11" s="16" customFormat="1" ht="15" customHeight="1" x14ac:dyDescent="0.25">
      <c r="A23" s="18"/>
      <c r="B23" s="119">
        <v>5</v>
      </c>
      <c r="C23" s="120">
        <v>314</v>
      </c>
      <c r="D23" s="120">
        <v>4</v>
      </c>
      <c r="E23" s="120" t="s">
        <v>133</v>
      </c>
      <c r="F23" s="121">
        <v>11501</v>
      </c>
      <c r="G23" s="121" t="s">
        <v>15</v>
      </c>
      <c r="H23" s="122">
        <v>780000</v>
      </c>
      <c r="I23" s="123">
        <f t="shared" si="3"/>
        <v>780000</v>
      </c>
      <c r="J23" s="21">
        <f>H23-I23</f>
        <v>0</v>
      </c>
    </row>
    <row r="24" spans="1:11" s="16" customFormat="1" ht="15" customHeight="1" x14ac:dyDescent="0.25">
      <c r="A24" s="18"/>
      <c r="B24" s="119">
        <v>6</v>
      </c>
      <c r="C24" s="120">
        <v>315</v>
      </c>
      <c r="D24" s="120">
        <v>4</v>
      </c>
      <c r="E24" s="120" t="s">
        <v>16</v>
      </c>
      <c r="F24" s="121">
        <v>11501</v>
      </c>
      <c r="G24" s="121" t="s">
        <v>15</v>
      </c>
      <c r="H24" s="122">
        <v>7275000</v>
      </c>
      <c r="I24" s="123">
        <f t="shared" si="3"/>
        <v>7275000</v>
      </c>
      <c r="K24" s="16">
        <v>270</v>
      </c>
    </row>
    <row r="25" spans="1:11" s="16" customFormat="1" ht="15" customHeight="1" x14ac:dyDescent="0.25">
      <c r="A25" s="18"/>
      <c r="B25" s="119">
        <v>6</v>
      </c>
      <c r="C25" s="120">
        <v>316</v>
      </c>
      <c r="D25" s="120">
        <v>4</v>
      </c>
      <c r="E25" s="120" t="s">
        <v>16</v>
      </c>
      <c r="F25" s="121">
        <v>11501</v>
      </c>
      <c r="G25" s="121" t="s">
        <v>15</v>
      </c>
      <c r="H25" s="122">
        <v>1512500</v>
      </c>
      <c r="I25" s="123">
        <f t="shared" si="3"/>
        <v>1512500</v>
      </c>
      <c r="K25" s="16">
        <v>2050</v>
      </c>
    </row>
    <row r="26" spans="1:11" s="16" customFormat="1" ht="15" customHeight="1" x14ac:dyDescent="0.25">
      <c r="A26" s="18"/>
      <c r="B26" s="119">
        <v>8</v>
      </c>
      <c r="C26" s="120">
        <v>317</v>
      </c>
      <c r="D26" s="120">
        <v>4</v>
      </c>
      <c r="E26" s="120" t="s">
        <v>24</v>
      </c>
      <c r="F26" s="121">
        <v>11501</v>
      </c>
      <c r="G26" s="121" t="s">
        <v>15</v>
      </c>
      <c r="H26" s="122">
        <v>664000</v>
      </c>
      <c r="I26" s="123">
        <f t="shared" si="3"/>
        <v>664000</v>
      </c>
      <c r="K26" s="16">
        <f>36*75</f>
        <v>2700</v>
      </c>
    </row>
    <row r="27" spans="1:11" s="16" customFormat="1" ht="15" customHeight="1" x14ac:dyDescent="0.25">
      <c r="A27" s="18"/>
      <c r="B27" s="119">
        <v>8</v>
      </c>
      <c r="C27" s="120">
        <v>319</v>
      </c>
      <c r="D27" s="120">
        <v>4</v>
      </c>
      <c r="E27" s="120" t="s">
        <v>20</v>
      </c>
      <c r="F27" s="121">
        <v>11501</v>
      </c>
      <c r="G27" s="121" t="s">
        <v>15</v>
      </c>
      <c r="H27" s="122">
        <v>2100000</v>
      </c>
      <c r="I27" s="123">
        <f t="shared" si="3"/>
        <v>2100000</v>
      </c>
      <c r="K27" s="16">
        <v>1872</v>
      </c>
    </row>
    <row r="28" spans="1:11" s="16" customFormat="1" ht="15" customHeight="1" x14ac:dyDescent="0.25">
      <c r="A28" s="18"/>
      <c r="B28" s="119">
        <v>8</v>
      </c>
      <c r="C28" s="120">
        <v>320</v>
      </c>
      <c r="D28" s="120">
        <v>4</v>
      </c>
      <c r="E28" s="120" t="s">
        <v>16</v>
      </c>
      <c r="F28" s="121">
        <v>11501</v>
      </c>
      <c r="G28" s="121" t="s">
        <v>15</v>
      </c>
      <c r="H28" s="122">
        <v>7441000</v>
      </c>
      <c r="I28" s="123">
        <f t="shared" si="3"/>
        <v>7441000</v>
      </c>
      <c r="K28" s="16">
        <v>325</v>
      </c>
    </row>
    <row r="29" spans="1:11" s="16" customFormat="1" ht="15" customHeight="1" x14ac:dyDescent="0.25">
      <c r="A29" s="18"/>
      <c r="B29" s="119">
        <v>9</v>
      </c>
      <c r="C29" s="120">
        <v>321</v>
      </c>
      <c r="D29" s="120">
        <v>4</v>
      </c>
      <c r="E29" s="120" t="s">
        <v>24</v>
      </c>
      <c r="F29" s="121">
        <v>11501</v>
      </c>
      <c r="G29" s="121" t="s">
        <v>15</v>
      </c>
      <c r="H29" s="122">
        <v>4450000</v>
      </c>
      <c r="I29" s="123">
        <f t="shared" si="3"/>
        <v>4450000</v>
      </c>
      <c r="K29" s="16">
        <f>SUM(K24:K28)</f>
        <v>7217</v>
      </c>
    </row>
    <row r="30" spans="1:11" s="16" customFormat="1" ht="15" customHeight="1" x14ac:dyDescent="0.25">
      <c r="A30" s="18"/>
      <c r="B30" s="119">
        <v>8</v>
      </c>
      <c r="C30" s="120">
        <v>322</v>
      </c>
      <c r="D30" s="120">
        <v>4</v>
      </c>
      <c r="E30" s="120" t="s">
        <v>134</v>
      </c>
      <c r="F30" s="121">
        <v>11501</v>
      </c>
      <c r="G30" s="121" t="s">
        <v>15</v>
      </c>
      <c r="H30" s="122">
        <v>150000</v>
      </c>
      <c r="I30" s="123">
        <f t="shared" si="3"/>
        <v>150000</v>
      </c>
      <c r="J30" s="20">
        <v>858000</v>
      </c>
      <c r="K30" s="16">
        <v>2700000</v>
      </c>
    </row>
    <row r="31" spans="1:11" s="16" customFormat="1" ht="15" customHeight="1" x14ac:dyDescent="0.25">
      <c r="A31" s="18"/>
      <c r="B31" s="119">
        <v>12</v>
      </c>
      <c r="C31" s="120">
        <v>323</v>
      </c>
      <c r="D31" s="120">
        <v>4</v>
      </c>
      <c r="E31" s="120" t="s">
        <v>22</v>
      </c>
      <c r="F31" s="121">
        <v>11501</v>
      </c>
      <c r="G31" s="121" t="s">
        <v>15</v>
      </c>
      <c r="H31" s="122">
        <v>648973</v>
      </c>
      <c r="I31" s="123">
        <f t="shared" si="3"/>
        <v>648973</v>
      </c>
      <c r="J31" s="20">
        <v>2175000</v>
      </c>
      <c r="K31" s="16">
        <v>402500</v>
      </c>
    </row>
    <row r="32" spans="1:11" s="16" customFormat="1" ht="15" customHeight="1" x14ac:dyDescent="0.25">
      <c r="A32" s="18"/>
      <c r="B32" s="119">
        <v>12</v>
      </c>
      <c r="C32" s="120">
        <v>324</v>
      </c>
      <c r="D32" s="120">
        <v>4</v>
      </c>
      <c r="E32" s="120" t="s">
        <v>111</v>
      </c>
      <c r="F32" s="121">
        <v>11501</v>
      </c>
      <c r="G32" s="121" t="s">
        <v>15</v>
      </c>
      <c r="H32" s="122">
        <v>140000</v>
      </c>
      <c r="I32" s="123">
        <f t="shared" si="3"/>
        <v>140000</v>
      </c>
      <c r="J32" s="20">
        <v>78000</v>
      </c>
      <c r="K32" s="16">
        <v>140000</v>
      </c>
    </row>
    <row r="33" spans="1:11" s="16" customFormat="1" ht="15" customHeight="1" x14ac:dyDescent="0.25">
      <c r="A33" s="18"/>
      <c r="B33" s="119">
        <v>12</v>
      </c>
      <c r="C33" s="120">
        <v>324</v>
      </c>
      <c r="D33" s="120">
        <v>4</v>
      </c>
      <c r="E33" s="120" t="s">
        <v>24</v>
      </c>
      <c r="F33" s="121">
        <v>11501</v>
      </c>
      <c r="G33" s="121" t="s">
        <v>15</v>
      </c>
      <c r="H33" s="122">
        <f>807743-140000</f>
        <v>667743</v>
      </c>
      <c r="I33" s="123">
        <f t="shared" si="3"/>
        <v>667743</v>
      </c>
      <c r="J33" s="20"/>
      <c r="K33" s="16">
        <v>69000</v>
      </c>
    </row>
    <row r="34" spans="1:11" s="16" customFormat="1" ht="15" customHeight="1" x14ac:dyDescent="0.25">
      <c r="A34" s="18"/>
      <c r="B34" s="119">
        <v>12</v>
      </c>
      <c r="C34" s="120">
        <v>325</v>
      </c>
      <c r="D34" s="120">
        <v>4</v>
      </c>
      <c r="E34" s="120" t="s">
        <v>16</v>
      </c>
      <c r="F34" s="121">
        <v>11501</v>
      </c>
      <c r="G34" s="121" t="s">
        <v>15</v>
      </c>
      <c r="H34" s="122">
        <v>365000</v>
      </c>
      <c r="I34" s="123">
        <f t="shared" si="3"/>
        <v>365000</v>
      </c>
      <c r="J34" s="20"/>
      <c r="K34" s="16">
        <f>SUM(K30:K33)</f>
        <v>3311500</v>
      </c>
    </row>
    <row r="35" spans="1:11" s="16" customFormat="1" ht="15" customHeight="1" x14ac:dyDescent="0.25">
      <c r="A35" s="18"/>
      <c r="B35" s="119">
        <v>5</v>
      </c>
      <c r="C35" s="120">
        <v>326</v>
      </c>
      <c r="D35" s="120">
        <v>4</v>
      </c>
      <c r="E35" s="120" t="s">
        <v>20</v>
      </c>
      <c r="F35" s="121">
        <v>11501</v>
      </c>
      <c r="G35" s="121" t="s">
        <v>15</v>
      </c>
      <c r="H35" s="122">
        <v>450000</v>
      </c>
      <c r="I35" s="123">
        <f t="shared" si="3"/>
        <v>450000</v>
      </c>
      <c r="J35" s="20">
        <f>SUM(J30:J34)</f>
        <v>3111000</v>
      </c>
    </row>
    <row r="36" spans="1:11" s="16" customFormat="1" ht="15" customHeight="1" x14ac:dyDescent="0.25">
      <c r="A36" s="18"/>
      <c r="B36" s="119">
        <v>14</v>
      </c>
      <c r="C36" s="120">
        <v>327</v>
      </c>
      <c r="D36" s="120">
        <v>4</v>
      </c>
      <c r="E36" s="120" t="s">
        <v>25</v>
      </c>
      <c r="F36" s="121">
        <v>11501</v>
      </c>
      <c r="G36" s="121" t="s">
        <v>15</v>
      </c>
      <c r="H36" s="122">
        <v>2107500</v>
      </c>
      <c r="I36" s="123">
        <f t="shared" si="3"/>
        <v>2107500</v>
      </c>
      <c r="J36" s="20"/>
    </row>
    <row r="37" spans="1:11" s="16" customFormat="1" ht="15" customHeight="1" x14ac:dyDescent="0.25">
      <c r="A37" s="18"/>
      <c r="B37" s="119">
        <v>14</v>
      </c>
      <c r="C37" s="120">
        <v>328</v>
      </c>
      <c r="D37" s="120">
        <v>4</v>
      </c>
      <c r="E37" s="120" t="s">
        <v>18</v>
      </c>
      <c r="F37" s="121">
        <v>11501</v>
      </c>
      <c r="G37" s="121" t="s">
        <v>15</v>
      </c>
      <c r="H37" s="122">
        <v>435243</v>
      </c>
      <c r="I37" s="123">
        <f t="shared" si="3"/>
        <v>435243</v>
      </c>
      <c r="J37" s="20"/>
    </row>
    <row r="38" spans="1:11" s="16" customFormat="1" ht="15" customHeight="1" x14ac:dyDescent="0.25">
      <c r="A38" s="18"/>
      <c r="B38" s="119">
        <v>15</v>
      </c>
      <c r="C38" s="120">
        <v>329</v>
      </c>
      <c r="D38" s="120">
        <v>4</v>
      </c>
      <c r="E38" s="120" t="s">
        <v>24</v>
      </c>
      <c r="F38" s="121">
        <v>11501</v>
      </c>
      <c r="G38" s="121" t="s">
        <v>15</v>
      </c>
      <c r="H38" s="122">
        <v>2812000</v>
      </c>
      <c r="I38" s="123">
        <f t="shared" ref="I38" si="4">H38</f>
        <v>2812000</v>
      </c>
      <c r="J38" s="20"/>
    </row>
    <row r="39" spans="1:11" s="16" customFormat="1" ht="15" customHeight="1" x14ac:dyDescent="0.25">
      <c r="A39" s="18"/>
      <c r="B39" s="119">
        <v>15</v>
      </c>
      <c r="C39" s="120">
        <v>330</v>
      </c>
      <c r="D39" s="120">
        <v>4</v>
      </c>
      <c r="E39" s="120" t="s">
        <v>16</v>
      </c>
      <c r="F39" s="121">
        <v>11501</v>
      </c>
      <c r="G39" s="121" t="s">
        <v>15</v>
      </c>
      <c r="H39" s="122">
        <v>13172304</v>
      </c>
      <c r="I39" s="123">
        <f t="shared" ref="I39:I40" si="5">H39</f>
        <v>13172304</v>
      </c>
      <c r="J39" s="20"/>
    </row>
    <row r="40" spans="1:11" s="16" customFormat="1" ht="15" customHeight="1" x14ac:dyDescent="0.25">
      <c r="A40" s="18"/>
      <c r="B40" s="119">
        <v>15</v>
      </c>
      <c r="C40" s="120">
        <v>331</v>
      </c>
      <c r="D40" s="120">
        <v>4</v>
      </c>
      <c r="E40" s="120" t="s">
        <v>22</v>
      </c>
      <c r="F40" s="121">
        <v>11501</v>
      </c>
      <c r="G40" s="121" t="s">
        <v>15</v>
      </c>
      <c r="H40" s="122">
        <v>513885</v>
      </c>
      <c r="I40" s="123">
        <f t="shared" si="5"/>
        <v>513885</v>
      </c>
      <c r="J40" s="20"/>
    </row>
    <row r="41" spans="1:11" s="16" customFormat="1" ht="15" customHeight="1" x14ac:dyDescent="0.25">
      <c r="A41" s="18"/>
      <c r="B41" s="119">
        <v>15</v>
      </c>
      <c r="C41" s="120">
        <v>332</v>
      </c>
      <c r="D41" s="120">
        <v>4</v>
      </c>
      <c r="E41" s="120" t="s">
        <v>60</v>
      </c>
      <c r="F41" s="121">
        <v>11501</v>
      </c>
      <c r="G41" s="121" t="s">
        <v>15</v>
      </c>
      <c r="H41" s="122">
        <v>189000</v>
      </c>
      <c r="I41" s="123">
        <f t="shared" ref="I41" si="6">H41</f>
        <v>189000</v>
      </c>
      <c r="J41" s="20"/>
    </row>
    <row r="42" spans="1:11" s="16" customFormat="1" ht="15" customHeight="1" x14ac:dyDescent="0.25">
      <c r="A42" s="18"/>
      <c r="B42" s="119">
        <v>16</v>
      </c>
      <c r="C42" s="120">
        <v>333</v>
      </c>
      <c r="D42" s="120">
        <v>4</v>
      </c>
      <c r="E42" s="120" t="s">
        <v>56</v>
      </c>
      <c r="F42" s="121">
        <v>11501</v>
      </c>
      <c r="G42" s="121" t="s">
        <v>15</v>
      </c>
      <c r="H42" s="122">
        <v>98700</v>
      </c>
      <c r="I42" s="123">
        <f t="shared" ref="I42:I51" si="7">H42</f>
        <v>98700</v>
      </c>
      <c r="J42" s="20"/>
    </row>
    <row r="43" spans="1:11" s="16" customFormat="1" ht="15" customHeight="1" x14ac:dyDescent="0.25">
      <c r="A43" s="18"/>
      <c r="B43" s="119">
        <v>16</v>
      </c>
      <c r="C43" s="120">
        <v>334</v>
      </c>
      <c r="D43" s="120">
        <v>4</v>
      </c>
      <c r="E43" s="120" t="s">
        <v>16</v>
      </c>
      <c r="F43" s="121">
        <v>11501</v>
      </c>
      <c r="G43" s="121" t="s">
        <v>15</v>
      </c>
      <c r="H43" s="122">
        <v>7961000</v>
      </c>
      <c r="I43" s="123">
        <f t="shared" si="7"/>
        <v>7961000</v>
      </c>
      <c r="J43" s="20"/>
    </row>
    <row r="44" spans="1:11" s="16" customFormat="1" ht="15" customHeight="1" x14ac:dyDescent="0.25">
      <c r="A44" s="18"/>
      <c r="B44" s="119">
        <v>19</v>
      </c>
      <c r="C44" s="120">
        <v>336</v>
      </c>
      <c r="D44" s="120">
        <v>4</v>
      </c>
      <c r="E44" s="120" t="s">
        <v>30</v>
      </c>
      <c r="F44" s="121">
        <v>11501</v>
      </c>
      <c r="G44" s="121" t="s">
        <v>15</v>
      </c>
      <c r="H44" s="122">
        <v>19000</v>
      </c>
      <c r="I44" s="123">
        <f t="shared" si="7"/>
        <v>19000</v>
      </c>
      <c r="J44" s="20"/>
    </row>
    <row r="45" spans="1:11" s="16" customFormat="1" ht="15" customHeight="1" x14ac:dyDescent="0.25">
      <c r="A45" s="18"/>
      <c r="B45" s="119">
        <v>20</v>
      </c>
      <c r="C45" s="120">
        <v>337</v>
      </c>
      <c r="D45" s="120">
        <v>4</v>
      </c>
      <c r="E45" s="120" t="s">
        <v>16</v>
      </c>
      <c r="F45" s="121">
        <v>11501</v>
      </c>
      <c r="G45" s="121" t="s">
        <v>15</v>
      </c>
      <c r="H45" s="122">
        <v>1881000</v>
      </c>
      <c r="I45" s="123">
        <f t="shared" si="7"/>
        <v>1881000</v>
      </c>
      <c r="J45" s="20"/>
    </row>
    <row r="46" spans="1:11" s="16" customFormat="1" ht="14.25" customHeight="1" x14ac:dyDescent="0.25">
      <c r="A46" s="18"/>
      <c r="B46" s="119">
        <v>21</v>
      </c>
      <c r="C46" s="120">
        <v>338</v>
      </c>
      <c r="D46" s="120">
        <v>4</v>
      </c>
      <c r="E46" s="120" t="s">
        <v>26</v>
      </c>
      <c r="F46" s="121">
        <v>11501</v>
      </c>
      <c r="G46" s="121" t="s">
        <v>15</v>
      </c>
      <c r="H46" s="122">
        <v>700000</v>
      </c>
      <c r="I46" s="123">
        <f t="shared" si="7"/>
        <v>700000</v>
      </c>
      <c r="J46" s="20"/>
    </row>
    <row r="47" spans="1:11" s="16" customFormat="1" ht="14.25" customHeight="1" x14ac:dyDescent="0.25">
      <c r="A47" s="18"/>
      <c r="B47" s="119">
        <v>23</v>
      </c>
      <c r="C47" s="120">
        <v>339</v>
      </c>
      <c r="D47" s="120">
        <v>4</v>
      </c>
      <c r="E47" s="120" t="s">
        <v>24</v>
      </c>
      <c r="F47" s="121">
        <v>11501</v>
      </c>
      <c r="G47" s="121" t="s">
        <v>15</v>
      </c>
      <c r="H47" s="122">
        <v>9367500</v>
      </c>
      <c r="I47" s="123">
        <f t="shared" si="7"/>
        <v>9367500</v>
      </c>
      <c r="J47" s="20"/>
    </row>
    <row r="48" spans="1:11" s="16" customFormat="1" ht="14.25" customHeight="1" x14ac:dyDescent="0.25">
      <c r="A48" s="18"/>
      <c r="B48" s="103">
        <v>27</v>
      </c>
      <c r="C48" s="102">
        <v>340</v>
      </c>
      <c r="D48" s="102">
        <v>4</v>
      </c>
      <c r="E48" s="102" t="s">
        <v>16</v>
      </c>
      <c r="F48" s="104">
        <v>11501</v>
      </c>
      <c r="G48" s="104" t="s">
        <v>15</v>
      </c>
      <c r="H48" s="106">
        <v>81250</v>
      </c>
      <c r="I48" s="105">
        <f t="shared" si="7"/>
        <v>81250</v>
      </c>
      <c r="J48" s="143" t="s">
        <v>181</v>
      </c>
    </row>
    <row r="49" spans="1:11" s="16" customFormat="1" ht="14.25" customHeight="1" x14ac:dyDescent="0.25">
      <c r="A49" s="18"/>
      <c r="B49" s="119">
        <v>27</v>
      </c>
      <c r="C49" s="120">
        <v>341</v>
      </c>
      <c r="D49" s="120">
        <v>4</v>
      </c>
      <c r="E49" s="120" t="s">
        <v>24</v>
      </c>
      <c r="F49" s="121">
        <v>11501</v>
      </c>
      <c r="G49" s="121" t="s">
        <v>15</v>
      </c>
      <c r="H49" s="122">
        <v>370000</v>
      </c>
      <c r="I49" s="123">
        <f t="shared" si="7"/>
        <v>370000</v>
      </c>
      <c r="J49" s="20"/>
    </row>
    <row r="50" spans="1:11" s="16" customFormat="1" ht="14.25" customHeight="1" x14ac:dyDescent="0.25">
      <c r="A50" s="18"/>
      <c r="B50" s="119">
        <v>28</v>
      </c>
      <c r="C50" s="120">
        <v>343</v>
      </c>
      <c r="D50" s="120">
        <v>4</v>
      </c>
      <c r="E50" s="120" t="s">
        <v>111</v>
      </c>
      <c r="F50" s="121">
        <v>11501</v>
      </c>
      <c r="G50" s="121" t="s">
        <v>15</v>
      </c>
      <c r="H50" s="122">
        <v>93600</v>
      </c>
      <c r="I50" s="123">
        <f t="shared" si="7"/>
        <v>93600</v>
      </c>
      <c r="J50" s="20"/>
    </row>
    <row r="51" spans="1:11" s="16" customFormat="1" ht="14.25" customHeight="1" x14ac:dyDescent="0.25">
      <c r="A51" s="18"/>
      <c r="B51" s="119">
        <v>29</v>
      </c>
      <c r="C51" s="120">
        <v>344</v>
      </c>
      <c r="D51" s="120">
        <v>4</v>
      </c>
      <c r="E51" s="120" t="s">
        <v>135</v>
      </c>
      <c r="F51" s="121">
        <v>51102</v>
      </c>
      <c r="G51" s="121" t="s">
        <v>136</v>
      </c>
      <c r="H51" s="122">
        <v>1420000</v>
      </c>
      <c r="I51" s="123">
        <f t="shared" si="7"/>
        <v>1420000</v>
      </c>
      <c r="J51" s="20"/>
    </row>
    <row r="52" spans="1:11" s="16" customFormat="1" ht="15" customHeight="1" x14ac:dyDescent="0.25">
      <c r="A52" s="18"/>
      <c r="B52" s="119">
        <v>12</v>
      </c>
      <c r="C52" s="120">
        <v>345</v>
      </c>
      <c r="D52" s="120">
        <v>4</v>
      </c>
      <c r="E52" s="120" t="s">
        <v>137</v>
      </c>
      <c r="F52" s="121">
        <v>11501</v>
      </c>
      <c r="G52" s="121" t="s">
        <v>15</v>
      </c>
      <c r="H52" s="122">
        <v>1375000</v>
      </c>
      <c r="I52" s="123">
        <f t="shared" si="3"/>
        <v>1375000</v>
      </c>
      <c r="J52" s="20"/>
    </row>
    <row r="53" spans="1:11" s="16" customFormat="1" ht="15" customHeight="1" x14ac:dyDescent="0.25">
      <c r="A53" s="44" t="s">
        <v>12</v>
      </c>
      <c r="B53" s="17"/>
      <c r="C53" s="17"/>
      <c r="D53" s="17"/>
      <c r="E53" s="17"/>
      <c r="F53" s="19"/>
      <c r="G53" s="19"/>
      <c r="H53" s="43">
        <f>SUM(H17:H52)</f>
        <v>118184573</v>
      </c>
      <c r="I53" s="43">
        <f>SUM(I17:I52)</f>
        <v>118184573</v>
      </c>
    </row>
    <row r="54" spans="1:11" s="16" customFormat="1" ht="15" customHeight="1" x14ac:dyDescent="0.25">
      <c r="A54" s="5"/>
      <c r="B54" s="8"/>
      <c r="C54" s="7"/>
      <c r="D54" s="1"/>
      <c r="E54" s="1"/>
      <c r="F54" s="1"/>
      <c r="G54" s="1"/>
      <c r="H54" s="1"/>
      <c r="I54" s="1"/>
    </row>
    <row r="55" spans="1:11" s="16" customFormat="1" ht="15.75" customHeight="1" thickBot="1" x14ac:dyDescent="0.3">
      <c r="A55" s="5"/>
      <c r="B55"/>
      <c r="C55"/>
      <c r="D55"/>
      <c r="E55"/>
      <c r="F55"/>
      <c r="G55"/>
      <c r="H55" s="14">
        <f>H16+H53</f>
        <v>139079573</v>
      </c>
      <c r="I55" s="15">
        <f>I16+I53</f>
        <v>139079573</v>
      </c>
      <c r="J55" s="21">
        <f>H55-I55</f>
        <v>0</v>
      </c>
    </row>
    <row r="56" spans="1:11" s="16" customFormat="1" ht="15" customHeight="1" thickTop="1" x14ac:dyDescent="0.25">
      <c r="A56"/>
      <c r="B56"/>
      <c r="C56"/>
      <c r="D56"/>
      <c r="E56"/>
      <c r="F56"/>
      <c r="G56"/>
      <c r="H56"/>
      <c r="I56"/>
    </row>
    <row r="57" spans="1:11" s="16" customFormat="1" x14ac:dyDescent="0.25">
      <c r="A57"/>
      <c r="B57"/>
      <c r="C57"/>
      <c r="D57"/>
      <c r="E57"/>
      <c r="F57"/>
      <c r="G57"/>
      <c r="H57"/>
      <c r="I57"/>
    </row>
    <row r="58" spans="1:11" s="16" customFormat="1" x14ac:dyDescent="0.25">
      <c r="A58"/>
      <c r="B58"/>
      <c r="C58"/>
      <c r="D58"/>
      <c r="E58"/>
      <c r="F58"/>
      <c r="G58"/>
      <c r="H58"/>
      <c r="I58"/>
    </row>
    <row r="59" spans="1:11" s="16" customFormat="1" x14ac:dyDescent="0.25">
      <c r="A59"/>
      <c r="B59" s="103">
        <v>27</v>
      </c>
      <c r="C59" s="102">
        <v>340</v>
      </c>
      <c r="D59" s="102">
        <v>4</v>
      </c>
      <c r="E59" s="102" t="s">
        <v>16</v>
      </c>
      <c r="F59" s="104">
        <v>11501</v>
      </c>
      <c r="G59" s="104" t="s">
        <v>15</v>
      </c>
      <c r="H59" s="106">
        <v>81250</v>
      </c>
      <c r="I59" s="112">
        <f t="shared" ref="I59" si="8">H59</f>
        <v>81250</v>
      </c>
      <c r="J59" s="143" t="s">
        <v>181</v>
      </c>
    </row>
    <row r="60" spans="1:11" s="16" customFormat="1" x14ac:dyDescent="0.25">
      <c r="A60"/>
      <c r="B60" s="156">
        <v>17</v>
      </c>
      <c r="C60" s="157">
        <v>365</v>
      </c>
      <c r="D60" s="157">
        <v>2</v>
      </c>
      <c r="E60" s="157" t="s">
        <v>16</v>
      </c>
      <c r="F60" s="158">
        <v>11501</v>
      </c>
      <c r="G60" s="158" t="s">
        <v>15</v>
      </c>
      <c r="H60" s="155">
        <v>2145000</v>
      </c>
      <c r="I60" s="112">
        <v>2145000</v>
      </c>
      <c r="J60" s="127" t="s">
        <v>182</v>
      </c>
    </row>
    <row r="61" spans="1:11" s="16" customFormat="1" x14ac:dyDescent="0.25">
      <c r="A61"/>
      <c r="B61" s="103">
        <v>5</v>
      </c>
      <c r="C61" s="102">
        <v>349</v>
      </c>
      <c r="D61" s="102">
        <v>4</v>
      </c>
      <c r="E61" s="102" t="s">
        <v>16</v>
      </c>
      <c r="F61" s="104">
        <v>11501</v>
      </c>
      <c r="G61" s="104" t="s">
        <v>15</v>
      </c>
      <c r="H61" s="106">
        <v>9145200</v>
      </c>
      <c r="I61" s="112">
        <v>9145200</v>
      </c>
      <c r="J61" s="127" t="s">
        <v>182</v>
      </c>
    </row>
    <row r="62" spans="1:11" s="16" customFormat="1" x14ac:dyDescent="0.25">
      <c r="A62"/>
      <c r="B62" s="103">
        <v>14</v>
      </c>
      <c r="C62" s="102">
        <v>364</v>
      </c>
      <c r="D62" s="102">
        <v>4</v>
      </c>
      <c r="E62" s="102" t="s">
        <v>16</v>
      </c>
      <c r="F62" s="104">
        <v>11501</v>
      </c>
      <c r="G62" s="104" t="s">
        <v>15</v>
      </c>
      <c r="H62" s="106">
        <v>2547700</v>
      </c>
      <c r="I62" s="112">
        <v>2547700</v>
      </c>
      <c r="J62" s="127" t="s">
        <v>182</v>
      </c>
    </row>
    <row r="63" spans="1:11" s="16" customFormat="1" x14ac:dyDescent="0.25">
      <c r="A63"/>
      <c r="B63" s="103">
        <v>21</v>
      </c>
      <c r="C63" s="102">
        <v>370</v>
      </c>
      <c r="D63" s="102">
        <v>4</v>
      </c>
      <c r="E63" s="102" t="s">
        <v>16</v>
      </c>
      <c r="F63" s="104">
        <v>11501</v>
      </c>
      <c r="G63" s="104" t="s">
        <v>15</v>
      </c>
      <c r="H63" s="106">
        <v>2521250</v>
      </c>
      <c r="I63" s="112">
        <v>2521250</v>
      </c>
      <c r="J63" s="127" t="s">
        <v>182</v>
      </c>
      <c r="K63" s="16">
        <v>2135000</v>
      </c>
    </row>
    <row r="64" spans="1:11" s="16" customFormat="1" x14ac:dyDescent="0.25">
      <c r="A64"/>
      <c r="B64" s="103">
        <v>27</v>
      </c>
      <c r="C64" s="102">
        <v>373</v>
      </c>
      <c r="D64" s="102">
        <v>4</v>
      </c>
      <c r="E64" s="102" t="s">
        <v>16</v>
      </c>
      <c r="F64" s="104">
        <v>11501</v>
      </c>
      <c r="G64" s="104" t="s">
        <v>15</v>
      </c>
      <c r="H64" s="106">
        <v>4768000</v>
      </c>
      <c r="I64" s="112">
        <v>4768000</v>
      </c>
      <c r="J64" s="127" t="s">
        <v>182</v>
      </c>
      <c r="K64" s="16">
        <v>2550000</v>
      </c>
    </row>
    <row r="65" spans="2:11" x14ac:dyDescent="0.25">
      <c r="B65" s="103">
        <v>31</v>
      </c>
      <c r="C65" s="102">
        <v>376</v>
      </c>
      <c r="D65" s="102">
        <v>4</v>
      </c>
      <c r="E65" s="102" t="s">
        <v>16</v>
      </c>
      <c r="F65" s="104">
        <v>11501</v>
      </c>
      <c r="G65" s="104" t="s">
        <v>15</v>
      </c>
      <c r="H65" s="106">
        <v>1050000</v>
      </c>
      <c r="I65" s="112">
        <v>1050000</v>
      </c>
      <c r="J65" s="127" t="s">
        <v>182</v>
      </c>
      <c r="K65">
        <v>112500</v>
      </c>
    </row>
    <row r="66" spans="2:11" x14ac:dyDescent="0.25">
      <c r="B66" s="156">
        <v>2</v>
      </c>
      <c r="C66" s="157">
        <v>377</v>
      </c>
      <c r="D66" s="157">
        <v>2</v>
      </c>
      <c r="E66" s="157" t="s">
        <v>16</v>
      </c>
      <c r="F66" s="158">
        <v>11501</v>
      </c>
      <c r="G66" s="158" t="s">
        <v>15</v>
      </c>
      <c r="H66" s="155">
        <v>240000</v>
      </c>
      <c r="I66" s="112">
        <v>240000</v>
      </c>
      <c r="J66" s="127" t="s">
        <v>182</v>
      </c>
      <c r="K66">
        <f>SUM(K65:K65)</f>
        <v>112500</v>
      </c>
    </row>
    <row r="67" spans="2:11" x14ac:dyDescent="0.25">
      <c r="B67" s="103">
        <v>7</v>
      </c>
      <c r="C67" s="102">
        <v>379</v>
      </c>
      <c r="D67" s="102">
        <v>4</v>
      </c>
      <c r="E67" s="102" t="s">
        <v>16</v>
      </c>
      <c r="F67" s="104">
        <v>11501</v>
      </c>
      <c r="G67" s="104" t="s">
        <v>15</v>
      </c>
      <c r="H67" s="106">
        <v>9900000</v>
      </c>
      <c r="I67" s="112">
        <v>9900000</v>
      </c>
      <c r="J67" s="127" t="s">
        <v>182</v>
      </c>
    </row>
    <row r="68" spans="2:11" x14ac:dyDescent="0.25">
      <c r="B68" s="103">
        <v>9</v>
      </c>
      <c r="C68" s="108">
        <v>383</v>
      </c>
      <c r="D68" s="108">
        <v>4</v>
      </c>
      <c r="E68" s="108" t="s">
        <v>16</v>
      </c>
      <c r="F68" s="104">
        <v>11501</v>
      </c>
      <c r="G68" s="104" t="s">
        <v>15</v>
      </c>
      <c r="H68" s="106">
        <v>4379007</v>
      </c>
      <c r="I68" s="112">
        <f t="shared" ref="I68" si="9">H68</f>
        <v>4379007</v>
      </c>
      <c r="J68" s="127" t="s">
        <v>182</v>
      </c>
    </row>
    <row r="69" spans="2:11" x14ac:dyDescent="0.25">
      <c r="B69" s="103">
        <v>9</v>
      </c>
      <c r="C69" s="102">
        <v>384</v>
      </c>
      <c r="D69" s="102">
        <v>4</v>
      </c>
      <c r="E69" s="102" t="s">
        <v>16</v>
      </c>
      <c r="F69" s="104">
        <v>11501</v>
      </c>
      <c r="G69" s="104" t="s">
        <v>15</v>
      </c>
      <c r="H69" s="106">
        <v>3148501</v>
      </c>
      <c r="I69" s="112">
        <v>3148501</v>
      </c>
      <c r="J69" s="127" t="s">
        <v>182</v>
      </c>
    </row>
    <row r="70" spans="2:11" x14ac:dyDescent="0.25">
      <c r="B70" s="103">
        <v>14</v>
      </c>
      <c r="C70" s="102">
        <v>386</v>
      </c>
      <c r="D70" s="102">
        <v>4</v>
      </c>
      <c r="E70" s="102" t="s">
        <v>16</v>
      </c>
      <c r="F70" s="104">
        <v>11501</v>
      </c>
      <c r="G70" s="104" t="s">
        <v>15</v>
      </c>
      <c r="H70" s="106">
        <v>2435000</v>
      </c>
      <c r="I70" s="112">
        <v>2435000</v>
      </c>
      <c r="J70" s="127" t="s">
        <v>182</v>
      </c>
    </row>
    <row r="71" spans="2:11" x14ac:dyDescent="0.25">
      <c r="B71" s="103">
        <v>14</v>
      </c>
      <c r="C71" s="102">
        <v>387</v>
      </c>
      <c r="D71" s="102">
        <v>4</v>
      </c>
      <c r="E71" s="102" t="s">
        <v>16</v>
      </c>
      <c r="F71" s="104">
        <v>11501</v>
      </c>
      <c r="G71" s="104" t="s">
        <v>15</v>
      </c>
      <c r="H71" s="106">
        <v>275000</v>
      </c>
      <c r="I71" s="112">
        <v>275000</v>
      </c>
      <c r="J71" s="127" t="s">
        <v>182</v>
      </c>
    </row>
    <row r="72" spans="2:11" x14ac:dyDescent="0.25">
      <c r="B72" s="103">
        <v>10</v>
      </c>
      <c r="C72" s="102">
        <v>388</v>
      </c>
      <c r="D72" s="102">
        <v>4</v>
      </c>
      <c r="E72" s="102" t="s">
        <v>16</v>
      </c>
      <c r="F72" s="104">
        <v>11501</v>
      </c>
      <c r="G72" s="104" t="s">
        <v>15</v>
      </c>
      <c r="H72" s="106">
        <v>792000</v>
      </c>
      <c r="I72" s="112">
        <v>792000</v>
      </c>
      <c r="J72" s="127" t="s">
        <v>182</v>
      </c>
    </row>
    <row r="73" spans="2:11" x14ac:dyDescent="0.25">
      <c r="B73" s="103">
        <v>10</v>
      </c>
      <c r="C73" s="102">
        <v>389</v>
      </c>
      <c r="D73" s="102">
        <v>4</v>
      </c>
      <c r="E73" s="102" t="s">
        <v>16</v>
      </c>
      <c r="F73" s="104">
        <v>11501</v>
      </c>
      <c r="G73" s="104" t="s">
        <v>15</v>
      </c>
      <c r="H73" s="106">
        <v>1788500</v>
      </c>
      <c r="I73" s="112">
        <v>1788500</v>
      </c>
      <c r="J73" s="127" t="s">
        <v>182</v>
      </c>
    </row>
    <row r="74" spans="2:11" x14ac:dyDescent="0.25">
      <c r="B74" s="103">
        <v>18</v>
      </c>
      <c r="C74" s="102">
        <v>396</v>
      </c>
      <c r="D74" s="102">
        <v>4</v>
      </c>
      <c r="E74" s="102" t="s">
        <v>16</v>
      </c>
      <c r="F74" s="104">
        <v>11501</v>
      </c>
      <c r="G74" s="104" t="s">
        <v>15</v>
      </c>
      <c r="H74" s="106">
        <v>910000</v>
      </c>
      <c r="I74" s="112">
        <v>910000</v>
      </c>
      <c r="J74" s="127" t="s">
        <v>182</v>
      </c>
    </row>
    <row r="75" spans="2:11" x14ac:dyDescent="0.25">
      <c r="B75" s="103">
        <v>16</v>
      </c>
      <c r="C75" s="102">
        <v>402</v>
      </c>
      <c r="D75" s="102">
        <v>4</v>
      </c>
      <c r="E75" s="102" t="s">
        <v>16</v>
      </c>
      <c r="F75" s="104">
        <v>51116</v>
      </c>
      <c r="G75" s="104" t="s">
        <v>52</v>
      </c>
      <c r="H75" s="106">
        <v>285000</v>
      </c>
      <c r="I75" s="112">
        <v>285000</v>
      </c>
      <c r="J75" s="127" t="s">
        <v>182</v>
      </c>
    </row>
    <row r="76" spans="2:11" x14ac:dyDescent="0.25">
      <c r="B76" s="103">
        <v>21</v>
      </c>
      <c r="C76" s="102">
        <v>403</v>
      </c>
      <c r="D76" s="102">
        <v>4</v>
      </c>
      <c r="E76" s="102" t="s">
        <v>16</v>
      </c>
      <c r="F76" s="104">
        <v>11501</v>
      </c>
      <c r="G76" s="104" t="s">
        <v>15</v>
      </c>
      <c r="H76" s="106">
        <v>224750</v>
      </c>
      <c r="I76" s="112">
        <v>224750</v>
      </c>
      <c r="J76" s="127" t="s">
        <v>182</v>
      </c>
    </row>
    <row r="77" spans="2:11" x14ac:dyDescent="0.25">
      <c r="B77" s="103">
        <v>29</v>
      </c>
      <c r="C77" s="102">
        <v>405</v>
      </c>
      <c r="D77" s="102">
        <v>4</v>
      </c>
      <c r="E77" s="102" t="s">
        <v>16</v>
      </c>
      <c r="F77" s="104">
        <v>11501</v>
      </c>
      <c r="G77" s="104" t="s">
        <v>15</v>
      </c>
      <c r="H77" s="106">
        <v>2512500</v>
      </c>
      <c r="I77" s="112">
        <v>2512500</v>
      </c>
      <c r="J77" s="127" t="s">
        <v>182</v>
      </c>
    </row>
    <row r="78" spans="2:11" x14ac:dyDescent="0.25">
      <c r="B78" s="156">
        <v>22</v>
      </c>
      <c r="C78" s="157">
        <v>434</v>
      </c>
      <c r="D78" s="157">
        <v>2</v>
      </c>
      <c r="E78" s="157" t="s">
        <v>16</v>
      </c>
      <c r="F78" s="158">
        <v>11501</v>
      </c>
      <c r="G78" s="158" t="s">
        <v>15</v>
      </c>
      <c r="H78" s="155">
        <v>701200</v>
      </c>
      <c r="I78" s="112">
        <v>701200</v>
      </c>
      <c r="J78" s="127" t="s">
        <v>182</v>
      </c>
    </row>
    <row r="79" spans="2:11" x14ac:dyDescent="0.25">
      <c r="B79" s="159">
        <v>30</v>
      </c>
      <c r="C79" s="160">
        <v>453</v>
      </c>
      <c r="D79" s="160">
        <v>2</v>
      </c>
      <c r="E79" s="160" t="s">
        <v>37</v>
      </c>
      <c r="F79" s="160">
        <v>51101</v>
      </c>
      <c r="G79" s="160" t="s">
        <v>17</v>
      </c>
      <c r="H79" s="161">
        <v>42750000</v>
      </c>
      <c r="I79" s="162">
        <v>42750000</v>
      </c>
      <c r="J79" s="127" t="s">
        <v>182</v>
      </c>
    </row>
    <row r="80" spans="2:11" x14ac:dyDescent="0.25">
      <c r="B80" s="103">
        <v>2</v>
      </c>
      <c r="C80" s="102">
        <v>409</v>
      </c>
      <c r="D80" s="102">
        <v>4</v>
      </c>
      <c r="E80" s="102" t="s">
        <v>16</v>
      </c>
      <c r="F80" s="104">
        <v>11501</v>
      </c>
      <c r="G80" s="104" t="s">
        <v>15</v>
      </c>
      <c r="H80" s="106">
        <v>13177355</v>
      </c>
      <c r="I80" s="112">
        <v>13177355</v>
      </c>
      <c r="J80" s="127" t="s">
        <v>182</v>
      </c>
    </row>
    <row r="81" spans="2:10" x14ac:dyDescent="0.25">
      <c r="B81" s="103">
        <v>2</v>
      </c>
      <c r="C81" s="102">
        <v>410</v>
      </c>
      <c r="D81" s="102">
        <v>4</v>
      </c>
      <c r="E81" s="102" t="s">
        <v>16</v>
      </c>
      <c r="F81" s="104">
        <v>11501</v>
      </c>
      <c r="G81" s="104" t="s">
        <v>15</v>
      </c>
      <c r="H81" s="106">
        <v>14140000</v>
      </c>
      <c r="I81" s="112">
        <v>14140000</v>
      </c>
      <c r="J81" s="127" t="s">
        <v>182</v>
      </c>
    </row>
    <row r="82" spans="2:10" x14ac:dyDescent="0.25">
      <c r="B82" s="103">
        <v>6</v>
      </c>
      <c r="C82" s="102">
        <v>412</v>
      </c>
      <c r="D82" s="102">
        <v>4</v>
      </c>
      <c r="E82" s="102" t="s">
        <v>16</v>
      </c>
      <c r="F82" s="104">
        <v>11501</v>
      </c>
      <c r="G82" s="104" t="s">
        <v>15</v>
      </c>
      <c r="H82" s="106">
        <v>4021000</v>
      </c>
      <c r="I82" s="112">
        <v>4021000</v>
      </c>
      <c r="J82" s="127" t="s">
        <v>182</v>
      </c>
    </row>
    <row r="83" spans="2:10" x14ac:dyDescent="0.25">
      <c r="B83" s="103">
        <v>8</v>
      </c>
      <c r="C83" s="102">
        <v>416</v>
      </c>
      <c r="D83" s="102">
        <v>4</v>
      </c>
      <c r="E83" s="102" t="s">
        <v>16</v>
      </c>
      <c r="F83" s="104">
        <v>11501</v>
      </c>
      <c r="G83" s="104" t="s">
        <v>15</v>
      </c>
      <c r="H83" s="106">
        <v>8716000</v>
      </c>
      <c r="I83" s="112">
        <v>8716000</v>
      </c>
      <c r="J83" s="127" t="s">
        <v>182</v>
      </c>
    </row>
    <row r="84" spans="2:10" x14ac:dyDescent="0.25">
      <c r="B84" s="103">
        <v>12</v>
      </c>
      <c r="C84" s="102">
        <v>418</v>
      </c>
      <c r="D84" s="102">
        <v>4</v>
      </c>
      <c r="E84" s="102" t="s">
        <v>16</v>
      </c>
      <c r="F84" s="104">
        <v>11501</v>
      </c>
      <c r="G84" s="104" t="s">
        <v>15</v>
      </c>
      <c r="H84" s="106">
        <v>890000</v>
      </c>
      <c r="I84" s="112">
        <v>890000</v>
      </c>
      <c r="J84" s="127" t="s">
        <v>182</v>
      </c>
    </row>
    <row r="85" spans="2:10" x14ac:dyDescent="0.25">
      <c r="B85" s="103">
        <v>15</v>
      </c>
      <c r="C85" s="102">
        <v>426</v>
      </c>
      <c r="D85" s="102">
        <v>4</v>
      </c>
      <c r="E85" s="102" t="s">
        <v>24</v>
      </c>
      <c r="F85" s="104">
        <v>11501</v>
      </c>
      <c r="G85" s="104" t="s">
        <v>15</v>
      </c>
      <c r="H85" s="106">
        <v>6958900</v>
      </c>
      <c r="I85" s="112">
        <v>6958900</v>
      </c>
      <c r="J85" s="127" t="s">
        <v>182</v>
      </c>
    </row>
    <row r="86" spans="2:10" x14ac:dyDescent="0.25">
      <c r="B86" s="103">
        <v>15</v>
      </c>
      <c r="C86" s="102">
        <v>427</v>
      </c>
      <c r="D86" s="102">
        <v>4</v>
      </c>
      <c r="E86" s="102" t="s">
        <v>16</v>
      </c>
      <c r="F86" s="104">
        <v>11501</v>
      </c>
      <c r="G86" s="104" t="s">
        <v>15</v>
      </c>
      <c r="H86" s="106">
        <v>580000</v>
      </c>
      <c r="I86" s="112">
        <v>580000</v>
      </c>
      <c r="J86" s="127" t="s">
        <v>182</v>
      </c>
    </row>
    <row r="87" spans="2:10" x14ac:dyDescent="0.25">
      <c r="B87" s="103">
        <v>16</v>
      </c>
      <c r="C87" s="102">
        <v>430</v>
      </c>
      <c r="D87" s="102">
        <v>4</v>
      </c>
      <c r="E87" s="102" t="s">
        <v>16</v>
      </c>
      <c r="F87" s="104">
        <v>11501</v>
      </c>
      <c r="G87" s="104" t="s">
        <v>15</v>
      </c>
      <c r="H87" s="106">
        <v>1167000</v>
      </c>
      <c r="I87" s="112">
        <v>1167000</v>
      </c>
      <c r="J87" s="127" t="s">
        <v>182</v>
      </c>
    </row>
    <row r="88" spans="2:10" x14ac:dyDescent="0.25">
      <c r="B88" s="103">
        <v>20</v>
      </c>
      <c r="C88" s="102">
        <v>433</v>
      </c>
      <c r="D88" s="102">
        <v>4</v>
      </c>
      <c r="E88" s="102" t="s">
        <v>157</v>
      </c>
      <c r="F88" s="104">
        <v>11501</v>
      </c>
      <c r="G88" s="104" t="s">
        <v>15</v>
      </c>
      <c r="H88" s="106">
        <v>14054000</v>
      </c>
      <c r="I88" s="112">
        <v>14054000</v>
      </c>
      <c r="J88" s="127" t="s">
        <v>182</v>
      </c>
    </row>
    <row r="89" spans="2:10" x14ac:dyDescent="0.25">
      <c r="B89" s="103">
        <v>20</v>
      </c>
      <c r="C89" s="102">
        <v>433</v>
      </c>
      <c r="D89" s="102">
        <v>4</v>
      </c>
      <c r="E89" s="102" t="s">
        <v>160</v>
      </c>
      <c r="F89" s="104">
        <v>11501</v>
      </c>
      <c r="G89" s="104" t="s">
        <v>15</v>
      </c>
      <c r="H89" s="106">
        <v>1456000</v>
      </c>
      <c r="I89" s="112">
        <v>1456000</v>
      </c>
      <c r="J89" s="127" t="s">
        <v>182</v>
      </c>
    </row>
    <row r="90" spans="2:10" x14ac:dyDescent="0.25">
      <c r="B90" s="103">
        <v>20</v>
      </c>
      <c r="C90" s="102">
        <v>433</v>
      </c>
      <c r="D90" s="102">
        <v>4</v>
      </c>
      <c r="E90" s="102" t="s">
        <v>107</v>
      </c>
      <c r="F90" s="104">
        <v>11501</v>
      </c>
      <c r="G90" s="104" t="s">
        <v>15</v>
      </c>
      <c r="H90" s="106">
        <v>1800000</v>
      </c>
      <c r="I90" s="112">
        <v>1800000</v>
      </c>
      <c r="J90" s="127" t="s">
        <v>182</v>
      </c>
    </row>
    <row r="91" spans="2:10" x14ac:dyDescent="0.25">
      <c r="B91" s="103">
        <v>30</v>
      </c>
      <c r="C91" s="102">
        <v>450</v>
      </c>
      <c r="D91" s="102">
        <v>4</v>
      </c>
      <c r="E91" s="102" t="s">
        <v>88</v>
      </c>
      <c r="F91" s="104">
        <v>11501</v>
      </c>
      <c r="G91" s="104" t="s">
        <v>15</v>
      </c>
      <c r="H91" s="106">
        <v>1960000</v>
      </c>
      <c r="I91" s="112">
        <v>1960000</v>
      </c>
      <c r="J91" s="127" t="s">
        <v>182</v>
      </c>
    </row>
    <row r="92" spans="2:10" x14ac:dyDescent="0.25">
      <c r="B92" s="103">
        <v>30</v>
      </c>
      <c r="C92" s="102">
        <v>451</v>
      </c>
      <c r="D92" s="102">
        <v>4</v>
      </c>
      <c r="E92" s="102" t="s">
        <v>166</v>
      </c>
      <c r="F92" s="104">
        <v>11501</v>
      </c>
      <c r="G92" s="104" t="s">
        <v>15</v>
      </c>
      <c r="H92" s="106">
        <v>435000</v>
      </c>
      <c r="I92" s="112">
        <v>435000</v>
      </c>
      <c r="J92" s="127" t="s">
        <v>182</v>
      </c>
    </row>
    <row r="93" spans="2:10" x14ac:dyDescent="0.25">
      <c r="B93" s="103">
        <v>30</v>
      </c>
      <c r="C93" s="102">
        <v>451</v>
      </c>
      <c r="D93" s="102">
        <v>4</v>
      </c>
      <c r="E93" s="102" t="s">
        <v>56</v>
      </c>
      <c r="F93" s="104">
        <v>11501</v>
      </c>
      <c r="G93" s="104" t="s">
        <v>15</v>
      </c>
      <c r="H93" s="106">
        <v>192300</v>
      </c>
      <c r="I93" s="112">
        <v>192300</v>
      </c>
      <c r="J93" s="127" t="s">
        <v>182</v>
      </c>
    </row>
    <row r="94" spans="2:10" x14ac:dyDescent="0.25">
      <c r="H94" s="154">
        <f>SUM(H59:H93)</f>
        <v>162147413</v>
      </c>
    </row>
    <row r="95" spans="2:10" x14ac:dyDescent="0.25">
      <c r="B95" s="103">
        <v>20</v>
      </c>
      <c r="C95" s="102">
        <v>433</v>
      </c>
      <c r="D95" s="102">
        <v>4</v>
      </c>
      <c r="E95" s="102" t="s">
        <v>157</v>
      </c>
      <c r="F95" s="104">
        <v>11501</v>
      </c>
      <c r="G95" s="104" t="s">
        <v>15</v>
      </c>
      <c r="H95" s="106">
        <v>267</v>
      </c>
      <c r="I95" s="112">
        <f>H95</f>
        <v>267</v>
      </c>
      <c r="J95" s="127" t="s">
        <v>182</v>
      </c>
    </row>
    <row r="96" spans="2:10" x14ac:dyDescent="0.25">
      <c r="H96" s="163">
        <f>H94+H95</f>
        <v>162147680</v>
      </c>
      <c r="I96" s="163">
        <f>SUM(I59:I95)</f>
        <v>162147680</v>
      </c>
    </row>
  </sheetData>
  <autoFilter ref="F1:F56"/>
  <mergeCells count="6">
    <mergeCell ref="A5:I5"/>
    <mergeCell ref="A7:B8"/>
    <mergeCell ref="C7:C8"/>
    <mergeCell ref="D7:D8"/>
    <mergeCell ref="E7:E8"/>
    <mergeCell ref="F7:H7"/>
  </mergeCells>
  <pageMargins left="0.25" right="0.25" top="0.41" bottom="0.4" header="0.33" footer="0.3"/>
  <pageSetup paperSize="9" scale="6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cp:lastPrinted>2022-12-07T01:52:26Z</cp:lastPrinted>
  <dcterms:created xsi:type="dcterms:W3CDTF">2017-02-23T01:48:40Z</dcterms:created>
  <dcterms:modified xsi:type="dcterms:W3CDTF">2023-02-20T02:09:29Z</dcterms:modified>
</cp:coreProperties>
</file>