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pindahan akutansi 2017 (D)\ACCOUNTING\2024\"/>
    </mc:Choice>
  </mc:AlternateContent>
  <bookViews>
    <workbookView xWindow="0" yWindow="0" windowWidth="21600" windowHeight="9735" firstSheet="9" activeTab="16"/>
  </bookViews>
  <sheets>
    <sheet name="DES 23 Audit" sheetId="2" r:id="rId1"/>
    <sheet name="1 Jan 24" sheetId="3" r:id="rId2"/>
    <sheet name="JAN 24" sheetId="4" r:id="rId3"/>
    <sheet name="FEB 24" sheetId="5" r:id="rId4"/>
    <sheet name="FEB JL 24" sheetId="6" r:id="rId5"/>
    <sheet name="MAR 24" sheetId="8" r:id="rId6"/>
    <sheet name="MAR JL 24" sheetId="7" r:id="rId7"/>
    <sheet name="APR 24" sheetId="9" r:id="rId8"/>
    <sheet name="APR JL 24" sheetId="10" r:id="rId9"/>
    <sheet name="MEI 24" sheetId="11" r:id="rId10"/>
    <sheet name="MEI JL 24" sheetId="12" r:id="rId11"/>
    <sheet name="JUNI 24" sheetId="13" r:id="rId12"/>
    <sheet name="JUNI JL 24" sheetId="14" r:id="rId13"/>
    <sheet name="JULI 24" sheetId="15" r:id="rId14"/>
    <sheet name="JULI JL 24" sheetId="16" r:id="rId15"/>
    <sheet name="AGUSTUS 24" sheetId="17" r:id="rId16"/>
    <sheet name="AGUSTUS JL 24" sheetId="18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18" l="1"/>
  <c r="H140" i="18"/>
  <c r="L143" i="17" l="1"/>
  <c r="L126" i="17" l="1"/>
  <c r="F18" i="17" l="1"/>
  <c r="F17" i="17"/>
  <c r="E18" i="17"/>
  <c r="E17" i="17"/>
  <c r="F7" i="17"/>
  <c r="E7" i="17"/>
  <c r="F138" i="17" l="1"/>
  <c r="E138" i="17"/>
  <c r="E137" i="17"/>
  <c r="F134" i="17"/>
  <c r="E134" i="17"/>
  <c r="F130" i="17"/>
  <c r="E130" i="17"/>
  <c r="E126" i="17"/>
  <c r="E95" i="17"/>
  <c r="F95" i="17"/>
  <c r="F228" i="18" l="1"/>
  <c r="F227" i="18"/>
  <c r="F226" i="18"/>
  <c r="F225" i="18"/>
  <c r="F224" i="18"/>
  <c r="F223" i="18"/>
  <c r="F222" i="18"/>
  <c r="F221" i="18"/>
  <c r="F220" i="18"/>
  <c r="F219" i="18"/>
  <c r="F218" i="18"/>
  <c r="F217" i="18"/>
  <c r="F206" i="18"/>
  <c r="F203" i="18"/>
  <c r="F202" i="18"/>
  <c r="F201" i="18"/>
  <c r="F200" i="18"/>
  <c r="F199" i="18"/>
  <c r="F198" i="18"/>
  <c r="F197" i="18"/>
  <c r="F196" i="18"/>
  <c r="F195" i="18"/>
  <c r="F192" i="18"/>
  <c r="F183" i="18"/>
  <c r="F182" i="18"/>
  <c r="F181" i="18"/>
  <c r="F180" i="18"/>
  <c r="F179" i="18"/>
  <c r="F176" i="18"/>
  <c r="F175" i="18"/>
  <c r="F174" i="18"/>
  <c r="F173" i="18"/>
  <c r="F170" i="18"/>
  <c r="F167" i="18"/>
  <c r="F164" i="18"/>
  <c r="F163" i="18"/>
  <c r="F162" i="18"/>
  <c r="F159" i="18"/>
  <c r="F156" i="18"/>
  <c r="F155" i="18"/>
  <c r="F154" i="18"/>
  <c r="F153" i="18"/>
  <c r="F152" i="18"/>
  <c r="F150" i="18"/>
  <c r="F149" i="18"/>
  <c r="F148" i="18"/>
  <c r="F140" i="18"/>
  <c r="F139" i="18"/>
  <c r="F123" i="18"/>
  <c r="F116" i="18"/>
  <c r="F115" i="18"/>
  <c r="F114" i="18"/>
  <c r="F111" i="18"/>
  <c r="F108" i="18"/>
  <c r="F107" i="18"/>
  <c r="F106" i="18"/>
  <c r="F103" i="18"/>
  <c r="F102" i="18"/>
  <c r="F99" i="18"/>
  <c r="F98" i="18"/>
  <c r="F97" i="18"/>
  <c r="F96" i="18"/>
  <c r="F92" i="18"/>
  <c r="F84" i="18"/>
  <c r="F82" i="18"/>
  <c r="F81" i="18"/>
  <c r="F80" i="18"/>
  <c r="F79" i="18"/>
  <c r="F78" i="18"/>
  <c r="F77" i="18"/>
  <c r="F74" i="18"/>
  <c r="F67" i="18"/>
  <c r="F64" i="18"/>
  <c r="F63" i="18"/>
  <c r="F62" i="18"/>
  <c r="F61" i="18"/>
  <c r="F60" i="18"/>
  <c r="F57" i="18"/>
  <c r="F54" i="18"/>
  <c r="F53" i="18"/>
  <c r="F52" i="18"/>
  <c r="F51" i="18"/>
  <c r="F50" i="18"/>
  <c r="F49" i="18"/>
  <c r="F46" i="18"/>
  <c r="F45" i="18"/>
  <c r="F41" i="18"/>
  <c r="F38" i="18"/>
  <c r="F37" i="18"/>
  <c r="F36" i="18"/>
  <c r="F35" i="18"/>
  <c r="F34" i="18"/>
  <c r="F33" i="18"/>
  <c r="F32" i="18"/>
  <c r="F31" i="18"/>
  <c r="F30" i="18"/>
  <c r="F25" i="18"/>
  <c r="F24" i="18"/>
  <c r="F23" i="18"/>
  <c r="F22" i="18"/>
  <c r="F21" i="18"/>
  <c r="E217" i="18"/>
  <c r="E214" i="18"/>
  <c r="E213" i="18"/>
  <c r="E212" i="18"/>
  <c r="E211" i="18"/>
  <c r="E210" i="18"/>
  <c r="E209" i="18"/>
  <c r="E208" i="18"/>
  <c r="E207" i="18"/>
  <c r="E206" i="18"/>
  <c r="E203" i="18"/>
  <c r="E192" i="18"/>
  <c r="E183" i="18"/>
  <c r="E176" i="18"/>
  <c r="E164" i="18"/>
  <c r="E163" i="18"/>
  <c r="E159" i="18"/>
  <c r="E156" i="18"/>
  <c r="E140" i="18"/>
  <c r="E139" i="18"/>
  <c r="E137" i="18"/>
  <c r="E134" i="18"/>
  <c r="E133" i="18"/>
  <c r="E132" i="18"/>
  <c r="E131" i="18"/>
  <c r="E123" i="18"/>
  <c r="E122" i="18"/>
  <c r="E116" i="18"/>
  <c r="E115" i="18"/>
  <c r="E114" i="18"/>
  <c r="E103" i="18"/>
  <c r="E102" i="18"/>
  <c r="E98" i="18"/>
  <c r="E97" i="18"/>
  <c r="E96" i="18"/>
  <c r="E92" i="18"/>
  <c r="E82" i="18"/>
  <c r="E81" i="18"/>
  <c r="E80" i="18"/>
  <c r="E79" i="18"/>
  <c r="E78" i="18"/>
  <c r="E77" i="18"/>
  <c r="E74" i="18"/>
  <c r="E73" i="18"/>
  <c r="E72" i="18"/>
  <c r="E71" i="18"/>
  <c r="E70" i="18"/>
  <c r="E67" i="18"/>
  <c r="E64" i="18"/>
  <c r="E63" i="18"/>
  <c r="E62" i="18"/>
  <c r="E61" i="18"/>
  <c r="E60" i="18"/>
  <c r="E57" i="18"/>
  <c r="E54" i="18"/>
  <c r="E50" i="18"/>
  <c r="E49" i="18"/>
  <c r="E46" i="18"/>
  <c r="E45" i="18"/>
  <c r="E41" i="18"/>
  <c r="E38" i="18"/>
  <c r="E37" i="18"/>
  <c r="E36" i="18"/>
  <c r="E35" i="18"/>
  <c r="E34" i="18"/>
  <c r="E33" i="18"/>
  <c r="E32" i="18"/>
  <c r="E31" i="18"/>
  <c r="E30" i="18"/>
  <c r="E27" i="18"/>
  <c r="E26" i="18"/>
  <c r="E25" i="18"/>
  <c r="E24" i="18"/>
  <c r="E23" i="18"/>
  <c r="E22" i="18"/>
  <c r="E21" i="18"/>
  <c r="E83" i="17"/>
  <c r="F136" i="17"/>
  <c r="E198" i="17" l="1"/>
  <c r="E146" i="17"/>
  <c r="E145" i="17"/>
  <c r="E144" i="17"/>
  <c r="F129" i="17"/>
  <c r="F128" i="17"/>
  <c r="F127" i="17"/>
  <c r="D235" i="18" l="1"/>
  <c r="H229" i="18"/>
  <c r="J229" i="18" s="1"/>
  <c r="J228" i="18"/>
  <c r="J227" i="18"/>
  <c r="J226" i="18"/>
  <c r="J225" i="18"/>
  <c r="J224" i="18"/>
  <c r="J221" i="18"/>
  <c r="J219" i="18"/>
  <c r="J218" i="18"/>
  <c r="J216" i="18"/>
  <c r="I216" i="18"/>
  <c r="I215" i="18"/>
  <c r="I214" i="18"/>
  <c r="I213" i="18"/>
  <c r="I210" i="18"/>
  <c r="I209" i="18"/>
  <c r="I208" i="18"/>
  <c r="I207" i="18"/>
  <c r="I206" i="18"/>
  <c r="H206" i="18"/>
  <c r="J206" i="18" s="1"/>
  <c r="E215" i="18"/>
  <c r="J205" i="18"/>
  <c r="I205" i="18"/>
  <c r="F205" i="18"/>
  <c r="J204" i="18"/>
  <c r="J203" i="18"/>
  <c r="G203" i="18"/>
  <c r="I203" i="18" s="1"/>
  <c r="J202" i="18"/>
  <c r="J201" i="18"/>
  <c r="J200" i="18"/>
  <c r="J199" i="18"/>
  <c r="J198" i="18"/>
  <c r="J197" i="18"/>
  <c r="J196" i="18"/>
  <c r="J195" i="18"/>
  <c r="F204" i="18"/>
  <c r="J194" i="18"/>
  <c r="G194" i="18"/>
  <c r="I194" i="18" s="1"/>
  <c r="J193" i="18"/>
  <c r="J192" i="18"/>
  <c r="G192" i="18"/>
  <c r="I192" i="18" s="1"/>
  <c r="J191" i="18"/>
  <c r="I185" i="18"/>
  <c r="K184" i="18"/>
  <c r="G183" i="18"/>
  <c r="I183" i="18" s="1"/>
  <c r="L183" i="18" s="1"/>
  <c r="F184" i="18"/>
  <c r="I178" i="18"/>
  <c r="G178" i="18"/>
  <c r="G176" i="18"/>
  <c r="I176" i="18" s="1"/>
  <c r="I172" i="18"/>
  <c r="G172" i="18"/>
  <c r="G166" i="18"/>
  <c r="G164" i="18"/>
  <c r="I164" i="18" s="1"/>
  <c r="G163" i="18"/>
  <c r="G161" i="18"/>
  <c r="G160" i="18"/>
  <c r="G159" i="18"/>
  <c r="G158" i="18"/>
  <c r="G156" i="18"/>
  <c r="I156" i="18" s="1"/>
  <c r="H142" i="18"/>
  <c r="J139" i="18"/>
  <c r="H125" i="18"/>
  <c r="E124" i="18"/>
  <c r="H118" i="18"/>
  <c r="E117" i="18"/>
  <c r="H114" i="18"/>
  <c r="F112" i="18"/>
  <c r="F109" i="18"/>
  <c r="E104" i="18"/>
  <c r="H101" i="18"/>
  <c r="H98" i="18"/>
  <c r="H97" i="18"/>
  <c r="H94" i="18"/>
  <c r="H92" i="18"/>
  <c r="H89" i="18"/>
  <c r="G82" i="18"/>
  <c r="G81" i="18"/>
  <c r="G79" i="18"/>
  <c r="K75" i="18"/>
  <c r="H74" i="18"/>
  <c r="E75" i="18"/>
  <c r="K69" i="18"/>
  <c r="G64" i="18"/>
  <c r="G63" i="18"/>
  <c r="G62" i="18"/>
  <c r="E65" i="18"/>
  <c r="G65" i="18" s="1"/>
  <c r="G60" i="18"/>
  <c r="G59" i="18"/>
  <c r="G58" i="18"/>
  <c r="G57" i="18"/>
  <c r="G56" i="18"/>
  <c r="G48" i="18"/>
  <c r="G42" i="18"/>
  <c r="E39" i="18"/>
  <c r="G36" i="18"/>
  <c r="G35" i="18"/>
  <c r="G33" i="18"/>
  <c r="G32" i="18"/>
  <c r="K31" i="18"/>
  <c r="G30" i="18"/>
  <c r="G29" i="18"/>
  <c r="G25" i="18"/>
  <c r="G24" i="18"/>
  <c r="E28" i="18"/>
  <c r="G21" i="18"/>
  <c r="G20" i="18"/>
  <c r="G16" i="18"/>
  <c r="D235" i="17"/>
  <c r="H229" i="17"/>
  <c r="J229" i="17" s="1"/>
  <c r="J228" i="17"/>
  <c r="F228" i="17"/>
  <c r="J227" i="17"/>
  <c r="G227" i="17"/>
  <c r="I227" i="17" s="1"/>
  <c r="F227" i="17"/>
  <c r="J226" i="17"/>
  <c r="F226" i="17"/>
  <c r="E226" i="17"/>
  <c r="G226" i="17" s="1"/>
  <c r="I226" i="17" s="1"/>
  <c r="J225" i="17"/>
  <c r="F225" i="17"/>
  <c r="J224" i="17"/>
  <c r="F224" i="17"/>
  <c r="E224" i="17"/>
  <c r="G224" i="17" s="1"/>
  <c r="I224" i="17" s="1"/>
  <c r="F223" i="17"/>
  <c r="F222" i="17"/>
  <c r="J221" i="17"/>
  <c r="F221" i="17"/>
  <c r="F220" i="17"/>
  <c r="J219" i="17"/>
  <c r="F219" i="17"/>
  <c r="E219" i="17"/>
  <c r="G219" i="17" s="1"/>
  <c r="I219" i="17" s="1"/>
  <c r="J218" i="17"/>
  <c r="F218" i="17"/>
  <c r="F217" i="17"/>
  <c r="F229" i="17" s="1"/>
  <c r="E217" i="17"/>
  <c r="G217" i="17" s="1"/>
  <c r="J216" i="17"/>
  <c r="I216" i="17"/>
  <c r="I215" i="17"/>
  <c r="I214" i="17"/>
  <c r="E214" i="17"/>
  <c r="I213" i="17"/>
  <c r="F213" i="17"/>
  <c r="H213" i="17" s="1"/>
  <c r="J213" i="17" s="1"/>
  <c r="E213" i="17"/>
  <c r="E212" i="17"/>
  <c r="E211" i="17"/>
  <c r="I210" i="17"/>
  <c r="E210" i="17"/>
  <c r="I209" i="17"/>
  <c r="E209" i="17"/>
  <c r="I208" i="17"/>
  <c r="F208" i="17"/>
  <c r="H208" i="17" s="1"/>
  <c r="J208" i="17" s="1"/>
  <c r="E208" i="17"/>
  <c r="I207" i="17"/>
  <c r="E207" i="17"/>
  <c r="I206" i="17"/>
  <c r="H206" i="17"/>
  <c r="J206" i="17" s="1"/>
  <c r="F206" i="17"/>
  <c r="E206" i="17"/>
  <c r="E215" i="17" s="1"/>
  <c r="J205" i="17"/>
  <c r="I205" i="17"/>
  <c r="J204" i="17"/>
  <c r="J203" i="17"/>
  <c r="F203" i="17"/>
  <c r="E203" i="17"/>
  <c r="G203" i="17" s="1"/>
  <c r="I203" i="17" s="1"/>
  <c r="J202" i="17"/>
  <c r="F202" i="17"/>
  <c r="J201" i="17"/>
  <c r="F201" i="17"/>
  <c r="E201" i="17"/>
  <c r="G201" i="17" s="1"/>
  <c r="I201" i="17" s="1"/>
  <c r="J200" i="17"/>
  <c r="F200" i="17"/>
  <c r="E200" i="17"/>
  <c r="G200" i="17" s="1"/>
  <c r="I200" i="17" s="1"/>
  <c r="J199" i="17"/>
  <c r="F199" i="17"/>
  <c r="J198" i="17"/>
  <c r="F198" i="17"/>
  <c r="J197" i="17"/>
  <c r="F197" i="17"/>
  <c r="J196" i="17"/>
  <c r="F196" i="17"/>
  <c r="J195" i="17"/>
  <c r="F195" i="17"/>
  <c r="F204" i="17" s="1"/>
  <c r="J194" i="17"/>
  <c r="I194" i="17"/>
  <c r="G194" i="17"/>
  <c r="J193" i="17"/>
  <c r="J192" i="17"/>
  <c r="F192" i="17"/>
  <c r="E192" i="17"/>
  <c r="G192" i="17" s="1"/>
  <c r="I192" i="17" s="1"/>
  <c r="J191" i="17"/>
  <c r="F190" i="17"/>
  <c r="E190" i="17"/>
  <c r="G189" i="17"/>
  <c r="I189" i="17" s="1"/>
  <c r="F189" i="17"/>
  <c r="F188" i="17"/>
  <c r="G188" i="17" s="1"/>
  <c r="I188" i="17" s="1"/>
  <c r="G187" i="17"/>
  <c r="I187" i="17" s="1"/>
  <c r="F187" i="17"/>
  <c r="F186" i="17"/>
  <c r="I185" i="17"/>
  <c r="K184" i="17"/>
  <c r="F183" i="17"/>
  <c r="E183" i="17"/>
  <c r="G183" i="17" s="1"/>
  <c r="I183" i="17" s="1"/>
  <c r="L183" i="17" s="1"/>
  <c r="F182" i="17"/>
  <c r="F181" i="17"/>
  <c r="F180" i="17"/>
  <c r="E180" i="17"/>
  <c r="G180" i="17" s="1"/>
  <c r="I180" i="17" s="1"/>
  <c r="L180" i="17" s="1"/>
  <c r="F179" i="17"/>
  <c r="F184" i="17" s="1"/>
  <c r="G178" i="17"/>
  <c r="I178" i="17" s="1"/>
  <c r="F176" i="17"/>
  <c r="E176" i="17"/>
  <c r="G176" i="17" s="1"/>
  <c r="I176" i="17" s="1"/>
  <c r="F175" i="17"/>
  <c r="F174" i="17"/>
  <c r="G174" i="17" s="1"/>
  <c r="I174" i="17" s="1"/>
  <c r="F173" i="17"/>
  <c r="F177" i="17" s="1"/>
  <c r="G172" i="17"/>
  <c r="I172" i="17" s="1"/>
  <c r="F170" i="17"/>
  <c r="E168" i="17"/>
  <c r="G167" i="17"/>
  <c r="I167" i="17" s="1"/>
  <c r="F167" i="17"/>
  <c r="G166" i="17"/>
  <c r="F164" i="17"/>
  <c r="F168" i="17" s="1"/>
  <c r="E164" i="17"/>
  <c r="G164" i="17" s="1"/>
  <c r="I164" i="17" s="1"/>
  <c r="F163" i="17"/>
  <c r="E163" i="17"/>
  <c r="G163" i="17" s="1"/>
  <c r="F162" i="17"/>
  <c r="G161" i="17"/>
  <c r="G160" i="17"/>
  <c r="F159" i="17"/>
  <c r="E159" i="17"/>
  <c r="G158" i="17"/>
  <c r="F156" i="17"/>
  <c r="E156" i="17"/>
  <c r="F155" i="17"/>
  <c r="F154" i="17"/>
  <c r="F153" i="17"/>
  <c r="E153" i="17"/>
  <c r="G153" i="17" s="1"/>
  <c r="I153" i="17" s="1"/>
  <c r="F152" i="17"/>
  <c r="E152" i="17"/>
  <c r="F150" i="17"/>
  <c r="E150" i="17"/>
  <c r="F149" i="17"/>
  <c r="G149" i="17" s="1"/>
  <c r="I149" i="17" s="1"/>
  <c r="F148" i="17"/>
  <c r="E147" i="17"/>
  <c r="H142" i="17"/>
  <c r="F140" i="17"/>
  <c r="E140" i="17"/>
  <c r="H140" i="17" s="1"/>
  <c r="J140" i="17" s="1"/>
  <c r="F139" i="17"/>
  <c r="E139" i="17"/>
  <c r="H139" i="17" s="1"/>
  <c r="J139" i="17" s="1"/>
  <c r="E136" i="17"/>
  <c r="E136" i="18" s="1"/>
  <c r="F135" i="17"/>
  <c r="E135" i="17"/>
  <c r="E135" i="18" s="1"/>
  <c r="H133" i="17"/>
  <c r="J133" i="17" s="1"/>
  <c r="E133" i="17"/>
  <c r="F132" i="17"/>
  <c r="E132" i="17"/>
  <c r="H132" i="17" s="1"/>
  <c r="J132" i="17" s="1"/>
  <c r="F131" i="17"/>
  <c r="E131" i="17"/>
  <c r="H131" i="17" s="1"/>
  <c r="J131" i="17" s="1"/>
  <c r="E129" i="17"/>
  <c r="E128" i="17"/>
  <c r="E127" i="17"/>
  <c r="H125" i="17"/>
  <c r="E124" i="17"/>
  <c r="H124" i="17" s="1"/>
  <c r="F123" i="17"/>
  <c r="F124" i="17" s="1"/>
  <c r="E123" i="17"/>
  <c r="H123" i="17" s="1"/>
  <c r="H122" i="17"/>
  <c r="E122" i="17"/>
  <c r="F120" i="17"/>
  <c r="E120" i="17"/>
  <c r="H120" i="17" s="1"/>
  <c r="H119" i="17"/>
  <c r="H118" i="17"/>
  <c r="F116" i="17"/>
  <c r="E116" i="17"/>
  <c r="H116" i="17" s="1"/>
  <c r="F115" i="17"/>
  <c r="F117" i="17" s="1"/>
  <c r="E115" i="17"/>
  <c r="H115" i="17" s="1"/>
  <c r="F114" i="17"/>
  <c r="E114" i="17"/>
  <c r="E117" i="17" s="1"/>
  <c r="H117" i="17" s="1"/>
  <c r="F112" i="17"/>
  <c r="E112" i="17"/>
  <c r="H112" i="17" s="1"/>
  <c r="H111" i="17"/>
  <c r="F111" i="17"/>
  <c r="F110" i="17"/>
  <c r="F109" i="17"/>
  <c r="E109" i="17"/>
  <c r="H109" i="17" s="1"/>
  <c r="H108" i="17"/>
  <c r="F108" i="17"/>
  <c r="H107" i="17"/>
  <c r="F107" i="17"/>
  <c r="H106" i="17"/>
  <c r="F106" i="17"/>
  <c r="F103" i="17"/>
  <c r="E103" i="17"/>
  <c r="H103" i="17" s="1"/>
  <c r="F102" i="17"/>
  <c r="F104" i="17" s="1"/>
  <c r="E102" i="17"/>
  <c r="E104" i="17" s="1"/>
  <c r="H101" i="17"/>
  <c r="F99" i="17"/>
  <c r="H99" i="17" s="1"/>
  <c r="F98" i="17"/>
  <c r="E98" i="17"/>
  <c r="H98" i="17" s="1"/>
  <c r="F97" i="17"/>
  <c r="E97" i="17"/>
  <c r="H97" i="17" s="1"/>
  <c r="F96" i="17"/>
  <c r="E96" i="17"/>
  <c r="H96" i="17" s="1"/>
  <c r="H94" i="17"/>
  <c r="F92" i="17"/>
  <c r="E92" i="17"/>
  <c r="H92" i="17" s="1"/>
  <c r="H89" i="17"/>
  <c r="F84" i="17"/>
  <c r="G84" i="17" s="1"/>
  <c r="F82" i="17"/>
  <c r="E82" i="17"/>
  <c r="G82" i="17" s="1"/>
  <c r="F81" i="17"/>
  <c r="E81" i="17"/>
  <c r="G81" i="17" s="1"/>
  <c r="F80" i="17"/>
  <c r="E80" i="17"/>
  <c r="G80" i="17" s="1"/>
  <c r="F79" i="17"/>
  <c r="E79" i="17"/>
  <c r="G79" i="17" s="1"/>
  <c r="F78" i="17"/>
  <c r="E78" i="17"/>
  <c r="G78" i="17" s="1"/>
  <c r="F77" i="17"/>
  <c r="E77" i="17"/>
  <c r="K75" i="17"/>
  <c r="F74" i="17"/>
  <c r="H74" i="17" s="1"/>
  <c r="E74" i="17"/>
  <c r="E73" i="17"/>
  <c r="E72" i="17"/>
  <c r="F71" i="17"/>
  <c r="H71" i="17" s="1"/>
  <c r="E71" i="17"/>
  <c r="E75" i="17" s="1"/>
  <c r="E70" i="17"/>
  <c r="K69" i="17"/>
  <c r="F67" i="17"/>
  <c r="E67" i="17"/>
  <c r="F64" i="17"/>
  <c r="E64" i="17"/>
  <c r="G64" i="17" s="1"/>
  <c r="F63" i="17"/>
  <c r="E63" i="17"/>
  <c r="G63" i="17" s="1"/>
  <c r="F62" i="17"/>
  <c r="E62" i="17"/>
  <c r="G62" i="17" s="1"/>
  <c r="F61" i="17"/>
  <c r="E61" i="17"/>
  <c r="G61" i="17" s="1"/>
  <c r="F60" i="17"/>
  <c r="E60" i="17"/>
  <c r="G60" i="17" s="1"/>
  <c r="G59" i="17"/>
  <c r="G58" i="17"/>
  <c r="G57" i="17"/>
  <c r="E57" i="17"/>
  <c r="G56" i="17"/>
  <c r="F54" i="17"/>
  <c r="E54" i="17"/>
  <c r="G54" i="17" s="1"/>
  <c r="F53" i="17"/>
  <c r="F52" i="17"/>
  <c r="E52" i="17"/>
  <c r="G52" i="17" s="1"/>
  <c r="F51" i="17"/>
  <c r="F50" i="17"/>
  <c r="E50" i="17"/>
  <c r="G50" i="17" s="1"/>
  <c r="F49" i="17"/>
  <c r="F55" i="17" s="1"/>
  <c r="E49" i="17"/>
  <c r="G48" i="17"/>
  <c r="G46" i="17"/>
  <c r="F45" i="17"/>
  <c r="E45" i="17"/>
  <c r="G45" i="17" s="1"/>
  <c r="G42" i="17"/>
  <c r="F41" i="17"/>
  <c r="E41" i="17"/>
  <c r="G41" i="17" s="1"/>
  <c r="F38" i="17"/>
  <c r="E38" i="17"/>
  <c r="G38" i="17" s="1"/>
  <c r="F37" i="17"/>
  <c r="E37" i="17"/>
  <c r="G37" i="17" s="1"/>
  <c r="G36" i="17"/>
  <c r="F36" i="17"/>
  <c r="E36" i="17"/>
  <c r="E39" i="17" s="1"/>
  <c r="F35" i="17"/>
  <c r="E35" i="17"/>
  <c r="G35" i="17" s="1"/>
  <c r="F34" i="17"/>
  <c r="E34" i="17"/>
  <c r="G34" i="17" s="1"/>
  <c r="F33" i="17"/>
  <c r="E33" i="17"/>
  <c r="G33" i="17" s="1"/>
  <c r="F32" i="17"/>
  <c r="E32" i="17"/>
  <c r="G32" i="17" s="1"/>
  <c r="K31" i="17"/>
  <c r="F31" i="17"/>
  <c r="E31" i="17"/>
  <c r="G31" i="17" s="1"/>
  <c r="F30" i="17"/>
  <c r="F39" i="17" s="1"/>
  <c r="E30" i="17"/>
  <c r="G30" i="17" s="1"/>
  <c r="G29" i="17"/>
  <c r="E27" i="17"/>
  <c r="E26" i="17"/>
  <c r="F25" i="17"/>
  <c r="E25" i="17"/>
  <c r="G25" i="17" s="1"/>
  <c r="F24" i="17"/>
  <c r="E24" i="17"/>
  <c r="G24" i="17" s="1"/>
  <c r="F23" i="17"/>
  <c r="E23" i="17"/>
  <c r="G23" i="17" s="1"/>
  <c r="F22" i="17"/>
  <c r="E22" i="17"/>
  <c r="G22" i="17" s="1"/>
  <c r="F21" i="17"/>
  <c r="E21" i="17"/>
  <c r="E28" i="17" s="1"/>
  <c r="G20" i="17"/>
  <c r="G16" i="17"/>
  <c r="F11" i="17"/>
  <c r="E11" i="17"/>
  <c r="F8" i="17"/>
  <c r="E8" i="17"/>
  <c r="E141" i="17" l="1"/>
  <c r="G8" i="17"/>
  <c r="G11" i="17"/>
  <c r="H135" i="17"/>
  <c r="J135" i="17" s="1"/>
  <c r="H128" i="17"/>
  <c r="J128" i="17" s="1"/>
  <c r="H129" i="17"/>
  <c r="J129" i="17" s="1"/>
  <c r="G22" i="18"/>
  <c r="G37" i="18"/>
  <c r="G45" i="18"/>
  <c r="G49" i="18"/>
  <c r="G77" i="18"/>
  <c r="H102" i="18"/>
  <c r="H115" i="18"/>
  <c r="G23" i="18"/>
  <c r="F39" i="18"/>
  <c r="G39" i="18" s="1"/>
  <c r="G31" i="18"/>
  <c r="G34" i="18"/>
  <c r="G38" i="18"/>
  <c r="G41" i="18"/>
  <c r="G46" i="18"/>
  <c r="F55" i="18"/>
  <c r="G50" i="18"/>
  <c r="G54" i="18"/>
  <c r="G61" i="18"/>
  <c r="G78" i="18"/>
  <c r="G80" i="18"/>
  <c r="H96" i="18"/>
  <c r="F104" i="18"/>
  <c r="H104" i="18" s="1"/>
  <c r="H103" i="18"/>
  <c r="F117" i="18"/>
  <c r="H117" i="18" s="1"/>
  <c r="H116" i="18"/>
  <c r="H123" i="18"/>
  <c r="J140" i="18"/>
  <c r="F168" i="18"/>
  <c r="F171" i="18" s="1"/>
  <c r="F177" i="18"/>
  <c r="G217" i="18"/>
  <c r="F229" i="18"/>
  <c r="H217" i="18"/>
  <c r="J217" i="18" s="1"/>
  <c r="G39" i="17"/>
  <c r="H104" i="17"/>
  <c r="E65" i="17"/>
  <c r="G65" i="17" s="1"/>
  <c r="G77" i="17"/>
  <c r="F171" i="17"/>
  <c r="G168" i="17"/>
  <c r="I168" i="17" s="1"/>
  <c r="G21" i="17"/>
  <c r="H102" i="17"/>
  <c r="H114" i="17"/>
  <c r="G49" i="17"/>
  <c r="H127" i="17"/>
  <c r="J127" i="17" s="1"/>
  <c r="G150" i="17"/>
  <c r="I150" i="17" s="1"/>
  <c r="G152" i="17"/>
  <c r="I152" i="17" s="1"/>
  <c r="G156" i="17"/>
  <c r="I156" i="17" s="1"/>
  <c r="G159" i="17"/>
  <c r="I217" i="17"/>
  <c r="H217" i="17"/>
  <c r="J217" i="17" s="1"/>
  <c r="G190" i="17"/>
  <c r="I190" i="17" s="1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06" i="16"/>
  <c r="F203" i="16"/>
  <c r="F202" i="16"/>
  <c r="F201" i="16"/>
  <c r="F200" i="16"/>
  <c r="F199" i="16"/>
  <c r="F198" i="16"/>
  <c r="F197" i="16"/>
  <c r="F196" i="16"/>
  <c r="F195" i="16"/>
  <c r="F192" i="16"/>
  <c r="F183" i="16"/>
  <c r="F182" i="16"/>
  <c r="F181" i="16"/>
  <c r="F180" i="16"/>
  <c r="F179" i="16"/>
  <c r="F176" i="16"/>
  <c r="F175" i="16"/>
  <c r="F174" i="16"/>
  <c r="F173" i="16"/>
  <c r="F170" i="16"/>
  <c r="F167" i="16"/>
  <c r="F164" i="16"/>
  <c r="F163" i="16"/>
  <c r="F162" i="16"/>
  <c r="F159" i="16"/>
  <c r="F156" i="16"/>
  <c r="F155" i="16"/>
  <c r="F154" i="16"/>
  <c r="F153" i="16"/>
  <c r="F152" i="16"/>
  <c r="F150" i="16"/>
  <c r="F149" i="16"/>
  <c r="F148" i="16"/>
  <c r="F140" i="16"/>
  <c r="F139" i="16"/>
  <c r="F123" i="16"/>
  <c r="F116" i="16"/>
  <c r="F115" i="16"/>
  <c r="F114" i="16"/>
  <c r="F111" i="16"/>
  <c r="F108" i="16"/>
  <c r="F107" i="16"/>
  <c r="F106" i="16"/>
  <c r="F103" i="16"/>
  <c r="F102" i="16"/>
  <c r="F99" i="16"/>
  <c r="F98" i="16"/>
  <c r="F97" i="16"/>
  <c r="F96" i="16"/>
  <c r="F92" i="16"/>
  <c r="F84" i="16"/>
  <c r="F82" i="16"/>
  <c r="F81" i="16"/>
  <c r="F80" i="16"/>
  <c r="F79" i="16"/>
  <c r="G79" i="16" s="1"/>
  <c r="F78" i="16"/>
  <c r="F77" i="16"/>
  <c r="F74" i="16"/>
  <c r="F67" i="16"/>
  <c r="F64" i="16"/>
  <c r="F63" i="16"/>
  <c r="F62" i="16"/>
  <c r="F61" i="16"/>
  <c r="F60" i="16"/>
  <c r="F57" i="16"/>
  <c r="F54" i="16"/>
  <c r="F53" i="16"/>
  <c r="F52" i="16"/>
  <c r="F51" i="16"/>
  <c r="F50" i="16"/>
  <c r="F49" i="16"/>
  <c r="F46" i="16"/>
  <c r="F45" i="16"/>
  <c r="F41" i="16"/>
  <c r="F38" i="16"/>
  <c r="F37" i="16"/>
  <c r="F36" i="16"/>
  <c r="F35" i="16"/>
  <c r="G35" i="16" s="1"/>
  <c r="F34" i="16"/>
  <c r="F33" i="16"/>
  <c r="F32" i="16"/>
  <c r="F31" i="16"/>
  <c r="F30" i="16"/>
  <c r="F25" i="16"/>
  <c r="F24" i="16"/>
  <c r="F23" i="16"/>
  <c r="F22" i="16"/>
  <c r="F21" i="16"/>
  <c r="E217" i="16"/>
  <c r="E214" i="16"/>
  <c r="E213" i="16"/>
  <c r="E212" i="16"/>
  <c r="E211" i="16"/>
  <c r="E210" i="16"/>
  <c r="E209" i="16"/>
  <c r="E208" i="16"/>
  <c r="E207" i="16"/>
  <c r="E206" i="16"/>
  <c r="E203" i="16"/>
  <c r="E192" i="16"/>
  <c r="E183" i="16"/>
  <c r="E176" i="16"/>
  <c r="E164" i="16"/>
  <c r="E163" i="16"/>
  <c r="E159" i="16"/>
  <c r="E156" i="16"/>
  <c r="E140" i="16"/>
  <c r="E139" i="16"/>
  <c r="E137" i="16"/>
  <c r="E136" i="16"/>
  <c r="E135" i="16"/>
  <c r="E134" i="16"/>
  <c r="E133" i="16"/>
  <c r="E132" i="16"/>
  <c r="E131" i="16"/>
  <c r="E123" i="16"/>
  <c r="E122" i="16"/>
  <c r="E124" i="16" s="1"/>
  <c r="E116" i="16"/>
  <c r="E115" i="16"/>
  <c r="E114" i="16"/>
  <c r="E103" i="16"/>
  <c r="E102" i="16"/>
  <c r="E98" i="16"/>
  <c r="E97" i="16"/>
  <c r="E96" i="16"/>
  <c r="E92" i="16"/>
  <c r="E82" i="16"/>
  <c r="E81" i="16"/>
  <c r="E80" i="16"/>
  <c r="E79" i="16"/>
  <c r="E78" i="16"/>
  <c r="E77" i="16"/>
  <c r="E74" i="16"/>
  <c r="E73" i="16"/>
  <c r="E72" i="16"/>
  <c r="E71" i="16"/>
  <c r="E70" i="16"/>
  <c r="E67" i="16"/>
  <c r="E64" i="16"/>
  <c r="E63" i="16"/>
  <c r="E62" i="16"/>
  <c r="E61" i="16"/>
  <c r="E60" i="16"/>
  <c r="E57" i="16"/>
  <c r="E54" i="16"/>
  <c r="E50" i="16"/>
  <c r="E49" i="16"/>
  <c r="E46" i="16"/>
  <c r="E45" i="16"/>
  <c r="E41" i="16"/>
  <c r="E38" i="16"/>
  <c r="E37" i="16"/>
  <c r="E36" i="16"/>
  <c r="E35" i="16"/>
  <c r="E34" i="16"/>
  <c r="E33" i="16"/>
  <c r="E32" i="16"/>
  <c r="E31" i="16"/>
  <c r="E30" i="16"/>
  <c r="E27" i="16"/>
  <c r="E26" i="16"/>
  <c r="E25" i="16"/>
  <c r="E24" i="16"/>
  <c r="E23" i="16"/>
  <c r="E22" i="16"/>
  <c r="E21" i="16"/>
  <c r="E146" i="15"/>
  <c r="E145" i="15"/>
  <c r="E144" i="15"/>
  <c r="F129" i="15"/>
  <c r="F128" i="15"/>
  <c r="F127" i="15"/>
  <c r="L126" i="15"/>
  <c r="K126" i="15"/>
  <c r="D235" i="16"/>
  <c r="H229" i="16"/>
  <c r="J229" i="16" s="1"/>
  <c r="J228" i="16"/>
  <c r="J227" i="16"/>
  <c r="J226" i="16"/>
  <c r="J225" i="16"/>
  <c r="J224" i="16"/>
  <c r="J221" i="16"/>
  <c r="J219" i="16"/>
  <c r="J218" i="16"/>
  <c r="J216" i="16"/>
  <c r="I216" i="16"/>
  <c r="I215" i="16"/>
  <c r="I214" i="16"/>
  <c r="I213" i="16"/>
  <c r="I210" i="16"/>
  <c r="I209" i="16"/>
  <c r="I208" i="16"/>
  <c r="I207" i="16"/>
  <c r="I206" i="16"/>
  <c r="H206" i="16"/>
  <c r="J206" i="16" s="1"/>
  <c r="E215" i="16"/>
  <c r="J205" i="16"/>
  <c r="I205" i="16"/>
  <c r="F205" i="16"/>
  <c r="J204" i="16"/>
  <c r="J203" i="16"/>
  <c r="G203" i="16"/>
  <c r="I203" i="16" s="1"/>
  <c r="J202" i="16"/>
  <c r="J201" i="16"/>
  <c r="J200" i="16"/>
  <c r="J199" i="16"/>
  <c r="J198" i="16"/>
  <c r="J197" i="16"/>
  <c r="J196" i="16"/>
  <c r="J195" i="16"/>
  <c r="F204" i="16"/>
  <c r="J194" i="16"/>
  <c r="G194" i="16"/>
  <c r="I194" i="16" s="1"/>
  <c r="J193" i="16"/>
  <c r="J192" i="16"/>
  <c r="G192" i="16"/>
  <c r="I192" i="16" s="1"/>
  <c r="J191" i="16"/>
  <c r="I185" i="16"/>
  <c r="K184" i="16"/>
  <c r="G183" i="16"/>
  <c r="I183" i="16" s="1"/>
  <c r="L183" i="16" s="1"/>
  <c r="F184" i="16"/>
  <c r="I178" i="16"/>
  <c r="G178" i="16"/>
  <c r="G176" i="16"/>
  <c r="I176" i="16" s="1"/>
  <c r="I172" i="16"/>
  <c r="G172" i="16"/>
  <c r="G166" i="16"/>
  <c r="G164" i="16"/>
  <c r="I164" i="16" s="1"/>
  <c r="G163" i="16"/>
  <c r="G161" i="16"/>
  <c r="G160" i="16"/>
  <c r="G159" i="16"/>
  <c r="G158" i="16"/>
  <c r="G156" i="16"/>
  <c r="I156" i="16" s="1"/>
  <c r="H142" i="16"/>
  <c r="H125" i="16"/>
  <c r="H118" i="16"/>
  <c r="E117" i="16"/>
  <c r="H114" i="16"/>
  <c r="F112" i="16"/>
  <c r="F109" i="16"/>
  <c r="E104" i="16"/>
  <c r="H101" i="16"/>
  <c r="H98" i="16"/>
  <c r="H97" i="16"/>
  <c r="H94" i="16"/>
  <c r="H92" i="16"/>
  <c r="H89" i="16"/>
  <c r="G82" i="16"/>
  <c r="G81" i="16"/>
  <c r="K75" i="16"/>
  <c r="H74" i="16"/>
  <c r="E75" i="16"/>
  <c r="K69" i="16"/>
  <c r="G64" i="16"/>
  <c r="G63" i="16"/>
  <c r="G62" i="16"/>
  <c r="E65" i="16"/>
  <c r="G65" i="16" s="1"/>
  <c r="G60" i="16"/>
  <c r="G59" i="16"/>
  <c r="G58" i="16"/>
  <c r="G57" i="16"/>
  <c r="G56" i="16"/>
  <c r="G48" i="16"/>
  <c r="G42" i="16"/>
  <c r="E39" i="16"/>
  <c r="G36" i="16"/>
  <c r="G33" i="16"/>
  <c r="G32" i="16"/>
  <c r="K31" i="16"/>
  <c r="G30" i="16"/>
  <c r="G29" i="16"/>
  <c r="G25" i="16"/>
  <c r="G24" i="16"/>
  <c r="E28" i="16"/>
  <c r="G21" i="16"/>
  <c r="G20" i="16"/>
  <c r="G16" i="16"/>
  <c r="D235" i="15"/>
  <c r="H229" i="15"/>
  <c r="J229" i="15" s="1"/>
  <c r="J228" i="15"/>
  <c r="F228" i="15"/>
  <c r="J227" i="15"/>
  <c r="G227" i="15"/>
  <c r="I227" i="15" s="1"/>
  <c r="F227" i="15"/>
  <c r="J226" i="15"/>
  <c r="F226" i="15"/>
  <c r="E226" i="15"/>
  <c r="G226" i="15" s="1"/>
  <c r="I226" i="15" s="1"/>
  <c r="J225" i="15"/>
  <c r="F225" i="15"/>
  <c r="J224" i="15"/>
  <c r="F224" i="15"/>
  <c r="E224" i="15"/>
  <c r="G224" i="15" s="1"/>
  <c r="I224" i="15" s="1"/>
  <c r="F223" i="15"/>
  <c r="F222" i="15"/>
  <c r="J221" i="15"/>
  <c r="F221" i="15"/>
  <c r="F220" i="15"/>
  <c r="J219" i="15"/>
  <c r="F219" i="15"/>
  <c r="E219" i="15"/>
  <c r="G219" i="15" s="1"/>
  <c r="I219" i="15" s="1"/>
  <c r="J218" i="15"/>
  <c r="F218" i="15"/>
  <c r="F217" i="15"/>
  <c r="F229" i="15" s="1"/>
  <c r="E217" i="15"/>
  <c r="G217" i="15" s="1"/>
  <c r="J216" i="15"/>
  <c r="I216" i="15"/>
  <c r="I215" i="15"/>
  <c r="I214" i="15"/>
  <c r="E214" i="15"/>
  <c r="I213" i="15"/>
  <c r="F213" i="15"/>
  <c r="H213" i="15" s="1"/>
  <c r="J213" i="15" s="1"/>
  <c r="E213" i="15"/>
  <c r="E212" i="15"/>
  <c r="E211" i="15"/>
  <c r="I210" i="15"/>
  <c r="E210" i="15"/>
  <c r="I209" i="15"/>
  <c r="E209" i="15"/>
  <c r="I208" i="15"/>
  <c r="F208" i="15"/>
  <c r="H208" i="15" s="1"/>
  <c r="J208" i="15" s="1"/>
  <c r="E208" i="15"/>
  <c r="I207" i="15"/>
  <c r="E207" i="15"/>
  <c r="I206" i="15"/>
  <c r="F206" i="15"/>
  <c r="E206" i="15"/>
  <c r="E215" i="15" s="1"/>
  <c r="J205" i="15"/>
  <c r="I205" i="15"/>
  <c r="J204" i="15"/>
  <c r="J203" i="15"/>
  <c r="F203" i="15"/>
  <c r="E203" i="15"/>
  <c r="G203" i="15" s="1"/>
  <c r="I203" i="15" s="1"/>
  <c r="J202" i="15"/>
  <c r="F202" i="15"/>
  <c r="J201" i="15"/>
  <c r="F201" i="15"/>
  <c r="E201" i="15"/>
  <c r="G201" i="15" s="1"/>
  <c r="I201" i="15" s="1"/>
  <c r="J200" i="15"/>
  <c r="F200" i="15"/>
  <c r="E200" i="15"/>
  <c r="G200" i="15" s="1"/>
  <c r="I200" i="15" s="1"/>
  <c r="J199" i="15"/>
  <c r="F199" i="15"/>
  <c r="J198" i="15"/>
  <c r="F198" i="15"/>
  <c r="J197" i="15"/>
  <c r="F197" i="15"/>
  <c r="J196" i="15"/>
  <c r="F196" i="15"/>
  <c r="J195" i="15"/>
  <c r="F195" i="15"/>
  <c r="F204" i="15" s="1"/>
  <c r="J194" i="15"/>
  <c r="I194" i="15"/>
  <c r="G194" i="15"/>
  <c r="J193" i="15"/>
  <c r="J192" i="15"/>
  <c r="F192" i="15"/>
  <c r="E192" i="15"/>
  <c r="G192" i="15" s="1"/>
  <c r="I192" i="15" s="1"/>
  <c r="J191" i="15"/>
  <c r="F190" i="15"/>
  <c r="E190" i="15"/>
  <c r="G190" i="15" s="1"/>
  <c r="I190" i="15" s="1"/>
  <c r="G189" i="15"/>
  <c r="I189" i="15" s="1"/>
  <c r="F189" i="15"/>
  <c r="F188" i="15"/>
  <c r="G188" i="15" s="1"/>
  <c r="I188" i="15" s="1"/>
  <c r="G187" i="15"/>
  <c r="I187" i="15" s="1"/>
  <c r="F187" i="15"/>
  <c r="F186" i="15"/>
  <c r="I185" i="15"/>
  <c r="K184" i="15"/>
  <c r="F183" i="15"/>
  <c r="E183" i="15"/>
  <c r="G183" i="15" s="1"/>
  <c r="I183" i="15" s="1"/>
  <c r="L183" i="15" s="1"/>
  <c r="F182" i="15"/>
  <c r="F181" i="15"/>
  <c r="F180" i="15"/>
  <c r="E180" i="15"/>
  <c r="G180" i="15" s="1"/>
  <c r="I180" i="15" s="1"/>
  <c r="L180" i="15" s="1"/>
  <c r="F179" i="15"/>
  <c r="F184" i="15" s="1"/>
  <c r="I178" i="15"/>
  <c r="G178" i="15"/>
  <c r="F176" i="15"/>
  <c r="E176" i="15"/>
  <c r="G176" i="15" s="1"/>
  <c r="I176" i="15" s="1"/>
  <c r="F175" i="15"/>
  <c r="G174" i="15"/>
  <c r="I174" i="15" s="1"/>
  <c r="F174" i="15"/>
  <c r="F173" i="15"/>
  <c r="F177" i="15" s="1"/>
  <c r="G172" i="15"/>
  <c r="I172" i="15" s="1"/>
  <c r="F170" i="15"/>
  <c r="E168" i="15"/>
  <c r="G167" i="15"/>
  <c r="I167" i="15" s="1"/>
  <c r="F167" i="15"/>
  <c r="G166" i="15"/>
  <c r="F164" i="15"/>
  <c r="F168" i="15" s="1"/>
  <c r="E164" i="15"/>
  <c r="G164" i="15" s="1"/>
  <c r="I164" i="15" s="1"/>
  <c r="F163" i="15"/>
  <c r="E163" i="15"/>
  <c r="G163" i="15" s="1"/>
  <c r="F162" i="15"/>
  <c r="G161" i="15"/>
  <c r="G160" i="15"/>
  <c r="F159" i="15"/>
  <c r="E159" i="15"/>
  <c r="G159" i="15" s="1"/>
  <c r="G158" i="15"/>
  <c r="F156" i="15"/>
  <c r="E156" i="15"/>
  <c r="G156" i="15" s="1"/>
  <c r="I156" i="15" s="1"/>
  <c r="F155" i="15"/>
  <c r="F154" i="15"/>
  <c r="F153" i="15"/>
  <c r="E153" i="15"/>
  <c r="G153" i="15" s="1"/>
  <c r="I153" i="15" s="1"/>
  <c r="F152" i="15"/>
  <c r="E152" i="15"/>
  <c r="F150" i="15"/>
  <c r="E150" i="15"/>
  <c r="G150" i="15" s="1"/>
  <c r="I150" i="15" s="1"/>
  <c r="G149" i="15"/>
  <c r="I149" i="15" s="1"/>
  <c r="F149" i="15"/>
  <c r="F148" i="15"/>
  <c r="E147" i="15"/>
  <c r="H142" i="15"/>
  <c r="F140" i="15"/>
  <c r="E140" i="15"/>
  <c r="H140" i="15" s="1"/>
  <c r="J140" i="15" s="1"/>
  <c r="F139" i="15"/>
  <c r="E139" i="15"/>
  <c r="H139" i="15" s="1"/>
  <c r="J139" i="15" s="1"/>
  <c r="E137" i="15"/>
  <c r="E136" i="15"/>
  <c r="F135" i="15"/>
  <c r="E135" i="15"/>
  <c r="E134" i="15"/>
  <c r="H133" i="15"/>
  <c r="J133" i="15" s="1"/>
  <c r="E133" i="15"/>
  <c r="F132" i="15"/>
  <c r="E132" i="15"/>
  <c r="H132" i="15" s="1"/>
  <c r="J132" i="15" s="1"/>
  <c r="F131" i="15"/>
  <c r="E131" i="15"/>
  <c r="H131" i="15" s="1"/>
  <c r="J131" i="15" s="1"/>
  <c r="E129" i="15"/>
  <c r="E128" i="15"/>
  <c r="E127" i="15"/>
  <c r="E141" i="15"/>
  <c r="H125" i="15"/>
  <c r="F123" i="15"/>
  <c r="E123" i="15"/>
  <c r="H123" i="15" s="1"/>
  <c r="F124" i="15"/>
  <c r="E122" i="15"/>
  <c r="E124" i="15" s="1"/>
  <c r="F120" i="15"/>
  <c r="H119" i="15"/>
  <c r="E120" i="15"/>
  <c r="H120" i="15" s="1"/>
  <c r="H118" i="15"/>
  <c r="F116" i="15"/>
  <c r="E116" i="15"/>
  <c r="H116" i="15" s="1"/>
  <c r="F115" i="15"/>
  <c r="F117" i="15" s="1"/>
  <c r="E115" i="15"/>
  <c r="H115" i="15" s="1"/>
  <c r="F114" i="15"/>
  <c r="E114" i="15"/>
  <c r="E117" i="15" s="1"/>
  <c r="F112" i="15"/>
  <c r="F111" i="15"/>
  <c r="E112" i="15"/>
  <c r="H112" i="15" s="1"/>
  <c r="F110" i="15"/>
  <c r="F109" i="15"/>
  <c r="F108" i="15"/>
  <c r="H108" i="15"/>
  <c r="F107" i="15"/>
  <c r="E109" i="15"/>
  <c r="H109" i="15" s="1"/>
  <c r="F106" i="15"/>
  <c r="H106" i="15"/>
  <c r="F103" i="15"/>
  <c r="E103" i="15"/>
  <c r="H103" i="15" s="1"/>
  <c r="F102" i="15"/>
  <c r="F104" i="15" s="1"/>
  <c r="E102" i="15"/>
  <c r="E104" i="15" s="1"/>
  <c r="H104" i="15" s="1"/>
  <c r="H101" i="15"/>
  <c r="F99" i="15"/>
  <c r="H99" i="15" s="1"/>
  <c r="F98" i="15"/>
  <c r="E98" i="15"/>
  <c r="H98" i="15" s="1"/>
  <c r="F97" i="15"/>
  <c r="E97" i="15"/>
  <c r="H97" i="15" s="1"/>
  <c r="F96" i="15"/>
  <c r="E96" i="15"/>
  <c r="H96" i="15" s="1"/>
  <c r="H94" i="15"/>
  <c r="F92" i="15"/>
  <c r="E92" i="15"/>
  <c r="H92" i="15" s="1"/>
  <c r="H89" i="15"/>
  <c r="F84" i="15"/>
  <c r="G84" i="15" s="1"/>
  <c r="F82" i="15"/>
  <c r="E82" i="15"/>
  <c r="G82" i="15" s="1"/>
  <c r="F81" i="15"/>
  <c r="E81" i="15"/>
  <c r="G81" i="15" s="1"/>
  <c r="F80" i="15"/>
  <c r="E80" i="15"/>
  <c r="G80" i="15" s="1"/>
  <c r="F79" i="15"/>
  <c r="E79" i="15"/>
  <c r="G79" i="15" s="1"/>
  <c r="F78" i="15"/>
  <c r="E78" i="15"/>
  <c r="G78" i="15" s="1"/>
  <c r="F77" i="15"/>
  <c r="E77" i="15"/>
  <c r="K75" i="15"/>
  <c r="F74" i="15"/>
  <c r="H74" i="15" s="1"/>
  <c r="E74" i="15"/>
  <c r="E73" i="15"/>
  <c r="E72" i="15"/>
  <c r="F71" i="15"/>
  <c r="H71" i="15" s="1"/>
  <c r="E71" i="15"/>
  <c r="E75" i="15" s="1"/>
  <c r="E70" i="15"/>
  <c r="K69" i="15"/>
  <c r="F67" i="15"/>
  <c r="E67" i="15"/>
  <c r="F64" i="15"/>
  <c r="E64" i="15"/>
  <c r="G64" i="15" s="1"/>
  <c r="F63" i="15"/>
  <c r="E63" i="15"/>
  <c r="G63" i="15" s="1"/>
  <c r="F62" i="15"/>
  <c r="E62" i="15"/>
  <c r="G62" i="15" s="1"/>
  <c r="F61" i="15"/>
  <c r="E61" i="15"/>
  <c r="E65" i="15" s="1"/>
  <c r="G65" i="15" s="1"/>
  <c r="F60" i="15"/>
  <c r="E60" i="15"/>
  <c r="G60" i="15" s="1"/>
  <c r="G59" i="15"/>
  <c r="G58" i="15"/>
  <c r="G57" i="15"/>
  <c r="E57" i="15"/>
  <c r="G56" i="15"/>
  <c r="F54" i="15"/>
  <c r="E54" i="15"/>
  <c r="G54" i="15" s="1"/>
  <c r="F53" i="15"/>
  <c r="F52" i="15"/>
  <c r="E52" i="15"/>
  <c r="G52" i="15" s="1"/>
  <c r="F51" i="15"/>
  <c r="F50" i="15"/>
  <c r="E50" i="15"/>
  <c r="G50" i="15" s="1"/>
  <c r="F49" i="15"/>
  <c r="F55" i="15" s="1"/>
  <c r="E49" i="15"/>
  <c r="G48" i="15"/>
  <c r="G46" i="15"/>
  <c r="F45" i="15"/>
  <c r="E45" i="15"/>
  <c r="G45" i="15" s="1"/>
  <c r="G42" i="15"/>
  <c r="F41" i="15"/>
  <c r="E41" i="15"/>
  <c r="G41" i="15" s="1"/>
  <c r="F38" i="15"/>
  <c r="E38" i="15"/>
  <c r="G38" i="15" s="1"/>
  <c r="F37" i="15"/>
  <c r="E37" i="15"/>
  <c r="G37" i="15" s="1"/>
  <c r="F36" i="15"/>
  <c r="E36" i="15"/>
  <c r="F35" i="15"/>
  <c r="E35" i="15"/>
  <c r="F34" i="15"/>
  <c r="E34" i="15"/>
  <c r="G34" i="15" s="1"/>
  <c r="F33" i="15"/>
  <c r="E33" i="15"/>
  <c r="G33" i="15" s="1"/>
  <c r="F32" i="15"/>
  <c r="E32" i="15"/>
  <c r="G32" i="15" s="1"/>
  <c r="K31" i="15"/>
  <c r="F31" i="15"/>
  <c r="E31" i="15"/>
  <c r="G31" i="15" s="1"/>
  <c r="F30" i="15"/>
  <c r="F39" i="15" s="1"/>
  <c r="E30" i="15"/>
  <c r="G29" i="15"/>
  <c r="E27" i="15"/>
  <c r="E26" i="15"/>
  <c r="F25" i="15"/>
  <c r="E25" i="15"/>
  <c r="G25" i="15" s="1"/>
  <c r="F24" i="15"/>
  <c r="E24" i="15"/>
  <c r="G24" i="15" s="1"/>
  <c r="F23" i="15"/>
  <c r="E23" i="15"/>
  <c r="G23" i="15" s="1"/>
  <c r="F22" i="15"/>
  <c r="E22" i="15"/>
  <c r="E28" i="15" s="1"/>
  <c r="F21" i="15"/>
  <c r="E21" i="15"/>
  <c r="G21" i="15" s="1"/>
  <c r="G20" i="15"/>
  <c r="G16" i="15"/>
  <c r="F11" i="15"/>
  <c r="E11" i="15"/>
  <c r="F8" i="15"/>
  <c r="E8" i="15"/>
  <c r="H127" i="15" l="1"/>
  <c r="J127" i="15" s="1"/>
  <c r="H129" i="15"/>
  <c r="J129" i="15" s="1"/>
  <c r="K129" i="17"/>
  <c r="I217" i="18"/>
  <c r="G8" i="15"/>
  <c r="G11" i="15"/>
  <c r="H128" i="15"/>
  <c r="J128" i="15" s="1"/>
  <c r="H135" i="15"/>
  <c r="J135" i="15" s="1"/>
  <c r="H139" i="16"/>
  <c r="J139" i="16" s="1"/>
  <c r="G22" i="16"/>
  <c r="G37" i="16"/>
  <c r="G45" i="16"/>
  <c r="G49" i="16"/>
  <c r="G77" i="16"/>
  <c r="H102" i="16"/>
  <c r="H115" i="16"/>
  <c r="G23" i="16"/>
  <c r="F39" i="16"/>
  <c r="G39" i="16" s="1"/>
  <c r="G31" i="16"/>
  <c r="G34" i="16"/>
  <c r="G38" i="16"/>
  <c r="G41" i="16"/>
  <c r="G46" i="16"/>
  <c r="F55" i="16"/>
  <c r="G50" i="16"/>
  <c r="G54" i="16"/>
  <c r="G61" i="16"/>
  <c r="G78" i="16"/>
  <c r="G80" i="16"/>
  <c r="H96" i="16"/>
  <c r="F104" i="16"/>
  <c r="H104" i="16" s="1"/>
  <c r="H103" i="16"/>
  <c r="F117" i="16"/>
  <c r="H117" i="16" s="1"/>
  <c r="H116" i="16"/>
  <c r="H123" i="16"/>
  <c r="H140" i="16"/>
  <c r="J140" i="16" s="1"/>
  <c r="F168" i="16"/>
  <c r="F171" i="16" s="1"/>
  <c r="F177" i="16"/>
  <c r="G217" i="16"/>
  <c r="F229" i="16"/>
  <c r="H217" i="16"/>
  <c r="J217" i="16" s="1"/>
  <c r="G22" i="15"/>
  <c r="G30" i="15"/>
  <c r="G35" i="15"/>
  <c r="E39" i="15"/>
  <c r="G39" i="15" s="1"/>
  <c r="G36" i="15"/>
  <c r="H117" i="15"/>
  <c r="H124" i="15"/>
  <c r="G61" i="15"/>
  <c r="G77" i="15"/>
  <c r="H102" i="15"/>
  <c r="H107" i="15"/>
  <c r="H111" i="15"/>
  <c r="H114" i="15"/>
  <c r="H122" i="15"/>
  <c r="I217" i="15"/>
  <c r="G49" i="15"/>
  <c r="G152" i="15"/>
  <c r="I152" i="15" s="1"/>
  <c r="F171" i="15"/>
  <c r="G168" i="15"/>
  <c r="I168" i="15" s="1"/>
  <c r="H217" i="15"/>
  <c r="J217" i="15" s="1"/>
  <c r="G175" i="15"/>
  <c r="I175" i="15" s="1"/>
  <c r="H206" i="15"/>
  <c r="J206" i="15" s="1"/>
  <c r="E146" i="13"/>
  <c r="E145" i="13"/>
  <c r="E144" i="13"/>
  <c r="F129" i="13"/>
  <c r="F128" i="13"/>
  <c r="F127" i="13"/>
  <c r="K129" i="15" l="1"/>
  <c r="I217" i="16"/>
  <c r="L126" i="13"/>
  <c r="F228" i="14" l="1"/>
  <c r="F227" i="14"/>
  <c r="F226" i="14"/>
  <c r="F225" i="14"/>
  <c r="F224" i="14"/>
  <c r="F223" i="14"/>
  <c r="F222" i="14"/>
  <c r="F221" i="14"/>
  <c r="F220" i="14"/>
  <c r="F219" i="14"/>
  <c r="F218" i="14"/>
  <c r="F217" i="14"/>
  <c r="F206" i="14"/>
  <c r="F205" i="14"/>
  <c r="F203" i="14"/>
  <c r="F202" i="14"/>
  <c r="F201" i="14"/>
  <c r="F200" i="14"/>
  <c r="F199" i="14"/>
  <c r="F198" i="14"/>
  <c r="F197" i="14"/>
  <c r="F196" i="14"/>
  <c r="F195" i="14"/>
  <c r="F192" i="14"/>
  <c r="F183" i="14"/>
  <c r="F182" i="14"/>
  <c r="F181" i="14"/>
  <c r="F180" i="14"/>
  <c r="F184" i="14" s="1"/>
  <c r="F179" i="14"/>
  <c r="F176" i="14"/>
  <c r="F175" i="14"/>
  <c r="F174" i="14"/>
  <c r="F173" i="14"/>
  <c r="F170" i="14"/>
  <c r="F167" i="14"/>
  <c r="F164" i="14"/>
  <c r="F163" i="14"/>
  <c r="F162" i="14"/>
  <c r="F159" i="14"/>
  <c r="F156" i="14"/>
  <c r="F155" i="14"/>
  <c r="F154" i="14"/>
  <c r="F153" i="14"/>
  <c r="F152" i="14"/>
  <c r="F150" i="14"/>
  <c r="F149" i="14"/>
  <c r="F148" i="14"/>
  <c r="F140" i="14"/>
  <c r="F139" i="14"/>
  <c r="H139" i="14" s="1"/>
  <c r="J139" i="14" s="1"/>
  <c r="F123" i="14"/>
  <c r="F116" i="14"/>
  <c r="F115" i="14"/>
  <c r="F114" i="14"/>
  <c r="F111" i="14"/>
  <c r="F108" i="14"/>
  <c r="F107" i="14"/>
  <c r="F106" i="14"/>
  <c r="F103" i="14"/>
  <c r="F102" i="14"/>
  <c r="F99" i="14"/>
  <c r="F98" i="14"/>
  <c r="F97" i="14"/>
  <c r="F96" i="14"/>
  <c r="F92" i="14"/>
  <c r="F84" i="14"/>
  <c r="F82" i="14"/>
  <c r="F81" i="14"/>
  <c r="G81" i="14" s="1"/>
  <c r="F80" i="14"/>
  <c r="F79" i="14"/>
  <c r="F78" i="14"/>
  <c r="F77" i="14"/>
  <c r="F74" i="14"/>
  <c r="F67" i="14"/>
  <c r="F64" i="14"/>
  <c r="F63" i="14"/>
  <c r="F62" i="14"/>
  <c r="F61" i="14"/>
  <c r="F60" i="14"/>
  <c r="F57" i="14"/>
  <c r="F54" i="14"/>
  <c r="F53" i="14"/>
  <c r="F52" i="14"/>
  <c r="F51" i="14"/>
  <c r="F50" i="14"/>
  <c r="F49" i="14"/>
  <c r="F55" i="14" s="1"/>
  <c r="F46" i="14"/>
  <c r="F45" i="14"/>
  <c r="F41" i="14"/>
  <c r="F38" i="14"/>
  <c r="F37" i="14"/>
  <c r="F36" i="14"/>
  <c r="F35" i="14"/>
  <c r="F34" i="14"/>
  <c r="F33" i="14"/>
  <c r="F32" i="14"/>
  <c r="F31" i="14"/>
  <c r="G31" i="14" s="1"/>
  <c r="F30" i="14"/>
  <c r="F25" i="14"/>
  <c r="F24" i="14"/>
  <c r="G24" i="14" s="1"/>
  <c r="F23" i="14"/>
  <c r="F22" i="14"/>
  <c r="F21" i="14"/>
  <c r="E217" i="14"/>
  <c r="E214" i="14"/>
  <c r="E213" i="14"/>
  <c r="E212" i="14"/>
  <c r="E211" i="14"/>
  <c r="E210" i="14"/>
  <c r="E209" i="14"/>
  <c r="E208" i="14"/>
  <c r="E207" i="14"/>
  <c r="E206" i="14"/>
  <c r="E203" i="14"/>
  <c r="E192" i="14"/>
  <c r="E183" i="14"/>
  <c r="E176" i="14"/>
  <c r="E164" i="14"/>
  <c r="E163" i="14"/>
  <c r="E159" i="14"/>
  <c r="E156" i="14"/>
  <c r="E140" i="14"/>
  <c r="E139" i="14"/>
  <c r="E137" i="14"/>
  <c r="E136" i="14"/>
  <c r="E135" i="14"/>
  <c r="E134" i="14"/>
  <c r="E133" i="14"/>
  <c r="E132" i="14"/>
  <c r="E131" i="14"/>
  <c r="E123" i="14"/>
  <c r="E122" i="14"/>
  <c r="E116" i="14"/>
  <c r="H116" i="14" s="1"/>
  <c r="E115" i="14"/>
  <c r="E114" i="14"/>
  <c r="E103" i="14"/>
  <c r="E102" i="14"/>
  <c r="E98" i="14"/>
  <c r="E97" i="14"/>
  <c r="E96" i="14"/>
  <c r="E92" i="14"/>
  <c r="E82" i="14"/>
  <c r="E81" i="14"/>
  <c r="E80" i="14"/>
  <c r="E79" i="14"/>
  <c r="E78" i="14"/>
  <c r="E77" i="14"/>
  <c r="E74" i="14"/>
  <c r="E73" i="14"/>
  <c r="E72" i="14"/>
  <c r="E71" i="14"/>
  <c r="E70" i="14"/>
  <c r="E67" i="14"/>
  <c r="E64" i="14"/>
  <c r="E63" i="14"/>
  <c r="E62" i="14"/>
  <c r="E61" i="14"/>
  <c r="E60" i="14"/>
  <c r="E57" i="14"/>
  <c r="E54" i="14"/>
  <c r="E50" i="14"/>
  <c r="E49" i="14"/>
  <c r="E46" i="14"/>
  <c r="E45" i="14"/>
  <c r="E41" i="14"/>
  <c r="E38" i="14"/>
  <c r="E37" i="14"/>
  <c r="E36" i="14"/>
  <c r="E35" i="14"/>
  <c r="E34" i="14"/>
  <c r="E33" i="14"/>
  <c r="E32" i="14"/>
  <c r="E31" i="14"/>
  <c r="E30" i="14"/>
  <c r="E27" i="14"/>
  <c r="E26" i="14"/>
  <c r="E25" i="14"/>
  <c r="E24" i="14"/>
  <c r="E23" i="14"/>
  <c r="E22" i="14"/>
  <c r="E21" i="14"/>
  <c r="D235" i="14"/>
  <c r="H229" i="14"/>
  <c r="J229" i="14" s="1"/>
  <c r="J228" i="14"/>
  <c r="J227" i="14"/>
  <c r="J226" i="14"/>
  <c r="J225" i="14"/>
  <c r="J224" i="14"/>
  <c r="J221" i="14"/>
  <c r="J219" i="14"/>
  <c r="J218" i="14"/>
  <c r="J216" i="14"/>
  <c r="I216" i="14"/>
  <c r="I215" i="14"/>
  <c r="I214" i="14"/>
  <c r="I213" i="14"/>
  <c r="I210" i="14"/>
  <c r="I209" i="14"/>
  <c r="I208" i="14"/>
  <c r="I207" i="14"/>
  <c r="I206" i="14"/>
  <c r="H206" i="14"/>
  <c r="J206" i="14" s="1"/>
  <c r="E215" i="14"/>
  <c r="J205" i="14"/>
  <c r="I205" i="14"/>
  <c r="J204" i="14"/>
  <c r="J203" i="14"/>
  <c r="G203" i="14"/>
  <c r="I203" i="14" s="1"/>
  <c r="J202" i="14"/>
  <c r="J201" i="14"/>
  <c r="J200" i="14"/>
  <c r="J199" i="14"/>
  <c r="J198" i="14"/>
  <c r="J197" i="14"/>
  <c r="J196" i="14"/>
  <c r="F204" i="14"/>
  <c r="J195" i="14"/>
  <c r="J194" i="14"/>
  <c r="I194" i="14"/>
  <c r="G194" i="14"/>
  <c r="J193" i="14"/>
  <c r="J192" i="14"/>
  <c r="J191" i="14"/>
  <c r="I185" i="14"/>
  <c r="K184" i="14"/>
  <c r="G183" i="14"/>
  <c r="I183" i="14" s="1"/>
  <c r="L183" i="14" s="1"/>
  <c r="G178" i="14"/>
  <c r="I178" i="14" s="1"/>
  <c r="G176" i="14"/>
  <c r="I176" i="14" s="1"/>
  <c r="F177" i="14"/>
  <c r="G172" i="14"/>
  <c r="I172" i="14" s="1"/>
  <c r="G166" i="14"/>
  <c r="F168" i="14"/>
  <c r="G164" i="14"/>
  <c r="I164" i="14" s="1"/>
  <c r="G161" i="14"/>
  <c r="G160" i="14"/>
  <c r="G159" i="14"/>
  <c r="G158" i="14"/>
  <c r="G156" i="14"/>
  <c r="I156" i="14" s="1"/>
  <c r="H142" i="14"/>
  <c r="H140" i="14"/>
  <c r="J140" i="14" s="1"/>
  <c r="H125" i="14"/>
  <c r="H123" i="14"/>
  <c r="E124" i="14"/>
  <c r="H118" i="14"/>
  <c r="F117" i="14"/>
  <c r="E117" i="14"/>
  <c r="F112" i="14"/>
  <c r="F109" i="14"/>
  <c r="H103" i="14"/>
  <c r="F104" i="14"/>
  <c r="E104" i="14"/>
  <c r="H101" i="14"/>
  <c r="H97" i="14"/>
  <c r="H94" i="14"/>
  <c r="H92" i="14"/>
  <c r="H89" i="14"/>
  <c r="G82" i="14"/>
  <c r="G80" i="14"/>
  <c r="K75" i="14"/>
  <c r="H74" i="14"/>
  <c r="K69" i="14"/>
  <c r="G64" i="14"/>
  <c r="G63" i="14"/>
  <c r="G62" i="14"/>
  <c r="G61" i="14"/>
  <c r="E65" i="14"/>
  <c r="G65" i="14" s="1"/>
  <c r="G59" i="14"/>
  <c r="G58" i="14"/>
  <c r="G57" i="14"/>
  <c r="G56" i="14"/>
  <c r="G54" i="14"/>
  <c r="G50" i="14"/>
  <c r="G48" i="14"/>
  <c r="G46" i="14"/>
  <c r="G45" i="14"/>
  <c r="G42" i="14"/>
  <c r="G41" i="14"/>
  <c r="G38" i="14"/>
  <c r="E39" i="14"/>
  <c r="G35" i="14"/>
  <c r="G34" i="14"/>
  <c r="F39" i="14"/>
  <c r="G32" i="14"/>
  <c r="K31" i="14"/>
  <c r="G30" i="14"/>
  <c r="G29" i="14"/>
  <c r="G25" i="14"/>
  <c r="G23" i="14"/>
  <c r="E28" i="14"/>
  <c r="G20" i="14"/>
  <c r="G16" i="14"/>
  <c r="D235" i="13"/>
  <c r="H229" i="13"/>
  <c r="J229" i="13" s="1"/>
  <c r="J228" i="13"/>
  <c r="F228" i="13"/>
  <c r="J227" i="13"/>
  <c r="G227" i="13"/>
  <c r="I227" i="13" s="1"/>
  <c r="F227" i="13"/>
  <c r="J226" i="13"/>
  <c r="F226" i="13"/>
  <c r="E226" i="13"/>
  <c r="G226" i="13" s="1"/>
  <c r="I226" i="13" s="1"/>
  <c r="J225" i="13"/>
  <c r="F225" i="13"/>
  <c r="J224" i="13"/>
  <c r="F224" i="13"/>
  <c r="E224" i="13"/>
  <c r="G224" i="13" s="1"/>
  <c r="I224" i="13" s="1"/>
  <c r="F223" i="13"/>
  <c r="F222" i="13"/>
  <c r="J221" i="13"/>
  <c r="F221" i="13"/>
  <c r="F220" i="13"/>
  <c r="J219" i="13"/>
  <c r="F219" i="13"/>
  <c r="E219" i="13"/>
  <c r="G219" i="13" s="1"/>
  <c r="I219" i="13" s="1"/>
  <c r="J218" i="13"/>
  <c r="F218" i="13"/>
  <c r="H217" i="13"/>
  <c r="J217" i="13" s="1"/>
  <c r="F217" i="13"/>
  <c r="F229" i="13" s="1"/>
  <c r="E217" i="13"/>
  <c r="G217" i="13" s="1"/>
  <c r="I217" i="13" s="1"/>
  <c r="J216" i="13"/>
  <c r="I216" i="13"/>
  <c r="I215" i="13"/>
  <c r="I214" i="13"/>
  <c r="E214" i="13"/>
  <c r="I213" i="13"/>
  <c r="F213" i="13"/>
  <c r="H213" i="13" s="1"/>
  <c r="J213" i="13" s="1"/>
  <c r="E213" i="13"/>
  <c r="E212" i="13"/>
  <c r="E211" i="13"/>
  <c r="I210" i="13"/>
  <c r="E210" i="13"/>
  <c r="I209" i="13"/>
  <c r="E209" i="13"/>
  <c r="I208" i="13"/>
  <c r="F208" i="13"/>
  <c r="H208" i="13" s="1"/>
  <c r="J208" i="13" s="1"/>
  <c r="E208" i="13"/>
  <c r="E215" i="13" s="1"/>
  <c r="I207" i="13"/>
  <c r="E207" i="13"/>
  <c r="I206" i="13"/>
  <c r="F206" i="13"/>
  <c r="E206" i="13"/>
  <c r="J205" i="13"/>
  <c r="I205" i="13"/>
  <c r="J204" i="13"/>
  <c r="J203" i="13"/>
  <c r="F203" i="13"/>
  <c r="E203" i="13"/>
  <c r="J202" i="13"/>
  <c r="F202" i="13"/>
  <c r="J201" i="13"/>
  <c r="F201" i="13"/>
  <c r="E201" i="13"/>
  <c r="J200" i="13"/>
  <c r="F200" i="13"/>
  <c r="E200" i="13"/>
  <c r="G200" i="13" s="1"/>
  <c r="I200" i="13" s="1"/>
  <c r="J199" i="13"/>
  <c r="F199" i="13"/>
  <c r="J198" i="13"/>
  <c r="F198" i="13"/>
  <c r="J197" i="13"/>
  <c r="F197" i="13"/>
  <c r="J196" i="13"/>
  <c r="F196" i="13"/>
  <c r="J195" i="13"/>
  <c r="F195" i="13"/>
  <c r="J194" i="13"/>
  <c r="I194" i="13"/>
  <c r="G194" i="13"/>
  <c r="J193" i="13"/>
  <c r="J192" i="13"/>
  <c r="F192" i="13"/>
  <c r="E192" i="13"/>
  <c r="G192" i="13" s="1"/>
  <c r="I192" i="13" s="1"/>
  <c r="J191" i="13"/>
  <c r="F190" i="13"/>
  <c r="E190" i="13"/>
  <c r="F189" i="13"/>
  <c r="G189" i="13" s="1"/>
  <c r="I189" i="13" s="1"/>
  <c r="F188" i="13"/>
  <c r="F187" i="13"/>
  <c r="G187" i="13" s="1"/>
  <c r="I187" i="13" s="1"/>
  <c r="F186" i="13"/>
  <c r="I185" i="13"/>
  <c r="K184" i="13"/>
  <c r="F183" i="13"/>
  <c r="E183" i="13"/>
  <c r="G183" i="13" s="1"/>
  <c r="I183" i="13" s="1"/>
  <c r="L183" i="13" s="1"/>
  <c r="F182" i="13"/>
  <c r="F184" i="13" s="1"/>
  <c r="F181" i="13"/>
  <c r="F180" i="13"/>
  <c r="E180" i="13"/>
  <c r="G180" i="13" s="1"/>
  <c r="I180" i="13" s="1"/>
  <c r="L180" i="13" s="1"/>
  <c r="F179" i="13"/>
  <c r="G178" i="13"/>
  <c r="I178" i="13" s="1"/>
  <c r="F176" i="13"/>
  <c r="E176" i="13"/>
  <c r="G176" i="13" s="1"/>
  <c r="I176" i="13" s="1"/>
  <c r="F175" i="13"/>
  <c r="G174" i="13"/>
  <c r="I174" i="13" s="1"/>
  <c r="F174" i="13"/>
  <c r="F173" i="13"/>
  <c r="F177" i="13" s="1"/>
  <c r="I172" i="13"/>
  <c r="G172" i="13"/>
  <c r="F170" i="13"/>
  <c r="F167" i="13"/>
  <c r="G166" i="13"/>
  <c r="F164" i="13"/>
  <c r="F168" i="13" s="1"/>
  <c r="F171" i="13" s="1"/>
  <c r="E164" i="13"/>
  <c r="F163" i="13"/>
  <c r="E163" i="13"/>
  <c r="G163" i="13" s="1"/>
  <c r="F162" i="13"/>
  <c r="G161" i="13"/>
  <c r="G160" i="13"/>
  <c r="F159" i="13"/>
  <c r="E159" i="13"/>
  <c r="G158" i="13"/>
  <c r="F156" i="13"/>
  <c r="E156" i="13"/>
  <c r="G156" i="13" s="1"/>
  <c r="I156" i="13" s="1"/>
  <c r="F155" i="13"/>
  <c r="F154" i="13"/>
  <c r="F153" i="13"/>
  <c r="E153" i="13"/>
  <c r="G153" i="13" s="1"/>
  <c r="I153" i="13" s="1"/>
  <c r="F152" i="13"/>
  <c r="E152" i="13"/>
  <c r="G152" i="13" s="1"/>
  <c r="I152" i="13" s="1"/>
  <c r="F150" i="13"/>
  <c r="E150" i="13"/>
  <c r="G150" i="13" s="1"/>
  <c r="I150" i="13" s="1"/>
  <c r="F149" i="13"/>
  <c r="F148" i="13"/>
  <c r="E147" i="13"/>
  <c r="H142" i="13"/>
  <c r="F140" i="13"/>
  <c r="E140" i="13"/>
  <c r="H140" i="13" s="1"/>
  <c r="J140" i="13" s="1"/>
  <c r="F139" i="13"/>
  <c r="E139" i="13"/>
  <c r="H139" i="13" s="1"/>
  <c r="J139" i="13" s="1"/>
  <c r="E137" i="13"/>
  <c r="H136" i="13"/>
  <c r="J136" i="13" s="1"/>
  <c r="E136" i="13"/>
  <c r="F135" i="13"/>
  <c r="E135" i="13"/>
  <c r="E134" i="13"/>
  <c r="E133" i="13"/>
  <c r="F132" i="13"/>
  <c r="E132" i="13"/>
  <c r="F131" i="13"/>
  <c r="E131" i="13"/>
  <c r="E129" i="13"/>
  <c r="E129" i="18" s="1"/>
  <c r="E128" i="13"/>
  <c r="E128" i="18" s="1"/>
  <c r="E127" i="13"/>
  <c r="E127" i="18" s="1"/>
  <c r="H125" i="13"/>
  <c r="F123" i="13"/>
  <c r="E123" i="13"/>
  <c r="H123" i="13" s="1"/>
  <c r="E122" i="13"/>
  <c r="E124" i="13" s="1"/>
  <c r="F120" i="13"/>
  <c r="H118" i="13"/>
  <c r="F116" i="13"/>
  <c r="E116" i="13"/>
  <c r="H116" i="13" s="1"/>
  <c r="F115" i="13"/>
  <c r="E115" i="13"/>
  <c r="E117" i="13" s="1"/>
  <c r="H117" i="13" s="1"/>
  <c r="F114" i="13"/>
  <c r="F117" i="13" s="1"/>
  <c r="E114" i="13"/>
  <c r="H114" i="13" s="1"/>
  <c r="F111" i="13"/>
  <c r="F112" i="13" s="1"/>
  <c r="F110" i="13"/>
  <c r="F109" i="13"/>
  <c r="F108" i="13"/>
  <c r="F107" i="13"/>
  <c r="F106" i="13"/>
  <c r="F103" i="13"/>
  <c r="E103" i="13"/>
  <c r="H103" i="13" s="1"/>
  <c r="F102" i="13"/>
  <c r="F104" i="13" s="1"/>
  <c r="E102" i="13"/>
  <c r="E104" i="13" s="1"/>
  <c r="H101" i="13"/>
  <c r="H99" i="13"/>
  <c r="F99" i="13"/>
  <c r="F98" i="13"/>
  <c r="E98" i="13"/>
  <c r="H98" i="13" s="1"/>
  <c r="F97" i="13"/>
  <c r="E97" i="13"/>
  <c r="H97" i="13" s="1"/>
  <c r="F96" i="13"/>
  <c r="E96" i="13"/>
  <c r="H96" i="13" s="1"/>
  <c r="H94" i="13"/>
  <c r="F92" i="13"/>
  <c r="E92" i="13"/>
  <c r="H89" i="13"/>
  <c r="G84" i="13"/>
  <c r="F84" i="13"/>
  <c r="F82" i="13"/>
  <c r="E82" i="13"/>
  <c r="G82" i="13" s="1"/>
  <c r="F81" i="13"/>
  <c r="E81" i="13"/>
  <c r="G81" i="13" s="1"/>
  <c r="F80" i="13"/>
  <c r="E80" i="13"/>
  <c r="G80" i="13" s="1"/>
  <c r="F79" i="13"/>
  <c r="E79" i="13"/>
  <c r="G79" i="13" s="1"/>
  <c r="F78" i="13"/>
  <c r="E78" i="13"/>
  <c r="G78" i="13" s="1"/>
  <c r="F77" i="13"/>
  <c r="E77" i="13"/>
  <c r="K75" i="13"/>
  <c r="H74" i="13"/>
  <c r="F74" i="13"/>
  <c r="E74" i="13"/>
  <c r="E73" i="13"/>
  <c r="E72" i="13"/>
  <c r="F71" i="13"/>
  <c r="H71" i="13" s="1"/>
  <c r="E71" i="13"/>
  <c r="E70" i="13"/>
  <c r="E75" i="13" s="1"/>
  <c r="K69" i="13"/>
  <c r="F67" i="13"/>
  <c r="E67" i="13"/>
  <c r="F64" i="13"/>
  <c r="E64" i="13"/>
  <c r="G64" i="13" s="1"/>
  <c r="F63" i="13"/>
  <c r="E63" i="13"/>
  <c r="G63" i="13" s="1"/>
  <c r="F62" i="13"/>
  <c r="E62" i="13"/>
  <c r="G62" i="13" s="1"/>
  <c r="F61" i="13"/>
  <c r="E61" i="13"/>
  <c r="G61" i="13" s="1"/>
  <c r="F60" i="13"/>
  <c r="E60" i="13"/>
  <c r="E65" i="13" s="1"/>
  <c r="G65" i="13" s="1"/>
  <c r="G59" i="13"/>
  <c r="G58" i="13"/>
  <c r="E57" i="13"/>
  <c r="G57" i="13" s="1"/>
  <c r="G56" i="13"/>
  <c r="F54" i="13"/>
  <c r="E54" i="13"/>
  <c r="G54" i="13" s="1"/>
  <c r="F53" i="13"/>
  <c r="F52" i="13"/>
  <c r="E52" i="13"/>
  <c r="G52" i="13" s="1"/>
  <c r="F51" i="13"/>
  <c r="F50" i="13"/>
  <c r="E50" i="13"/>
  <c r="G50" i="13" s="1"/>
  <c r="F49" i="13"/>
  <c r="F55" i="13" s="1"/>
  <c r="E49" i="13"/>
  <c r="G48" i="13"/>
  <c r="G46" i="13"/>
  <c r="F45" i="13"/>
  <c r="E45" i="13"/>
  <c r="G42" i="13"/>
  <c r="F41" i="13"/>
  <c r="E41" i="13"/>
  <c r="G41" i="13" s="1"/>
  <c r="F38" i="13"/>
  <c r="E38" i="13"/>
  <c r="G38" i="13" s="1"/>
  <c r="F37" i="13"/>
  <c r="E37" i="13"/>
  <c r="E39" i="13" s="1"/>
  <c r="F36" i="13"/>
  <c r="E36" i="13"/>
  <c r="G36" i="13" s="1"/>
  <c r="F35" i="13"/>
  <c r="E35" i="13"/>
  <c r="G35" i="13" s="1"/>
  <c r="F34" i="13"/>
  <c r="E34" i="13"/>
  <c r="G34" i="13" s="1"/>
  <c r="F33" i="13"/>
  <c r="E33" i="13"/>
  <c r="G33" i="13" s="1"/>
  <c r="F32" i="13"/>
  <c r="E32" i="13"/>
  <c r="G32" i="13" s="1"/>
  <c r="K31" i="13"/>
  <c r="F31" i="13"/>
  <c r="E31" i="13"/>
  <c r="G31" i="13" s="1"/>
  <c r="F30" i="13"/>
  <c r="F39" i="13" s="1"/>
  <c r="E30" i="13"/>
  <c r="G30" i="13" s="1"/>
  <c r="G29" i="13"/>
  <c r="E27" i="13"/>
  <c r="E26" i="13"/>
  <c r="F25" i="13"/>
  <c r="E25" i="13"/>
  <c r="G25" i="13" s="1"/>
  <c r="F24" i="13"/>
  <c r="E24" i="13"/>
  <c r="G24" i="13" s="1"/>
  <c r="F23" i="13"/>
  <c r="E23" i="13"/>
  <c r="G23" i="13" s="1"/>
  <c r="F22" i="13"/>
  <c r="E22" i="13"/>
  <c r="G22" i="13" s="1"/>
  <c r="F21" i="13"/>
  <c r="E21" i="13"/>
  <c r="G21" i="13" s="1"/>
  <c r="G20" i="13"/>
  <c r="G16" i="13"/>
  <c r="F11" i="13"/>
  <c r="E11" i="13"/>
  <c r="F8" i="13"/>
  <c r="E8" i="13"/>
  <c r="E129" i="16" l="1"/>
  <c r="E127" i="14"/>
  <c r="E127" i="16"/>
  <c r="E128" i="14"/>
  <c r="E128" i="16"/>
  <c r="E129" i="14"/>
  <c r="G11" i="13"/>
  <c r="G8" i="13"/>
  <c r="H127" i="13"/>
  <c r="J127" i="13" s="1"/>
  <c r="H128" i="13"/>
  <c r="J128" i="13" s="1"/>
  <c r="H132" i="13"/>
  <c r="J132" i="13" s="1"/>
  <c r="G190" i="13"/>
  <c r="I190" i="13" s="1"/>
  <c r="H98" i="14"/>
  <c r="G77" i="14"/>
  <c r="G21" i="14"/>
  <c r="G39" i="14"/>
  <c r="G36" i="14"/>
  <c r="G60" i="14"/>
  <c r="G78" i="14"/>
  <c r="H117" i="14"/>
  <c r="H114" i="14"/>
  <c r="F171" i="14"/>
  <c r="G217" i="14"/>
  <c r="G22" i="14"/>
  <c r="G33" i="14"/>
  <c r="G37" i="14"/>
  <c r="E75" i="14"/>
  <c r="G79" i="14"/>
  <c r="H96" i="14"/>
  <c r="H104" i="14"/>
  <c r="H115" i="14"/>
  <c r="G49" i="14"/>
  <c r="H102" i="14"/>
  <c r="G163" i="14"/>
  <c r="G192" i="14"/>
  <c r="I192" i="14" s="1"/>
  <c r="F229" i="14"/>
  <c r="H217" i="14"/>
  <c r="J217" i="14" s="1"/>
  <c r="G39" i="13"/>
  <c r="H104" i="13"/>
  <c r="E28" i="13"/>
  <c r="G37" i="13"/>
  <c r="G45" i="13"/>
  <c r="G49" i="13"/>
  <c r="G60" i="13"/>
  <c r="H92" i="13"/>
  <c r="H115" i="13"/>
  <c r="H129" i="13"/>
  <c r="J129" i="13" s="1"/>
  <c r="G77" i="13"/>
  <c r="H102" i="13"/>
  <c r="H131" i="13"/>
  <c r="J131" i="13" s="1"/>
  <c r="H135" i="13"/>
  <c r="J135" i="13" s="1"/>
  <c r="G159" i="13"/>
  <c r="G164" i="13"/>
  <c r="I164" i="13" s="1"/>
  <c r="F204" i="13"/>
  <c r="G201" i="13"/>
  <c r="I201" i="13" s="1"/>
  <c r="G203" i="13"/>
  <c r="I203" i="13" s="1"/>
  <c r="H206" i="13"/>
  <c r="J206" i="13" s="1"/>
  <c r="L126" i="11"/>
  <c r="K126" i="11"/>
  <c r="K129" i="13" l="1"/>
  <c r="I217" i="14"/>
  <c r="E146" i="11"/>
  <c r="E145" i="11"/>
  <c r="E144" i="11"/>
  <c r="F129" i="11"/>
  <c r="F128" i="11"/>
  <c r="F127" i="11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06" i="12"/>
  <c r="F203" i="12"/>
  <c r="F202" i="12"/>
  <c r="F201" i="12"/>
  <c r="F200" i="12"/>
  <c r="F199" i="12"/>
  <c r="F198" i="12"/>
  <c r="F197" i="12"/>
  <c r="F196" i="12"/>
  <c r="F195" i="12"/>
  <c r="F192" i="12"/>
  <c r="F183" i="12"/>
  <c r="F182" i="12"/>
  <c r="F181" i="12"/>
  <c r="F180" i="12"/>
  <c r="F184" i="12" s="1"/>
  <c r="F179" i="12"/>
  <c r="F176" i="12"/>
  <c r="F175" i="12"/>
  <c r="F174" i="12"/>
  <c r="F173" i="12"/>
  <c r="F170" i="12"/>
  <c r="F167" i="12"/>
  <c r="F164" i="12"/>
  <c r="F163" i="12"/>
  <c r="F162" i="12"/>
  <c r="F159" i="12"/>
  <c r="F156" i="12"/>
  <c r="F155" i="12"/>
  <c r="F154" i="12"/>
  <c r="F153" i="12"/>
  <c r="F152" i="12"/>
  <c r="F150" i="12"/>
  <c r="F149" i="12"/>
  <c r="F148" i="12"/>
  <c r="F140" i="12"/>
  <c r="F139" i="12"/>
  <c r="F123" i="12"/>
  <c r="F122" i="12"/>
  <c r="F116" i="12"/>
  <c r="F115" i="12"/>
  <c r="F114" i="12"/>
  <c r="F111" i="12"/>
  <c r="F108" i="12"/>
  <c r="F107" i="12"/>
  <c r="F106" i="12"/>
  <c r="F103" i="12"/>
  <c r="F102" i="12"/>
  <c r="F104" i="12" s="1"/>
  <c r="F99" i="12"/>
  <c r="F98" i="12"/>
  <c r="F97" i="12"/>
  <c r="F96" i="12"/>
  <c r="F92" i="12"/>
  <c r="F84" i="12"/>
  <c r="F82" i="12"/>
  <c r="F81" i="12"/>
  <c r="F80" i="12"/>
  <c r="F79" i="12"/>
  <c r="F78" i="12"/>
  <c r="F77" i="12"/>
  <c r="F74" i="12"/>
  <c r="F67" i="12"/>
  <c r="F64" i="12"/>
  <c r="F63" i="12"/>
  <c r="F62" i="12"/>
  <c r="F61" i="12"/>
  <c r="F60" i="12"/>
  <c r="F57" i="12"/>
  <c r="F54" i="12"/>
  <c r="F53" i="12"/>
  <c r="F52" i="12"/>
  <c r="F51" i="12"/>
  <c r="F50" i="12"/>
  <c r="F49" i="12"/>
  <c r="F46" i="12"/>
  <c r="F45" i="12"/>
  <c r="F41" i="12"/>
  <c r="F38" i="12"/>
  <c r="F37" i="12"/>
  <c r="F36" i="12"/>
  <c r="F35" i="12"/>
  <c r="F34" i="12"/>
  <c r="F33" i="12"/>
  <c r="F32" i="12"/>
  <c r="F31" i="12"/>
  <c r="F30" i="12"/>
  <c r="F25" i="12"/>
  <c r="F24" i="12"/>
  <c r="F23" i="12"/>
  <c r="F22" i="12"/>
  <c r="F21" i="12"/>
  <c r="E217" i="12"/>
  <c r="E214" i="12"/>
  <c r="E213" i="12"/>
  <c r="E212" i="12"/>
  <c r="E211" i="12"/>
  <c r="E210" i="12"/>
  <c r="E209" i="12"/>
  <c r="E208" i="12"/>
  <c r="E207" i="12"/>
  <c r="E215" i="12" s="1"/>
  <c r="E206" i="12"/>
  <c r="E203" i="12"/>
  <c r="E192" i="12"/>
  <c r="E183" i="12"/>
  <c r="E176" i="12"/>
  <c r="E164" i="12"/>
  <c r="E163" i="12"/>
  <c r="E159" i="12"/>
  <c r="E156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3" i="12"/>
  <c r="E122" i="12"/>
  <c r="E119" i="12"/>
  <c r="E116" i="12"/>
  <c r="E115" i="12"/>
  <c r="H115" i="12" s="1"/>
  <c r="E114" i="12"/>
  <c r="E111" i="12"/>
  <c r="E108" i="12"/>
  <c r="E107" i="12"/>
  <c r="E106" i="12"/>
  <c r="E103" i="12"/>
  <c r="E102" i="12"/>
  <c r="E104" i="12" s="1"/>
  <c r="E98" i="12"/>
  <c r="E97" i="12"/>
  <c r="E96" i="12"/>
  <c r="E92" i="12"/>
  <c r="E82" i="12"/>
  <c r="E81" i="12"/>
  <c r="G81" i="12" s="1"/>
  <c r="E80" i="12"/>
  <c r="E79" i="12"/>
  <c r="G79" i="12" s="1"/>
  <c r="E78" i="12"/>
  <c r="E77" i="12"/>
  <c r="E74" i="12"/>
  <c r="E73" i="12"/>
  <c r="E72" i="12"/>
  <c r="E71" i="12"/>
  <c r="E70" i="12"/>
  <c r="E64" i="12"/>
  <c r="E63" i="12"/>
  <c r="E62" i="12"/>
  <c r="E61" i="12"/>
  <c r="E60" i="12"/>
  <c r="E57" i="12"/>
  <c r="E54" i="12"/>
  <c r="E50" i="12"/>
  <c r="E49" i="12"/>
  <c r="E46" i="12"/>
  <c r="E45" i="12"/>
  <c r="E41" i="12"/>
  <c r="E38" i="12"/>
  <c r="E37" i="12"/>
  <c r="E36" i="12"/>
  <c r="E35" i="12"/>
  <c r="E34" i="12"/>
  <c r="E33" i="12"/>
  <c r="E32" i="12"/>
  <c r="E31" i="12"/>
  <c r="E30" i="12"/>
  <c r="E27" i="12"/>
  <c r="E26" i="12"/>
  <c r="E25" i="12"/>
  <c r="E24" i="12"/>
  <c r="E23" i="12"/>
  <c r="E22" i="12"/>
  <c r="E21" i="12"/>
  <c r="D235" i="12"/>
  <c r="H229" i="12"/>
  <c r="J229" i="12" s="1"/>
  <c r="J228" i="12"/>
  <c r="J227" i="12"/>
  <c r="J226" i="12"/>
  <c r="J225" i="12"/>
  <c r="J224" i="12"/>
  <c r="J221" i="12"/>
  <c r="J219" i="12"/>
  <c r="J218" i="12"/>
  <c r="J216" i="12"/>
  <c r="I216" i="12"/>
  <c r="I215" i="12"/>
  <c r="I214" i="12"/>
  <c r="I213" i="12"/>
  <c r="I210" i="12"/>
  <c r="I209" i="12"/>
  <c r="I208" i="12"/>
  <c r="I207" i="12"/>
  <c r="I206" i="12"/>
  <c r="H206" i="12"/>
  <c r="J206" i="12" s="1"/>
  <c r="J205" i="12"/>
  <c r="I205" i="12"/>
  <c r="J204" i="12"/>
  <c r="J203" i="12"/>
  <c r="G203" i="12"/>
  <c r="I203" i="12" s="1"/>
  <c r="J202" i="12"/>
  <c r="J201" i="12"/>
  <c r="J200" i="12"/>
  <c r="J199" i="12"/>
  <c r="J198" i="12"/>
  <c r="J197" i="12"/>
  <c r="J196" i="12"/>
  <c r="F204" i="12"/>
  <c r="J195" i="12"/>
  <c r="J194" i="12"/>
  <c r="I194" i="12"/>
  <c r="G194" i="12"/>
  <c r="J193" i="12"/>
  <c r="J192" i="12"/>
  <c r="J191" i="12"/>
  <c r="I185" i="12"/>
  <c r="K184" i="12"/>
  <c r="G183" i="12"/>
  <c r="I183" i="12" s="1"/>
  <c r="L183" i="12" s="1"/>
  <c r="G178" i="12"/>
  <c r="I178" i="12" s="1"/>
  <c r="G176" i="12"/>
  <c r="I176" i="12" s="1"/>
  <c r="F177" i="12"/>
  <c r="G172" i="12"/>
  <c r="I172" i="12" s="1"/>
  <c r="G166" i="12"/>
  <c r="F168" i="12"/>
  <c r="G164" i="12"/>
  <c r="I164" i="12" s="1"/>
  <c r="G161" i="12"/>
  <c r="G160" i="12"/>
  <c r="G159" i="12"/>
  <c r="G158" i="12"/>
  <c r="G156" i="12"/>
  <c r="I156" i="12" s="1"/>
  <c r="H142" i="12"/>
  <c r="H140" i="12"/>
  <c r="J140" i="12" s="1"/>
  <c r="H139" i="12"/>
  <c r="J139" i="12" s="1"/>
  <c r="H125" i="12"/>
  <c r="H123" i="12"/>
  <c r="F124" i="12"/>
  <c r="E124" i="12"/>
  <c r="E120" i="12"/>
  <c r="H118" i="12"/>
  <c r="H116" i="12"/>
  <c r="F117" i="12"/>
  <c r="F112" i="12"/>
  <c r="E112" i="12"/>
  <c r="H108" i="12"/>
  <c r="F109" i="12"/>
  <c r="E109" i="12"/>
  <c r="H103" i="12"/>
  <c r="H101" i="12"/>
  <c r="H97" i="12"/>
  <c r="H96" i="12"/>
  <c r="H94" i="12"/>
  <c r="H89" i="12"/>
  <c r="G80" i="12"/>
  <c r="G78" i="12"/>
  <c r="K75" i="12"/>
  <c r="H74" i="12"/>
  <c r="E75" i="12"/>
  <c r="K69" i="12"/>
  <c r="E67" i="12"/>
  <c r="G64" i="12"/>
  <c r="G63" i="12"/>
  <c r="G62" i="12"/>
  <c r="E65" i="12"/>
  <c r="G65" i="12" s="1"/>
  <c r="G60" i="12"/>
  <c r="G59" i="12"/>
  <c r="G58" i="12"/>
  <c r="G57" i="12"/>
  <c r="G56" i="12"/>
  <c r="G48" i="12"/>
  <c r="G42" i="12"/>
  <c r="E39" i="12"/>
  <c r="G36" i="12"/>
  <c r="G35" i="12"/>
  <c r="G33" i="12"/>
  <c r="G32" i="12"/>
  <c r="K31" i="12"/>
  <c r="G30" i="12"/>
  <c r="G29" i="12"/>
  <c r="G25" i="12"/>
  <c r="G24" i="12"/>
  <c r="G21" i="12"/>
  <c r="G20" i="12"/>
  <c r="G16" i="12"/>
  <c r="D235" i="11"/>
  <c r="H229" i="11"/>
  <c r="J229" i="11" s="1"/>
  <c r="J228" i="11"/>
  <c r="F228" i="11"/>
  <c r="J227" i="11"/>
  <c r="G227" i="11"/>
  <c r="I227" i="11" s="1"/>
  <c r="F227" i="11"/>
  <c r="J226" i="11"/>
  <c r="F226" i="11"/>
  <c r="E226" i="11"/>
  <c r="G226" i="11" s="1"/>
  <c r="I226" i="11" s="1"/>
  <c r="J225" i="11"/>
  <c r="F225" i="11"/>
  <c r="J224" i="11"/>
  <c r="F224" i="11"/>
  <c r="E224" i="11"/>
  <c r="G224" i="11" s="1"/>
  <c r="I224" i="11" s="1"/>
  <c r="F223" i="11"/>
  <c r="F222" i="11"/>
  <c r="J221" i="11"/>
  <c r="F221" i="11"/>
  <c r="F220" i="11"/>
  <c r="J219" i="11"/>
  <c r="F219" i="11"/>
  <c r="E219" i="11"/>
  <c r="G219" i="11" s="1"/>
  <c r="I219" i="11" s="1"/>
  <c r="J218" i="11"/>
  <c r="F218" i="11"/>
  <c r="F217" i="11"/>
  <c r="F229" i="11" s="1"/>
  <c r="E217" i="11"/>
  <c r="G217" i="11" s="1"/>
  <c r="I217" i="11" s="1"/>
  <c r="J216" i="11"/>
  <c r="I216" i="11"/>
  <c r="I215" i="11"/>
  <c r="I214" i="11"/>
  <c r="E214" i="11"/>
  <c r="I213" i="11"/>
  <c r="F213" i="11"/>
  <c r="H213" i="11" s="1"/>
  <c r="J213" i="11" s="1"/>
  <c r="E213" i="11"/>
  <c r="E212" i="11"/>
  <c r="E211" i="11"/>
  <c r="I210" i="11"/>
  <c r="E210" i="11"/>
  <c r="I209" i="11"/>
  <c r="E209" i="11"/>
  <c r="I208" i="11"/>
  <c r="F208" i="11"/>
  <c r="H208" i="11" s="1"/>
  <c r="J208" i="11" s="1"/>
  <c r="E208" i="11"/>
  <c r="E215" i="11" s="1"/>
  <c r="I207" i="11"/>
  <c r="E207" i="11"/>
  <c r="I206" i="11"/>
  <c r="F206" i="11"/>
  <c r="E206" i="11"/>
  <c r="J205" i="11"/>
  <c r="I205" i="11"/>
  <c r="J204" i="11"/>
  <c r="J203" i="11"/>
  <c r="F203" i="11"/>
  <c r="E203" i="11"/>
  <c r="G203" i="11" s="1"/>
  <c r="I203" i="11" s="1"/>
  <c r="J202" i="11"/>
  <c r="F202" i="11"/>
  <c r="J201" i="11"/>
  <c r="F201" i="11"/>
  <c r="E201" i="11"/>
  <c r="G201" i="11" s="1"/>
  <c r="I201" i="11" s="1"/>
  <c r="J200" i="11"/>
  <c r="F200" i="11"/>
  <c r="E200" i="11"/>
  <c r="G200" i="11" s="1"/>
  <c r="I200" i="11" s="1"/>
  <c r="J199" i="11"/>
  <c r="F199" i="11"/>
  <c r="J198" i="11"/>
  <c r="F198" i="11"/>
  <c r="J197" i="11"/>
  <c r="F197" i="11"/>
  <c r="G197" i="11"/>
  <c r="I197" i="11" s="1"/>
  <c r="J196" i="11"/>
  <c r="F196" i="11"/>
  <c r="J195" i="11"/>
  <c r="F195" i="11"/>
  <c r="F204" i="11" s="1"/>
  <c r="J194" i="11"/>
  <c r="G194" i="11"/>
  <c r="I194" i="11" s="1"/>
  <c r="J193" i="11"/>
  <c r="J192" i="11"/>
  <c r="F192" i="11"/>
  <c r="E192" i="11"/>
  <c r="G192" i="11" s="1"/>
  <c r="I192" i="11" s="1"/>
  <c r="J191" i="11"/>
  <c r="F190" i="11"/>
  <c r="E190" i="11"/>
  <c r="F189" i="11"/>
  <c r="F188" i="11"/>
  <c r="F187" i="11"/>
  <c r="F186" i="11"/>
  <c r="I185" i="11"/>
  <c r="K184" i="11"/>
  <c r="F183" i="11"/>
  <c r="E183" i="11"/>
  <c r="G183" i="11" s="1"/>
  <c r="I183" i="11" s="1"/>
  <c r="L183" i="11" s="1"/>
  <c r="F182" i="11"/>
  <c r="F181" i="11"/>
  <c r="F180" i="11"/>
  <c r="E180" i="11"/>
  <c r="G180" i="11" s="1"/>
  <c r="I180" i="11" s="1"/>
  <c r="L180" i="11" s="1"/>
  <c r="F179" i="11"/>
  <c r="F184" i="11" s="1"/>
  <c r="I178" i="11"/>
  <c r="G178" i="11"/>
  <c r="F176" i="11"/>
  <c r="E176" i="11"/>
  <c r="G176" i="11" s="1"/>
  <c r="I176" i="11" s="1"/>
  <c r="F175" i="11"/>
  <c r="I174" i="11"/>
  <c r="F174" i="11"/>
  <c r="G174" i="11" s="1"/>
  <c r="F173" i="11"/>
  <c r="G172" i="11"/>
  <c r="I172" i="11" s="1"/>
  <c r="F170" i="11"/>
  <c r="F167" i="11"/>
  <c r="G166" i="11"/>
  <c r="F164" i="11"/>
  <c r="F168" i="11" s="1"/>
  <c r="E164" i="11"/>
  <c r="G164" i="11" s="1"/>
  <c r="I164" i="11" s="1"/>
  <c r="F163" i="11"/>
  <c r="E163" i="11"/>
  <c r="F162" i="11"/>
  <c r="G161" i="11"/>
  <c r="G160" i="11"/>
  <c r="F159" i="11"/>
  <c r="E159" i="11"/>
  <c r="G159" i="11" s="1"/>
  <c r="G158" i="11"/>
  <c r="F156" i="11"/>
  <c r="E156" i="11"/>
  <c r="G156" i="11" s="1"/>
  <c r="I156" i="11" s="1"/>
  <c r="F155" i="11"/>
  <c r="F154" i="11"/>
  <c r="F153" i="11"/>
  <c r="E153" i="11"/>
  <c r="E153" i="18" s="1"/>
  <c r="F152" i="11"/>
  <c r="E152" i="11"/>
  <c r="E152" i="18" s="1"/>
  <c r="F150" i="11"/>
  <c r="E150" i="11"/>
  <c r="G150" i="11" s="1"/>
  <c r="I150" i="11" s="1"/>
  <c r="F149" i="11"/>
  <c r="F148" i="11"/>
  <c r="E147" i="11"/>
  <c r="H142" i="11"/>
  <c r="F140" i="11"/>
  <c r="E140" i="11"/>
  <c r="F139" i="11"/>
  <c r="E139" i="11"/>
  <c r="H139" i="11" s="1"/>
  <c r="J139" i="11" s="1"/>
  <c r="E138" i="11"/>
  <c r="E137" i="11"/>
  <c r="E136" i="11"/>
  <c r="H136" i="11" s="1"/>
  <c r="J136" i="11" s="1"/>
  <c r="F135" i="11"/>
  <c r="F135" i="18" s="1"/>
  <c r="H135" i="18" s="1"/>
  <c r="E135" i="11"/>
  <c r="E134" i="11"/>
  <c r="E133" i="11"/>
  <c r="F132" i="11"/>
  <c r="E132" i="11"/>
  <c r="F131" i="11"/>
  <c r="E131" i="11"/>
  <c r="E130" i="11"/>
  <c r="E129" i="11"/>
  <c r="E128" i="11"/>
  <c r="H128" i="11" s="1"/>
  <c r="J128" i="11" s="1"/>
  <c r="E127" i="11"/>
  <c r="E126" i="11"/>
  <c r="E141" i="11" s="1"/>
  <c r="H125" i="11"/>
  <c r="F123" i="11"/>
  <c r="E123" i="11"/>
  <c r="H123" i="11" s="1"/>
  <c r="F122" i="11"/>
  <c r="F124" i="11" s="1"/>
  <c r="E122" i="11"/>
  <c r="E124" i="11" s="1"/>
  <c r="F120" i="11"/>
  <c r="E120" i="11"/>
  <c r="H120" i="11" s="1"/>
  <c r="E119" i="11"/>
  <c r="H119" i="11" s="1"/>
  <c r="H118" i="11"/>
  <c r="E117" i="11"/>
  <c r="H117" i="11" s="1"/>
  <c r="F116" i="11"/>
  <c r="E116" i="11"/>
  <c r="H116" i="11" s="1"/>
  <c r="F115" i="11"/>
  <c r="E115" i="11"/>
  <c r="H115" i="11" s="1"/>
  <c r="F114" i="11"/>
  <c r="F117" i="11" s="1"/>
  <c r="E114" i="11"/>
  <c r="E112" i="11"/>
  <c r="F111" i="11"/>
  <c r="F112" i="11" s="1"/>
  <c r="H112" i="11" s="1"/>
  <c r="E111" i="11"/>
  <c r="F110" i="11"/>
  <c r="F109" i="11"/>
  <c r="F108" i="11"/>
  <c r="E108" i="11"/>
  <c r="H108" i="11" s="1"/>
  <c r="F107" i="11"/>
  <c r="E107" i="11"/>
  <c r="H107" i="11" s="1"/>
  <c r="F106" i="11"/>
  <c r="E106" i="11"/>
  <c r="F103" i="11"/>
  <c r="E103" i="11"/>
  <c r="H103" i="11" s="1"/>
  <c r="F102" i="11"/>
  <c r="F104" i="11" s="1"/>
  <c r="E102" i="11"/>
  <c r="E104" i="11" s="1"/>
  <c r="H101" i="11"/>
  <c r="F99" i="11"/>
  <c r="H99" i="11"/>
  <c r="F98" i="11"/>
  <c r="E98" i="11"/>
  <c r="H98" i="11" s="1"/>
  <c r="F97" i="11"/>
  <c r="E97" i="11"/>
  <c r="H97" i="11" s="1"/>
  <c r="F96" i="11"/>
  <c r="E96" i="11"/>
  <c r="H94" i="11"/>
  <c r="F92" i="11"/>
  <c r="E92" i="11"/>
  <c r="H92" i="11" s="1"/>
  <c r="H89" i="11"/>
  <c r="F84" i="11"/>
  <c r="G84" i="11" s="1"/>
  <c r="F82" i="11"/>
  <c r="E82" i="11"/>
  <c r="G82" i="11" s="1"/>
  <c r="F81" i="11"/>
  <c r="E81" i="11"/>
  <c r="F80" i="11"/>
  <c r="E80" i="11"/>
  <c r="G80" i="11" s="1"/>
  <c r="F79" i="11"/>
  <c r="E79" i="11"/>
  <c r="G79" i="11" s="1"/>
  <c r="F78" i="11"/>
  <c r="E78" i="11"/>
  <c r="G78" i="11" s="1"/>
  <c r="F77" i="11"/>
  <c r="E77" i="11"/>
  <c r="K75" i="11"/>
  <c r="F74" i="11"/>
  <c r="H74" i="11" s="1"/>
  <c r="E74" i="11"/>
  <c r="E73" i="11"/>
  <c r="E72" i="11"/>
  <c r="F71" i="11"/>
  <c r="H71" i="11" s="1"/>
  <c r="E71" i="11"/>
  <c r="E75" i="11" s="1"/>
  <c r="E70" i="11"/>
  <c r="K69" i="11"/>
  <c r="F67" i="11"/>
  <c r="E67" i="11"/>
  <c r="F64" i="11"/>
  <c r="E64" i="11"/>
  <c r="G64" i="11" s="1"/>
  <c r="F63" i="11"/>
  <c r="E63" i="11"/>
  <c r="G63" i="11" s="1"/>
  <c r="F62" i="11"/>
  <c r="E62" i="11"/>
  <c r="G62" i="11" s="1"/>
  <c r="F61" i="11"/>
  <c r="E61" i="11"/>
  <c r="E65" i="11" s="1"/>
  <c r="G65" i="11" s="1"/>
  <c r="F60" i="11"/>
  <c r="E60" i="11"/>
  <c r="G60" i="11" s="1"/>
  <c r="G59" i="11"/>
  <c r="G58" i="11"/>
  <c r="G57" i="11"/>
  <c r="E57" i="11"/>
  <c r="G56" i="11"/>
  <c r="F54" i="11"/>
  <c r="E54" i="11"/>
  <c r="G54" i="11" s="1"/>
  <c r="F53" i="11"/>
  <c r="F52" i="11"/>
  <c r="E52" i="11"/>
  <c r="G52" i="11" s="1"/>
  <c r="F51" i="11"/>
  <c r="F50" i="11"/>
  <c r="F55" i="11" s="1"/>
  <c r="E50" i="11"/>
  <c r="F49" i="11"/>
  <c r="E49" i="11"/>
  <c r="G48" i="11"/>
  <c r="G46" i="11"/>
  <c r="F45" i="11"/>
  <c r="E45" i="11"/>
  <c r="G42" i="11"/>
  <c r="F41" i="11"/>
  <c r="E41" i="11"/>
  <c r="G41" i="11" s="1"/>
  <c r="E39" i="11"/>
  <c r="G39" i="11" s="1"/>
  <c r="F38" i="11"/>
  <c r="E38" i="11"/>
  <c r="G38" i="11" s="1"/>
  <c r="F37" i="11"/>
  <c r="E37" i="11"/>
  <c r="G37" i="11" s="1"/>
  <c r="F36" i="11"/>
  <c r="E36" i="11"/>
  <c r="F35" i="11"/>
  <c r="E35" i="11"/>
  <c r="G35" i="11" s="1"/>
  <c r="F34" i="11"/>
  <c r="E34" i="11"/>
  <c r="G34" i="11" s="1"/>
  <c r="F33" i="11"/>
  <c r="E33" i="11"/>
  <c r="G33" i="11" s="1"/>
  <c r="F32" i="11"/>
  <c r="E32" i="11"/>
  <c r="K31" i="11"/>
  <c r="F31" i="11"/>
  <c r="E31" i="11"/>
  <c r="G31" i="11" s="1"/>
  <c r="F30" i="11"/>
  <c r="F39" i="11" s="1"/>
  <c r="E30" i="11"/>
  <c r="G30" i="11" s="1"/>
  <c r="G29" i="11"/>
  <c r="E27" i="11"/>
  <c r="E26" i="11"/>
  <c r="F25" i="11"/>
  <c r="E25" i="11"/>
  <c r="F24" i="11"/>
  <c r="E24" i="11"/>
  <c r="E28" i="11" s="1"/>
  <c r="F23" i="11"/>
  <c r="E23" i="11"/>
  <c r="G23" i="11" s="1"/>
  <c r="F22" i="11"/>
  <c r="E22" i="11"/>
  <c r="G22" i="11" s="1"/>
  <c r="F21" i="11"/>
  <c r="E21" i="11"/>
  <c r="G20" i="11"/>
  <c r="G16" i="11"/>
  <c r="F11" i="11"/>
  <c r="E11" i="11"/>
  <c r="F8" i="11"/>
  <c r="E8" i="11"/>
  <c r="F135" i="16" l="1"/>
  <c r="H135" i="16" s="1"/>
  <c r="J135" i="16" s="1"/>
  <c r="J135" i="18"/>
  <c r="E152" i="16"/>
  <c r="G152" i="16" s="1"/>
  <c r="I152" i="16" s="1"/>
  <c r="G152" i="18"/>
  <c r="I152" i="18" s="1"/>
  <c r="E153" i="16"/>
  <c r="G153" i="16" s="1"/>
  <c r="I153" i="16" s="1"/>
  <c r="G153" i="18"/>
  <c r="I153" i="18" s="1"/>
  <c r="G152" i="11"/>
  <c r="I152" i="11" s="1"/>
  <c r="E152" i="14"/>
  <c r="G152" i="14" s="1"/>
  <c r="I152" i="14" s="1"/>
  <c r="G153" i="11"/>
  <c r="I153" i="11" s="1"/>
  <c r="E153" i="14"/>
  <c r="G153" i="14" s="1"/>
  <c r="I153" i="14" s="1"/>
  <c r="F135" i="12"/>
  <c r="H135" i="12" s="1"/>
  <c r="J135" i="12" s="1"/>
  <c r="F135" i="14"/>
  <c r="H135" i="14" s="1"/>
  <c r="J135" i="14" s="1"/>
  <c r="H131" i="11"/>
  <c r="J131" i="11" s="1"/>
  <c r="H132" i="11"/>
  <c r="J132" i="11" s="1"/>
  <c r="H135" i="11"/>
  <c r="J135" i="11" s="1"/>
  <c r="E152" i="12"/>
  <c r="G152" i="12" s="1"/>
  <c r="I152" i="12" s="1"/>
  <c r="G190" i="11"/>
  <c r="I190" i="11" s="1"/>
  <c r="E153" i="12"/>
  <c r="G153" i="12" s="1"/>
  <c r="I153" i="12" s="1"/>
  <c r="G37" i="12"/>
  <c r="E28" i="12"/>
  <c r="G22" i="12"/>
  <c r="G45" i="12"/>
  <c r="H104" i="12"/>
  <c r="G49" i="12"/>
  <c r="H109" i="12"/>
  <c r="H106" i="12"/>
  <c r="G23" i="12"/>
  <c r="F39" i="12"/>
  <c r="G39" i="12" s="1"/>
  <c r="G31" i="12"/>
  <c r="G34" i="12"/>
  <c r="G38" i="12"/>
  <c r="G41" i="12"/>
  <c r="G46" i="12"/>
  <c r="F55" i="12"/>
  <c r="G50" i="12"/>
  <c r="G54" i="12"/>
  <c r="G61" i="12"/>
  <c r="G77" i="12"/>
  <c r="G82" i="12"/>
  <c r="H92" i="12"/>
  <c r="H98" i="12"/>
  <c r="H107" i="12"/>
  <c r="H112" i="12"/>
  <c r="H111" i="12"/>
  <c r="E117" i="12"/>
  <c r="H117" i="12" s="1"/>
  <c r="H114" i="12"/>
  <c r="H124" i="12"/>
  <c r="E141" i="12"/>
  <c r="F171" i="12"/>
  <c r="G217" i="12"/>
  <c r="H102" i="12"/>
  <c r="H122" i="12"/>
  <c r="G163" i="12"/>
  <c r="G192" i="12"/>
  <c r="I192" i="12" s="1"/>
  <c r="F229" i="12"/>
  <c r="H217" i="12"/>
  <c r="J217" i="12" s="1"/>
  <c r="G24" i="11"/>
  <c r="G49" i="11"/>
  <c r="G61" i="11"/>
  <c r="G8" i="11"/>
  <c r="G11" i="11"/>
  <c r="G21" i="11"/>
  <c r="G25" i="11"/>
  <c r="G32" i="11"/>
  <c r="G36" i="11"/>
  <c r="G45" i="11"/>
  <c r="G50" i="11"/>
  <c r="G77" i="11"/>
  <c r="G81" i="11"/>
  <c r="H96" i="11"/>
  <c r="H104" i="11"/>
  <c r="E109" i="11"/>
  <c r="H109" i="11" s="1"/>
  <c r="H106" i="11"/>
  <c r="H111" i="11"/>
  <c r="H114" i="11"/>
  <c r="H124" i="11"/>
  <c r="H127" i="11"/>
  <c r="J127" i="11" s="1"/>
  <c r="H129" i="11"/>
  <c r="J129" i="11" s="1"/>
  <c r="H140" i="11"/>
  <c r="J140" i="11" s="1"/>
  <c r="F171" i="11"/>
  <c r="H206" i="11"/>
  <c r="J206" i="11" s="1"/>
  <c r="H102" i="11"/>
  <c r="H122" i="11"/>
  <c r="G163" i="11"/>
  <c r="F177" i="11"/>
  <c r="G187" i="11"/>
  <c r="I187" i="11" s="1"/>
  <c r="G189" i="11"/>
  <c r="I189" i="11" s="1"/>
  <c r="H217" i="11"/>
  <c r="J217" i="11" s="1"/>
  <c r="I217" i="12" l="1"/>
  <c r="K129" i="11"/>
  <c r="L143" i="9"/>
  <c r="L126" i="9" l="1"/>
  <c r="K126" i="9"/>
  <c r="E146" i="9" l="1"/>
  <c r="E145" i="9"/>
  <c r="E144" i="9"/>
  <c r="F129" i="9"/>
  <c r="F128" i="9"/>
  <c r="F127" i="9"/>
  <c r="I168" i="9" l="1"/>
  <c r="F228" i="10" l="1"/>
  <c r="F227" i="10"/>
  <c r="F226" i="10"/>
  <c r="F225" i="10"/>
  <c r="F224" i="10"/>
  <c r="F223" i="10"/>
  <c r="F222" i="10"/>
  <c r="F221" i="10"/>
  <c r="F220" i="10"/>
  <c r="F219" i="10"/>
  <c r="F218" i="10"/>
  <c r="F217" i="10"/>
  <c r="F206" i="10"/>
  <c r="F203" i="10"/>
  <c r="F202" i="10"/>
  <c r="F201" i="10"/>
  <c r="F200" i="10"/>
  <c r="F199" i="10"/>
  <c r="F198" i="10"/>
  <c r="F197" i="10"/>
  <c r="F196" i="10"/>
  <c r="F195" i="10"/>
  <c r="F192" i="10"/>
  <c r="F183" i="10"/>
  <c r="F182" i="10"/>
  <c r="F181" i="10"/>
  <c r="F180" i="10"/>
  <c r="F179" i="10"/>
  <c r="F176" i="10"/>
  <c r="F175" i="10"/>
  <c r="F174" i="10"/>
  <c r="F173" i="10"/>
  <c r="F170" i="10"/>
  <c r="F167" i="10"/>
  <c r="F164" i="10"/>
  <c r="F163" i="10"/>
  <c r="F162" i="10"/>
  <c r="F159" i="10"/>
  <c r="F156" i="10"/>
  <c r="F155" i="10"/>
  <c r="F154" i="10"/>
  <c r="F153" i="10"/>
  <c r="F152" i="10"/>
  <c r="F150" i="10"/>
  <c r="F149" i="10"/>
  <c r="F148" i="10"/>
  <c r="F140" i="10"/>
  <c r="F139" i="10"/>
  <c r="F137" i="10"/>
  <c r="F135" i="10"/>
  <c r="F123" i="10"/>
  <c r="F122" i="10"/>
  <c r="F116" i="10"/>
  <c r="F115" i="10"/>
  <c r="F114" i="10"/>
  <c r="F111" i="10"/>
  <c r="F108" i="10"/>
  <c r="F107" i="10"/>
  <c r="F106" i="10"/>
  <c r="F103" i="10"/>
  <c r="F102" i="10"/>
  <c r="F99" i="10"/>
  <c r="F98" i="10"/>
  <c r="F97" i="10"/>
  <c r="F96" i="10"/>
  <c r="F92" i="10"/>
  <c r="F84" i="10"/>
  <c r="F82" i="10"/>
  <c r="F81" i="10"/>
  <c r="F80" i="10"/>
  <c r="F79" i="10"/>
  <c r="F78" i="10"/>
  <c r="F77" i="10"/>
  <c r="F74" i="10"/>
  <c r="F64" i="10"/>
  <c r="F63" i="10"/>
  <c r="F62" i="10"/>
  <c r="F61" i="10"/>
  <c r="F60" i="10"/>
  <c r="F57" i="10"/>
  <c r="F54" i="10"/>
  <c r="F53" i="10"/>
  <c r="F52" i="10"/>
  <c r="F51" i="10"/>
  <c r="F50" i="10"/>
  <c r="F49" i="10"/>
  <c r="F46" i="10"/>
  <c r="F45" i="10"/>
  <c r="F41" i="10"/>
  <c r="F38" i="10"/>
  <c r="F37" i="10"/>
  <c r="F36" i="10"/>
  <c r="F35" i="10"/>
  <c r="F34" i="10"/>
  <c r="F33" i="10"/>
  <c r="F32" i="10"/>
  <c r="F31" i="10"/>
  <c r="F30" i="10"/>
  <c r="F25" i="10"/>
  <c r="F24" i="10"/>
  <c r="F23" i="10"/>
  <c r="F22" i="10"/>
  <c r="F21" i="10"/>
  <c r="E217" i="10"/>
  <c r="E214" i="10"/>
  <c r="E213" i="10"/>
  <c r="E212" i="10"/>
  <c r="E211" i="10"/>
  <c r="E210" i="10"/>
  <c r="E209" i="10"/>
  <c r="E208" i="10"/>
  <c r="E207" i="10"/>
  <c r="E206" i="10"/>
  <c r="E203" i="10"/>
  <c r="E192" i="10"/>
  <c r="E183" i="10"/>
  <c r="E176" i="10"/>
  <c r="E167" i="10"/>
  <c r="E164" i="10"/>
  <c r="E163" i="10"/>
  <c r="E159" i="10"/>
  <c r="E156" i="10"/>
  <c r="E154" i="10"/>
  <c r="E153" i="10"/>
  <c r="E152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3" i="10"/>
  <c r="E122" i="10"/>
  <c r="E119" i="10"/>
  <c r="E116" i="10"/>
  <c r="E115" i="10"/>
  <c r="E114" i="10"/>
  <c r="E111" i="10"/>
  <c r="E108" i="10"/>
  <c r="E107" i="10"/>
  <c r="E106" i="10"/>
  <c r="E103" i="10"/>
  <c r="E102" i="10"/>
  <c r="E98" i="10"/>
  <c r="E97" i="10"/>
  <c r="E96" i="10"/>
  <c r="E92" i="10"/>
  <c r="E82" i="10"/>
  <c r="E81" i="10"/>
  <c r="E80" i="10"/>
  <c r="E79" i="10"/>
  <c r="E78" i="10"/>
  <c r="E77" i="10"/>
  <c r="E74" i="10"/>
  <c r="E73" i="10"/>
  <c r="E72" i="10"/>
  <c r="E71" i="10"/>
  <c r="E70" i="10"/>
  <c r="E67" i="10"/>
  <c r="E57" i="10"/>
  <c r="E64" i="10"/>
  <c r="E63" i="10"/>
  <c r="E62" i="10"/>
  <c r="E61" i="10"/>
  <c r="E60" i="10"/>
  <c r="E54" i="10"/>
  <c r="E50" i="10"/>
  <c r="E49" i="10"/>
  <c r="E46" i="10"/>
  <c r="E45" i="10"/>
  <c r="E41" i="10"/>
  <c r="E38" i="10"/>
  <c r="E37" i="10"/>
  <c r="E36" i="10"/>
  <c r="E35" i="10"/>
  <c r="E34" i="10"/>
  <c r="E33" i="10"/>
  <c r="E32" i="10"/>
  <c r="E31" i="10"/>
  <c r="E30" i="10"/>
  <c r="E27" i="10"/>
  <c r="E26" i="10"/>
  <c r="E25" i="10"/>
  <c r="E24" i="10"/>
  <c r="E23" i="10"/>
  <c r="E22" i="10"/>
  <c r="E21" i="10"/>
  <c r="H97" i="9"/>
  <c r="H98" i="9"/>
  <c r="D235" i="10" l="1"/>
  <c r="H229" i="10"/>
  <c r="J229" i="10" s="1"/>
  <c r="J228" i="10"/>
  <c r="J227" i="10"/>
  <c r="J226" i="10"/>
  <c r="J225" i="10"/>
  <c r="J224" i="10"/>
  <c r="J221" i="10"/>
  <c r="J219" i="10"/>
  <c r="J218" i="10"/>
  <c r="J216" i="10"/>
  <c r="I216" i="10"/>
  <c r="I215" i="10"/>
  <c r="I214" i="10"/>
  <c r="I213" i="10"/>
  <c r="I210" i="10"/>
  <c r="I209" i="10"/>
  <c r="I208" i="10"/>
  <c r="I207" i="10"/>
  <c r="I206" i="10"/>
  <c r="H206" i="10"/>
  <c r="J206" i="10" s="1"/>
  <c r="E215" i="10"/>
  <c r="J205" i="10"/>
  <c r="I205" i="10"/>
  <c r="J204" i="10"/>
  <c r="J203" i="10"/>
  <c r="G203" i="10"/>
  <c r="I203" i="10" s="1"/>
  <c r="J202" i="10"/>
  <c r="J201" i="10"/>
  <c r="J200" i="10"/>
  <c r="J199" i="10"/>
  <c r="J198" i="10"/>
  <c r="J197" i="10"/>
  <c r="J196" i="10"/>
  <c r="F204" i="10"/>
  <c r="J195" i="10"/>
  <c r="J194" i="10"/>
  <c r="I194" i="10"/>
  <c r="G194" i="10"/>
  <c r="J193" i="10"/>
  <c r="J192" i="10"/>
  <c r="J191" i="10"/>
  <c r="I185" i="10"/>
  <c r="K184" i="10"/>
  <c r="G183" i="10"/>
  <c r="I183" i="10" s="1"/>
  <c r="L183" i="10" s="1"/>
  <c r="F184" i="10"/>
  <c r="G178" i="10"/>
  <c r="I178" i="10" s="1"/>
  <c r="G176" i="10"/>
  <c r="I176" i="10" s="1"/>
  <c r="F177" i="10"/>
  <c r="G172" i="10"/>
  <c r="I172" i="10" s="1"/>
  <c r="E168" i="10"/>
  <c r="G167" i="10"/>
  <c r="I167" i="10" s="1"/>
  <c r="G166" i="10"/>
  <c r="F168" i="10"/>
  <c r="G164" i="10"/>
  <c r="I164" i="10" s="1"/>
  <c r="G161" i="10"/>
  <c r="G160" i="10"/>
  <c r="G159" i="10"/>
  <c r="G158" i="10"/>
  <c r="G156" i="10"/>
  <c r="I156" i="10" s="1"/>
  <c r="G154" i="10"/>
  <c r="I154" i="10" s="1"/>
  <c r="G152" i="10"/>
  <c r="I152" i="10" s="1"/>
  <c r="H142" i="10"/>
  <c r="H140" i="10"/>
  <c r="J140" i="10" s="1"/>
  <c r="H139" i="10"/>
  <c r="J139" i="10" s="1"/>
  <c r="H137" i="10"/>
  <c r="J137" i="10" s="1"/>
  <c r="H135" i="10"/>
  <c r="J135" i="10" s="1"/>
  <c r="E141" i="10"/>
  <c r="H125" i="10"/>
  <c r="H123" i="10"/>
  <c r="F124" i="10"/>
  <c r="E124" i="10"/>
  <c r="E120" i="10"/>
  <c r="H118" i="10"/>
  <c r="H116" i="10"/>
  <c r="F117" i="10"/>
  <c r="E117" i="10"/>
  <c r="F112" i="10"/>
  <c r="E112" i="10"/>
  <c r="H108" i="10"/>
  <c r="F109" i="10"/>
  <c r="H107" i="10"/>
  <c r="H103" i="10"/>
  <c r="F104" i="10"/>
  <c r="E104" i="10"/>
  <c r="H101" i="10"/>
  <c r="H98" i="10"/>
  <c r="H97" i="10"/>
  <c r="H94" i="10"/>
  <c r="H92" i="10"/>
  <c r="H89" i="10"/>
  <c r="G82" i="10"/>
  <c r="G81" i="10"/>
  <c r="G80" i="10"/>
  <c r="G77" i="10"/>
  <c r="K75" i="10"/>
  <c r="H74" i="10"/>
  <c r="K69" i="10"/>
  <c r="G64" i="10"/>
  <c r="G63" i="10"/>
  <c r="G62" i="10"/>
  <c r="E65" i="10"/>
  <c r="G65" i="10" s="1"/>
  <c r="G60" i="10"/>
  <c r="G59" i="10"/>
  <c r="G58" i="10"/>
  <c r="G57" i="10"/>
  <c r="G56" i="10"/>
  <c r="G54" i="10"/>
  <c r="G50" i="10"/>
  <c r="F55" i="10"/>
  <c r="G48" i="10"/>
  <c r="G46" i="10"/>
  <c r="G45" i="10"/>
  <c r="G42" i="10"/>
  <c r="G41" i="10"/>
  <c r="G38" i="10"/>
  <c r="E39" i="10"/>
  <c r="G35" i="10"/>
  <c r="G34" i="10"/>
  <c r="F39" i="10"/>
  <c r="G32" i="10"/>
  <c r="K31" i="10"/>
  <c r="G31" i="10"/>
  <c r="G30" i="10"/>
  <c r="G29" i="10"/>
  <c r="G25" i="10"/>
  <c r="G24" i="10"/>
  <c r="G23" i="10"/>
  <c r="E28" i="10"/>
  <c r="G20" i="10"/>
  <c r="G16" i="10"/>
  <c r="D235" i="9"/>
  <c r="H229" i="9"/>
  <c r="J229" i="9" s="1"/>
  <c r="J228" i="9"/>
  <c r="F228" i="9"/>
  <c r="J227" i="9"/>
  <c r="F227" i="9"/>
  <c r="J226" i="9"/>
  <c r="F226" i="9"/>
  <c r="E226" i="9"/>
  <c r="E226" i="18" s="1"/>
  <c r="J225" i="9"/>
  <c r="F225" i="9"/>
  <c r="J224" i="9"/>
  <c r="F224" i="9"/>
  <c r="E224" i="9"/>
  <c r="E224" i="18" s="1"/>
  <c r="F223" i="9"/>
  <c r="F222" i="9"/>
  <c r="J221" i="9"/>
  <c r="F221" i="9"/>
  <c r="F220" i="9"/>
  <c r="J219" i="9"/>
  <c r="F219" i="9"/>
  <c r="E219" i="9"/>
  <c r="G219" i="9" s="1"/>
  <c r="I219" i="9" s="1"/>
  <c r="J218" i="9"/>
  <c r="F218" i="9"/>
  <c r="F217" i="9"/>
  <c r="F229" i="9" s="1"/>
  <c r="E217" i="9"/>
  <c r="J216" i="9"/>
  <c r="I216" i="9"/>
  <c r="I215" i="9"/>
  <c r="I214" i="9"/>
  <c r="E214" i="9"/>
  <c r="I213" i="9"/>
  <c r="F213" i="9"/>
  <c r="H213" i="9" s="1"/>
  <c r="J213" i="9" s="1"/>
  <c r="E213" i="9"/>
  <c r="E212" i="9"/>
  <c r="E211" i="9"/>
  <c r="I210" i="9"/>
  <c r="E210" i="9"/>
  <c r="I209" i="9"/>
  <c r="E209" i="9"/>
  <c r="I208" i="9"/>
  <c r="F208" i="9"/>
  <c r="H208" i="9" s="1"/>
  <c r="J208" i="9" s="1"/>
  <c r="E208" i="9"/>
  <c r="E215" i="9" s="1"/>
  <c r="I207" i="9"/>
  <c r="E207" i="9"/>
  <c r="I206" i="9"/>
  <c r="F206" i="9"/>
  <c r="E206" i="9"/>
  <c r="J205" i="9"/>
  <c r="I205" i="9"/>
  <c r="J204" i="9"/>
  <c r="J203" i="9"/>
  <c r="F203" i="9"/>
  <c r="E203" i="9"/>
  <c r="J202" i="9"/>
  <c r="F202" i="9"/>
  <c r="J201" i="9"/>
  <c r="F201" i="9"/>
  <c r="E201" i="9"/>
  <c r="J200" i="9"/>
  <c r="F200" i="9"/>
  <c r="E200" i="9"/>
  <c r="G200" i="9" s="1"/>
  <c r="I200" i="9" s="1"/>
  <c r="J199" i="9"/>
  <c r="F199" i="9"/>
  <c r="J198" i="9"/>
  <c r="F198" i="9"/>
  <c r="J197" i="9"/>
  <c r="F197" i="9"/>
  <c r="J196" i="9"/>
  <c r="F196" i="9"/>
  <c r="J195" i="9"/>
  <c r="F195" i="9"/>
  <c r="J194" i="9"/>
  <c r="I194" i="9"/>
  <c r="G194" i="9"/>
  <c r="J193" i="9"/>
  <c r="J192" i="9"/>
  <c r="F192" i="9"/>
  <c r="E192" i="9"/>
  <c r="G192" i="9" s="1"/>
  <c r="I192" i="9" s="1"/>
  <c r="J191" i="9"/>
  <c r="F190" i="9"/>
  <c r="F190" i="18" s="1"/>
  <c r="E190" i="9"/>
  <c r="E190" i="18" s="1"/>
  <c r="F189" i="9"/>
  <c r="F189" i="18" s="1"/>
  <c r="F188" i="9"/>
  <c r="F188" i="18" s="1"/>
  <c r="E188" i="9"/>
  <c r="F187" i="9"/>
  <c r="F187" i="18" s="1"/>
  <c r="F186" i="9"/>
  <c r="F186" i="18" s="1"/>
  <c r="I185" i="9"/>
  <c r="K184" i="9"/>
  <c r="F183" i="9"/>
  <c r="E183" i="9"/>
  <c r="G183" i="9" s="1"/>
  <c r="I183" i="9" s="1"/>
  <c r="L183" i="9" s="1"/>
  <c r="F182" i="9"/>
  <c r="F184" i="9" s="1"/>
  <c r="F181" i="9"/>
  <c r="F180" i="9"/>
  <c r="E180" i="9"/>
  <c r="G180" i="9" s="1"/>
  <c r="I180" i="9" s="1"/>
  <c r="L180" i="9" s="1"/>
  <c r="F179" i="9"/>
  <c r="G178" i="9"/>
  <c r="I178" i="9" s="1"/>
  <c r="F176" i="9"/>
  <c r="E176" i="9"/>
  <c r="G176" i="9" s="1"/>
  <c r="I176" i="9" s="1"/>
  <c r="F175" i="9"/>
  <c r="G174" i="9"/>
  <c r="I174" i="9" s="1"/>
  <c r="F174" i="9"/>
  <c r="F173" i="9"/>
  <c r="F177" i="9" s="1"/>
  <c r="I172" i="9"/>
  <c r="G172" i="9"/>
  <c r="F170" i="9"/>
  <c r="F167" i="9"/>
  <c r="E167" i="9"/>
  <c r="E168" i="9" s="1"/>
  <c r="G166" i="9"/>
  <c r="F164" i="9"/>
  <c r="F168" i="9" s="1"/>
  <c r="F171" i="9" s="1"/>
  <c r="E164" i="9"/>
  <c r="F163" i="9"/>
  <c r="E163" i="9"/>
  <c r="E165" i="9" s="1"/>
  <c r="G165" i="9" s="1"/>
  <c r="I165" i="9" s="1"/>
  <c r="G162" i="9"/>
  <c r="I162" i="9" s="1"/>
  <c r="F162" i="9"/>
  <c r="G161" i="9"/>
  <c r="G160" i="9"/>
  <c r="F159" i="9"/>
  <c r="E159" i="9"/>
  <c r="G159" i="9" s="1"/>
  <c r="G158" i="9"/>
  <c r="F156" i="9"/>
  <c r="E156" i="9"/>
  <c r="G156" i="9" s="1"/>
  <c r="I156" i="9" s="1"/>
  <c r="F155" i="9"/>
  <c r="F154" i="9"/>
  <c r="E154" i="9"/>
  <c r="G154" i="9" s="1"/>
  <c r="I154" i="9" s="1"/>
  <c r="F153" i="9"/>
  <c r="E153" i="9"/>
  <c r="G153" i="9" s="1"/>
  <c r="I153" i="9" s="1"/>
  <c r="F152" i="9"/>
  <c r="E152" i="9"/>
  <c r="G152" i="9" s="1"/>
  <c r="I152" i="9" s="1"/>
  <c r="F150" i="9"/>
  <c r="E150" i="9"/>
  <c r="G150" i="9" s="1"/>
  <c r="I150" i="9" s="1"/>
  <c r="F149" i="9"/>
  <c r="F148" i="9"/>
  <c r="E147" i="9"/>
  <c r="H142" i="9"/>
  <c r="F140" i="9"/>
  <c r="E140" i="9"/>
  <c r="H140" i="9" s="1"/>
  <c r="J140" i="9" s="1"/>
  <c r="F139" i="9"/>
  <c r="E139" i="9"/>
  <c r="H139" i="9" s="1"/>
  <c r="J139" i="9" s="1"/>
  <c r="E138" i="9"/>
  <c r="F137" i="9"/>
  <c r="E137" i="9"/>
  <c r="H137" i="9" s="1"/>
  <c r="J137" i="9" s="1"/>
  <c r="H136" i="9"/>
  <c r="J136" i="9" s="1"/>
  <c r="E136" i="9"/>
  <c r="F135" i="9"/>
  <c r="E135" i="9"/>
  <c r="H135" i="9" s="1"/>
  <c r="J135" i="9" s="1"/>
  <c r="E134" i="9"/>
  <c r="E133" i="9"/>
  <c r="F132" i="9"/>
  <c r="E132" i="9"/>
  <c r="F131" i="9"/>
  <c r="E131" i="9"/>
  <c r="E130" i="9"/>
  <c r="E129" i="9"/>
  <c r="E128" i="9"/>
  <c r="E127" i="9"/>
  <c r="E126" i="9"/>
  <c r="H125" i="9"/>
  <c r="F123" i="9"/>
  <c r="E123" i="9"/>
  <c r="H123" i="9" s="1"/>
  <c r="F122" i="9"/>
  <c r="F124" i="9" s="1"/>
  <c r="E122" i="9"/>
  <c r="E124" i="9" s="1"/>
  <c r="E119" i="9"/>
  <c r="H118" i="9"/>
  <c r="F116" i="9"/>
  <c r="E116" i="9"/>
  <c r="H116" i="9" s="1"/>
  <c r="F115" i="9"/>
  <c r="E115" i="9"/>
  <c r="E117" i="9" s="1"/>
  <c r="F114" i="9"/>
  <c r="F117" i="9" s="1"/>
  <c r="E114" i="9"/>
  <c r="H114" i="9" s="1"/>
  <c r="E112" i="9"/>
  <c r="H112" i="9" s="1"/>
  <c r="F111" i="9"/>
  <c r="F112" i="9" s="1"/>
  <c r="E111" i="9"/>
  <c r="H111" i="9" s="1"/>
  <c r="F110" i="9"/>
  <c r="F109" i="9"/>
  <c r="F108" i="9"/>
  <c r="E108" i="9"/>
  <c r="H108" i="9" s="1"/>
  <c r="F107" i="9"/>
  <c r="E107" i="9"/>
  <c r="H107" i="9" s="1"/>
  <c r="F106" i="9"/>
  <c r="E106" i="9"/>
  <c r="H106" i="9" s="1"/>
  <c r="H103" i="9"/>
  <c r="F103" i="9"/>
  <c r="E103" i="9"/>
  <c r="F102" i="9"/>
  <c r="F104" i="9" s="1"/>
  <c r="E102" i="9"/>
  <c r="E104" i="9" s="1"/>
  <c r="H101" i="9"/>
  <c r="F99" i="9"/>
  <c r="F98" i="9"/>
  <c r="E98" i="9"/>
  <c r="F97" i="9"/>
  <c r="E97" i="9"/>
  <c r="F96" i="9"/>
  <c r="E96" i="9"/>
  <c r="H96" i="9" s="1"/>
  <c r="H94" i="9"/>
  <c r="F92" i="9"/>
  <c r="E92" i="9"/>
  <c r="H92" i="9" s="1"/>
  <c r="H89" i="9"/>
  <c r="F84" i="9"/>
  <c r="G84" i="9" s="1"/>
  <c r="F82" i="9"/>
  <c r="E82" i="9"/>
  <c r="G82" i="9" s="1"/>
  <c r="F81" i="9"/>
  <c r="E81" i="9"/>
  <c r="G81" i="9" s="1"/>
  <c r="F80" i="9"/>
  <c r="E80" i="9"/>
  <c r="G80" i="9" s="1"/>
  <c r="F79" i="9"/>
  <c r="E79" i="9"/>
  <c r="G79" i="9" s="1"/>
  <c r="F78" i="9"/>
  <c r="E78" i="9"/>
  <c r="G78" i="9" s="1"/>
  <c r="F77" i="9"/>
  <c r="E77" i="9"/>
  <c r="K75" i="9"/>
  <c r="F74" i="9"/>
  <c r="H74" i="9" s="1"/>
  <c r="E74" i="9"/>
  <c r="E73" i="9"/>
  <c r="E72" i="9"/>
  <c r="F71" i="9"/>
  <c r="H71" i="9" s="1"/>
  <c r="E71" i="9"/>
  <c r="E75" i="9" s="1"/>
  <c r="E70" i="9"/>
  <c r="K69" i="9"/>
  <c r="F67" i="9"/>
  <c r="E67" i="9"/>
  <c r="F64" i="9"/>
  <c r="E64" i="9"/>
  <c r="G64" i="9" s="1"/>
  <c r="F63" i="9"/>
  <c r="E63" i="9"/>
  <c r="G63" i="9" s="1"/>
  <c r="F62" i="9"/>
  <c r="E62" i="9"/>
  <c r="G62" i="9" s="1"/>
  <c r="F61" i="9"/>
  <c r="E61" i="9"/>
  <c r="E65" i="9" s="1"/>
  <c r="G65" i="9" s="1"/>
  <c r="F60" i="9"/>
  <c r="E60" i="9"/>
  <c r="G60" i="9" s="1"/>
  <c r="G59" i="9"/>
  <c r="G58" i="9"/>
  <c r="G57" i="9"/>
  <c r="E57" i="9"/>
  <c r="G56" i="9"/>
  <c r="F54" i="9"/>
  <c r="E54" i="9"/>
  <c r="G54" i="9" s="1"/>
  <c r="F53" i="9"/>
  <c r="F52" i="9"/>
  <c r="E52" i="9"/>
  <c r="G52" i="9" s="1"/>
  <c r="F51" i="9"/>
  <c r="F50" i="9"/>
  <c r="E50" i="9"/>
  <c r="G50" i="9" s="1"/>
  <c r="F49" i="9"/>
  <c r="F55" i="9" s="1"/>
  <c r="E49" i="9"/>
  <c r="G48" i="9"/>
  <c r="G46" i="9"/>
  <c r="F45" i="9"/>
  <c r="E45" i="9"/>
  <c r="G45" i="9" s="1"/>
  <c r="G42" i="9"/>
  <c r="F41" i="9"/>
  <c r="E41" i="9"/>
  <c r="G41" i="9" s="1"/>
  <c r="F38" i="9"/>
  <c r="E38" i="9"/>
  <c r="G38" i="9" s="1"/>
  <c r="F37" i="9"/>
  <c r="E37" i="9"/>
  <c r="G37" i="9" s="1"/>
  <c r="F36" i="9"/>
  <c r="E36" i="9"/>
  <c r="E39" i="9" s="1"/>
  <c r="G39" i="9" s="1"/>
  <c r="F35" i="9"/>
  <c r="E35" i="9"/>
  <c r="G35" i="9" s="1"/>
  <c r="G34" i="9"/>
  <c r="F34" i="9"/>
  <c r="E34" i="9"/>
  <c r="F33" i="9"/>
  <c r="E33" i="9"/>
  <c r="G33" i="9" s="1"/>
  <c r="F32" i="9"/>
  <c r="E32" i="9"/>
  <c r="G32" i="9" s="1"/>
  <c r="K31" i="9"/>
  <c r="F31" i="9"/>
  <c r="E31" i="9"/>
  <c r="G31" i="9" s="1"/>
  <c r="F30" i="9"/>
  <c r="F39" i="9" s="1"/>
  <c r="E30" i="9"/>
  <c r="G30" i="9" s="1"/>
  <c r="G29" i="9"/>
  <c r="E27" i="9"/>
  <c r="E26" i="9"/>
  <c r="F25" i="9"/>
  <c r="E25" i="9"/>
  <c r="G25" i="9" s="1"/>
  <c r="F24" i="9"/>
  <c r="E24" i="9"/>
  <c r="G24" i="9" s="1"/>
  <c r="F23" i="9"/>
  <c r="E23" i="9"/>
  <c r="G23" i="9" s="1"/>
  <c r="F22" i="9"/>
  <c r="E22" i="9"/>
  <c r="G22" i="9" s="1"/>
  <c r="F21" i="9"/>
  <c r="E21" i="9"/>
  <c r="E28" i="9" s="1"/>
  <c r="G20" i="9"/>
  <c r="G16" i="9"/>
  <c r="F11" i="9"/>
  <c r="E11" i="9"/>
  <c r="F8" i="9"/>
  <c r="E8" i="9"/>
  <c r="E226" i="16" l="1"/>
  <c r="G226" i="16" s="1"/>
  <c r="I226" i="16" s="1"/>
  <c r="G226" i="18"/>
  <c r="I226" i="18" s="1"/>
  <c r="E190" i="16"/>
  <c r="G190" i="18"/>
  <c r="I190" i="18" s="1"/>
  <c r="E224" i="16"/>
  <c r="G224" i="16" s="1"/>
  <c r="I224" i="16" s="1"/>
  <c r="G224" i="18"/>
  <c r="I224" i="18" s="1"/>
  <c r="F186" i="14"/>
  <c r="F186" i="16"/>
  <c r="F189" i="14"/>
  <c r="F189" i="16"/>
  <c r="F190" i="14"/>
  <c r="F190" i="16"/>
  <c r="F187" i="14"/>
  <c r="F187" i="16"/>
  <c r="F188" i="14"/>
  <c r="F188" i="16"/>
  <c r="E226" i="12"/>
  <c r="G226" i="12" s="1"/>
  <c r="I226" i="12" s="1"/>
  <c r="E226" i="14"/>
  <c r="G226" i="14" s="1"/>
  <c r="I226" i="14" s="1"/>
  <c r="E190" i="12"/>
  <c r="E190" i="14"/>
  <c r="E224" i="12"/>
  <c r="G224" i="12" s="1"/>
  <c r="I224" i="12" s="1"/>
  <c r="E224" i="14"/>
  <c r="G224" i="14" s="1"/>
  <c r="I224" i="14" s="1"/>
  <c r="F186" i="10"/>
  <c r="F186" i="12"/>
  <c r="F189" i="10"/>
  <c r="F189" i="12"/>
  <c r="F190" i="10"/>
  <c r="F190" i="12"/>
  <c r="F187" i="10"/>
  <c r="F187" i="12"/>
  <c r="F188" i="10"/>
  <c r="F188" i="12"/>
  <c r="G188" i="9"/>
  <c r="I188" i="9" s="1"/>
  <c r="E188" i="10"/>
  <c r="G190" i="9"/>
  <c r="I190" i="9" s="1"/>
  <c r="E190" i="10"/>
  <c r="G224" i="9"/>
  <c r="I224" i="9" s="1"/>
  <c r="E224" i="10"/>
  <c r="G224" i="10" s="1"/>
  <c r="I224" i="10" s="1"/>
  <c r="G226" i="9"/>
  <c r="I226" i="9" s="1"/>
  <c r="E226" i="10"/>
  <c r="G226" i="10" s="1"/>
  <c r="I226" i="10" s="1"/>
  <c r="H131" i="9"/>
  <c r="J131" i="9" s="1"/>
  <c r="H132" i="9"/>
  <c r="J132" i="9" s="1"/>
  <c r="H112" i="10"/>
  <c r="H127" i="9"/>
  <c r="J127" i="9" s="1"/>
  <c r="H128" i="9"/>
  <c r="J128" i="9" s="1"/>
  <c r="H129" i="9"/>
  <c r="J129" i="9" s="1"/>
  <c r="G8" i="9"/>
  <c r="G11" i="9"/>
  <c r="G21" i="10"/>
  <c r="G39" i="10"/>
  <c r="G36" i="10"/>
  <c r="G61" i="10"/>
  <c r="G78" i="10"/>
  <c r="H111" i="10"/>
  <c r="H117" i="10"/>
  <c r="H114" i="10"/>
  <c r="H124" i="10"/>
  <c r="F171" i="10"/>
  <c r="G217" i="10"/>
  <c r="G22" i="10"/>
  <c r="G33" i="10"/>
  <c r="G37" i="10"/>
  <c r="E75" i="10"/>
  <c r="G79" i="10"/>
  <c r="H96" i="10"/>
  <c r="H104" i="10"/>
  <c r="E109" i="10"/>
  <c r="H109" i="10" s="1"/>
  <c r="H106" i="10"/>
  <c r="H115" i="10"/>
  <c r="G153" i="10"/>
  <c r="I153" i="10" s="1"/>
  <c r="G168" i="10"/>
  <c r="I168" i="10" s="1"/>
  <c r="G49" i="10"/>
  <c r="H102" i="10"/>
  <c r="H122" i="10"/>
  <c r="G163" i="10"/>
  <c r="G192" i="10"/>
  <c r="I192" i="10" s="1"/>
  <c r="F229" i="10"/>
  <c r="H217" i="10"/>
  <c r="J217" i="10" s="1"/>
  <c r="H104" i="9"/>
  <c r="H117" i="9"/>
  <c r="H124" i="9"/>
  <c r="G21" i="9"/>
  <c r="G36" i="9"/>
  <c r="G61" i="9"/>
  <c r="G77" i="9"/>
  <c r="G49" i="9"/>
  <c r="H102" i="9"/>
  <c r="E109" i="9"/>
  <c r="H109" i="9" s="1"/>
  <c r="E120" i="9"/>
  <c r="E141" i="9"/>
  <c r="G164" i="9"/>
  <c r="I164" i="9" s="1"/>
  <c r="F204" i="9"/>
  <c r="G201" i="9"/>
  <c r="I201" i="9" s="1"/>
  <c r="G203" i="9"/>
  <c r="I203" i="9" s="1"/>
  <c r="H206" i="9"/>
  <c r="J206" i="9" s="1"/>
  <c r="H115" i="9"/>
  <c r="H122" i="9"/>
  <c r="G163" i="9"/>
  <c r="G168" i="9"/>
  <c r="G167" i="9"/>
  <c r="I167" i="9" s="1"/>
  <c r="G217" i="9"/>
  <c r="H217" i="9"/>
  <c r="J217" i="9" s="1"/>
  <c r="G190" i="14" l="1"/>
  <c r="I190" i="14" s="1"/>
  <c r="G190" i="16"/>
  <c r="I190" i="16" s="1"/>
  <c r="G190" i="10"/>
  <c r="I190" i="10" s="1"/>
  <c r="G188" i="10"/>
  <c r="I188" i="10" s="1"/>
  <c r="G190" i="12"/>
  <c r="I190" i="12" s="1"/>
  <c r="K129" i="9"/>
  <c r="I217" i="10"/>
  <c r="I217" i="9"/>
  <c r="K126" i="5"/>
  <c r="H96" i="7" l="1"/>
  <c r="H97" i="7"/>
  <c r="H98" i="7"/>
  <c r="H99" i="7"/>
  <c r="H96" i="6" l="1"/>
  <c r="H97" i="6"/>
  <c r="H98" i="6"/>
  <c r="H99" i="6"/>
  <c r="L126" i="4" l="1"/>
  <c r="K126" i="4"/>
  <c r="K126" i="6" l="1"/>
  <c r="H96" i="4"/>
  <c r="H97" i="4"/>
  <c r="H98" i="4"/>
  <c r="H99" i="4"/>
  <c r="F228" i="7" l="1"/>
  <c r="F227" i="7"/>
  <c r="F226" i="7"/>
  <c r="F225" i="7"/>
  <c r="F224" i="7"/>
  <c r="F223" i="7"/>
  <c r="F222" i="7"/>
  <c r="F221" i="7"/>
  <c r="F220" i="7"/>
  <c r="F219" i="7"/>
  <c r="F218" i="7"/>
  <c r="F217" i="7"/>
  <c r="F229" i="7" s="1"/>
  <c r="F206" i="7"/>
  <c r="F203" i="7"/>
  <c r="F202" i="7"/>
  <c r="F201" i="7"/>
  <c r="F200" i="7"/>
  <c r="F199" i="7"/>
  <c r="F198" i="7"/>
  <c r="F197" i="7"/>
  <c r="F196" i="7"/>
  <c r="F195" i="7"/>
  <c r="F192" i="7"/>
  <c r="F190" i="7"/>
  <c r="F189" i="7"/>
  <c r="F188" i="7"/>
  <c r="F187" i="7"/>
  <c r="F186" i="7"/>
  <c r="F183" i="7"/>
  <c r="F182" i="7"/>
  <c r="F181" i="7"/>
  <c r="F180" i="7"/>
  <c r="F179" i="7"/>
  <c r="F176" i="7"/>
  <c r="F175" i="7"/>
  <c r="F174" i="7"/>
  <c r="F173" i="7"/>
  <c r="F177" i="7" s="1"/>
  <c r="F170" i="7"/>
  <c r="F167" i="7"/>
  <c r="F164" i="7"/>
  <c r="F163" i="7"/>
  <c r="F162" i="7"/>
  <c r="F159" i="7"/>
  <c r="F156" i="7"/>
  <c r="F155" i="7"/>
  <c r="F154" i="7"/>
  <c r="F153" i="7"/>
  <c r="G153" i="7" s="1"/>
  <c r="I153" i="7" s="1"/>
  <c r="F152" i="7"/>
  <c r="F150" i="7"/>
  <c r="F149" i="7"/>
  <c r="F148" i="7"/>
  <c r="F140" i="7"/>
  <c r="F139" i="7"/>
  <c r="F137" i="7"/>
  <c r="F135" i="7"/>
  <c r="F123" i="7"/>
  <c r="F122" i="7"/>
  <c r="F116" i="7"/>
  <c r="F115" i="7"/>
  <c r="F117" i="7" s="1"/>
  <c r="F114" i="7"/>
  <c r="F111" i="7"/>
  <c r="F108" i="7"/>
  <c r="F107" i="7"/>
  <c r="F106" i="7"/>
  <c r="F103" i="7"/>
  <c r="F102" i="7"/>
  <c r="F104" i="7" s="1"/>
  <c r="F99" i="7"/>
  <c r="F98" i="7"/>
  <c r="F97" i="7"/>
  <c r="F96" i="7"/>
  <c r="F92" i="7"/>
  <c r="F84" i="7"/>
  <c r="F82" i="7"/>
  <c r="F81" i="7"/>
  <c r="G81" i="7" s="1"/>
  <c r="F80" i="7"/>
  <c r="F79" i="7"/>
  <c r="G79" i="7" s="1"/>
  <c r="F78" i="7"/>
  <c r="F77" i="7"/>
  <c r="F74" i="7"/>
  <c r="F64" i="7"/>
  <c r="F63" i="7"/>
  <c r="F62" i="7"/>
  <c r="F61" i="7"/>
  <c r="F60" i="7"/>
  <c r="F54" i="7"/>
  <c r="F53" i="7"/>
  <c r="F52" i="7"/>
  <c r="F51" i="7"/>
  <c r="F50" i="7"/>
  <c r="F49" i="7"/>
  <c r="G49" i="7" s="1"/>
  <c r="F46" i="7"/>
  <c r="F45" i="7"/>
  <c r="F41" i="7"/>
  <c r="F38" i="7"/>
  <c r="F37" i="7"/>
  <c r="F36" i="7"/>
  <c r="F35" i="7"/>
  <c r="F34" i="7"/>
  <c r="F33" i="7"/>
  <c r="F32" i="7"/>
  <c r="F31" i="7"/>
  <c r="F30" i="7"/>
  <c r="F25" i="7"/>
  <c r="F24" i="7"/>
  <c r="F23" i="7"/>
  <c r="F22" i="7"/>
  <c r="F21" i="7"/>
  <c r="E217" i="7"/>
  <c r="E214" i="7"/>
  <c r="E213" i="7"/>
  <c r="E212" i="7"/>
  <c r="E211" i="7"/>
  <c r="E210" i="7"/>
  <c r="E209" i="7"/>
  <c r="E208" i="7"/>
  <c r="E207" i="7"/>
  <c r="E215" i="7" s="1"/>
  <c r="E206" i="7"/>
  <c r="E203" i="7"/>
  <c r="E192" i="7"/>
  <c r="G192" i="7" s="1"/>
  <c r="I192" i="7" s="1"/>
  <c r="E190" i="7"/>
  <c r="G190" i="7" s="1"/>
  <c r="I190" i="7" s="1"/>
  <c r="E189" i="7"/>
  <c r="E188" i="7"/>
  <c r="G188" i="7" s="1"/>
  <c r="I188" i="7" s="1"/>
  <c r="E187" i="7"/>
  <c r="E183" i="7"/>
  <c r="E176" i="7"/>
  <c r="E167" i="7"/>
  <c r="E164" i="7"/>
  <c r="E163" i="7"/>
  <c r="E159" i="7"/>
  <c r="E156" i="7"/>
  <c r="E154" i="7"/>
  <c r="E153" i="7"/>
  <c r="E152" i="7"/>
  <c r="E140" i="7"/>
  <c r="E139" i="7"/>
  <c r="H139" i="7" s="1"/>
  <c r="J139" i="7" s="1"/>
  <c r="E138" i="7"/>
  <c r="E137" i="7"/>
  <c r="H137" i="7" s="1"/>
  <c r="J137" i="7" s="1"/>
  <c r="E136" i="7"/>
  <c r="E135" i="7"/>
  <c r="H135" i="7" s="1"/>
  <c r="J135" i="7" s="1"/>
  <c r="E134" i="7"/>
  <c r="E133" i="7"/>
  <c r="E132" i="7"/>
  <c r="E131" i="7"/>
  <c r="E130" i="7"/>
  <c r="E129" i="7"/>
  <c r="E128" i="7"/>
  <c r="E127" i="7"/>
  <c r="E141" i="7" s="1"/>
  <c r="E126" i="7"/>
  <c r="E123" i="7"/>
  <c r="E122" i="7"/>
  <c r="E124" i="7" s="1"/>
  <c r="E119" i="7"/>
  <c r="E116" i="7"/>
  <c r="E115" i="7"/>
  <c r="E114" i="7"/>
  <c r="E111" i="7"/>
  <c r="E108" i="7"/>
  <c r="E107" i="7"/>
  <c r="E106" i="7"/>
  <c r="E103" i="7"/>
  <c r="E102" i="7"/>
  <c r="E99" i="7"/>
  <c r="E98" i="7"/>
  <c r="E97" i="7"/>
  <c r="E96" i="7"/>
  <c r="E92" i="7"/>
  <c r="E82" i="7"/>
  <c r="E81" i="7"/>
  <c r="E80" i="7"/>
  <c r="E79" i="7"/>
  <c r="E78" i="7"/>
  <c r="E77" i="7"/>
  <c r="E74" i="7"/>
  <c r="E73" i="7"/>
  <c r="E72" i="7"/>
  <c r="E71" i="7"/>
  <c r="E70" i="7"/>
  <c r="E67" i="7"/>
  <c r="E64" i="7"/>
  <c r="E63" i="7"/>
  <c r="E62" i="7"/>
  <c r="E61" i="7"/>
  <c r="E60" i="7"/>
  <c r="E57" i="7"/>
  <c r="E54" i="7"/>
  <c r="E50" i="7"/>
  <c r="E49" i="7"/>
  <c r="E46" i="7"/>
  <c r="E45" i="7"/>
  <c r="E41" i="7"/>
  <c r="E38" i="7"/>
  <c r="E37" i="7"/>
  <c r="E39" i="7" s="1"/>
  <c r="E36" i="7"/>
  <c r="E35" i="7"/>
  <c r="G35" i="7" s="1"/>
  <c r="E34" i="7"/>
  <c r="E33" i="7"/>
  <c r="G33" i="7" s="1"/>
  <c r="E32" i="7"/>
  <c r="E31" i="7"/>
  <c r="E30" i="7"/>
  <c r="E27" i="7"/>
  <c r="E26" i="7"/>
  <c r="E25" i="7"/>
  <c r="E24" i="7"/>
  <c r="E23" i="7"/>
  <c r="E22" i="7"/>
  <c r="E28" i="7" s="1"/>
  <c r="E21" i="7"/>
  <c r="G225" i="8"/>
  <c r="I225" i="8" s="1"/>
  <c r="E179" i="8"/>
  <c r="E146" i="8"/>
  <c r="E145" i="8"/>
  <c r="E144" i="8"/>
  <c r="L143" i="8"/>
  <c r="F129" i="8"/>
  <c r="F128" i="8"/>
  <c r="F127" i="8"/>
  <c r="L126" i="8"/>
  <c r="K126" i="8"/>
  <c r="D235" i="8"/>
  <c r="H229" i="8"/>
  <c r="J229" i="8" s="1"/>
  <c r="J228" i="8"/>
  <c r="F228" i="8"/>
  <c r="J227" i="8"/>
  <c r="F227" i="8"/>
  <c r="G227" i="8"/>
  <c r="I227" i="8" s="1"/>
  <c r="J226" i="8"/>
  <c r="F226" i="8"/>
  <c r="E226" i="8"/>
  <c r="G226" i="8" s="1"/>
  <c r="I226" i="8" s="1"/>
  <c r="J225" i="8"/>
  <c r="F225" i="8"/>
  <c r="J224" i="8"/>
  <c r="F224" i="8"/>
  <c r="E224" i="8"/>
  <c r="G224" i="8" s="1"/>
  <c r="I224" i="8" s="1"/>
  <c r="F223" i="8"/>
  <c r="F222" i="8"/>
  <c r="J221" i="8"/>
  <c r="F221" i="8"/>
  <c r="F220" i="8"/>
  <c r="J219" i="8"/>
  <c r="F219" i="8"/>
  <c r="E219" i="8"/>
  <c r="E219" i="18" s="1"/>
  <c r="J218" i="8"/>
  <c r="F218" i="8"/>
  <c r="F217" i="8"/>
  <c r="F229" i="8" s="1"/>
  <c r="E217" i="8"/>
  <c r="J216" i="8"/>
  <c r="I216" i="8"/>
  <c r="I215" i="8"/>
  <c r="I214" i="8"/>
  <c r="E214" i="8"/>
  <c r="I213" i="8"/>
  <c r="F213" i="8"/>
  <c r="F213" i="18" s="1"/>
  <c r="E213" i="8"/>
  <c r="E212" i="8"/>
  <c r="E211" i="8"/>
  <c r="I210" i="8"/>
  <c r="E210" i="8"/>
  <c r="I209" i="8"/>
  <c r="E209" i="8"/>
  <c r="I208" i="8"/>
  <c r="F208" i="8"/>
  <c r="F208" i="18" s="1"/>
  <c r="E208" i="8"/>
  <c r="I207" i="8"/>
  <c r="E207" i="8"/>
  <c r="I206" i="8"/>
  <c r="F206" i="8"/>
  <c r="E206" i="8"/>
  <c r="E215" i="8" s="1"/>
  <c r="J205" i="8"/>
  <c r="I205" i="8"/>
  <c r="J204" i="8"/>
  <c r="J203" i="8"/>
  <c r="F203" i="8"/>
  <c r="E203" i="8"/>
  <c r="G203" i="8" s="1"/>
  <c r="I203" i="8" s="1"/>
  <c r="J202" i="8"/>
  <c r="F202" i="8"/>
  <c r="J201" i="8"/>
  <c r="F201" i="8"/>
  <c r="E201" i="8"/>
  <c r="J200" i="8"/>
  <c r="F200" i="8"/>
  <c r="E200" i="8"/>
  <c r="E200" i="18" s="1"/>
  <c r="J199" i="8"/>
  <c r="F199" i="8"/>
  <c r="J198" i="8"/>
  <c r="F198" i="8"/>
  <c r="G198" i="8"/>
  <c r="I198" i="8" s="1"/>
  <c r="J197" i="8"/>
  <c r="F197" i="8"/>
  <c r="J196" i="8"/>
  <c r="F196" i="8"/>
  <c r="J195" i="8"/>
  <c r="F195" i="8"/>
  <c r="F204" i="8" s="1"/>
  <c r="J194" i="8"/>
  <c r="G194" i="8"/>
  <c r="I194" i="8" s="1"/>
  <c r="J193" i="8"/>
  <c r="J192" i="8"/>
  <c r="F192" i="8"/>
  <c r="E192" i="8"/>
  <c r="G192" i="8" s="1"/>
  <c r="I192" i="8" s="1"/>
  <c r="J191" i="8"/>
  <c r="F190" i="8"/>
  <c r="E190" i="8"/>
  <c r="G190" i="8" s="1"/>
  <c r="I190" i="8" s="1"/>
  <c r="F189" i="8"/>
  <c r="E189" i="8"/>
  <c r="G189" i="8" s="1"/>
  <c r="I189" i="8" s="1"/>
  <c r="F188" i="8"/>
  <c r="E188" i="8"/>
  <c r="G188" i="8" s="1"/>
  <c r="I188" i="8" s="1"/>
  <c r="F187" i="8"/>
  <c r="E187" i="8"/>
  <c r="G187" i="8" s="1"/>
  <c r="I187" i="8" s="1"/>
  <c r="F186" i="8"/>
  <c r="I185" i="8"/>
  <c r="K184" i="8"/>
  <c r="F183" i="8"/>
  <c r="E183" i="8"/>
  <c r="G183" i="8" s="1"/>
  <c r="I183" i="8" s="1"/>
  <c r="L183" i="8" s="1"/>
  <c r="F182" i="8"/>
  <c r="F181" i="8"/>
  <c r="F180" i="8"/>
  <c r="E180" i="8"/>
  <c r="F179" i="8"/>
  <c r="F184" i="8" s="1"/>
  <c r="I178" i="8"/>
  <c r="G178" i="8"/>
  <c r="F176" i="8"/>
  <c r="E176" i="8"/>
  <c r="G176" i="8" s="1"/>
  <c r="I176" i="8" s="1"/>
  <c r="F175" i="8"/>
  <c r="F174" i="8"/>
  <c r="G174" i="8"/>
  <c r="I174" i="8" s="1"/>
  <c r="F173" i="8"/>
  <c r="F177" i="8" s="1"/>
  <c r="I172" i="8"/>
  <c r="G172" i="8"/>
  <c r="F170" i="8"/>
  <c r="F167" i="8"/>
  <c r="F171" i="8" s="1"/>
  <c r="E167" i="8"/>
  <c r="E168" i="8" s="1"/>
  <c r="G166" i="8"/>
  <c r="F164" i="8"/>
  <c r="F168" i="8" s="1"/>
  <c r="E164" i="8"/>
  <c r="G164" i="8" s="1"/>
  <c r="I164" i="8" s="1"/>
  <c r="F163" i="8"/>
  <c r="E163" i="8"/>
  <c r="G163" i="8" s="1"/>
  <c r="F162" i="8"/>
  <c r="G161" i="8"/>
  <c r="G160" i="8"/>
  <c r="F159" i="8"/>
  <c r="E159" i="8"/>
  <c r="G159" i="8" s="1"/>
  <c r="G158" i="8"/>
  <c r="F156" i="8"/>
  <c r="E156" i="8"/>
  <c r="G156" i="8" s="1"/>
  <c r="I156" i="8" s="1"/>
  <c r="F155" i="8"/>
  <c r="F154" i="8"/>
  <c r="E154" i="8"/>
  <c r="G154" i="8" s="1"/>
  <c r="I154" i="8" s="1"/>
  <c r="F153" i="8"/>
  <c r="E153" i="8"/>
  <c r="G153" i="8" s="1"/>
  <c r="I153" i="8" s="1"/>
  <c r="F152" i="8"/>
  <c r="E152" i="8"/>
  <c r="G152" i="8" s="1"/>
  <c r="I152" i="8" s="1"/>
  <c r="F150" i="8"/>
  <c r="E150" i="8"/>
  <c r="E150" i="18" s="1"/>
  <c r="F149" i="8"/>
  <c r="F148" i="8"/>
  <c r="E147" i="8"/>
  <c r="E147" i="18" s="1"/>
  <c r="H142" i="8"/>
  <c r="F140" i="8"/>
  <c r="E140" i="8"/>
  <c r="H140" i="8" s="1"/>
  <c r="J140" i="8" s="1"/>
  <c r="F139" i="8"/>
  <c r="E139" i="8"/>
  <c r="H139" i="8" s="1"/>
  <c r="J139" i="8" s="1"/>
  <c r="E138" i="8"/>
  <c r="H138" i="8" s="1"/>
  <c r="J138" i="8" s="1"/>
  <c r="F137" i="8"/>
  <c r="E137" i="8"/>
  <c r="H137" i="8" s="1"/>
  <c r="J137" i="8" s="1"/>
  <c r="E136" i="8"/>
  <c r="H136" i="8" s="1"/>
  <c r="J136" i="8" s="1"/>
  <c r="F135" i="8"/>
  <c r="E135" i="8"/>
  <c r="H135" i="8" s="1"/>
  <c r="J135" i="8" s="1"/>
  <c r="E134" i="8"/>
  <c r="E133" i="8"/>
  <c r="F132" i="8"/>
  <c r="E132" i="8"/>
  <c r="F131" i="8"/>
  <c r="E131" i="8"/>
  <c r="E130" i="8"/>
  <c r="E129" i="8"/>
  <c r="E128" i="8"/>
  <c r="E127" i="8"/>
  <c r="E126" i="8"/>
  <c r="H125" i="8"/>
  <c r="F123" i="8"/>
  <c r="E123" i="8"/>
  <c r="H123" i="8" s="1"/>
  <c r="F122" i="8"/>
  <c r="F124" i="8" s="1"/>
  <c r="E122" i="8"/>
  <c r="E124" i="8" s="1"/>
  <c r="E120" i="8"/>
  <c r="E119" i="8"/>
  <c r="H118" i="8"/>
  <c r="F116" i="8"/>
  <c r="E116" i="8"/>
  <c r="H116" i="8" s="1"/>
  <c r="F115" i="8"/>
  <c r="F117" i="8" s="1"/>
  <c r="E115" i="8"/>
  <c r="H115" i="8" s="1"/>
  <c r="F114" i="8"/>
  <c r="E114" i="8"/>
  <c r="H114" i="8" s="1"/>
  <c r="F112" i="8"/>
  <c r="F111" i="8"/>
  <c r="E111" i="8"/>
  <c r="H111" i="8" s="1"/>
  <c r="F110" i="8"/>
  <c r="F109" i="8"/>
  <c r="F108" i="8"/>
  <c r="E108" i="8"/>
  <c r="H108" i="8" s="1"/>
  <c r="F107" i="8"/>
  <c r="E107" i="8"/>
  <c r="H107" i="8" s="1"/>
  <c r="F106" i="8"/>
  <c r="E106" i="8"/>
  <c r="E109" i="8" s="1"/>
  <c r="H109" i="8" s="1"/>
  <c r="F103" i="8"/>
  <c r="E103" i="8"/>
  <c r="H103" i="8" s="1"/>
  <c r="F102" i="8"/>
  <c r="F104" i="8" s="1"/>
  <c r="E102" i="8"/>
  <c r="E104" i="8" s="1"/>
  <c r="H104" i="8" s="1"/>
  <c r="H101" i="8"/>
  <c r="F99" i="8"/>
  <c r="E99" i="8"/>
  <c r="F98" i="8"/>
  <c r="E98" i="8"/>
  <c r="F97" i="8"/>
  <c r="E97" i="8"/>
  <c r="H97" i="8" s="1"/>
  <c r="F96" i="8"/>
  <c r="E96" i="8"/>
  <c r="H96" i="8" s="1"/>
  <c r="H94" i="8"/>
  <c r="F92" i="8"/>
  <c r="E92" i="8"/>
  <c r="H89" i="8"/>
  <c r="F84" i="8"/>
  <c r="G84" i="8"/>
  <c r="F82" i="8"/>
  <c r="E82" i="8"/>
  <c r="G82" i="8" s="1"/>
  <c r="F81" i="8"/>
  <c r="E81" i="8"/>
  <c r="G81" i="8" s="1"/>
  <c r="F80" i="8"/>
  <c r="E80" i="8"/>
  <c r="G80" i="8" s="1"/>
  <c r="F79" i="8"/>
  <c r="E79" i="8"/>
  <c r="G79" i="8" s="1"/>
  <c r="F78" i="8"/>
  <c r="E78" i="8"/>
  <c r="G78" i="8" s="1"/>
  <c r="F77" i="8"/>
  <c r="E77" i="8"/>
  <c r="G77" i="8" s="1"/>
  <c r="K75" i="8"/>
  <c r="F74" i="8"/>
  <c r="H74" i="8" s="1"/>
  <c r="E74" i="8"/>
  <c r="E73" i="8"/>
  <c r="E72" i="8"/>
  <c r="F71" i="8"/>
  <c r="F71" i="18" s="1"/>
  <c r="E71" i="8"/>
  <c r="E75" i="8" s="1"/>
  <c r="E70" i="8"/>
  <c r="K69" i="8"/>
  <c r="F67" i="8"/>
  <c r="E67" i="8"/>
  <c r="F64" i="8"/>
  <c r="E64" i="8"/>
  <c r="G64" i="8" s="1"/>
  <c r="F63" i="8"/>
  <c r="E63" i="8"/>
  <c r="G63" i="8" s="1"/>
  <c r="F62" i="8"/>
  <c r="E62" i="8"/>
  <c r="G62" i="8" s="1"/>
  <c r="F61" i="8"/>
  <c r="E61" i="8"/>
  <c r="E65" i="8" s="1"/>
  <c r="G65" i="8" s="1"/>
  <c r="F60" i="8"/>
  <c r="E60" i="8"/>
  <c r="G60" i="8" s="1"/>
  <c r="G59" i="8"/>
  <c r="G58" i="8"/>
  <c r="G57" i="8"/>
  <c r="E57" i="8"/>
  <c r="G56" i="8"/>
  <c r="F54" i="8"/>
  <c r="E54" i="8"/>
  <c r="G54" i="8" s="1"/>
  <c r="F53" i="8"/>
  <c r="F52" i="8"/>
  <c r="E52" i="8"/>
  <c r="F51" i="8"/>
  <c r="F50" i="8"/>
  <c r="E50" i="8"/>
  <c r="G50" i="8" s="1"/>
  <c r="F49" i="8"/>
  <c r="F55" i="8" s="1"/>
  <c r="E49" i="8"/>
  <c r="G48" i="8"/>
  <c r="G46" i="8"/>
  <c r="F45" i="8"/>
  <c r="E45" i="8"/>
  <c r="G45" i="8" s="1"/>
  <c r="G42" i="8"/>
  <c r="F41" i="8"/>
  <c r="E41" i="8"/>
  <c r="G41" i="8" s="1"/>
  <c r="F38" i="8"/>
  <c r="E38" i="8"/>
  <c r="G38" i="8" s="1"/>
  <c r="F37" i="8"/>
  <c r="E37" i="8"/>
  <c r="G37" i="8" s="1"/>
  <c r="F36" i="8"/>
  <c r="E36" i="8"/>
  <c r="G36" i="8" s="1"/>
  <c r="F35" i="8"/>
  <c r="E35" i="8"/>
  <c r="G35" i="8" s="1"/>
  <c r="F34" i="8"/>
  <c r="E34" i="8"/>
  <c r="G34" i="8" s="1"/>
  <c r="F33" i="8"/>
  <c r="E33" i="8"/>
  <c r="G33" i="8" s="1"/>
  <c r="F32" i="8"/>
  <c r="E32" i="8"/>
  <c r="G32" i="8" s="1"/>
  <c r="K31" i="8"/>
  <c r="F31" i="8"/>
  <c r="E31" i="8"/>
  <c r="G31" i="8" s="1"/>
  <c r="F30" i="8"/>
  <c r="F39" i="8" s="1"/>
  <c r="E30" i="8"/>
  <c r="G29" i="8"/>
  <c r="E27" i="8"/>
  <c r="E26" i="8"/>
  <c r="F25" i="8"/>
  <c r="E25" i="8"/>
  <c r="G25" i="8" s="1"/>
  <c r="F24" i="8"/>
  <c r="E24" i="8"/>
  <c r="G24" i="8" s="1"/>
  <c r="F23" i="8"/>
  <c r="E23" i="8"/>
  <c r="G23" i="8" s="1"/>
  <c r="F22" i="8"/>
  <c r="E22" i="8"/>
  <c r="G22" i="8" s="1"/>
  <c r="F21" i="8"/>
  <c r="E21" i="8"/>
  <c r="G20" i="8"/>
  <c r="G16" i="8"/>
  <c r="F11" i="8"/>
  <c r="F11" i="18" s="1"/>
  <c r="E11" i="8"/>
  <c r="E11" i="18" s="1"/>
  <c r="F8" i="8"/>
  <c r="F8" i="18" s="1"/>
  <c r="E8" i="8"/>
  <c r="D235" i="7"/>
  <c r="H229" i="7"/>
  <c r="J229" i="7" s="1"/>
  <c r="J228" i="7"/>
  <c r="J227" i="7"/>
  <c r="J226" i="7"/>
  <c r="J225" i="7"/>
  <c r="J224" i="7"/>
  <c r="J221" i="7"/>
  <c r="J219" i="7"/>
  <c r="J218" i="7"/>
  <c r="H217" i="7"/>
  <c r="J217" i="7" s="1"/>
  <c r="G217" i="7"/>
  <c r="J216" i="7"/>
  <c r="I216" i="7"/>
  <c r="I215" i="7"/>
  <c r="I214" i="7"/>
  <c r="I213" i="7"/>
  <c r="I210" i="7"/>
  <c r="I209" i="7"/>
  <c r="I208" i="7"/>
  <c r="I207" i="7"/>
  <c r="I206" i="7"/>
  <c r="H206" i="7"/>
  <c r="J206" i="7" s="1"/>
  <c r="J205" i="7"/>
  <c r="I205" i="7"/>
  <c r="J204" i="7"/>
  <c r="F204" i="7"/>
  <c r="J203" i="7"/>
  <c r="G203" i="7"/>
  <c r="I203" i="7" s="1"/>
  <c r="J202" i="7"/>
  <c r="J201" i="7"/>
  <c r="J200" i="7"/>
  <c r="J199" i="7"/>
  <c r="J198" i="7"/>
  <c r="J197" i="7"/>
  <c r="J196" i="7"/>
  <c r="J195" i="7"/>
  <c r="J194" i="7"/>
  <c r="G194" i="7"/>
  <c r="I194" i="7" s="1"/>
  <c r="J193" i="7"/>
  <c r="J192" i="7"/>
  <c r="J191" i="7"/>
  <c r="G189" i="7"/>
  <c r="I189" i="7" s="1"/>
  <c r="G187" i="7"/>
  <c r="I187" i="7" s="1"/>
  <c r="I185" i="7"/>
  <c r="K184" i="7"/>
  <c r="F184" i="7"/>
  <c r="G183" i="7"/>
  <c r="I183" i="7" s="1"/>
  <c r="L183" i="7" s="1"/>
  <c r="I178" i="7"/>
  <c r="G178" i="7"/>
  <c r="G176" i="7"/>
  <c r="I176" i="7" s="1"/>
  <c r="I172" i="7"/>
  <c r="G172" i="7"/>
  <c r="F168" i="7"/>
  <c r="F171" i="7" s="1"/>
  <c r="E168" i="7"/>
  <c r="G167" i="7"/>
  <c r="I167" i="7" s="1"/>
  <c r="G166" i="7"/>
  <c r="G164" i="7"/>
  <c r="I164" i="7" s="1"/>
  <c r="G163" i="7"/>
  <c r="G161" i="7"/>
  <c r="G160" i="7"/>
  <c r="G159" i="7"/>
  <c r="G158" i="7"/>
  <c r="G156" i="7"/>
  <c r="I156" i="7" s="1"/>
  <c r="G154" i="7"/>
  <c r="I154" i="7" s="1"/>
  <c r="G152" i="7"/>
  <c r="I152" i="7" s="1"/>
  <c r="H142" i="7"/>
  <c r="H140" i="7"/>
  <c r="J140" i="7" s="1"/>
  <c r="H125" i="7"/>
  <c r="F124" i="7"/>
  <c r="H123" i="7"/>
  <c r="E120" i="7"/>
  <c r="H118" i="7"/>
  <c r="E117" i="7"/>
  <c r="H116" i="7"/>
  <c r="H115" i="7"/>
  <c r="H114" i="7"/>
  <c r="F112" i="7"/>
  <c r="E112" i="7"/>
  <c r="H112" i="7" s="1"/>
  <c r="H111" i="7"/>
  <c r="F109" i="7"/>
  <c r="E109" i="7"/>
  <c r="H108" i="7"/>
  <c r="H107" i="7"/>
  <c r="H106" i="7"/>
  <c r="E104" i="7"/>
  <c r="H103" i="7"/>
  <c r="H102" i="7"/>
  <c r="H101" i="7"/>
  <c r="H94" i="7"/>
  <c r="H92" i="7"/>
  <c r="H89" i="7"/>
  <c r="G82" i="7"/>
  <c r="G80" i="7"/>
  <c r="G78" i="7"/>
  <c r="K75" i="7"/>
  <c r="E75" i="7"/>
  <c r="H74" i="7"/>
  <c r="K69" i="7"/>
  <c r="E65" i="7"/>
  <c r="G65" i="7" s="1"/>
  <c r="G64" i="7"/>
  <c r="G63" i="7"/>
  <c r="G62" i="7"/>
  <c r="G61" i="7"/>
  <c r="G60" i="7"/>
  <c r="G59" i="7"/>
  <c r="G58" i="7"/>
  <c r="G57" i="7"/>
  <c r="G56" i="7"/>
  <c r="F55" i="7"/>
  <c r="G54" i="7"/>
  <c r="G50" i="7"/>
  <c r="G48" i="7"/>
  <c r="G46" i="7"/>
  <c r="G45" i="7"/>
  <c r="G42" i="7"/>
  <c r="G41" i="7"/>
  <c r="F39" i="7"/>
  <c r="G38" i="7"/>
  <c r="G36" i="7"/>
  <c r="G34" i="7"/>
  <c r="G32" i="7"/>
  <c r="K31" i="7"/>
  <c r="G31" i="7"/>
  <c r="G30" i="7"/>
  <c r="G29" i="7"/>
  <c r="G25" i="7"/>
  <c r="G23" i="7"/>
  <c r="G21" i="7"/>
  <c r="G20" i="7"/>
  <c r="G16" i="7"/>
  <c r="K126" i="10" l="1"/>
  <c r="E8" i="18"/>
  <c r="G8" i="18" s="1"/>
  <c r="E52" i="18"/>
  <c r="G52" i="18" s="1"/>
  <c r="E180" i="18"/>
  <c r="G180" i="18" s="1"/>
  <c r="I180" i="18" s="1"/>
  <c r="L180" i="18" s="1"/>
  <c r="E201" i="18"/>
  <c r="G201" i="18" s="1"/>
  <c r="I201" i="18" s="1"/>
  <c r="F131" i="18"/>
  <c r="F132" i="18"/>
  <c r="G11" i="18"/>
  <c r="F71" i="16"/>
  <c r="H71" i="16" s="1"/>
  <c r="H71" i="18"/>
  <c r="E200" i="16"/>
  <c r="G200" i="16" s="1"/>
  <c r="I200" i="16" s="1"/>
  <c r="G200" i="18"/>
  <c r="I200" i="18" s="1"/>
  <c r="F208" i="16"/>
  <c r="H208" i="16" s="1"/>
  <c r="J208" i="16" s="1"/>
  <c r="H208" i="18"/>
  <c r="J208" i="18" s="1"/>
  <c r="E219" i="16"/>
  <c r="G219" i="16" s="1"/>
  <c r="I219" i="16" s="1"/>
  <c r="G219" i="18"/>
  <c r="I219" i="18" s="1"/>
  <c r="E150" i="16"/>
  <c r="G150" i="16" s="1"/>
  <c r="I150" i="16" s="1"/>
  <c r="G150" i="18"/>
  <c r="I150" i="18" s="1"/>
  <c r="F213" i="16"/>
  <c r="H213" i="16" s="1"/>
  <c r="J213" i="16" s="1"/>
  <c r="H213" i="18"/>
  <c r="J213" i="18" s="1"/>
  <c r="F8" i="14"/>
  <c r="F8" i="16"/>
  <c r="F131" i="14"/>
  <c r="H131" i="14" s="1"/>
  <c r="J131" i="14" s="1"/>
  <c r="F131" i="16"/>
  <c r="H131" i="16" s="1"/>
  <c r="J131" i="16" s="1"/>
  <c r="F132" i="14"/>
  <c r="H132" i="14" s="1"/>
  <c r="J132" i="14" s="1"/>
  <c r="F132" i="16"/>
  <c r="H132" i="16" s="1"/>
  <c r="J132" i="16" s="1"/>
  <c r="E147" i="14"/>
  <c r="E147" i="16"/>
  <c r="F11" i="14"/>
  <c r="F11" i="16"/>
  <c r="E8" i="14"/>
  <c r="E8" i="16"/>
  <c r="G8" i="16" s="1"/>
  <c r="E11" i="14"/>
  <c r="E11" i="16"/>
  <c r="G11" i="16" s="1"/>
  <c r="E52" i="14"/>
  <c r="G52" i="14" s="1"/>
  <c r="E52" i="16"/>
  <c r="G52" i="16" s="1"/>
  <c r="E180" i="14"/>
  <c r="G180" i="14" s="1"/>
  <c r="I180" i="14" s="1"/>
  <c r="L180" i="14" s="1"/>
  <c r="E180" i="16"/>
  <c r="G180" i="16" s="1"/>
  <c r="I180" i="16" s="1"/>
  <c r="L180" i="16" s="1"/>
  <c r="E201" i="14"/>
  <c r="G201" i="14" s="1"/>
  <c r="I201" i="14" s="1"/>
  <c r="E201" i="16"/>
  <c r="G201" i="16" s="1"/>
  <c r="I201" i="16" s="1"/>
  <c r="G8" i="14"/>
  <c r="F71" i="12"/>
  <c r="H71" i="12" s="1"/>
  <c r="F71" i="14"/>
  <c r="H71" i="14" s="1"/>
  <c r="E200" i="12"/>
  <c r="G200" i="12" s="1"/>
  <c r="I200" i="12" s="1"/>
  <c r="E200" i="14"/>
  <c r="G200" i="14" s="1"/>
  <c r="I200" i="14" s="1"/>
  <c r="F208" i="12"/>
  <c r="H208" i="12" s="1"/>
  <c r="J208" i="12" s="1"/>
  <c r="F208" i="14"/>
  <c r="H208" i="14" s="1"/>
  <c r="J208" i="14" s="1"/>
  <c r="E219" i="12"/>
  <c r="G219" i="12" s="1"/>
  <c r="I219" i="12" s="1"/>
  <c r="E219" i="14"/>
  <c r="G219" i="14" s="1"/>
  <c r="I219" i="14" s="1"/>
  <c r="E150" i="12"/>
  <c r="G150" i="12" s="1"/>
  <c r="I150" i="12" s="1"/>
  <c r="E150" i="14"/>
  <c r="G150" i="14" s="1"/>
  <c r="I150" i="14" s="1"/>
  <c r="F213" i="12"/>
  <c r="H213" i="12" s="1"/>
  <c r="J213" i="12" s="1"/>
  <c r="F213" i="14"/>
  <c r="H213" i="14" s="1"/>
  <c r="J213" i="14" s="1"/>
  <c r="E8" i="10"/>
  <c r="E8" i="12"/>
  <c r="E11" i="10"/>
  <c r="E11" i="12"/>
  <c r="E52" i="10"/>
  <c r="E52" i="12"/>
  <c r="G52" i="12" s="1"/>
  <c r="E180" i="10"/>
  <c r="G180" i="10" s="1"/>
  <c r="I180" i="10" s="1"/>
  <c r="L180" i="10" s="1"/>
  <c r="E180" i="12"/>
  <c r="G180" i="12" s="1"/>
  <c r="I180" i="12" s="1"/>
  <c r="L180" i="12" s="1"/>
  <c r="E201" i="10"/>
  <c r="G201" i="10" s="1"/>
  <c r="I201" i="10" s="1"/>
  <c r="E201" i="12"/>
  <c r="G201" i="12" s="1"/>
  <c r="I201" i="12" s="1"/>
  <c r="F8" i="10"/>
  <c r="F8" i="12"/>
  <c r="F11" i="10"/>
  <c r="F11" i="12"/>
  <c r="G11" i="12" s="1"/>
  <c r="F131" i="10"/>
  <c r="H131" i="10" s="1"/>
  <c r="J131" i="10" s="1"/>
  <c r="F131" i="12"/>
  <c r="H131" i="12" s="1"/>
  <c r="J131" i="12" s="1"/>
  <c r="F132" i="10"/>
  <c r="H132" i="10" s="1"/>
  <c r="J132" i="10" s="1"/>
  <c r="F132" i="12"/>
  <c r="H132" i="12" s="1"/>
  <c r="J132" i="12" s="1"/>
  <c r="E147" i="10"/>
  <c r="E147" i="12"/>
  <c r="K126" i="12"/>
  <c r="H131" i="8"/>
  <c r="J131" i="8" s="1"/>
  <c r="H132" i="8"/>
  <c r="J132" i="8" s="1"/>
  <c r="F132" i="7"/>
  <c r="H132" i="7" s="1"/>
  <c r="J132" i="7" s="1"/>
  <c r="F131" i="7"/>
  <c r="H131" i="7" s="1"/>
  <c r="J131" i="7" s="1"/>
  <c r="F71" i="10"/>
  <c r="H71" i="10" s="1"/>
  <c r="E200" i="10"/>
  <c r="G200" i="10" s="1"/>
  <c r="I200" i="10" s="1"/>
  <c r="F208" i="10"/>
  <c r="H208" i="10" s="1"/>
  <c r="J208" i="10" s="1"/>
  <c r="E219" i="10"/>
  <c r="G219" i="10" s="1"/>
  <c r="I219" i="10" s="1"/>
  <c r="E150" i="10"/>
  <c r="G150" i="10" s="1"/>
  <c r="I150" i="10" s="1"/>
  <c r="F213" i="10"/>
  <c r="H213" i="10" s="1"/>
  <c r="J213" i="10" s="1"/>
  <c r="G52" i="8"/>
  <c r="G52" i="10"/>
  <c r="F8" i="7"/>
  <c r="G8" i="10"/>
  <c r="F11" i="7"/>
  <c r="G11" i="10"/>
  <c r="K126" i="7"/>
  <c r="G180" i="8"/>
  <c r="I180" i="8" s="1"/>
  <c r="L180" i="8" s="1"/>
  <c r="G201" i="8"/>
  <c r="I201" i="8" s="1"/>
  <c r="H127" i="8"/>
  <c r="J127" i="8" s="1"/>
  <c r="H129" i="8"/>
  <c r="J129" i="8" s="1"/>
  <c r="G11" i="8"/>
  <c r="E11" i="7"/>
  <c r="G150" i="8"/>
  <c r="I150" i="8" s="1"/>
  <c r="E150" i="7"/>
  <c r="G150" i="7" s="1"/>
  <c r="I150" i="7" s="1"/>
  <c r="G200" i="8"/>
  <c r="I200" i="8" s="1"/>
  <c r="E200" i="7"/>
  <c r="G200" i="7" s="1"/>
  <c r="I200" i="7" s="1"/>
  <c r="F208" i="7"/>
  <c r="H208" i="7" s="1"/>
  <c r="J208" i="7" s="1"/>
  <c r="H208" i="8"/>
  <c r="J208" i="8" s="1"/>
  <c r="G8" i="8"/>
  <c r="E8" i="7"/>
  <c r="F71" i="7"/>
  <c r="H71" i="7" s="1"/>
  <c r="H71" i="8"/>
  <c r="E147" i="7"/>
  <c r="H213" i="8"/>
  <c r="J213" i="8" s="1"/>
  <c r="F213" i="7"/>
  <c r="H213" i="7" s="1"/>
  <c r="J213" i="7" s="1"/>
  <c r="G219" i="8"/>
  <c r="I219" i="8" s="1"/>
  <c r="E219" i="7"/>
  <c r="G219" i="7" s="1"/>
  <c r="I219" i="7" s="1"/>
  <c r="H128" i="8"/>
  <c r="J128" i="8" s="1"/>
  <c r="E201" i="7"/>
  <c r="G201" i="7" s="1"/>
  <c r="I201" i="7" s="1"/>
  <c r="E224" i="7"/>
  <c r="G224" i="7" s="1"/>
  <c r="I224" i="7" s="1"/>
  <c r="E226" i="7"/>
  <c r="G226" i="7" s="1"/>
  <c r="I226" i="7" s="1"/>
  <c r="E52" i="7"/>
  <c r="G52" i="7" s="1"/>
  <c r="E180" i="7"/>
  <c r="G180" i="7" s="1"/>
  <c r="I180" i="7" s="1"/>
  <c r="L180" i="7" s="1"/>
  <c r="G168" i="7"/>
  <c r="I168" i="7" s="1"/>
  <c r="H124" i="7"/>
  <c r="H117" i="7"/>
  <c r="H109" i="7"/>
  <c r="H104" i="7"/>
  <c r="G77" i="7"/>
  <c r="G39" i="7"/>
  <c r="G24" i="7"/>
  <c r="H122" i="7"/>
  <c r="G37" i="7"/>
  <c r="G22" i="7"/>
  <c r="E28" i="8"/>
  <c r="G21" i="8"/>
  <c r="G30" i="8"/>
  <c r="H124" i="8"/>
  <c r="E39" i="8"/>
  <c r="G39" i="8" s="1"/>
  <c r="G49" i="8"/>
  <c r="H106" i="8"/>
  <c r="E112" i="8"/>
  <c r="H112" i="8" s="1"/>
  <c r="E117" i="8"/>
  <c r="H117" i="8" s="1"/>
  <c r="E141" i="8"/>
  <c r="E165" i="8"/>
  <c r="G165" i="8" s="1"/>
  <c r="I165" i="8" s="1"/>
  <c r="G162" i="8"/>
  <c r="I162" i="8" s="1"/>
  <c r="G168" i="8"/>
  <c r="I168" i="8" s="1"/>
  <c r="G61" i="8"/>
  <c r="H92" i="8"/>
  <c r="H102" i="8"/>
  <c r="H122" i="8"/>
  <c r="G167" i="8"/>
  <c r="I167" i="8" s="1"/>
  <c r="G179" i="8"/>
  <c r="I179" i="8" s="1"/>
  <c r="L179" i="8" s="1"/>
  <c r="H206" i="8"/>
  <c r="J206" i="8" s="1"/>
  <c r="G217" i="8"/>
  <c r="H217" i="8"/>
  <c r="J217" i="8" s="1"/>
  <c r="I217" i="7"/>
  <c r="J131" i="18" l="1"/>
  <c r="H131" i="18"/>
  <c r="H132" i="18"/>
  <c r="J132" i="18" s="1"/>
  <c r="G11" i="14"/>
  <c r="G8" i="12"/>
  <c r="G11" i="7"/>
  <c r="G8" i="7"/>
  <c r="K129" i="8"/>
  <c r="I217" i="8"/>
  <c r="F228" i="6" l="1"/>
  <c r="F227" i="6"/>
  <c r="F226" i="6"/>
  <c r="F225" i="6"/>
  <c r="F224" i="6"/>
  <c r="F223" i="6"/>
  <c r="F222" i="6"/>
  <c r="F221" i="6"/>
  <c r="F220" i="6"/>
  <c r="F219" i="6"/>
  <c r="F218" i="6"/>
  <c r="F217" i="6"/>
  <c r="H217" i="6" s="1"/>
  <c r="J217" i="6" s="1"/>
  <c r="F213" i="6"/>
  <c r="F208" i="6"/>
  <c r="F206" i="6"/>
  <c r="F203" i="6"/>
  <c r="F202" i="6"/>
  <c r="F201" i="6"/>
  <c r="F200" i="6"/>
  <c r="F199" i="6"/>
  <c r="F198" i="6"/>
  <c r="F197" i="6"/>
  <c r="F196" i="6"/>
  <c r="F195" i="6"/>
  <c r="F192" i="6"/>
  <c r="F190" i="6"/>
  <c r="F189" i="6"/>
  <c r="F188" i="6"/>
  <c r="F187" i="6"/>
  <c r="F186" i="6"/>
  <c r="F183" i="6"/>
  <c r="F182" i="6"/>
  <c r="F181" i="6"/>
  <c r="F180" i="6"/>
  <c r="F179" i="6"/>
  <c r="F176" i="6"/>
  <c r="F175" i="6"/>
  <c r="F174" i="6"/>
  <c r="F173" i="6"/>
  <c r="F170" i="6"/>
  <c r="F167" i="6"/>
  <c r="F164" i="6"/>
  <c r="F163" i="6"/>
  <c r="G163" i="6" s="1"/>
  <c r="F162" i="6"/>
  <c r="F159" i="6"/>
  <c r="F156" i="6"/>
  <c r="F155" i="6"/>
  <c r="F154" i="6"/>
  <c r="F153" i="6"/>
  <c r="F152" i="6"/>
  <c r="F150" i="6"/>
  <c r="F149" i="6"/>
  <c r="F148" i="6"/>
  <c r="F140" i="6"/>
  <c r="F139" i="6"/>
  <c r="F137" i="6"/>
  <c r="F135" i="6"/>
  <c r="F132" i="6"/>
  <c r="F131" i="6"/>
  <c r="H131" i="6" s="1"/>
  <c r="J131" i="6" s="1"/>
  <c r="F123" i="6"/>
  <c r="F122" i="6"/>
  <c r="F124" i="6" s="1"/>
  <c r="F119" i="6"/>
  <c r="F116" i="6"/>
  <c r="F115" i="6"/>
  <c r="F117" i="6" s="1"/>
  <c r="F114" i="6"/>
  <c r="F111" i="6"/>
  <c r="F110" i="6"/>
  <c r="F109" i="6"/>
  <c r="F108" i="6"/>
  <c r="F107" i="6"/>
  <c r="F106" i="6"/>
  <c r="F103" i="6"/>
  <c r="F102" i="6"/>
  <c r="F104" i="6" s="1"/>
  <c r="F99" i="6"/>
  <c r="F98" i="6"/>
  <c r="F97" i="6"/>
  <c r="F96" i="6"/>
  <c r="F92" i="6"/>
  <c r="F84" i="6"/>
  <c r="F82" i="6"/>
  <c r="F81" i="6"/>
  <c r="F80" i="6"/>
  <c r="F79" i="6"/>
  <c r="F78" i="6"/>
  <c r="F77" i="6"/>
  <c r="F74" i="6"/>
  <c r="F71" i="6"/>
  <c r="H71" i="6" s="1"/>
  <c r="F67" i="6"/>
  <c r="F64" i="6"/>
  <c r="F63" i="6"/>
  <c r="F62" i="6"/>
  <c r="F61" i="6"/>
  <c r="F60" i="6"/>
  <c r="F54" i="6"/>
  <c r="F53" i="6"/>
  <c r="F52" i="6"/>
  <c r="F51" i="6"/>
  <c r="F50" i="6"/>
  <c r="F49" i="6"/>
  <c r="F45" i="6"/>
  <c r="F41" i="6"/>
  <c r="F38" i="6"/>
  <c r="F37" i="6"/>
  <c r="F36" i="6"/>
  <c r="F35" i="6"/>
  <c r="F34" i="6"/>
  <c r="F33" i="6"/>
  <c r="F32" i="6"/>
  <c r="F31" i="6"/>
  <c r="F39" i="6" s="1"/>
  <c r="F30" i="6"/>
  <c r="F25" i="6"/>
  <c r="F24" i="6"/>
  <c r="F23" i="6"/>
  <c r="F22" i="6"/>
  <c r="F21" i="6"/>
  <c r="F11" i="6"/>
  <c r="F8" i="6"/>
  <c r="E226" i="6"/>
  <c r="E224" i="6"/>
  <c r="G224" i="6" s="1"/>
  <c r="E219" i="6"/>
  <c r="E217" i="6"/>
  <c r="E214" i="6"/>
  <c r="E213" i="6"/>
  <c r="E212" i="6"/>
  <c r="E211" i="6"/>
  <c r="E210" i="6"/>
  <c r="E209" i="6"/>
  <c r="E208" i="6"/>
  <c r="E207" i="6"/>
  <c r="E206" i="6"/>
  <c r="E203" i="6"/>
  <c r="E201" i="6"/>
  <c r="E200" i="6"/>
  <c r="E192" i="6"/>
  <c r="E190" i="6"/>
  <c r="E189" i="6"/>
  <c r="G189" i="6" s="1"/>
  <c r="I189" i="6" s="1"/>
  <c r="E188" i="6"/>
  <c r="E187" i="6"/>
  <c r="E183" i="6"/>
  <c r="E180" i="6"/>
  <c r="E176" i="6"/>
  <c r="E167" i="6"/>
  <c r="E164" i="6"/>
  <c r="E163" i="6"/>
  <c r="E159" i="6"/>
  <c r="E156" i="6"/>
  <c r="E154" i="6"/>
  <c r="E153" i="6"/>
  <c r="E152" i="6"/>
  <c r="E150" i="6"/>
  <c r="G150" i="6" s="1"/>
  <c r="I150" i="6" s="1"/>
  <c r="E147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3" i="6"/>
  <c r="E122" i="6"/>
  <c r="E119" i="6"/>
  <c r="E116" i="6"/>
  <c r="E115" i="6"/>
  <c r="E117" i="6" s="1"/>
  <c r="E114" i="6"/>
  <c r="E111" i="6"/>
  <c r="E108" i="6"/>
  <c r="E107" i="6"/>
  <c r="E109" i="6" s="1"/>
  <c r="H109" i="6" s="1"/>
  <c r="E106" i="6"/>
  <c r="E103" i="6"/>
  <c r="E102" i="6"/>
  <c r="E104" i="6" s="1"/>
  <c r="E99" i="6"/>
  <c r="E98" i="6"/>
  <c r="E97" i="6"/>
  <c r="E96" i="6"/>
  <c r="E92" i="6"/>
  <c r="E82" i="6"/>
  <c r="E81" i="6"/>
  <c r="E80" i="6"/>
  <c r="E79" i="6"/>
  <c r="E78" i="6"/>
  <c r="E77" i="6"/>
  <c r="E74" i="6"/>
  <c r="E73" i="6"/>
  <c r="E72" i="6"/>
  <c r="E71" i="6"/>
  <c r="E70" i="6"/>
  <c r="E67" i="6"/>
  <c r="E64" i="6"/>
  <c r="E63" i="6"/>
  <c r="E62" i="6"/>
  <c r="E61" i="6"/>
  <c r="E60" i="6"/>
  <c r="E57" i="6"/>
  <c r="E54" i="6"/>
  <c r="E52" i="6"/>
  <c r="E50" i="6"/>
  <c r="E49" i="6"/>
  <c r="E45" i="6"/>
  <c r="E41" i="6"/>
  <c r="E38" i="6"/>
  <c r="E37" i="6"/>
  <c r="E36" i="6"/>
  <c r="E35" i="6"/>
  <c r="E34" i="6"/>
  <c r="E33" i="6"/>
  <c r="E32" i="6"/>
  <c r="E31" i="6"/>
  <c r="E30" i="6"/>
  <c r="E27" i="6"/>
  <c r="E26" i="6"/>
  <c r="E25" i="6"/>
  <c r="E24" i="6"/>
  <c r="G24" i="6" s="1"/>
  <c r="E23" i="6"/>
  <c r="E22" i="6"/>
  <c r="E28" i="6" s="1"/>
  <c r="E21" i="6"/>
  <c r="E11" i="6"/>
  <c r="E8" i="6"/>
  <c r="G8" i="6" s="1"/>
  <c r="D235" i="6"/>
  <c r="H229" i="6"/>
  <c r="J229" i="6" s="1"/>
  <c r="F229" i="6"/>
  <c r="J228" i="6"/>
  <c r="J227" i="6"/>
  <c r="J226" i="6"/>
  <c r="G226" i="6"/>
  <c r="I226" i="6" s="1"/>
  <c r="J225" i="6"/>
  <c r="J224" i="6"/>
  <c r="I224" i="6"/>
  <c r="J221" i="6"/>
  <c r="J219" i="6"/>
  <c r="G219" i="6"/>
  <c r="I219" i="6" s="1"/>
  <c r="J218" i="6"/>
  <c r="G217" i="6"/>
  <c r="J216" i="6"/>
  <c r="I216" i="6"/>
  <c r="I215" i="6"/>
  <c r="E215" i="6"/>
  <c r="I214" i="6"/>
  <c r="I213" i="6"/>
  <c r="H213" i="6"/>
  <c r="J213" i="6" s="1"/>
  <c r="I210" i="6"/>
  <c r="I209" i="6"/>
  <c r="I208" i="6"/>
  <c r="H208" i="6"/>
  <c r="J208" i="6" s="1"/>
  <c r="I207" i="6"/>
  <c r="I206" i="6"/>
  <c r="H206" i="6"/>
  <c r="J206" i="6" s="1"/>
  <c r="J205" i="6"/>
  <c r="I205" i="6"/>
  <c r="J204" i="6"/>
  <c r="F204" i="6"/>
  <c r="J203" i="6"/>
  <c r="G203" i="6"/>
  <c r="I203" i="6" s="1"/>
  <c r="J202" i="6"/>
  <c r="J201" i="6"/>
  <c r="G201" i="6"/>
  <c r="I201" i="6" s="1"/>
  <c r="J200" i="6"/>
  <c r="G200" i="6"/>
  <c r="I200" i="6" s="1"/>
  <c r="J199" i="6"/>
  <c r="J198" i="6"/>
  <c r="J197" i="6"/>
  <c r="J196" i="6"/>
  <c r="J195" i="6"/>
  <c r="J194" i="6"/>
  <c r="I194" i="6"/>
  <c r="G194" i="6"/>
  <c r="J193" i="6"/>
  <c r="J192" i="6"/>
  <c r="G192" i="6"/>
  <c r="I192" i="6" s="1"/>
  <c r="J191" i="6"/>
  <c r="G190" i="6"/>
  <c r="I190" i="6" s="1"/>
  <c r="G188" i="6"/>
  <c r="I188" i="6" s="1"/>
  <c r="I185" i="6"/>
  <c r="K184" i="6"/>
  <c r="F184" i="6"/>
  <c r="I183" i="6"/>
  <c r="L183" i="6" s="1"/>
  <c r="G183" i="6"/>
  <c r="G178" i="6"/>
  <c r="I178" i="6" s="1"/>
  <c r="F177" i="6"/>
  <c r="G176" i="6"/>
  <c r="I176" i="6" s="1"/>
  <c r="I172" i="6"/>
  <c r="G172" i="6"/>
  <c r="F168" i="6"/>
  <c r="F171" i="6" s="1"/>
  <c r="E168" i="6"/>
  <c r="G167" i="6"/>
  <c r="I167" i="6" s="1"/>
  <c r="G166" i="6"/>
  <c r="G164" i="6"/>
  <c r="I164" i="6" s="1"/>
  <c r="G161" i="6"/>
  <c r="G160" i="6"/>
  <c r="G159" i="6"/>
  <c r="G158" i="6"/>
  <c r="G156" i="6"/>
  <c r="I156" i="6" s="1"/>
  <c r="G154" i="6"/>
  <c r="I154" i="6" s="1"/>
  <c r="G153" i="6"/>
  <c r="I153" i="6" s="1"/>
  <c r="G152" i="6"/>
  <c r="I152" i="6" s="1"/>
  <c r="H142" i="6"/>
  <c r="E141" i="6"/>
  <c r="H140" i="6"/>
  <c r="J140" i="6" s="1"/>
  <c r="H139" i="6"/>
  <c r="J139" i="6" s="1"/>
  <c r="H137" i="6"/>
  <c r="J137" i="6" s="1"/>
  <c r="H135" i="6"/>
  <c r="J135" i="6" s="1"/>
  <c r="H132" i="6"/>
  <c r="J132" i="6" s="1"/>
  <c r="H125" i="6"/>
  <c r="E124" i="6"/>
  <c r="H123" i="6"/>
  <c r="H122" i="6"/>
  <c r="E120" i="6"/>
  <c r="H120" i="6" s="1"/>
  <c r="H119" i="6"/>
  <c r="H118" i="6"/>
  <c r="H116" i="6"/>
  <c r="H114" i="6"/>
  <c r="F112" i="6"/>
  <c r="E112" i="6"/>
  <c r="H112" i="6" s="1"/>
  <c r="H111" i="6"/>
  <c r="H108" i="6"/>
  <c r="H106" i="6"/>
  <c r="H103" i="6"/>
  <c r="H101" i="6"/>
  <c r="H94" i="6"/>
  <c r="H92" i="6"/>
  <c r="H89" i="6"/>
  <c r="G82" i="6"/>
  <c r="G81" i="6"/>
  <c r="G80" i="6"/>
  <c r="G79" i="6"/>
  <c r="G78" i="6"/>
  <c r="G77" i="6"/>
  <c r="K75" i="6"/>
  <c r="E75" i="6"/>
  <c r="H74" i="6"/>
  <c r="K69" i="6"/>
  <c r="E65" i="6"/>
  <c r="G65" i="6" s="1"/>
  <c r="G64" i="6"/>
  <c r="G63" i="6"/>
  <c r="G62" i="6"/>
  <c r="G61" i="6"/>
  <c r="G60" i="6"/>
  <c r="G59" i="6"/>
  <c r="G58" i="6"/>
  <c r="G57" i="6"/>
  <c r="G56" i="6"/>
  <c r="F55" i="6"/>
  <c r="G54" i="6"/>
  <c r="G52" i="6"/>
  <c r="G50" i="6"/>
  <c r="G48" i="6"/>
  <c r="G46" i="6"/>
  <c r="G45" i="6"/>
  <c r="G42" i="6"/>
  <c r="G41" i="6"/>
  <c r="E39" i="6"/>
  <c r="G38" i="6"/>
  <c r="G37" i="6"/>
  <c r="G36" i="6"/>
  <c r="G35" i="6"/>
  <c r="G34" i="6"/>
  <c r="G33" i="6"/>
  <c r="G32" i="6"/>
  <c r="K31" i="6"/>
  <c r="G30" i="6"/>
  <c r="G29" i="6"/>
  <c r="G25" i="6"/>
  <c r="G23" i="6"/>
  <c r="G21" i="6"/>
  <c r="G20" i="6"/>
  <c r="G16" i="6"/>
  <c r="G11" i="6" l="1"/>
  <c r="G180" i="6"/>
  <c r="I180" i="6" s="1"/>
  <c r="L180" i="6" s="1"/>
  <c r="G168" i="6"/>
  <c r="I168" i="6" s="1"/>
  <c r="H124" i="6"/>
  <c r="H117" i="6"/>
  <c r="H104" i="6"/>
  <c r="G39" i="6"/>
  <c r="G31" i="6"/>
  <c r="G187" i="6"/>
  <c r="I187" i="6" s="1"/>
  <c r="H115" i="6"/>
  <c r="H107" i="6"/>
  <c r="H102" i="6"/>
  <c r="G49" i="6"/>
  <c r="G22" i="6"/>
  <c r="I217" i="6"/>
  <c r="E146" i="5" l="1"/>
  <c r="E145" i="5"/>
  <c r="E144" i="5"/>
  <c r="F129" i="5"/>
  <c r="F128" i="5"/>
  <c r="F127" i="5"/>
  <c r="D235" i="5" l="1"/>
  <c r="H229" i="5"/>
  <c r="J229" i="5" s="1"/>
  <c r="F229" i="5"/>
  <c r="J228" i="5"/>
  <c r="G228" i="5"/>
  <c r="I228" i="5" s="1"/>
  <c r="J227" i="5"/>
  <c r="J226" i="5"/>
  <c r="G226" i="5"/>
  <c r="I226" i="5" s="1"/>
  <c r="J225" i="5"/>
  <c r="J224" i="5"/>
  <c r="G224" i="5"/>
  <c r="I224" i="5" s="1"/>
  <c r="J221" i="5"/>
  <c r="J219" i="5"/>
  <c r="G219" i="5"/>
  <c r="I219" i="5" s="1"/>
  <c r="J218" i="5"/>
  <c r="H217" i="5"/>
  <c r="J217" i="5" s="1"/>
  <c r="G217" i="5"/>
  <c r="J216" i="5"/>
  <c r="I216" i="5"/>
  <c r="I215" i="5"/>
  <c r="E215" i="5"/>
  <c r="I214" i="5"/>
  <c r="I213" i="5"/>
  <c r="H213" i="5"/>
  <c r="J213" i="5" s="1"/>
  <c r="I210" i="5"/>
  <c r="I209" i="5"/>
  <c r="I208" i="5"/>
  <c r="H208" i="5"/>
  <c r="J208" i="5" s="1"/>
  <c r="I207" i="5"/>
  <c r="I206" i="5"/>
  <c r="H206" i="5"/>
  <c r="J206" i="5" s="1"/>
  <c r="J205" i="5"/>
  <c r="I205" i="5"/>
  <c r="J204" i="5"/>
  <c r="F204" i="5"/>
  <c r="J203" i="5"/>
  <c r="G203" i="5"/>
  <c r="I203" i="5" s="1"/>
  <c r="J202" i="5"/>
  <c r="J201" i="5"/>
  <c r="I201" i="5"/>
  <c r="G201" i="5"/>
  <c r="J200" i="5"/>
  <c r="G200" i="5"/>
  <c r="I200" i="5" s="1"/>
  <c r="J199" i="5"/>
  <c r="J198" i="5"/>
  <c r="J197" i="5"/>
  <c r="J196" i="5"/>
  <c r="J195" i="5"/>
  <c r="J194" i="5"/>
  <c r="I194" i="5"/>
  <c r="G194" i="5"/>
  <c r="J193" i="5"/>
  <c r="J192" i="5"/>
  <c r="I192" i="5"/>
  <c r="G192" i="5"/>
  <c r="J191" i="5"/>
  <c r="G190" i="5"/>
  <c r="I190" i="5" s="1"/>
  <c r="G189" i="5"/>
  <c r="I189" i="5" s="1"/>
  <c r="G188" i="5"/>
  <c r="I188" i="5" s="1"/>
  <c r="G187" i="5"/>
  <c r="I187" i="5" s="1"/>
  <c r="I185" i="5"/>
  <c r="K184" i="5"/>
  <c r="F184" i="5"/>
  <c r="I183" i="5"/>
  <c r="L183" i="5" s="1"/>
  <c r="G183" i="5"/>
  <c r="G180" i="5"/>
  <c r="I180" i="5" s="1"/>
  <c r="L180" i="5" s="1"/>
  <c r="G178" i="5"/>
  <c r="I178" i="5" s="1"/>
  <c r="F177" i="5"/>
  <c r="G176" i="5"/>
  <c r="I176" i="5" s="1"/>
  <c r="G174" i="5"/>
  <c r="I174" i="5" s="1"/>
  <c r="G172" i="5"/>
  <c r="I172" i="5" s="1"/>
  <c r="F168" i="5"/>
  <c r="F171" i="5" s="1"/>
  <c r="E168" i="5"/>
  <c r="G168" i="5" s="1"/>
  <c r="I168" i="5" s="1"/>
  <c r="I167" i="5"/>
  <c r="G167" i="5"/>
  <c r="G166" i="5"/>
  <c r="I164" i="5"/>
  <c r="G164" i="5"/>
  <c r="G163" i="5"/>
  <c r="E165" i="5"/>
  <c r="G165" i="5" s="1"/>
  <c r="I165" i="5" s="1"/>
  <c r="G161" i="5"/>
  <c r="G160" i="5"/>
  <c r="G159" i="5"/>
  <c r="G158" i="5"/>
  <c r="G156" i="5"/>
  <c r="I156" i="5" s="1"/>
  <c r="I154" i="5"/>
  <c r="G154" i="5"/>
  <c r="I153" i="5"/>
  <c r="G153" i="5"/>
  <c r="I152" i="5"/>
  <c r="G152" i="5"/>
  <c r="I150" i="5"/>
  <c r="G150" i="5"/>
  <c r="F147" i="5"/>
  <c r="G147" i="5" s="1"/>
  <c r="I147" i="5" s="1"/>
  <c r="F146" i="5"/>
  <c r="F145" i="5"/>
  <c r="F144" i="5"/>
  <c r="F143" i="5"/>
  <c r="H142" i="5"/>
  <c r="E141" i="5"/>
  <c r="H140" i="5"/>
  <c r="J140" i="5" s="1"/>
  <c r="H139" i="5"/>
  <c r="J139" i="5" s="1"/>
  <c r="H138" i="5"/>
  <c r="J138" i="5" s="1"/>
  <c r="J137" i="5"/>
  <c r="H137" i="5"/>
  <c r="J136" i="5"/>
  <c r="H136" i="5"/>
  <c r="J135" i="5"/>
  <c r="H135" i="5"/>
  <c r="J132" i="5"/>
  <c r="H132" i="5"/>
  <c r="J131" i="5"/>
  <c r="H131" i="5"/>
  <c r="H129" i="5"/>
  <c r="J129" i="5" s="1"/>
  <c r="H128" i="5"/>
  <c r="J128" i="5" s="1"/>
  <c r="H127" i="5"/>
  <c r="J127" i="5" s="1"/>
  <c r="H125" i="5"/>
  <c r="F124" i="5"/>
  <c r="E124" i="5"/>
  <c r="H124" i="5" s="1"/>
  <c r="H123" i="5"/>
  <c r="H122" i="5"/>
  <c r="H120" i="5"/>
  <c r="E120" i="5"/>
  <c r="H119" i="5"/>
  <c r="H118" i="5"/>
  <c r="F117" i="5"/>
  <c r="E117" i="5"/>
  <c r="H117" i="5" s="1"/>
  <c r="H116" i="5"/>
  <c r="H115" i="5"/>
  <c r="H114" i="5"/>
  <c r="F112" i="5"/>
  <c r="E112" i="5"/>
  <c r="H112" i="5" s="1"/>
  <c r="H111" i="5"/>
  <c r="F109" i="5"/>
  <c r="E109" i="5"/>
  <c r="H109" i="5" s="1"/>
  <c r="H108" i="5"/>
  <c r="H107" i="5"/>
  <c r="H106" i="5"/>
  <c r="F104" i="5"/>
  <c r="E104" i="5"/>
  <c r="H104" i="5" s="1"/>
  <c r="H103" i="5"/>
  <c r="H102" i="5"/>
  <c r="H101" i="5"/>
  <c r="H97" i="5"/>
  <c r="H96" i="5"/>
  <c r="H94" i="5"/>
  <c r="H92" i="5"/>
  <c r="H89" i="5"/>
  <c r="F83" i="5"/>
  <c r="F85" i="5" s="1"/>
  <c r="G82" i="5"/>
  <c r="G81" i="5"/>
  <c r="G80" i="5"/>
  <c r="G79" i="5"/>
  <c r="G78" i="5"/>
  <c r="G77" i="5"/>
  <c r="K75" i="5"/>
  <c r="E75" i="5"/>
  <c r="H74" i="5"/>
  <c r="H71" i="5"/>
  <c r="K69" i="5"/>
  <c r="E65" i="5"/>
  <c r="G65" i="5" s="1"/>
  <c r="G64" i="5"/>
  <c r="G63" i="5"/>
  <c r="G62" i="5"/>
  <c r="G61" i="5"/>
  <c r="G60" i="5"/>
  <c r="G59" i="5"/>
  <c r="G58" i="5"/>
  <c r="G57" i="5"/>
  <c r="G56" i="5"/>
  <c r="F55" i="5"/>
  <c r="G54" i="5"/>
  <c r="G52" i="5"/>
  <c r="G51" i="5"/>
  <c r="G50" i="5"/>
  <c r="G49" i="5"/>
  <c r="G48" i="5"/>
  <c r="G46" i="5"/>
  <c r="G45" i="5"/>
  <c r="G42" i="5"/>
  <c r="G41" i="5"/>
  <c r="F39" i="5"/>
  <c r="E39" i="5"/>
  <c r="G39" i="5" s="1"/>
  <c r="G38" i="5"/>
  <c r="G37" i="5"/>
  <c r="G36" i="5"/>
  <c r="G35" i="5"/>
  <c r="G34" i="5"/>
  <c r="G33" i="5"/>
  <c r="G32" i="5"/>
  <c r="K31" i="5"/>
  <c r="G31" i="5"/>
  <c r="G30" i="5"/>
  <c r="G29" i="5"/>
  <c r="E28" i="5"/>
  <c r="F27" i="5"/>
  <c r="G27" i="5" s="1"/>
  <c r="F26" i="5"/>
  <c r="G25" i="5"/>
  <c r="G24" i="5"/>
  <c r="G23" i="5"/>
  <c r="G22" i="5"/>
  <c r="G21" i="5"/>
  <c r="G20" i="5"/>
  <c r="G16" i="5"/>
  <c r="G11" i="5"/>
  <c r="G8" i="5"/>
  <c r="D235" i="4"/>
  <c r="H229" i="4"/>
  <c r="J229" i="4" s="1"/>
  <c r="F229" i="4"/>
  <c r="J228" i="4"/>
  <c r="J227" i="4"/>
  <c r="J226" i="4"/>
  <c r="G226" i="4"/>
  <c r="I226" i="4" s="1"/>
  <c r="J225" i="4"/>
  <c r="J224" i="4"/>
  <c r="G224" i="4"/>
  <c r="I224" i="4" s="1"/>
  <c r="J221" i="4"/>
  <c r="J219" i="4"/>
  <c r="G219" i="4"/>
  <c r="I219" i="4" s="1"/>
  <c r="J218" i="4"/>
  <c r="H217" i="4"/>
  <c r="J217" i="4" s="1"/>
  <c r="G217" i="4"/>
  <c r="I217" i="4" s="1"/>
  <c r="J216" i="4"/>
  <c r="I216" i="4"/>
  <c r="I215" i="4"/>
  <c r="E215" i="4"/>
  <c r="I214" i="4"/>
  <c r="I213" i="4"/>
  <c r="H213" i="4"/>
  <c r="J213" i="4" s="1"/>
  <c r="I210" i="4"/>
  <c r="I209" i="4"/>
  <c r="I208" i="4"/>
  <c r="H208" i="4"/>
  <c r="J208" i="4" s="1"/>
  <c r="I207" i="4"/>
  <c r="I206" i="4"/>
  <c r="H206" i="4"/>
  <c r="J206" i="4" s="1"/>
  <c r="J205" i="4"/>
  <c r="I205" i="4"/>
  <c r="J204" i="4"/>
  <c r="F204" i="4"/>
  <c r="J203" i="4"/>
  <c r="G203" i="4"/>
  <c r="I203" i="4" s="1"/>
  <c r="J202" i="4"/>
  <c r="J201" i="4"/>
  <c r="I201" i="4"/>
  <c r="G201" i="4"/>
  <c r="J200" i="4"/>
  <c r="G200" i="4"/>
  <c r="I200" i="4" s="1"/>
  <c r="J199" i="4"/>
  <c r="J198" i="4"/>
  <c r="J197" i="4"/>
  <c r="J196" i="4"/>
  <c r="J195" i="4"/>
  <c r="J194" i="4"/>
  <c r="I194" i="4"/>
  <c r="G194" i="4"/>
  <c r="J193" i="4"/>
  <c r="J192" i="4"/>
  <c r="I192" i="4"/>
  <c r="G192" i="4"/>
  <c r="J191" i="4"/>
  <c r="G190" i="4"/>
  <c r="I190" i="4" s="1"/>
  <c r="G189" i="4"/>
  <c r="I189" i="4" s="1"/>
  <c r="G188" i="4"/>
  <c r="I188" i="4" s="1"/>
  <c r="G187" i="4"/>
  <c r="I187" i="4" s="1"/>
  <c r="I185" i="4"/>
  <c r="K184" i="4"/>
  <c r="F184" i="4"/>
  <c r="I183" i="4"/>
  <c r="L183" i="4" s="1"/>
  <c r="G183" i="4"/>
  <c r="G180" i="4"/>
  <c r="I180" i="4" s="1"/>
  <c r="L180" i="4" s="1"/>
  <c r="G178" i="4"/>
  <c r="I178" i="4" s="1"/>
  <c r="F177" i="4"/>
  <c r="G176" i="4"/>
  <c r="I176" i="4" s="1"/>
  <c r="G173" i="4"/>
  <c r="I173" i="4" s="1"/>
  <c r="G172" i="4"/>
  <c r="I172" i="4" s="1"/>
  <c r="F168" i="4"/>
  <c r="F171" i="4" s="1"/>
  <c r="E168" i="4"/>
  <c r="I167" i="4"/>
  <c r="G167" i="4"/>
  <c r="G166" i="4"/>
  <c r="I164" i="4"/>
  <c r="G164" i="4"/>
  <c r="G163" i="4"/>
  <c r="G161" i="4"/>
  <c r="G160" i="4"/>
  <c r="G159" i="4"/>
  <c r="G158" i="4"/>
  <c r="G156" i="4"/>
  <c r="I156" i="4" s="1"/>
  <c r="G154" i="4"/>
  <c r="I154" i="4" s="1"/>
  <c r="G153" i="4"/>
  <c r="I153" i="4" s="1"/>
  <c r="G152" i="4"/>
  <c r="I152" i="4" s="1"/>
  <c r="G150" i="4"/>
  <c r="I150" i="4" s="1"/>
  <c r="F147" i="4"/>
  <c r="F146" i="4"/>
  <c r="E146" i="4"/>
  <c r="E146" i="6" s="1"/>
  <c r="E146" i="18" s="1"/>
  <c r="F145" i="4"/>
  <c r="E145" i="4"/>
  <c r="E145" i="6" s="1"/>
  <c r="E145" i="18" s="1"/>
  <c r="F144" i="4"/>
  <c r="E144" i="4"/>
  <c r="E144" i="6" s="1"/>
  <c r="E144" i="18" s="1"/>
  <c r="F143" i="4"/>
  <c r="H142" i="4"/>
  <c r="E141" i="4"/>
  <c r="H140" i="4"/>
  <c r="J140" i="4" s="1"/>
  <c r="H139" i="4"/>
  <c r="J139" i="4" s="1"/>
  <c r="J137" i="4"/>
  <c r="H137" i="4"/>
  <c r="J135" i="4"/>
  <c r="H135" i="4"/>
  <c r="J132" i="4"/>
  <c r="H132" i="4"/>
  <c r="J131" i="4"/>
  <c r="H131" i="4"/>
  <c r="F129" i="4"/>
  <c r="H129" i="4" s="1"/>
  <c r="J129" i="4" s="1"/>
  <c r="F128" i="4"/>
  <c r="H128" i="4" s="1"/>
  <c r="J128" i="4" s="1"/>
  <c r="F127" i="4"/>
  <c r="H127" i="4" s="1"/>
  <c r="J127" i="4" s="1"/>
  <c r="H125" i="4"/>
  <c r="F124" i="4"/>
  <c r="E124" i="4"/>
  <c r="H124" i="4" s="1"/>
  <c r="H123" i="4"/>
  <c r="H122" i="4"/>
  <c r="H120" i="4"/>
  <c r="E120" i="4"/>
  <c r="H119" i="4"/>
  <c r="H118" i="4"/>
  <c r="F117" i="4"/>
  <c r="E117" i="4"/>
  <c r="H117" i="4" s="1"/>
  <c r="H116" i="4"/>
  <c r="H115" i="4"/>
  <c r="H114" i="4"/>
  <c r="F112" i="4"/>
  <c r="E112" i="4"/>
  <c r="H112" i="4" s="1"/>
  <c r="H111" i="4"/>
  <c r="F109" i="4"/>
  <c r="E109" i="4"/>
  <c r="H109" i="4" s="1"/>
  <c r="H108" i="4"/>
  <c r="H107" i="4"/>
  <c r="H106" i="4"/>
  <c r="F104" i="4"/>
  <c r="E104" i="4"/>
  <c r="H104" i="4" s="1"/>
  <c r="H103" i="4"/>
  <c r="H102" i="4"/>
  <c r="H101" i="4"/>
  <c r="H94" i="4"/>
  <c r="H92" i="4"/>
  <c r="H89" i="4"/>
  <c r="F83" i="4"/>
  <c r="F83" i="9" s="1"/>
  <c r="F85" i="9" s="1"/>
  <c r="G82" i="4"/>
  <c r="G81" i="4"/>
  <c r="G80" i="4"/>
  <c r="G79" i="4"/>
  <c r="G78" i="4"/>
  <c r="G77" i="4"/>
  <c r="K75" i="4"/>
  <c r="E75" i="4"/>
  <c r="H74" i="4"/>
  <c r="H71" i="4"/>
  <c r="K69" i="4"/>
  <c r="E65" i="4"/>
  <c r="G65" i="4" s="1"/>
  <c r="G64" i="4"/>
  <c r="G63" i="4"/>
  <c r="G62" i="4"/>
  <c r="G61" i="4"/>
  <c r="G60" i="4"/>
  <c r="G59" i="4"/>
  <c r="G58" i="4"/>
  <c r="G57" i="4"/>
  <c r="G56" i="4"/>
  <c r="F55" i="4"/>
  <c r="G54" i="4"/>
  <c r="G52" i="4"/>
  <c r="G50" i="4"/>
  <c r="G49" i="4"/>
  <c r="G48" i="4"/>
  <c r="G46" i="4"/>
  <c r="G45" i="4"/>
  <c r="G42" i="4"/>
  <c r="G41" i="4"/>
  <c r="F39" i="4"/>
  <c r="E39" i="4"/>
  <c r="G39" i="4" s="1"/>
  <c r="G38" i="4"/>
  <c r="G37" i="4"/>
  <c r="G36" i="4"/>
  <c r="G35" i="4"/>
  <c r="G34" i="4"/>
  <c r="G33" i="4"/>
  <c r="G32" i="4"/>
  <c r="K31" i="4"/>
  <c r="G31" i="4"/>
  <c r="G30" i="4"/>
  <c r="G29" i="4"/>
  <c r="E28" i="4"/>
  <c r="F27" i="4"/>
  <c r="F26" i="4"/>
  <c r="G25" i="4"/>
  <c r="G24" i="4"/>
  <c r="G23" i="4"/>
  <c r="G22" i="4"/>
  <c r="G21" i="4"/>
  <c r="G20" i="4"/>
  <c r="G16" i="4"/>
  <c r="G11" i="4"/>
  <c r="G8" i="4"/>
  <c r="K242" i="3"/>
  <c r="D235" i="3"/>
  <c r="H229" i="3"/>
  <c r="J229" i="3" s="1"/>
  <c r="J228" i="3"/>
  <c r="I228" i="3"/>
  <c r="G228" i="3"/>
  <c r="J227" i="3"/>
  <c r="G227" i="3"/>
  <c r="I227" i="3" s="1"/>
  <c r="J226" i="3"/>
  <c r="I226" i="3"/>
  <c r="G226" i="3"/>
  <c r="J225" i="3"/>
  <c r="I225" i="3"/>
  <c r="G225" i="3"/>
  <c r="J224" i="3"/>
  <c r="G224" i="3"/>
  <c r="I224" i="3" s="1"/>
  <c r="K225" i="3" s="1"/>
  <c r="G223" i="3"/>
  <c r="I223" i="3" s="1"/>
  <c r="G222" i="3"/>
  <c r="I222" i="3" s="1"/>
  <c r="J221" i="3"/>
  <c r="I221" i="3"/>
  <c r="G221" i="3"/>
  <c r="L220" i="3"/>
  <c r="G220" i="3"/>
  <c r="I220" i="3" s="1"/>
  <c r="J219" i="3"/>
  <c r="I219" i="3"/>
  <c r="G219" i="3"/>
  <c r="J218" i="3"/>
  <c r="G218" i="3"/>
  <c r="I218" i="3" s="1"/>
  <c r="F217" i="3"/>
  <c r="H217" i="3" s="1"/>
  <c r="J217" i="3" s="1"/>
  <c r="E217" i="3"/>
  <c r="G217" i="3" s="1"/>
  <c r="J216" i="3"/>
  <c r="I216" i="3"/>
  <c r="I215" i="3"/>
  <c r="I214" i="3"/>
  <c r="H214" i="3"/>
  <c r="J214" i="3" s="1"/>
  <c r="I213" i="3"/>
  <c r="H213" i="3"/>
  <c r="J213" i="3" s="1"/>
  <c r="H212" i="3"/>
  <c r="J212" i="3" s="1"/>
  <c r="H211" i="3"/>
  <c r="J211" i="3" s="1"/>
  <c r="I210" i="3"/>
  <c r="H210" i="3"/>
  <c r="J210" i="3" s="1"/>
  <c r="I209" i="3"/>
  <c r="H209" i="3"/>
  <c r="J209" i="3" s="1"/>
  <c r="I208" i="3"/>
  <c r="H208" i="3"/>
  <c r="J208" i="3" s="1"/>
  <c r="I207" i="3"/>
  <c r="H207" i="3"/>
  <c r="J207" i="3" s="1"/>
  <c r="I206" i="3"/>
  <c r="F206" i="3"/>
  <c r="F215" i="3" s="1"/>
  <c r="E206" i="3"/>
  <c r="E215" i="3" s="1"/>
  <c r="J205" i="3"/>
  <c r="I205" i="3"/>
  <c r="F205" i="3"/>
  <c r="J204" i="3"/>
  <c r="F204" i="3"/>
  <c r="E204" i="3"/>
  <c r="J203" i="3"/>
  <c r="I203" i="3"/>
  <c r="G203" i="3"/>
  <c r="J202" i="3"/>
  <c r="G202" i="3"/>
  <c r="I202" i="3" s="1"/>
  <c r="J201" i="3"/>
  <c r="I201" i="3"/>
  <c r="G201" i="3"/>
  <c r="J200" i="3"/>
  <c r="G200" i="3"/>
  <c r="I200" i="3" s="1"/>
  <c r="J199" i="3"/>
  <c r="I199" i="3"/>
  <c r="G199" i="3"/>
  <c r="J198" i="3"/>
  <c r="G198" i="3"/>
  <c r="I198" i="3" s="1"/>
  <c r="J197" i="3"/>
  <c r="I197" i="3"/>
  <c r="G197" i="3"/>
  <c r="J196" i="3"/>
  <c r="G196" i="3"/>
  <c r="I196" i="3" s="1"/>
  <c r="L195" i="3"/>
  <c r="K195" i="3"/>
  <c r="J195" i="3"/>
  <c r="I195" i="3"/>
  <c r="G195" i="3"/>
  <c r="J194" i="3"/>
  <c r="G194" i="3"/>
  <c r="I194" i="3" s="1"/>
  <c r="J193" i="3"/>
  <c r="F193" i="3"/>
  <c r="E193" i="3"/>
  <c r="G193" i="3" s="1"/>
  <c r="I193" i="3" s="1"/>
  <c r="J192" i="3"/>
  <c r="G192" i="3"/>
  <c r="I192" i="3" s="1"/>
  <c r="J191" i="3"/>
  <c r="I191" i="3"/>
  <c r="G191" i="3"/>
  <c r="I190" i="3"/>
  <c r="G190" i="3"/>
  <c r="K189" i="3"/>
  <c r="G189" i="3"/>
  <c r="I189" i="3" s="1"/>
  <c r="G188" i="3"/>
  <c r="I188" i="3" s="1"/>
  <c r="G187" i="3"/>
  <c r="I187" i="3" s="1"/>
  <c r="G186" i="3"/>
  <c r="I186" i="3" s="1"/>
  <c r="I185" i="3"/>
  <c r="K184" i="3"/>
  <c r="F184" i="3"/>
  <c r="E184" i="3"/>
  <c r="G184" i="3" s="1"/>
  <c r="I184" i="3" s="1"/>
  <c r="L184" i="3" s="1"/>
  <c r="G183" i="3"/>
  <c r="I183" i="3" s="1"/>
  <c r="L183" i="3" s="1"/>
  <c r="I182" i="3"/>
  <c r="L182" i="3" s="1"/>
  <c r="G182" i="3"/>
  <c r="G181" i="3"/>
  <c r="I181" i="3" s="1"/>
  <c r="L181" i="3" s="1"/>
  <c r="I180" i="3"/>
  <c r="L180" i="3" s="1"/>
  <c r="G180" i="3"/>
  <c r="G179" i="3"/>
  <c r="I179" i="3" s="1"/>
  <c r="L179" i="3" s="1"/>
  <c r="G178" i="3"/>
  <c r="I178" i="3" s="1"/>
  <c r="F176" i="3"/>
  <c r="E176" i="3"/>
  <c r="E177" i="3" s="1"/>
  <c r="F175" i="3"/>
  <c r="G175" i="3" s="1"/>
  <c r="I175" i="3" s="1"/>
  <c r="F174" i="3"/>
  <c r="G174" i="3" s="1"/>
  <c r="I174" i="3" s="1"/>
  <c r="F173" i="3"/>
  <c r="G173" i="3" s="1"/>
  <c r="I173" i="3" s="1"/>
  <c r="I172" i="3"/>
  <c r="G172" i="3"/>
  <c r="E171" i="3"/>
  <c r="F170" i="3"/>
  <c r="G170" i="3" s="1"/>
  <c r="I170" i="3" s="1"/>
  <c r="E168" i="3"/>
  <c r="F167" i="3"/>
  <c r="F168" i="3" s="1"/>
  <c r="G168" i="3" s="1"/>
  <c r="I168" i="3" s="1"/>
  <c r="G166" i="3"/>
  <c r="F164" i="3"/>
  <c r="E164" i="3"/>
  <c r="F163" i="3"/>
  <c r="E163" i="3"/>
  <c r="E165" i="3" s="1"/>
  <c r="F162" i="3"/>
  <c r="F161" i="3"/>
  <c r="E161" i="3"/>
  <c r="F160" i="3"/>
  <c r="E160" i="3"/>
  <c r="F159" i="3"/>
  <c r="E159" i="3"/>
  <c r="G158" i="3"/>
  <c r="F157" i="3"/>
  <c r="E157" i="3"/>
  <c r="G157" i="3" s="1"/>
  <c r="I157" i="3" s="1"/>
  <c r="I156" i="3"/>
  <c r="G156" i="3"/>
  <c r="I155" i="3"/>
  <c r="G155" i="3"/>
  <c r="I154" i="3"/>
  <c r="G154" i="3"/>
  <c r="I153" i="3"/>
  <c r="G153" i="3"/>
  <c r="I152" i="3"/>
  <c r="G152" i="3"/>
  <c r="I151" i="3"/>
  <c r="G151" i="3"/>
  <c r="I150" i="3"/>
  <c r="G150" i="3"/>
  <c r="I149" i="3"/>
  <c r="G149" i="3"/>
  <c r="I148" i="3"/>
  <c r="G148" i="3"/>
  <c r="I147" i="3"/>
  <c r="G147" i="3"/>
  <c r="G146" i="3"/>
  <c r="I146" i="3" s="1"/>
  <c r="G145" i="3"/>
  <c r="I145" i="3" s="1"/>
  <c r="G144" i="3"/>
  <c r="I144" i="3" s="1"/>
  <c r="K146" i="3" s="1"/>
  <c r="L143" i="3"/>
  <c r="K143" i="3"/>
  <c r="G143" i="3"/>
  <c r="I143" i="3" s="1"/>
  <c r="H142" i="3"/>
  <c r="F141" i="3"/>
  <c r="E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H129" i="3"/>
  <c r="J129" i="3" s="1"/>
  <c r="H128" i="3"/>
  <c r="J128" i="3" s="1"/>
  <c r="K129" i="3" s="1"/>
  <c r="H127" i="3"/>
  <c r="J127" i="3" s="1"/>
  <c r="L126" i="3"/>
  <c r="K126" i="3"/>
  <c r="H126" i="3"/>
  <c r="J126" i="3" s="1"/>
  <c r="F125" i="3"/>
  <c r="H125" i="3" s="1"/>
  <c r="F124" i="3"/>
  <c r="D124" i="3"/>
  <c r="F123" i="3"/>
  <c r="H123" i="3" s="1"/>
  <c r="F122" i="3"/>
  <c r="E122" i="3"/>
  <c r="E124" i="3" s="1"/>
  <c r="F121" i="3"/>
  <c r="F120" i="3"/>
  <c r="E120" i="3"/>
  <c r="H119" i="3"/>
  <c r="H118" i="3"/>
  <c r="D117" i="3"/>
  <c r="F116" i="3"/>
  <c r="E116" i="3"/>
  <c r="E115" i="3"/>
  <c r="H115" i="3" s="1"/>
  <c r="F114" i="3"/>
  <c r="E114" i="3"/>
  <c r="F113" i="3"/>
  <c r="F112" i="3"/>
  <c r="E111" i="3"/>
  <c r="E112" i="3" s="1"/>
  <c r="H112" i="3" s="1"/>
  <c r="F110" i="3"/>
  <c r="F109" i="3"/>
  <c r="D109" i="3"/>
  <c r="E108" i="3"/>
  <c r="H108" i="3" s="1"/>
  <c r="E107" i="3"/>
  <c r="H107" i="3" s="1"/>
  <c r="E106" i="3"/>
  <c r="F105" i="3"/>
  <c r="H105" i="3" s="1"/>
  <c r="F104" i="3"/>
  <c r="F103" i="3"/>
  <c r="E103" i="3"/>
  <c r="F102" i="3"/>
  <c r="E102" i="3"/>
  <c r="E104" i="3" s="1"/>
  <c r="H104" i="3" s="1"/>
  <c r="H101" i="3"/>
  <c r="D100" i="3"/>
  <c r="H99" i="3"/>
  <c r="H98" i="3"/>
  <c r="K97" i="3"/>
  <c r="F97" i="3"/>
  <c r="F100" i="3" s="1"/>
  <c r="E97" i="3"/>
  <c r="E100" i="3" s="1"/>
  <c r="H96" i="3"/>
  <c r="H95" i="3"/>
  <c r="E94" i="3"/>
  <c r="H94" i="3" s="1"/>
  <c r="L93" i="3"/>
  <c r="D93" i="3"/>
  <c r="F92" i="3"/>
  <c r="F93" i="3" s="1"/>
  <c r="E92" i="3"/>
  <c r="E93" i="3" s="1"/>
  <c r="H91" i="3"/>
  <c r="K91" i="3" s="1"/>
  <c r="H90" i="3"/>
  <c r="K90" i="3" s="1"/>
  <c r="H89" i="3"/>
  <c r="F88" i="3"/>
  <c r="E88" i="3"/>
  <c r="H88" i="3" s="1"/>
  <c r="H87" i="3"/>
  <c r="C85" i="3"/>
  <c r="G84" i="3"/>
  <c r="G83" i="3"/>
  <c r="G82" i="3"/>
  <c r="G81" i="3"/>
  <c r="F80" i="3"/>
  <c r="E80" i="3"/>
  <c r="F79" i="3"/>
  <c r="E79" i="3"/>
  <c r="F78" i="3"/>
  <c r="E78" i="3"/>
  <c r="F77" i="3"/>
  <c r="F85" i="3" s="1"/>
  <c r="E77" i="3"/>
  <c r="L75" i="3"/>
  <c r="F75" i="3"/>
  <c r="E75" i="3"/>
  <c r="D75" i="3"/>
  <c r="H75" i="3" s="1"/>
  <c r="H74" i="3"/>
  <c r="H73" i="3"/>
  <c r="H72" i="3"/>
  <c r="H71" i="3"/>
  <c r="H70" i="3"/>
  <c r="F69" i="3"/>
  <c r="F67" i="3"/>
  <c r="E67" i="3"/>
  <c r="C65" i="3"/>
  <c r="G64" i="3"/>
  <c r="F64" i="3"/>
  <c r="G63" i="3"/>
  <c r="F63" i="3"/>
  <c r="G62" i="3"/>
  <c r="F62" i="3"/>
  <c r="F61" i="3"/>
  <c r="E61" i="3"/>
  <c r="F60" i="3"/>
  <c r="E60" i="3"/>
  <c r="G60" i="3" s="1"/>
  <c r="G59" i="3"/>
  <c r="G58" i="3"/>
  <c r="F57" i="3"/>
  <c r="E57" i="3"/>
  <c r="G56" i="3"/>
  <c r="C55" i="3"/>
  <c r="F54" i="3"/>
  <c r="E54" i="3"/>
  <c r="F53" i="3"/>
  <c r="E53" i="3"/>
  <c r="F52" i="3"/>
  <c r="E52" i="3"/>
  <c r="F51" i="3"/>
  <c r="E51" i="3"/>
  <c r="F50" i="3"/>
  <c r="E50" i="3"/>
  <c r="F49" i="3"/>
  <c r="F55" i="3" s="1"/>
  <c r="E49" i="3"/>
  <c r="G48" i="3"/>
  <c r="C47" i="3"/>
  <c r="F46" i="3"/>
  <c r="E46" i="3"/>
  <c r="F45" i="3"/>
  <c r="E45" i="3"/>
  <c r="E47" i="3" s="1"/>
  <c r="G44" i="3"/>
  <c r="E43" i="3"/>
  <c r="E42" i="3"/>
  <c r="G42" i="3" s="1"/>
  <c r="F41" i="3"/>
  <c r="E41" i="3"/>
  <c r="E40" i="3"/>
  <c r="E39" i="3"/>
  <c r="C39" i="3"/>
  <c r="F38" i="3"/>
  <c r="F39" i="3" s="1"/>
  <c r="E38" i="3"/>
  <c r="G37" i="3"/>
  <c r="G36" i="3"/>
  <c r="G35" i="3"/>
  <c r="G34" i="3"/>
  <c r="G33" i="3"/>
  <c r="G32" i="3"/>
  <c r="G31" i="3"/>
  <c r="G30" i="3"/>
  <c r="G29" i="3"/>
  <c r="F28" i="3"/>
  <c r="E28" i="3"/>
  <c r="C28" i="3"/>
  <c r="G28" i="3" s="1"/>
  <c r="G27" i="3"/>
  <c r="G26" i="3"/>
  <c r="C26" i="3"/>
  <c r="G25" i="3"/>
  <c r="G24" i="3"/>
  <c r="G23" i="3"/>
  <c r="G22" i="3"/>
  <c r="G21" i="3"/>
  <c r="K20" i="3"/>
  <c r="G20" i="3"/>
  <c r="F19" i="3"/>
  <c r="E19" i="3"/>
  <c r="G19" i="3" s="1"/>
  <c r="L25" i="3" s="1"/>
  <c r="C19" i="3"/>
  <c r="K18" i="3"/>
  <c r="G18" i="3"/>
  <c r="K17" i="3"/>
  <c r="G17" i="3"/>
  <c r="F16" i="3"/>
  <c r="G16" i="3" s="1"/>
  <c r="F15" i="3"/>
  <c r="E15" i="3"/>
  <c r="G14" i="3"/>
  <c r="G13" i="3"/>
  <c r="C12" i="3"/>
  <c r="G12" i="3" s="1"/>
  <c r="G11" i="3"/>
  <c r="C10" i="3"/>
  <c r="C15" i="3" s="1"/>
  <c r="G15" i="3" s="1"/>
  <c r="L9" i="3"/>
  <c r="G9" i="3"/>
  <c r="G8" i="3"/>
  <c r="G7" i="3"/>
  <c r="K7" i="3" s="1"/>
  <c r="K240" i="2"/>
  <c r="D233" i="2"/>
  <c r="H227" i="2"/>
  <c r="J227" i="2" s="1"/>
  <c r="J226" i="2"/>
  <c r="F226" i="2"/>
  <c r="E226" i="2"/>
  <c r="G226" i="2" s="1"/>
  <c r="I226" i="2" s="1"/>
  <c r="J225" i="2"/>
  <c r="F225" i="2"/>
  <c r="E225" i="2"/>
  <c r="G225" i="2" s="1"/>
  <c r="I225" i="2" s="1"/>
  <c r="J224" i="2"/>
  <c r="F224" i="2"/>
  <c r="E224" i="2"/>
  <c r="G224" i="2" s="1"/>
  <c r="I224" i="2" s="1"/>
  <c r="J223" i="2"/>
  <c r="F223" i="2"/>
  <c r="E223" i="2"/>
  <c r="J222" i="2"/>
  <c r="F222" i="2"/>
  <c r="E222" i="2"/>
  <c r="G222" i="2" s="1"/>
  <c r="I222" i="2" s="1"/>
  <c r="F221" i="2"/>
  <c r="E221" i="2"/>
  <c r="G221" i="2" s="1"/>
  <c r="I221" i="2" s="1"/>
  <c r="F220" i="2"/>
  <c r="E220" i="2"/>
  <c r="G220" i="2" s="1"/>
  <c r="I220" i="2" s="1"/>
  <c r="J219" i="2"/>
  <c r="F219" i="2"/>
  <c r="E219" i="2"/>
  <c r="G219" i="2" s="1"/>
  <c r="I219" i="2" s="1"/>
  <c r="L218" i="2"/>
  <c r="F218" i="2"/>
  <c r="E218" i="2"/>
  <c r="G218" i="2" s="1"/>
  <c r="I218" i="2" s="1"/>
  <c r="J217" i="2"/>
  <c r="F217" i="2"/>
  <c r="E217" i="2"/>
  <c r="G217" i="2" s="1"/>
  <c r="I217" i="2" s="1"/>
  <c r="J216" i="2"/>
  <c r="F216" i="2"/>
  <c r="E216" i="2"/>
  <c r="G216" i="2" s="1"/>
  <c r="I216" i="2" s="1"/>
  <c r="F215" i="2"/>
  <c r="E215" i="2"/>
  <c r="G215" i="2" s="1"/>
  <c r="J214" i="2"/>
  <c r="I214" i="2"/>
  <c r="I213" i="2"/>
  <c r="I212" i="2"/>
  <c r="F212" i="2"/>
  <c r="H212" i="2" s="1"/>
  <c r="J212" i="2" s="1"/>
  <c r="E212" i="2"/>
  <c r="I211" i="2"/>
  <c r="F211" i="2"/>
  <c r="H211" i="2" s="1"/>
  <c r="J211" i="2" s="1"/>
  <c r="E211" i="2"/>
  <c r="F210" i="2"/>
  <c r="H210" i="2" s="1"/>
  <c r="J210" i="2" s="1"/>
  <c r="E210" i="2"/>
  <c r="F209" i="2"/>
  <c r="H209" i="2" s="1"/>
  <c r="J209" i="2" s="1"/>
  <c r="E209" i="2"/>
  <c r="I208" i="2"/>
  <c r="F208" i="2"/>
  <c r="H208" i="2" s="1"/>
  <c r="J208" i="2" s="1"/>
  <c r="E208" i="2"/>
  <c r="I207" i="2"/>
  <c r="F207" i="2"/>
  <c r="H207" i="2" s="1"/>
  <c r="J207" i="2" s="1"/>
  <c r="E207" i="2"/>
  <c r="I206" i="2"/>
  <c r="F206" i="2"/>
  <c r="H206" i="2" s="1"/>
  <c r="J206" i="2" s="1"/>
  <c r="E206" i="2"/>
  <c r="I205" i="2"/>
  <c r="F205" i="2"/>
  <c r="H205" i="2" s="1"/>
  <c r="J205" i="2" s="1"/>
  <c r="E205" i="2"/>
  <c r="I204" i="2"/>
  <c r="F204" i="2"/>
  <c r="E204" i="2"/>
  <c r="J203" i="2"/>
  <c r="I203" i="2"/>
  <c r="F203" i="2"/>
  <c r="J202" i="2"/>
  <c r="J201" i="2"/>
  <c r="F201" i="2"/>
  <c r="E201" i="2"/>
  <c r="J200" i="2"/>
  <c r="F200" i="2"/>
  <c r="E200" i="2"/>
  <c r="J199" i="2"/>
  <c r="F199" i="2"/>
  <c r="E199" i="2"/>
  <c r="J198" i="2"/>
  <c r="F198" i="2"/>
  <c r="E198" i="2"/>
  <c r="J197" i="2"/>
  <c r="F197" i="2"/>
  <c r="E197" i="2"/>
  <c r="J196" i="2"/>
  <c r="F196" i="2"/>
  <c r="E196" i="2"/>
  <c r="J195" i="2"/>
  <c r="F195" i="2"/>
  <c r="E195" i="2"/>
  <c r="J194" i="2"/>
  <c r="F194" i="2"/>
  <c r="E194" i="2"/>
  <c r="L193" i="2"/>
  <c r="K193" i="2"/>
  <c r="J193" i="2"/>
  <c r="F193" i="2"/>
  <c r="E193" i="2"/>
  <c r="J192" i="2"/>
  <c r="G192" i="2"/>
  <c r="I192" i="2" s="1"/>
  <c r="J191" i="2"/>
  <c r="J190" i="2"/>
  <c r="F190" i="2"/>
  <c r="E190" i="2"/>
  <c r="J189" i="2"/>
  <c r="F189" i="2"/>
  <c r="E189" i="2"/>
  <c r="F188" i="2"/>
  <c r="E188" i="2"/>
  <c r="K187" i="2"/>
  <c r="F187" i="2"/>
  <c r="E187" i="2"/>
  <c r="F186" i="2"/>
  <c r="E186" i="2"/>
  <c r="F185" i="2"/>
  <c r="E185" i="2"/>
  <c r="F184" i="2"/>
  <c r="E184" i="2"/>
  <c r="I183" i="2"/>
  <c r="K182" i="2"/>
  <c r="F181" i="2"/>
  <c r="E181" i="2"/>
  <c r="F180" i="2"/>
  <c r="E180" i="2"/>
  <c r="F179" i="2"/>
  <c r="E179" i="2"/>
  <c r="F178" i="2"/>
  <c r="E178" i="2"/>
  <c r="G178" i="2" s="1"/>
  <c r="I178" i="2" s="1"/>
  <c r="L178" i="2" s="1"/>
  <c r="F177" i="2"/>
  <c r="F182" i="2" s="1"/>
  <c r="E177" i="2"/>
  <c r="E182" i="2" s="1"/>
  <c r="G176" i="2"/>
  <c r="I176" i="2" s="1"/>
  <c r="F174" i="2"/>
  <c r="E174" i="2"/>
  <c r="F173" i="2"/>
  <c r="E173" i="2"/>
  <c r="F172" i="2"/>
  <c r="E172" i="2"/>
  <c r="F171" i="2"/>
  <c r="F175" i="2" s="1"/>
  <c r="E171" i="2"/>
  <c r="E175" i="2" s="1"/>
  <c r="G170" i="2"/>
  <c r="I170" i="2" s="1"/>
  <c r="F168" i="2"/>
  <c r="F169" i="2" s="1"/>
  <c r="E168" i="2"/>
  <c r="E169" i="2" s="1"/>
  <c r="F165" i="2"/>
  <c r="F166" i="2" s="1"/>
  <c r="E165" i="2"/>
  <c r="E166" i="2" s="1"/>
  <c r="G164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G156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L141" i="2"/>
  <c r="F141" i="2"/>
  <c r="E141" i="2"/>
  <c r="H140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L124" i="2"/>
  <c r="K124" i="2"/>
  <c r="F124" i="2"/>
  <c r="E124" i="2"/>
  <c r="F123" i="2"/>
  <c r="H123" i="2" s="1"/>
  <c r="F122" i="2"/>
  <c r="F121" i="2"/>
  <c r="E121" i="2"/>
  <c r="F120" i="2"/>
  <c r="E120" i="2"/>
  <c r="F119" i="2"/>
  <c r="F117" i="2"/>
  <c r="E117" i="2"/>
  <c r="E118" i="2" s="1"/>
  <c r="H118" i="2" s="1"/>
  <c r="H116" i="2"/>
  <c r="F114" i="2"/>
  <c r="E114" i="2"/>
  <c r="F113" i="2"/>
  <c r="E113" i="2"/>
  <c r="F112" i="2"/>
  <c r="E112" i="2"/>
  <c r="F111" i="2"/>
  <c r="F110" i="2"/>
  <c r="F109" i="2"/>
  <c r="E109" i="2"/>
  <c r="E110" i="2" s="1"/>
  <c r="F108" i="2"/>
  <c r="F107" i="2"/>
  <c r="F106" i="2"/>
  <c r="E106" i="2"/>
  <c r="F105" i="2"/>
  <c r="E105" i="2"/>
  <c r="F104" i="2"/>
  <c r="E104" i="2"/>
  <c r="F103" i="2"/>
  <c r="H103" i="2" s="1"/>
  <c r="F102" i="2"/>
  <c r="F101" i="2"/>
  <c r="E101" i="2"/>
  <c r="F100" i="2"/>
  <c r="E100" i="2"/>
  <c r="E102" i="2" s="1"/>
  <c r="H102" i="2" s="1"/>
  <c r="H99" i="2"/>
  <c r="K97" i="2"/>
  <c r="F97" i="2"/>
  <c r="E97" i="2"/>
  <c r="F96" i="2"/>
  <c r="E96" i="2"/>
  <c r="F95" i="2"/>
  <c r="F98" i="2" s="1"/>
  <c r="E95" i="2"/>
  <c r="E98" i="2" s="1"/>
  <c r="E94" i="2"/>
  <c r="H94" i="2" s="1"/>
  <c r="L93" i="2"/>
  <c r="F92" i="2"/>
  <c r="E92" i="2"/>
  <c r="F91" i="2"/>
  <c r="E91" i="2"/>
  <c r="F90" i="2"/>
  <c r="E90" i="2"/>
  <c r="H89" i="2"/>
  <c r="F87" i="2"/>
  <c r="F88" i="2" s="1"/>
  <c r="E87" i="2"/>
  <c r="E88" i="2" s="1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L75" i="2"/>
  <c r="D75" i="2"/>
  <c r="F74" i="2"/>
  <c r="E74" i="2"/>
  <c r="F73" i="2"/>
  <c r="E73" i="2"/>
  <c r="F72" i="2"/>
  <c r="E72" i="2"/>
  <c r="F71" i="2"/>
  <c r="E71" i="2"/>
  <c r="F70" i="2"/>
  <c r="E70" i="2"/>
  <c r="F69" i="2"/>
  <c r="F67" i="2"/>
  <c r="E67" i="2"/>
  <c r="C65" i="2"/>
  <c r="F64" i="2"/>
  <c r="E64" i="2"/>
  <c r="G64" i="2" s="1"/>
  <c r="F63" i="2"/>
  <c r="E63" i="2"/>
  <c r="G63" i="2" s="1"/>
  <c r="F62" i="2"/>
  <c r="E62" i="2"/>
  <c r="G62" i="2" s="1"/>
  <c r="F61" i="2"/>
  <c r="E61" i="2"/>
  <c r="G61" i="2" s="1"/>
  <c r="F60" i="2"/>
  <c r="E60" i="2"/>
  <c r="E65" i="2" s="1"/>
  <c r="G59" i="2"/>
  <c r="G58" i="2"/>
  <c r="F57" i="2"/>
  <c r="E57" i="2"/>
  <c r="G56" i="2"/>
  <c r="F54" i="2"/>
  <c r="E54" i="2"/>
  <c r="F53" i="2"/>
  <c r="E53" i="2"/>
  <c r="F52" i="2"/>
  <c r="E52" i="2"/>
  <c r="F51" i="2"/>
  <c r="E51" i="2"/>
  <c r="F50" i="2"/>
  <c r="E50" i="2"/>
  <c r="F49" i="2"/>
  <c r="E49" i="2"/>
  <c r="E55" i="2" s="1"/>
  <c r="G48" i="2"/>
  <c r="F46" i="2"/>
  <c r="E46" i="2"/>
  <c r="F45" i="2"/>
  <c r="E45" i="2"/>
  <c r="F44" i="2"/>
  <c r="F47" i="2" s="1"/>
  <c r="E44" i="2"/>
  <c r="E43" i="2"/>
  <c r="E42" i="2"/>
  <c r="G42" i="2" s="1"/>
  <c r="F41" i="2"/>
  <c r="E41" i="2"/>
  <c r="E40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G29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F28" i="2" s="1"/>
  <c r="E21" i="2"/>
  <c r="G20" i="2"/>
  <c r="F18" i="2"/>
  <c r="E18" i="2"/>
  <c r="F17" i="2"/>
  <c r="E17" i="2"/>
  <c r="E19" i="2" s="1"/>
  <c r="F16" i="2"/>
  <c r="G16" i="2" s="1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26" i="15" l="1"/>
  <c r="F26" i="17"/>
  <c r="F27" i="15"/>
  <c r="G27" i="15" s="1"/>
  <c r="F27" i="17"/>
  <c r="G27" i="17" s="1"/>
  <c r="F143" i="17"/>
  <c r="F145" i="17"/>
  <c r="G145" i="17" s="1"/>
  <c r="I145" i="17" s="1"/>
  <c r="F147" i="15"/>
  <c r="G147" i="15" s="1"/>
  <c r="I147" i="15" s="1"/>
  <c r="F147" i="17"/>
  <c r="G147" i="17" s="1"/>
  <c r="I147" i="17" s="1"/>
  <c r="F144" i="15"/>
  <c r="G144" i="15" s="1"/>
  <c r="I144" i="15" s="1"/>
  <c r="F144" i="17"/>
  <c r="G144" i="17" s="1"/>
  <c r="I144" i="17" s="1"/>
  <c r="F146" i="15"/>
  <c r="G146" i="15" s="1"/>
  <c r="I146" i="15" s="1"/>
  <c r="F146" i="17"/>
  <c r="G146" i="17" s="1"/>
  <c r="I146" i="17" s="1"/>
  <c r="F143" i="15"/>
  <c r="F145" i="15"/>
  <c r="G145" i="15" s="1"/>
  <c r="I145" i="15" s="1"/>
  <c r="F15" i="2"/>
  <c r="G26" i="15"/>
  <c r="F28" i="15"/>
  <c r="E144" i="14"/>
  <c r="E144" i="16"/>
  <c r="E145" i="14"/>
  <c r="E145" i="16"/>
  <c r="E146" i="14"/>
  <c r="E146" i="16"/>
  <c r="E28" i="2"/>
  <c r="F26" i="11"/>
  <c r="G26" i="11" s="1"/>
  <c r="F26" i="13"/>
  <c r="F27" i="13"/>
  <c r="G27" i="13" s="1"/>
  <c r="F147" i="11"/>
  <c r="G147" i="11" s="1"/>
  <c r="I147" i="11" s="1"/>
  <c r="F147" i="13"/>
  <c r="G147" i="13" s="1"/>
  <c r="I147" i="13" s="1"/>
  <c r="F143" i="13"/>
  <c r="F144" i="11"/>
  <c r="G144" i="11" s="1"/>
  <c r="I144" i="11" s="1"/>
  <c r="F144" i="13"/>
  <c r="G144" i="13" s="1"/>
  <c r="I144" i="13" s="1"/>
  <c r="F145" i="13"/>
  <c r="G145" i="13" s="1"/>
  <c r="I145" i="13" s="1"/>
  <c r="F146" i="11"/>
  <c r="G146" i="11" s="1"/>
  <c r="I146" i="11" s="1"/>
  <c r="F146" i="13"/>
  <c r="G146" i="13" s="1"/>
  <c r="I146" i="13" s="1"/>
  <c r="F27" i="11"/>
  <c r="G27" i="11" s="1"/>
  <c r="F143" i="11"/>
  <c r="F145" i="11"/>
  <c r="G145" i="11" s="1"/>
  <c r="I145" i="11" s="1"/>
  <c r="E144" i="10"/>
  <c r="E144" i="12"/>
  <c r="E145" i="10"/>
  <c r="E145" i="12"/>
  <c r="E146" i="10"/>
  <c r="E146" i="12"/>
  <c r="F27" i="9"/>
  <c r="G27" i="9" s="1"/>
  <c r="F19" i="2"/>
  <c r="G19" i="2" s="1"/>
  <c r="F26" i="8"/>
  <c r="G26" i="8" s="1"/>
  <c r="F26" i="9"/>
  <c r="F144" i="9"/>
  <c r="G144" i="9" s="1"/>
  <c r="I144" i="9" s="1"/>
  <c r="F146" i="9"/>
  <c r="G146" i="9" s="1"/>
  <c r="I146" i="9" s="1"/>
  <c r="F147" i="9"/>
  <c r="G147" i="9" s="1"/>
  <c r="I147" i="9" s="1"/>
  <c r="E146" i="7"/>
  <c r="E144" i="7"/>
  <c r="E145" i="7"/>
  <c r="F143" i="9"/>
  <c r="F145" i="9"/>
  <c r="G145" i="9" s="1"/>
  <c r="I145" i="9" s="1"/>
  <c r="F27" i="8"/>
  <c r="G27" i="8" s="1"/>
  <c r="F145" i="8"/>
  <c r="G145" i="8" s="1"/>
  <c r="I145" i="8" s="1"/>
  <c r="F83" i="8"/>
  <c r="F147" i="8"/>
  <c r="G147" i="8" s="1"/>
  <c r="I147" i="8" s="1"/>
  <c r="G41" i="3"/>
  <c r="G77" i="3"/>
  <c r="G79" i="3"/>
  <c r="G80" i="3"/>
  <c r="F28" i="8"/>
  <c r="F144" i="8"/>
  <c r="G144" i="8" s="1"/>
  <c r="I144" i="8" s="1"/>
  <c r="F146" i="8"/>
  <c r="G146" i="8" s="1"/>
  <c r="I146" i="8" s="1"/>
  <c r="F28" i="5"/>
  <c r="F143" i="6"/>
  <c r="F143" i="8"/>
  <c r="F28" i="4"/>
  <c r="G28" i="4" s="1"/>
  <c r="F26" i="6"/>
  <c r="F26" i="18" s="1"/>
  <c r="G27" i="4"/>
  <c r="F27" i="6"/>
  <c r="F27" i="18" s="1"/>
  <c r="G27" i="18" s="1"/>
  <c r="F144" i="6"/>
  <c r="F146" i="6"/>
  <c r="F85" i="4"/>
  <c r="F83" i="6"/>
  <c r="G147" i="4"/>
  <c r="I147" i="4" s="1"/>
  <c r="F147" i="6"/>
  <c r="F129" i="6"/>
  <c r="F129" i="18" s="1"/>
  <c r="H129" i="18" s="1"/>
  <c r="F145" i="6"/>
  <c r="F128" i="6"/>
  <c r="F128" i="18" s="1"/>
  <c r="H128" i="18" s="1"/>
  <c r="F127" i="6"/>
  <c r="F127" i="18" s="1"/>
  <c r="H127" i="18" s="1"/>
  <c r="H71" i="2"/>
  <c r="H73" i="2"/>
  <c r="G80" i="2"/>
  <c r="G81" i="2"/>
  <c r="G82" i="2"/>
  <c r="G84" i="2"/>
  <c r="G157" i="2"/>
  <c r="G159" i="2"/>
  <c r="G160" i="2"/>
  <c r="I160" i="2" s="1"/>
  <c r="G162" i="2"/>
  <c r="I162" i="2" s="1"/>
  <c r="G172" i="2"/>
  <c r="I172" i="2" s="1"/>
  <c r="G173" i="2"/>
  <c r="I173" i="2" s="1"/>
  <c r="G174" i="2"/>
  <c r="I174" i="2" s="1"/>
  <c r="F202" i="2"/>
  <c r="G194" i="2"/>
  <c r="I194" i="2" s="1"/>
  <c r="G196" i="2"/>
  <c r="I196" i="2" s="1"/>
  <c r="G198" i="2"/>
  <c r="I198" i="2" s="1"/>
  <c r="G200" i="2"/>
  <c r="I200" i="2" s="1"/>
  <c r="G167" i="3"/>
  <c r="I167" i="3" s="1"/>
  <c r="F171" i="3"/>
  <c r="G171" i="3" s="1"/>
  <c r="I171" i="3" s="1"/>
  <c r="L9" i="2"/>
  <c r="K18" i="2"/>
  <c r="G28" i="2"/>
  <c r="G22" i="2"/>
  <c r="G23" i="2"/>
  <c r="G24" i="2"/>
  <c r="G25" i="2"/>
  <c r="G26" i="2"/>
  <c r="G27" i="2"/>
  <c r="G50" i="2"/>
  <c r="G51" i="2"/>
  <c r="G52" i="2"/>
  <c r="G53" i="2"/>
  <c r="H74" i="2"/>
  <c r="H104" i="2"/>
  <c r="H112" i="2"/>
  <c r="H120" i="2"/>
  <c r="H121" i="2"/>
  <c r="H125" i="2"/>
  <c r="J125" i="2" s="1"/>
  <c r="H127" i="2"/>
  <c r="J127" i="2" s="1"/>
  <c r="H128" i="2"/>
  <c r="J128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G143" i="2"/>
  <c r="I143" i="2" s="1"/>
  <c r="G179" i="2"/>
  <c r="I179" i="2" s="1"/>
  <c r="L179" i="2" s="1"/>
  <c r="G180" i="2"/>
  <c r="I180" i="2" s="1"/>
  <c r="L180" i="2" s="1"/>
  <c r="G181" i="2"/>
  <c r="I181" i="2" s="1"/>
  <c r="L181" i="2" s="1"/>
  <c r="E191" i="2"/>
  <c r="G185" i="2"/>
  <c r="I185" i="2" s="1"/>
  <c r="G186" i="2"/>
  <c r="I186" i="2" s="1"/>
  <c r="G187" i="2"/>
  <c r="I187" i="2" s="1"/>
  <c r="G190" i="2"/>
  <c r="I190" i="2" s="1"/>
  <c r="K211" i="2"/>
  <c r="F227" i="2"/>
  <c r="G223" i="2"/>
  <c r="I223" i="2" s="1"/>
  <c r="K223" i="2" s="1"/>
  <c r="H111" i="3"/>
  <c r="F117" i="3"/>
  <c r="H116" i="3"/>
  <c r="G159" i="3"/>
  <c r="G160" i="3"/>
  <c r="H215" i="3"/>
  <c r="J215" i="3" s="1"/>
  <c r="J231" i="3" s="1"/>
  <c r="H206" i="3"/>
  <c r="J206" i="3" s="1"/>
  <c r="K206" i="3" s="1"/>
  <c r="F39" i="2"/>
  <c r="G39" i="2" s="1"/>
  <c r="E163" i="2"/>
  <c r="E139" i="2"/>
  <c r="G78" i="2"/>
  <c r="H90" i="2"/>
  <c r="K90" i="2" s="1"/>
  <c r="E93" i="2"/>
  <c r="E107" i="2"/>
  <c r="H107" i="2" s="1"/>
  <c r="E115" i="2"/>
  <c r="E122" i="2"/>
  <c r="H122" i="2" s="1"/>
  <c r="E213" i="2"/>
  <c r="F47" i="3"/>
  <c r="G47" i="3" s="1"/>
  <c r="E85" i="3"/>
  <c r="G85" i="3" s="1"/>
  <c r="G7" i="2"/>
  <c r="K7" i="2" s="1"/>
  <c r="G8" i="2"/>
  <c r="E15" i="2"/>
  <c r="G15" i="2" s="1"/>
  <c r="G10" i="2"/>
  <c r="G11" i="2"/>
  <c r="G12" i="2"/>
  <c r="G13" i="2"/>
  <c r="G14" i="2"/>
  <c r="G18" i="2"/>
  <c r="G30" i="2"/>
  <c r="G31" i="2"/>
  <c r="G32" i="2"/>
  <c r="G33" i="2"/>
  <c r="G34" i="2"/>
  <c r="G35" i="2"/>
  <c r="G36" i="2"/>
  <c r="G37" i="2"/>
  <c r="G38" i="2"/>
  <c r="G41" i="2"/>
  <c r="G44" i="2"/>
  <c r="E47" i="2"/>
  <c r="G47" i="2" s="1"/>
  <c r="G46" i="2"/>
  <c r="F55" i="2"/>
  <c r="G55" i="2" s="1"/>
  <c r="G54" i="2"/>
  <c r="H70" i="2"/>
  <c r="H72" i="2"/>
  <c r="E85" i="2"/>
  <c r="F85" i="2"/>
  <c r="H92" i="2"/>
  <c r="H98" i="2"/>
  <c r="H96" i="2"/>
  <c r="H97" i="2"/>
  <c r="E155" i="2"/>
  <c r="G146" i="2"/>
  <c r="I146" i="2" s="1"/>
  <c r="G147" i="2"/>
  <c r="I147" i="2" s="1"/>
  <c r="G148" i="2"/>
  <c r="I148" i="2" s="1"/>
  <c r="G149" i="2"/>
  <c r="I149" i="2" s="1"/>
  <c r="G150" i="2"/>
  <c r="I150" i="2" s="1"/>
  <c r="G151" i="2"/>
  <c r="I151" i="2" s="1"/>
  <c r="G152" i="2"/>
  <c r="I152" i="2" s="1"/>
  <c r="G153" i="2"/>
  <c r="I153" i="2" s="1"/>
  <c r="G154" i="2"/>
  <c r="I154" i="2" s="1"/>
  <c r="F191" i="2"/>
  <c r="G188" i="2"/>
  <c r="I188" i="2" s="1"/>
  <c r="G189" i="2"/>
  <c r="I189" i="2" s="1"/>
  <c r="G193" i="2"/>
  <c r="I193" i="2" s="1"/>
  <c r="G195" i="2"/>
  <c r="I195" i="2" s="1"/>
  <c r="G197" i="2"/>
  <c r="I197" i="2" s="1"/>
  <c r="G199" i="2"/>
  <c r="I199" i="2" s="1"/>
  <c r="G201" i="2"/>
  <c r="I201" i="2" s="1"/>
  <c r="F213" i="2"/>
  <c r="G38" i="3"/>
  <c r="G39" i="3"/>
  <c r="G46" i="3"/>
  <c r="G49" i="3"/>
  <c r="E55" i="3"/>
  <c r="G55" i="3" s="1"/>
  <c r="G51" i="3"/>
  <c r="G52" i="3"/>
  <c r="G53" i="3"/>
  <c r="G54" i="3"/>
  <c r="G57" i="3"/>
  <c r="E65" i="3"/>
  <c r="G65" i="3" s="1"/>
  <c r="K93" i="3"/>
  <c r="H93" i="3"/>
  <c r="L94" i="3" s="1"/>
  <c r="H103" i="3"/>
  <c r="E109" i="3"/>
  <c r="H109" i="3" s="1"/>
  <c r="H114" i="3"/>
  <c r="G164" i="3"/>
  <c r="I164" i="3" s="1"/>
  <c r="F177" i="3"/>
  <c r="G177" i="3" s="1"/>
  <c r="I177" i="3" s="1"/>
  <c r="G162" i="5"/>
  <c r="I162" i="5" s="1"/>
  <c r="G10" i="3"/>
  <c r="K12" i="3" s="1"/>
  <c r="G144" i="4"/>
  <c r="I144" i="4" s="1"/>
  <c r="G146" i="4"/>
  <c r="I146" i="4" s="1"/>
  <c r="K129" i="5"/>
  <c r="G144" i="5"/>
  <c r="I144" i="5" s="1"/>
  <c r="G146" i="5"/>
  <c r="I146" i="5" s="1"/>
  <c r="G28" i="5"/>
  <c r="G26" i="5"/>
  <c r="G145" i="5"/>
  <c r="I145" i="5" s="1"/>
  <c r="I217" i="5"/>
  <c r="K129" i="4"/>
  <c r="G26" i="4"/>
  <c r="G145" i="4"/>
  <c r="I145" i="4" s="1"/>
  <c r="G168" i="4"/>
  <c r="I168" i="4" s="1"/>
  <c r="H100" i="3"/>
  <c r="G45" i="3"/>
  <c r="G50" i="3"/>
  <c r="G61" i="3"/>
  <c r="G78" i="3"/>
  <c r="H92" i="3"/>
  <c r="K96" i="3"/>
  <c r="L96" i="3" s="1"/>
  <c r="H97" i="3"/>
  <c r="G176" i="3"/>
  <c r="I176" i="3" s="1"/>
  <c r="K213" i="3"/>
  <c r="H102" i="3"/>
  <c r="H106" i="3"/>
  <c r="E117" i="3"/>
  <c r="H120" i="3"/>
  <c r="H124" i="3"/>
  <c r="H141" i="3"/>
  <c r="J141" i="3" s="1"/>
  <c r="G161" i="3"/>
  <c r="F165" i="3"/>
  <c r="G165" i="3" s="1"/>
  <c r="I165" i="3" s="1"/>
  <c r="G162" i="3"/>
  <c r="I162" i="3" s="1"/>
  <c r="G163" i="3"/>
  <c r="G204" i="3"/>
  <c r="I204" i="3" s="1"/>
  <c r="I217" i="3"/>
  <c r="K217" i="3" s="1"/>
  <c r="G229" i="3"/>
  <c r="H122" i="3"/>
  <c r="G9" i="2"/>
  <c r="K20" i="2" s="1"/>
  <c r="G45" i="2"/>
  <c r="H100" i="2"/>
  <c r="H129" i="2"/>
  <c r="J129" i="2" s="1"/>
  <c r="F155" i="2"/>
  <c r="K141" i="2"/>
  <c r="I215" i="2"/>
  <c r="K215" i="2" s="1"/>
  <c r="G21" i="2"/>
  <c r="G49" i="2"/>
  <c r="G65" i="2"/>
  <c r="F75" i="2"/>
  <c r="H105" i="2"/>
  <c r="H113" i="2"/>
  <c r="H117" i="2"/>
  <c r="F139" i="2"/>
  <c r="G145" i="2"/>
  <c r="I145" i="2" s="1"/>
  <c r="G17" i="2"/>
  <c r="K17" i="2" s="1"/>
  <c r="G57" i="2"/>
  <c r="G60" i="2"/>
  <c r="E75" i="2"/>
  <c r="G79" i="2"/>
  <c r="G83" i="2"/>
  <c r="H88" i="2"/>
  <c r="H87" i="2"/>
  <c r="F93" i="2"/>
  <c r="H91" i="2"/>
  <c r="H95" i="2"/>
  <c r="H101" i="2"/>
  <c r="H106" i="2"/>
  <c r="H110" i="2"/>
  <c r="H109" i="2"/>
  <c r="F115" i="2"/>
  <c r="H114" i="2"/>
  <c r="H124" i="2"/>
  <c r="J124" i="2" s="1"/>
  <c r="H126" i="2"/>
  <c r="J126" i="2" s="1"/>
  <c r="G141" i="2"/>
  <c r="I141" i="2" s="1"/>
  <c r="G142" i="2"/>
  <c r="I142" i="2" s="1"/>
  <c r="G144" i="2"/>
  <c r="I144" i="2" s="1"/>
  <c r="G158" i="2"/>
  <c r="F163" i="2"/>
  <c r="G77" i="2"/>
  <c r="G161" i="2"/>
  <c r="G166" i="2"/>
  <c r="I166" i="2" s="1"/>
  <c r="G169" i="2"/>
  <c r="I169" i="2" s="1"/>
  <c r="G175" i="2"/>
  <c r="I175" i="2" s="1"/>
  <c r="G182" i="2"/>
  <c r="I182" i="2" s="1"/>
  <c r="L182" i="2" s="1"/>
  <c r="G165" i="2"/>
  <c r="I165" i="2" s="1"/>
  <c r="G168" i="2"/>
  <c r="I168" i="2" s="1"/>
  <c r="G171" i="2"/>
  <c r="I171" i="2" s="1"/>
  <c r="G177" i="2"/>
  <c r="I177" i="2" s="1"/>
  <c r="L177" i="2" s="1"/>
  <c r="G184" i="2"/>
  <c r="I184" i="2" s="1"/>
  <c r="E202" i="2"/>
  <c r="G202" i="2" s="1"/>
  <c r="I202" i="2" s="1"/>
  <c r="H204" i="2"/>
  <c r="J204" i="2" s="1"/>
  <c r="K204" i="2" s="1"/>
  <c r="H215" i="2"/>
  <c r="J215" i="2" s="1"/>
  <c r="E227" i="2"/>
  <c r="G26" i="18" l="1"/>
  <c r="F28" i="18"/>
  <c r="G28" i="18" s="1"/>
  <c r="F28" i="17"/>
  <c r="G28" i="17" s="1"/>
  <c r="G26" i="17"/>
  <c r="F145" i="18"/>
  <c r="G145" i="18" s="1"/>
  <c r="I145" i="18" s="1"/>
  <c r="F147" i="18"/>
  <c r="G147" i="18" s="1"/>
  <c r="I147" i="18" s="1"/>
  <c r="F146" i="18"/>
  <c r="G146" i="18" s="1"/>
  <c r="I146" i="18" s="1"/>
  <c r="F144" i="18"/>
  <c r="F143" i="18"/>
  <c r="G144" i="18"/>
  <c r="I144" i="18" s="1"/>
  <c r="F127" i="16"/>
  <c r="J127" i="18"/>
  <c r="F128" i="16"/>
  <c r="H128" i="16" s="1"/>
  <c r="J128" i="16" s="1"/>
  <c r="J128" i="18"/>
  <c r="F129" i="16"/>
  <c r="H129" i="16" s="1"/>
  <c r="J129" i="16" s="1"/>
  <c r="J129" i="18"/>
  <c r="F144" i="16"/>
  <c r="G144" i="16" s="1"/>
  <c r="I144" i="16" s="1"/>
  <c r="F143" i="16"/>
  <c r="F147" i="16"/>
  <c r="G147" i="16" s="1"/>
  <c r="I147" i="16" s="1"/>
  <c r="F27" i="16"/>
  <c r="G27" i="16" s="1"/>
  <c r="F26" i="16"/>
  <c r="G28" i="15"/>
  <c r="H127" i="16"/>
  <c r="J127" i="16" s="1"/>
  <c r="F145" i="14"/>
  <c r="G145" i="14" s="1"/>
  <c r="I145" i="14" s="1"/>
  <c r="F145" i="16"/>
  <c r="F146" i="16"/>
  <c r="G146" i="16" s="1"/>
  <c r="I146" i="16" s="1"/>
  <c r="G26" i="13"/>
  <c r="F28" i="13"/>
  <c r="G28" i="13" s="1"/>
  <c r="F27" i="14"/>
  <c r="G27" i="14" s="1"/>
  <c r="F26" i="12"/>
  <c r="F26" i="14"/>
  <c r="F144" i="14"/>
  <c r="G144" i="14" s="1"/>
  <c r="I144" i="14" s="1"/>
  <c r="F143" i="14"/>
  <c r="F128" i="12"/>
  <c r="H128" i="12" s="1"/>
  <c r="J128" i="12" s="1"/>
  <c r="F128" i="14"/>
  <c r="H128" i="14" s="1"/>
  <c r="J128" i="14" s="1"/>
  <c r="F129" i="12"/>
  <c r="H129" i="12" s="1"/>
  <c r="J129" i="12" s="1"/>
  <c r="F129" i="14"/>
  <c r="H129" i="14" s="1"/>
  <c r="J129" i="14" s="1"/>
  <c r="F127" i="12"/>
  <c r="H127" i="12" s="1"/>
  <c r="J127" i="12" s="1"/>
  <c r="K129" i="12" s="1"/>
  <c r="F127" i="14"/>
  <c r="F147" i="14"/>
  <c r="G147" i="14" s="1"/>
  <c r="I147" i="14" s="1"/>
  <c r="F146" i="14"/>
  <c r="G146" i="14" s="1"/>
  <c r="I146" i="14" s="1"/>
  <c r="F27" i="10"/>
  <c r="G27" i="10" s="1"/>
  <c r="F27" i="12"/>
  <c r="G27" i="12" s="1"/>
  <c r="G26" i="12"/>
  <c r="F231" i="3"/>
  <c r="F144" i="12"/>
  <c r="F143" i="12"/>
  <c r="F28" i="11"/>
  <c r="F145" i="12"/>
  <c r="F147" i="12"/>
  <c r="G147" i="12" s="1"/>
  <c r="I147" i="12" s="1"/>
  <c r="G145" i="12"/>
  <c r="I145" i="12" s="1"/>
  <c r="G144" i="12"/>
  <c r="I144" i="12" s="1"/>
  <c r="F146" i="12"/>
  <c r="G146" i="12" s="1"/>
  <c r="I146" i="12" s="1"/>
  <c r="G85" i="2"/>
  <c r="G191" i="2"/>
  <c r="I191" i="2" s="1"/>
  <c r="K127" i="2"/>
  <c r="H93" i="2"/>
  <c r="L94" i="2" s="1"/>
  <c r="E231" i="3"/>
  <c r="F28" i="9"/>
  <c r="G28" i="9" s="1"/>
  <c r="G26" i="9"/>
  <c r="G163" i="2"/>
  <c r="I163" i="2" s="1"/>
  <c r="H115" i="2"/>
  <c r="H213" i="2"/>
  <c r="J213" i="2" s="1"/>
  <c r="F26" i="7"/>
  <c r="F26" i="10"/>
  <c r="F145" i="10"/>
  <c r="G145" i="10" s="1"/>
  <c r="I145" i="10" s="1"/>
  <c r="F146" i="10"/>
  <c r="F127" i="10"/>
  <c r="H127" i="10" s="1"/>
  <c r="J127" i="10" s="1"/>
  <c r="F147" i="10"/>
  <c r="G147" i="10" s="1"/>
  <c r="I147" i="10" s="1"/>
  <c r="F83" i="10"/>
  <c r="F85" i="10" s="1"/>
  <c r="F128" i="10"/>
  <c r="H128" i="10" s="1"/>
  <c r="J128" i="10" s="1"/>
  <c r="F129" i="10"/>
  <c r="H129" i="10" s="1"/>
  <c r="J129" i="10" s="1"/>
  <c r="F144" i="10"/>
  <c r="G144" i="10" s="1"/>
  <c r="I144" i="10" s="1"/>
  <c r="F143" i="10"/>
  <c r="G146" i="10"/>
  <c r="I146" i="10" s="1"/>
  <c r="F145" i="7"/>
  <c r="G145" i="7" s="1"/>
  <c r="I145" i="7" s="1"/>
  <c r="F85" i="8"/>
  <c r="G27" i="6"/>
  <c r="F27" i="7"/>
  <c r="G27" i="7" s="1"/>
  <c r="G26" i="7"/>
  <c r="G28" i="8"/>
  <c r="H128" i="6"/>
  <c r="J128" i="6" s="1"/>
  <c r="F128" i="7"/>
  <c r="H128" i="7" s="1"/>
  <c r="J128" i="7" s="1"/>
  <c r="H129" i="6"/>
  <c r="J129" i="6" s="1"/>
  <c r="F129" i="7"/>
  <c r="H129" i="7" s="1"/>
  <c r="J129" i="7" s="1"/>
  <c r="G144" i="6"/>
  <c r="I144" i="6" s="1"/>
  <c r="F144" i="7"/>
  <c r="G144" i="7" s="1"/>
  <c r="I144" i="7" s="1"/>
  <c r="H127" i="6"/>
  <c r="J127" i="6" s="1"/>
  <c r="K129" i="6" s="1"/>
  <c r="F127" i="7"/>
  <c r="H127" i="7" s="1"/>
  <c r="J127" i="7" s="1"/>
  <c r="K129" i="7" s="1"/>
  <c r="G147" i="6"/>
  <c r="I147" i="6" s="1"/>
  <c r="F147" i="7"/>
  <c r="G147" i="7" s="1"/>
  <c r="I147" i="7" s="1"/>
  <c r="F85" i="6"/>
  <c r="F83" i="7"/>
  <c r="F85" i="7" s="1"/>
  <c r="G146" i="6"/>
  <c r="I146" i="6" s="1"/>
  <c r="F146" i="7"/>
  <c r="G146" i="7" s="1"/>
  <c r="I146" i="7" s="1"/>
  <c r="F143" i="7"/>
  <c r="F28" i="6"/>
  <c r="G28" i="6" s="1"/>
  <c r="G26" i="6"/>
  <c r="G227" i="2"/>
  <c r="I227" i="2" s="1"/>
  <c r="H117" i="3"/>
  <c r="H231" i="3" s="1"/>
  <c r="G145" i="6"/>
  <c r="I145" i="6" s="1"/>
  <c r="G155" i="2"/>
  <c r="I155" i="2" s="1"/>
  <c r="H75" i="2"/>
  <c r="F229" i="2"/>
  <c r="K157" i="3"/>
  <c r="K230" i="3"/>
  <c r="L213" i="3"/>
  <c r="G231" i="3"/>
  <c r="I229" i="3"/>
  <c r="I231" i="3" s="1"/>
  <c r="I233" i="3" s="1"/>
  <c r="E229" i="2"/>
  <c r="K144" i="2"/>
  <c r="H139" i="2"/>
  <c r="J139" i="2" s="1"/>
  <c r="K91" i="2"/>
  <c r="K93" i="2" s="1"/>
  <c r="K96" i="2"/>
  <c r="L96" i="2" s="1"/>
  <c r="L25" i="2"/>
  <c r="K12" i="2"/>
  <c r="K129" i="16" l="1"/>
  <c r="K129" i="18"/>
  <c r="G26" i="16"/>
  <c r="F28" i="16"/>
  <c r="G28" i="16" s="1"/>
  <c r="G145" i="16"/>
  <c r="I145" i="16" s="1"/>
  <c r="F232" i="3"/>
  <c r="F28" i="12"/>
  <c r="G28" i="12" s="1"/>
  <c r="F28" i="14"/>
  <c r="G28" i="14" s="1"/>
  <c r="G26" i="14"/>
  <c r="H127" i="14"/>
  <c r="J127" i="14" s="1"/>
  <c r="G28" i="11"/>
  <c r="I229" i="2"/>
  <c r="I231" i="2" s="1"/>
  <c r="F28" i="10"/>
  <c r="G28" i="10" s="1"/>
  <c r="G26" i="10"/>
  <c r="K129" i="10"/>
  <c r="F28" i="7"/>
  <c r="G28" i="7" s="1"/>
  <c r="G229" i="2"/>
  <c r="F230" i="2"/>
  <c r="J232" i="3"/>
  <c r="J235" i="3" s="1"/>
  <c r="H232" i="3"/>
  <c r="G236" i="3" s="1"/>
  <c r="J229" i="2"/>
  <c r="K228" i="2"/>
  <c r="K155" i="2"/>
  <c r="L211" i="2"/>
  <c r="H229" i="2"/>
  <c r="K129" i="14" l="1"/>
  <c r="H230" i="2"/>
  <c r="G234" i="2" s="1"/>
  <c r="J233" i="3"/>
  <c r="J230" i="2"/>
  <c r="J233" i="2" s="1"/>
  <c r="J231" i="2" l="1"/>
  <c r="G155" i="5" l="1"/>
  <c r="I155" i="5" s="1"/>
  <c r="G227" i="5"/>
  <c r="I227" i="5" s="1"/>
  <c r="G198" i="5" l="1"/>
  <c r="I198" i="5" s="1"/>
  <c r="G51" i="9" l="1"/>
  <c r="F120" i="9" l="1"/>
  <c r="H120" i="9" s="1"/>
  <c r="H119" i="9"/>
  <c r="G227" i="9" l="1"/>
  <c r="I227" i="9" l="1"/>
  <c r="H133" i="13" l="1"/>
  <c r="J133" i="13" s="1"/>
  <c r="G198" i="13"/>
  <c r="I198" i="13" s="1"/>
  <c r="G149" i="13"/>
  <c r="I149" i="13" s="1"/>
  <c r="G162" i="13"/>
  <c r="I162" i="13" s="1"/>
  <c r="E165" i="13"/>
  <c r="G165" i="13" s="1"/>
  <c r="I165" i="13" s="1"/>
  <c r="G228" i="13" l="1"/>
  <c r="I228" i="13" s="1"/>
  <c r="G173" i="13"/>
  <c r="I173" i="13" s="1"/>
  <c r="E168" i="13" l="1"/>
  <c r="G168" i="13" s="1"/>
  <c r="I168" i="13" s="1"/>
  <c r="G167" i="13"/>
  <c r="I167" i="13" s="1"/>
  <c r="G223" i="13" l="1"/>
  <c r="I223" i="13" s="1"/>
  <c r="H137" i="13" l="1"/>
  <c r="J137" i="13" s="1"/>
  <c r="G188" i="13" l="1"/>
  <c r="I188" i="13" s="1"/>
  <c r="G154" i="13" l="1"/>
  <c r="I154" i="13" s="1"/>
  <c r="G154" i="17" l="1"/>
  <c r="I154" i="17" s="1"/>
  <c r="H137" i="17" l="1"/>
  <c r="J137" i="17" s="1"/>
  <c r="G197" i="17" l="1"/>
  <c r="I197" i="17" s="1"/>
  <c r="G198" i="17"/>
  <c r="I198" i="17" s="1"/>
  <c r="E202" i="17" l="1"/>
  <c r="G202" i="17" s="1"/>
  <c r="I202" i="17" s="1"/>
  <c r="F191" i="17"/>
  <c r="F193" i="17" s="1"/>
  <c r="E191" i="17"/>
  <c r="E186" i="17"/>
  <c r="E143" i="17"/>
  <c r="G191" i="17" l="1"/>
  <c r="I191" i="17" s="1"/>
  <c r="G143" i="17"/>
  <c r="I143" i="17" s="1"/>
  <c r="K143" i="17" s="1"/>
  <c r="G186" i="17"/>
  <c r="I186" i="17" s="1"/>
  <c r="L187" i="17" s="1"/>
  <c r="E193" i="17"/>
  <c r="G193" i="17" s="1"/>
  <c r="I193" i="17" s="1"/>
  <c r="E9" i="17"/>
  <c r="E199" i="17" l="1"/>
  <c r="G199" i="17" s="1"/>
  <c r="I199" i="17" s="1"/>
  <c r="E182" i="17"/>
  <c r="G182" i="17" s="1"/>
  <c r="I182" i="17" s="1"/>
  <c r="L182" i="17" s="1"/>
  <c r="E181" i="17"/>
  <c r="G181" i="17" s="1"/>
  <c r="I181" i="17" s="1"/>
  <c r="L181" i="17" s="1"/>
  <c r="E179" i="17"/>
  <c r="E155" i="17"/>
  <c r="G155" i="17" s="1"/>
  <c r="I155" i="17" s="1"/>
  <c r="E151" i="17"/>
  <c r="E148" i="17"/>
  <c r="F73" i="17"/>
  <c r="H73" i="17" s="1"/>
  <c r="F72" i="17"/>
  <c r="H72" i="17" s="1"/>
  <c r="F70" i="17"/>
  <c r="F44" i="17"/>
  <c r="F47" i="17" s="1"/>
  <c r="E44" i="17"/>
  <c r="G44" i="17" l="1"/>
  <c r="E47" i="17"/>
  <c r="G47" i="17" s="1"/>
  <c r="H70" i="17"/>
  <c r="F75" i="17"/>
  <c r="H75" i="17" s="1"/>
  <c r="G179" i="17"/>
  <c r="I179" i="17" s="1"/>
  <c r="L179" i="17" s="1"/>
  <c r="E184" i="17"/>
  <c r="G184" i="17" s="1"/>
  <c r="I184" i="17" s="1"/>
  <c r="G148" i="17"/>
  <c r="I148" i="17" s="1"/>
  <c r="E157" i="17"/>
  <c r="F214" i="17"/>
  <c r="H214" i="17" s="1"/>
  <c r="J214" i="17" s="1"/>
  <c r="K214" i="17" s="1"/>
  <c r="H138" i="17"/>
  <c r="J138" i="17" s="1"/>
  <c r="H134" i="17"/>
  <c r="J134" i="17" s="1"/>
  <c r="H130" i="17"/>
  <c r="J130" i="17" s="1"/>
  <c r="F126" i="17"/>
  <c r="F100" i="17"/>
  <c r="L184" i="17" l="1"/>
  <c r="G18" i="17"/>
  <c r="K18" i="17"/>
  <c r="H126" i="17"/>
  <c r="J126" i="17" s="1"/>
  <c r="K126" i="17" s="1"/>
  <c r="E19" i="17"/>
  <c r="E100" i="17"/>
  <c r="H100" i="17" s="1"/>
  <c r="H95" i="17"/>
  <c r="E228" i="17"/>
  <c r="G228" i="17" s="1"/>
  <c r="I228" i="17" s="1"/>
  <c r="E225" i="17"/>
  <c r="G225" i="17" s="1"/>
  <c r="I225" i="17" s="1"/>
  <c r="E196" i="17"/>
  <c r="G196" i="17" s="1"/>
  <c r="I196" i="17" s="1"/>
  <c r="E195" i="17"/>
  <c r="E175" i="17"/>
  <c r="G175" i="17" s="1"/>
  <c r="I175" i="17" s="1"/>
  <c r="E173" i="17"/>
  <c r="E170" i="17"/>
  <c r="E162" i="17"/>
  <c r="F87" i="17"/>
  <c r="F88" i="17" s="1"/>
  <c r="E87" i="17"/>
  <c r="F83" i="17"/>
  <c r="E53" i="17"/>
  <c r="G53" i="17" s="1"/>
  <c r="E51" i="17"/>
  <c r="E91" i="17"/>
  <c r="E90" i="17"/>
  <c r="G7" i="17" l="1"/>
  <c r="E93" i="17"/>
  <c r="G51" i="17"/>
  <c r="E55" i="17"/>
  <c r="G55" i="17" s="1"/>
  <c r="E88" i="17"/>
  <c r="H88" i="17" s="1"/>
  <c r="H87" i="17"/>
  <c r="E165" i="17"/>
  <c r="G165" i="17" s="1"/>
  <c r="I165" i="17" s="1"/>
  <c r="G162" i="17"/>
  <c r="I162" i="17" s="1"/>
  <c r="E177" i="17"/>
  <c r="G177" i="17" s="1"/>
  <c r="I177" i="17" s="1"/>
  <c r="G173" i="17"/>
  <c r="I173" i="17" s="1"/>
  <c r="G195" i="17"/>
  <c r="I195" i="17" s="1"/>
  <c r="E204" i="17"/>
  <c r="G204" i="17" s="1"/>
  <c r="I204" i="17" s="1"/>
  <c r="E171" i="17"/>
  <c r="G171" i="17" s="1"/>
  <c r="I171" i="17" s="1"/>
  <c r="G170" i="17"/>
  <c r="I170" i="17" s="1"/>
  <c r="K225" i="17"/>
  <c r="F19" i="17" l="1"/>
  <c r="G19" i="17" s="1"/>
  <c r="G17" i="17"/>
  <c r="K17" i="17" s="1"/>
  <c r="F91" i="17"/>
  <c r="H91" i="17" s="1"/>
  <c r="F90" i="17"/>
  <c r="F93" i="17" l="1"/>
  <c r="H90" i="17"/>
  <c r="L90" i="17" s="1"/>
  <c r="L92" i="17" s="1"/>
  <c r="E223" i="17"/>
  <c r="E222" i="17"/>
  <c r="G222" i="17" s="1"/>
  <c r="I222" i="17" s="1"/>
  <c r="E221" i="17"/>
  <c r="G221" i="17" s="1"/>
  <c r="I221" i="17" s="1"/>
  <c r="E220" i="17"/>
  <c r="G220" i="17" s="1"/>
  <c r="I220" i="17" s="1"/>
  <c r="E218" i="17"/>
  <c r="F212" i="17"/>
  <c r="F211" i="17"/>
  <c r="H211" i="17" s="1"/>
  <c r="J211" i="17" s="1"/>
  <c r="F210" i="17"/>
  <c r="H210" i="17" s="1"/>
  <c r="J210" i="17" s="1"/>
  <c r="F209" i="17"/>
  <c r="H209" i="17" s="1"/>
  <c r="J209" i="17" s="1"/>
  <c r="F207" i="17"/>
  <c r="F14" i="17"/>
  <c r="E14" i="17"/>
  <c r="F13" i="17"/>
  <c r="E13" i="17"/>
  <c r="F12" i="17"/>
  <c r="E12" i="17"/>
  <c r="F10" i="17"/>
  <c r="E10" i="17"/>
  <c r="F9" i="17"/>
  <c r="E15" i="17" l="1"/>
  <c r="G12" i="17"/>
  <c r="G13" i="17"/>
  <c r="G10" i="17"/>
  <c r="H207" i="17"/>
  <c r="J207" i="17" s="1"/>
  <c r="L9" i="17"/>
  <c r="G9" i="17"/>
  <c r="G218" i="17"/>
  <c r="K93" i="17"/>
  <c r="H93" i="17"/>
  <c r="E199" i="15"/>
  <c r="G199" i="15" s="1"/>
  <c r="I199" i="15" s="1"/>
  <c r="I218" i="17" l="1"/>
  <c r="K19" i="17"/>
  <c r="K79" i="17"/>
  <c r="E202" i="15"/>
  <c r="G202" i="15" s="1"/>
  <c r="I202" i="15" s="1"/>
  <c r="E143" i="15"/>
  <c r="F126" i="15"/>
  <c r="E51" i="15"/>
  <c r="F44" i="15"/>
  <c r="F47" i="15" s="1"/>
  <c r="E44" i="15"/>
  <c r="F18" i="15"/>
  <c r="F10" i="15"/>
  <c r="E10" i="15"/>
  <c r="E9" i="15"/>
  <c r="G10" i="15" l="1"/>
  <c r="H126" i="15"/>
  <c r="J126" i="15" s="1"/>
  <c r="L143" i="15"/>
  <c r="G44" i="15"/>
  <c r="E47" i="15"/>
  <c r="G47" i="15" s="1"/>
  <c r="G51" i="15"/>
  <c r="G143" i="15"/>
  <c r="I143" i="15" s="1"/>
  <c r="K143" i="15" s="1"/>
  <c r="E222" i="15"/>
  <c r="G222" i="15" s="1"/>
  <c r="I222" i="15" s="1"/>
  <c r="E221" i="15"/>
  <c r="G221" i="15" s="1"/>
  <c r="I221" i="15" s="1"/>
  <c r="E220" i="15"/>
  <c r="G220" i="15" s="1"/>
  <c r="I220" i="15" s="1"/>
  <c r="E218" i="15"/>
  <c r="F211" i="15"/>
  <c r="H211" i="15" s="1"/>
  <c r="J211" i="15" s="1"/>
  <c r="F210" i="15"/>
  <c r="H210" i="15" s="1"/>
  <c r="J210" i="15" s="1"/>
  <c r="F209" i="15"/>
  <c r="H209" i="15" s="1"/>
  <c r="J209" i="15" s="1"/>
  <c r="F207" i="15"/>
  <c r="F87" i="15"/>
  <c r="F88" i="15" s="1"/>
  <c r="E87" i="15"/>
  <c r="E14" i="15"/>
  <c r="F13" i="15"/>
  <c r="E13" i="15"/>
  <c r="F12" i="15"/>
  <c r="E12" i="15"/>
  <c r="F9" i="15"/>
  <c r="L9" i="15" s="1"/>
  <c r="G12" i="15" l="1"/>
  <c r="G13" i="15"/>
  <c r="H87" i="15"/>
  <c r="E88" i="15"/>
  <c r="H88" i="15" s="1"/>
  <c r="H207" i="15"/>
  <c r="J207" i="15" s="1"/>
  <c r="F212" i="15"/>
  <c r="H212" i="15" s="1"/>
  <c r="J212" i="15" s="1"/>
  <c r="E223" i="15"/>
  <c r="G223" i="15" s="1"/>
  <c r="I223" i="15" s="1"/>
  <c r="F14" i="15"/>
  <c r="G14" i="15" s="1"/>
  <c r="G218" i="15"/>
  <c r="G9" i="15"/>
  <c r="K19" i="15" l="1"/>
  <c r="K12" i="15"/>
  <c r="I218" i="15"/>
  <c r="K217" i="15" s="1"/>
  <c r="G14" i="17"/>
  <c r="K12" i="17" s="1"/>
  <c r="F15" i="17"/>
  <c r="K206" i="15"/>
  <c r="G223" i="17"/>
  <c r="E229" i="17"/>
  <c r="H212" i="17"/>
  <c r="J212" i="17" s="1"/>
  <c r="K206" i="17" s="1"/>
  <c r="F215" i="17"/>
  <c r="H215" i="17" s="1"/>
  <c r="E182" i="15"/>
  <c r="G182" i="15" s="1"/>
  <c r="I182" i="15" s="1"/>
  <c r="L182" i="15" s="1"/>
  <c r="E181" i="15"/>
  <c r="G181" i="15" s="1"/>
  <c r="I181" i="15" s="1"/>
  <c r="L181" i="15" s="1"/>
  <c r="E179" i="15"/>
  <c r="E155" i="15"/>
  <c r="G155" i="15" s="1"/>
  <c r="I155" i="15" s="1"/>
  <c r="E154" i="15"/>
  <c r="G154" i="15" s="1"/>
  <c r="I154" i="15" s="1"/>
  <c r="E151" i="15"/>
  <c r="E148" i="15"/>
  <c r="F73" i="15"/>
  <c r="H73" i="15" s="1"/>
  <c r="F72" i="15"/>
  <c r="H72" i="15" s="1"/>
  <c r="F70" i="15"/>
  <c r="G148" i="15" l="1"/>
  <c r="I148" i="15" s="1"/>
  <c r="E157" i="15"/>
  <c r="G179" i="15"/>
  <c r="I179" i="15" s="1"/>
  <c r="L179" i="15" s="1"/>
  <c r="E184" i="15"/>
  <c r="G184" i="15" s="1"/>
  <c r="I184" i="15" s="1"/>
  <c r="J215" i="17"/>
  <c r="L79" i="17"/>
  <c r="L80" i="17" s="1"/>
  <c r="G15" i="17"/>
  <c r="F75" i="15"/>
  <c r="H75" i="15" s="1"/>
  <c r="H70" i="15"/>
  <c r="I223" i="17"/>
  <c r="K217" i="17" s="1"/>
  <c r="G229" i="17"/>
  <c r="F214" i="15"/>
  <c r="F138" i="15"/>
  <c r="H138" i="15" s="1"/>
  <c r="J138" i="15" s="1"/>
  <c r="F137" i="15"/>
  <c r="H137" i="15" s="1"/>
  <c r="J137" i="15" s="1"/>
  <c r="F134" i="15"/>
  <c r="H134" i="15" s="1"/>
  <c r="J134" i="15" s="1"/>
  <c r="F130" i="15"/>
  <c r="F95" i="15"/>
  <c r="F100" i="15" s="1"/>
  <c r="E95" i="15"/>
  <c r="E18" i="15"/>
  <c r="E17" i="15"/>
  <c r="L184" i="15" l="1"/>
  <c r="K18" i="15"/>
  <c r="G18" i="15"/>
  <c r="E19" i="15"/>
  <c r="E100" i="15"/>
  <c r="H100" i="15" s="1"/>
  <c r="H95" i="15"/>
  <c r="I229" i="17"/>
  <c r="H130" i="15"/>
  <c r="J130" i="15" s="1"/>
  <c r="H214" i="15"/>
  <c r="J214" i="15" s="1"/>
  <c r="K214" i="15" s="1"/>
  <c r="F215" i="15"/>
  <c r="H215" i="15" s="1"/>
  <c r="J215" i="15" s="1"/>
  <c r="E228" i="15"/>
  <c r="G228" i="15" s="1"/>
  <c r="I228" i="15" s="1"/>
  <c r="E225" i="15"/>
  <c r="E198" i="15"/>
  <c r="G198" i="15" s="1"/>
  <c r="I198" i="15" s="1"/>
  <c r="E197" i="15"/>
  <c r="G197" i="15" s="1"/>
  <c r="I197" i="15" s="1"/>
  <c r="E196" i="15"/>
  <c r="G196" i="15" s="1"/>
  <c r="I196" i="15" s="1"/>
  <c r="E195" i="15"/>
  <c r="E191" i="15"/>
  <c r="F191" i="15"/>
  <c r="F193" i="15" s="1"/>
  <c r="E186" i="15"/>
  <c r="E173" i="15"/>
  <c r="E170" i="15"/>
  <c r="E162" i="15"/>
  <c r="E53" i="15"/>
  <c r="E91" i="15"/>
  <c r="E90" i="15"/>
  <c r="F7" i="15"/>
  <c r="F15" i="15" s="1"/>
  <c r="E7" i="15"/>
  <c r="G7" i="15" l="1"/>
  <c r="E15" i="15"/>
  <c r="E93" i="15"/>
  <c r="G53" i="15"/>
  <c r="E55" i="15"/>
  <c r="G55" i="15" s="1"/>
  <c r="F83" i="15"/>
  <c r="F85" i="15" s="1"/>
  <c r="F85" i="17"/>
  <c r="E171" i="15"/>
  <c r="G171" i="15" s="1"/>
  <c r="I171" i="15" s="1"/>
  <c r="G170" i="15"/>
  <c r="I170" i="15" s="1"/>
  <c r="G186" i="15"/>
  <c r="I186" i="15" s="1"/>
  <c r="E193" i="15"/>
  <c r="G193" i="15" s="1"/>
  <c r="I193" i="15" s="1"/>
  <c r="G191" i="15"/>
  <c r="I191" i="15" s="1"/>
  <c r="G225" i="15"/>
  <c r="E229" i="15"/>
  <c r="E83" i="15"/>
  <c r="G162" i="15"/>
  <c r="I162" i="15" s="1"/>
  <c r="E165" i="15"/>
  <c r="G165" i="15" s="1"/>
  <c r="I165" i="15" s="1"/>
  <c r="E177" i="15"/>
  <c r="G177" i="15" s="1"/>
  <c r="I177" i="15" s="1"/>
  <c r="G173" i="15"/>
  <c r="I173" i="15" s="1"/>
  <c r="E204" i="15"/>
  <c r="G204" i="15" s="1"/>
  <c r="I204" i="15" s="1"/>
  <c r="G195" i="15"/>
  <c r="I195" i="15" s="1"/>
  <c r="F17" i="15"/>
  <c r="F136" i="15" l="1"/>
  <c r="G83" i="17"/>
  <c r="E85" i="17"/>
  <c r="I225" i="15"/>
  <c r="K225" i="15" s="1"/>
  <c r="G229" i="15"/>
  <c r="G15" i="15"/>
  <c r="K79" i="15"/>
  <c r="F19" i="15"/>
  <c r="G19" i="15" s="1"/>
  <c r="G17" i="15"/>
  <c r="K17" i="15" s="1"/>
  <c r="G83" i="15"/>
  <c r="E85" i="15"/>
  <c r="G85" i="15" s="1"/>
  <c r="F91" i="15"/>
  <c r="H91" i="15" s="1"/>
  <c r="F90" i="15"/>
  <c r="I229" i="15" l="1"/>
  <c r="G85" i="17"/>
  <c r="E231" i="17"/>
  <c r="H136" i="17"/>
  <c r="J136" i="17" s="1"/>
  <c r="F141" i="17"/>
  <c r="H141" i="17" s="1"/>
  <c r="F93" i="15"/>
  <c r="H90" i="15"/>
  <c r="L90" i="15" s="1"/>
  <c r="L92" i="15" s="1"/>
  <c r="E231" i="15"/>
  <c r="H136" i="15"/>
  <c r="J136" i="15" s="1"/>
  <c r="F141" i="15"/>
  <c r="H141" i="15" s="1"/>
  <c r="J141" i="15" s="1"/>
  <c r="F126" i="13"/>
  <c r="L143" i="13"/>
  <c r="J141" i="17" l="1"/>
  <c r="H231" i="17"/>
  <c r="K230" i="15"/>
  <c r="J231" i="15"/>
  <c r="L79" i="15"/>
  <c r="L80" i="15" s="1"/>
  <c r="H93" i="15"/>
  <c r="H231" i="15" s="1"/>
  <c r="K93" i="15"/>
  <c r="F138" i="13"/>
  <c r="E138" i="13"/>
  <c r="E138" i="18" s="1"/>
  <c r="F17" i="13"/>
  <c r="F18" i="13"/>
  <c r="E17" i="13"/>
  <c r="E18" i="13"/>
  <c r="F134" i="13"/>
  <c r="H134" i="13" s="1"/>
  <c r="J134" i="13" s="1"/>
  <c r="E126" i="13"/>
  <c r="E126" i="18" s="1"/>
  <c r="E130" i="13"/>
  <c r="E130" i="18" s="1"/>
  <c r="F130" i="13"/>
  <c r="F95" i="13"/>
  <c r="F100" i="13" s="1"/>
  <c r="E95" i="13"/>
  <c r="F19" i="13" l="1"/>
  <c r="F141" i="13"/>
  <c r="H130" i="13"/>
  <c r="J130" i="13" s="1"/>
  <c r="E130" i="16"/>
  <c r="E130" i="14"/>
  <c r="H95" i="13"/>
  <c r="E100" i="13"/>
  <c r="H100" i="13" s="1"/>
  <c r="E126" i="14"/>
  <c r="E126" i="16"/>
  <c r="E141" i="13"/>
  <c r="H141" i="13" s="1"/>
  <c r="J141" i="13" s="1"/>
  <c r="H126" i="13"/>
  <c r="J126" i="13" s="1"/>
  <c r="K126" i="13" s="1"/>
  <c r="K18" i="13"/>
  <c r="G18" i="13"/>
  <c r="E138" i="16"/>
  <c r="E138" i="14"/>
  <c r="H138" i="13"/>
  <c r="J138" i="13" s="1"/>
  <c r="K230" i="17"/>
  <c r="J231" i="17"/>
  <c r="E19" i="13"/>
  <c r="G19" i="13" s="1"/>
  <c r="G17" i="13"/>
  <c r="K17" i="13" s="1"/>
  <c r="F122" i="13"/>
  <c r="F122" i="18" s="1"/>
  <c r="E108" i="13"/>
  <c r="E108" i="18" s="1"/>
  <c r="E111" i="13"/>
  <c r="E111" i="18" s="1"/>
  <c r="E107" i="13"/>
  <c r="E107" i="18" s="1"/>
  <c r="E106" i="13"/>
  <c r="E106" i="18" s="1"/>
  <c r="E119" i="13"/>
  <c r="E119" i="18" s="1"/>
  <c r="K126" i="18" l="1"/>
  <c r="H119" i="13"/>
  <c r="E119" i="16"/>
  <c r="E119" i="14"/>
  <c r="E120" i="13"/>
  <c r="H120" i="13" s="1"/>
  <c r="E107" i="16"/>
  <c r="H107" i="16" s="1"/>
  <c r="E107" i="14"/>
  <c r="H107" i="14" s="1"/>
  <c r="H107" i="18"/>
  <c r="H107" i="13"/>
  <c r="E111" i="16"/>
  <c r="E112" i="13"/>
  <c r="H112" i="13" s="1"/>
  <c r="H111" i="13"/>
  <c r="E111" i="14"/>
  <c r="H122" i="13"/>
  <c r="F122" i="16"/>
  <c r="F122" i="14"/>
  <c r="F124" i="13"/>
  <c r="H124" i="13" s="1"/>
  <c r="K230" i="13"/>
  <c r="E141" i="14"/>
  <c r="E106" i="16"/>
  <c r="E106" i="14"/>
  <c r="H106" i="13"/>
  <c r="E109" i="13"/>
  <c r="H109" i="13" s="1"/>
  <c r="H108" i="18"/>
  <c r="H108" i="13"/>
  <c r="E108" i="16"/>
  <c r="H108" i="16" s="1"/>
  <c r="E108" i="14"/>
  <c r="H108" i="14" s="1"/>
  <c r="K126" i="16"/>
  <c r="K126" i="14"/>
  <c r="E141" i="16"/>
  <c r="E141" i="18"/>
  <c r="E143" i="13"/>
  <c r="E222" i="13"/>
  <c r="G222" i="13" s="1"/>
  <c r="I222" i="13" s="1"/>
  <c r="H106" i="18" l="1"/>
  <c r="E109" i="18"/>
  <c r="H109" i="18" s="1"/>
  <c r="E109" i="14"/>
  <c r="H109" i="14" s="1"/>
  <c r="H106" i="14"/>
  <c r="F124" i="14"/>
  <c r="H124" i="14" s="1"/>
  <c r="H122" i="14"/>
  <c r="E112" i="14"/>
  <c r="H112" i="14" s="1"/>
  <c r="H111" i="14"/>
  <c r="E112" i="16"/>
  <c r="H112" i="16" s="1"/>
  <c r="H111" i="16"/>
  <c r="E120" i="14"/>
  <c r="G143" i="13"/>
  <c r="I143" i="13" s="1"/>
  <c r="K143" i="13" s="1"/>
  <c r="E109" i="16"/>
  <c r="H109" i="16" s="1"/>
  <c r="H106" i="16"/>
  <c r="F124" i="16"/>
  <c r="H124" i="16" s="1"/>
  <c r="H122" i="16"/>
  <c r="H122" i="18"/>
  <c r="F124" i="18"/>
  <c r="H124" i="18" s="1"/>
  <c r="E112" i="18"/>
  <c r="H112" i="18" s="1"/>
  <c r="H111" i="18"/>
  <c r="E120" i="16"/>
  <c r="E120" i="18"/>
  <c r="E83" i="13"/>
  <c r="E148" i="13"/>
  <c r="G148" i="13" s="1"/>
  <c r="I148" i="13" s="1"/>
  <c r="E53" i="13"/>
  <c r="G53" i="13" s="1"/>
  <c r="E51" i="13"/>
  <c r="F44" i="13"/>
  <c r="F47" i="13" s="1"/>
  <c r="E44" i="13"/>
  <c r="E47" i="13" l="1"/>
  <c r="G47" i="13" s="1"/>
  <c r="G44" i="13"/>
  <c r="G51" i="13"/>
  <c r="E55" i="13"/>
  <c r="G55" i="13" s="1"/>
  <c r="E85" i="13"/>
  <c r="F7" i="13"/>
  <c r="E7" i="13"/>
  <c r="G7" i="13" l="1"/>
  <c r="E221" i="13"/>
  <c r="G221" i="13" s="1"/>
  <c r="I221" i="13" s="1"/>
  <c r="E220" i="13"/>
  <c r="G220" i="13" s="1"/>
  <c r="I220" i="13" s="1"/>
  <c r="E218" i="13"/>
  <c r="F212" i="13"/>
  <c r="H212" i="13" s="1"/>
  <c r="J212" i="13" s="1"/>
  <c r="F211" i="13"/>
  <c r="H211" i="13" s="1"/>
  <c r="J211" i="13" s="1"/>
  <c r="F210" i="13"/>
  <c r="H210" i="13" s="1"/>
  <c r="J210" i="13" s="1"/>
  <c r="F209" i="13"/>
  <c r="H209" i="13" s="1"/>
  <c r="J209" i="13" s="1"/>
  <c r="F207" i="13"/>
  <c r="F87" i="13"/>
  <c r="F88" i="13" s="1"/>
  <c r="E87" i="13"/>
  <c r="F14" i="13"/>
  <c r="E14" i="13"/>
  <c r="F13" i="13"/>
  <c r="E13" i="13"/>
  <c r="F12" i="13"/>
  <c r="E12" i="13"/>
  <c r="F10" i="13"/>
  <c r="E10" i="13"/>
  <c r="F9" i="13"/>
  <c r="E9" i="13"/>
  <c r="G9" i="13" l="1"/>
  <c r="K19" i="13" s="1"/>
  <c r="G10" i="13"/>
  <c r="L9" i="13"/>
  <c r="G12" i="13"/>
  <c r="G13" i="13"/>
  <c r="G14" i="13"/>
  <c r="H87" i="13"/>
  <c r="E88" i="13"/>
  <c r="H88" i="13" s="1"/>
  <c r="H207" i="13"/>
  <c r="J207" i="13" s="1"/>
  <c r="K206" i="13" s="1"/>
  <c r="G218" i="13"/>
  <c r="E15" i="13"/>
  <c r="F15" i="13"/>
  <c r="K12" i="13" l="1"/>
  <c r="G15" i="13"/>
  <c r="I218" i="13"/>
  <c r="K217" i="13" s="1"/>
  <c r="E199" i="13"/>
  <c r="G199" i="13" s="1"/>
  <c r="I199" i="13" s="1"/>
  <c r="E182" i="13"/>
  <c r="G182" i="13" s="1"/>
  <c r="I182" i="13" s="1"/>
  <c r="L182" i="13" s="1"/>
  <c r="E181" i="13"/>
  <c r="G181" i="13" s="1"/>
  <c r="I181" i="13" s="1"/>
  <c r="L181" i="13" s="1"/>
  <c r="E179" i="13"/>
  <c r="E155" i="13"/>
  <c r="G155" i="13" s="1"/>
  <c r="I155" i="13" s="1"/>
  <c r="E151" i="13"/>
  <c r="F73" i="13"/>
  <c r="H73" i="13" s="1"/>
  <c r="F72" i="13"/>
  <c r="H72" i="13" s="1"/>
  <c r="F70" i="13"/>
  <c r="H70" i="13" l="1"/>
  <c r="F75" i="13"/>
  <c r="H75" i="13" s="1"/>
  <c r="E157" i="13"/>
  <c r="G179" i="13"/>
  <c r="I179" i="13" s="1"/>
  <c r="L179" i="13" s="1"/>
  <c r="E184" i="13"/>
  <c r="G184" i="13" s="1"/>
  <c r="I184" i="13" s="1"/>
  <c r="F214" i="13"/>
  <c r="E202" i="13"/>
  <c r="G202" i="13" s="1"/>
  <c r="I202" i="13" s="1"/>
  <c r="L184" i="13" l="1"/>
  <c r="H214" i="13"/>
  <c r="J214" i="13" s="1"/>
  <c r="K214" i="13" s="1"/>
  <c r="F215" i="13"/>
  <c r="H215" i="13" s="1"/>
  <c r="J215" i="13" s="1"/>
  <c r="J231" i="13" s="1"/>
  <c r="E225" i="13"/>
  <c r="E197" i="13"/>
  <c r="G197" i="13" s="1"/>
  <c r="I197" i="13" s="1"/>
  <c r="E196" i="13"/>
  <c r="G196" i="13" s="1"/>
  <c r="I196" i="13" s="1"/>
  <c r="E195" i="13"/>
  <c r="F191" i="13"/>
  <c r="F193" i="13" s="1"/>
  <c r="E191" i="13"/>
  <c r="E186" i="13"/>
  <c r="E175" i="13"/>
  <c r="E170" i="13"/>
  <c r="F83" i="13"/>
  <c r="E91" i="13"/>
  <c r="E90" i="13"/>
  <c r="F91" i="13"/>
  <c r="F90" i="13"/>
  <c r="F93" i="13" l="1"/>
  <c r="L79" i="13" s="1"/>
  <c r="G175" i="13"/>
  <c r="I175" i="13" s="1"/>
  <c r="E177" i="13"/>
  <c r="G177" i="13" s="1"/>
  <c r="I177" i="13" s="1"/>
  <c r="G191" i="13"/>
  <c r="I191" i="13" s="1"/>
  <c r="E204" i="13"/>
  <c r="G204" i="13" s="1"/>
  <c r="I204" i="13" s="1"/>
  <c r="G195" i="13"/>
  <c r="I195" i="13" s="1"/>
  <c r="G225" i="13"/>
  <c r="E229" i="13"/>
  <c r="E93" i="13"/>
  <c r="H90" i="13"/>
  <c r="F85" i="13"/>
  <c r="G85" i="13" s="1"/>
  <c r="G83" i="13"/>
  <c r="H91" i="13"/>
  <c r="E171" i="13"/>
  <c r="G171" i="13" s="1"/>
  <c r="I171" i="13" s="1"/>
  <c r="G170" i="13"/>
  <c r="I170" i="13" s="1"/>
  <c r="E193" i="13"/>
  <c r="G193" i="13" s="1"/>
  <c r="I193" i="13" s="1"/>
  <c r="G186" i="13"/>
  <c r="I186" i="13" s="1"/>
  <c r="L143" i="11"/>
  <c r="L90" i="13" l="1"/>
  <c r="L92" i="13" s="1"/>
  <c r="H93" i="13"/>
  <c r="H231" i="13" s="1"/>
  <c r="K93" i="13"/>
  <c r="K79" i="13"/>
  <c r="L80" i="13" s="1"/>
  <c r="I225" i="13"/>
  <c r="K225" i="13" s="1"/>
  <c r="G229" i="13"/>
  <c r="E231" i="13"/>
  <c r="E170" i="11"/>
  <c r="E162" i="11"/>
  <c r="E148" i="11"/>
  <c r="G148" i="11" s="1"/>
  <c r="I148" i="11" s="1"/>
  <c r="E51" i="11"/>
  <c r="E44" i="11"/>
  <c r="F44" i="11"/>
  <c r="F47" i="11" s="1"/>
  <c r="G51" i="11" l="1"/>
  <c r="G162" i="11"/>
  <c r="I162" i="11" s="1"/>
  <c r="E165" i="11"/>
  <c r="G165" i="11" s="1"/>
  <c r="I165" i="11" s="1"/>
  <c r="E47" i="11"/>
  <c r="G47" i="11" s="1"/>
  <c r="G44" i="11"/>
  <c r="G170" i="11"/>
  <c r="I170" i="11" s="1"/>
  <c r="E171" i="11"/>
  <c r="G171" i="11" s="1"/>
  <c r="I171" i="11" s="1"/>
  <c r="I229" i="13"/>
  <c r="F214" i="11"/>
  <c r="H214" i="11" s="1"/>
  <c r="J214" i="11" s="1"/>
  <c r="K214" i="11" s="1"/>
  <c r="E202" i="11"/>
  <c r="G202" i="11" s="1"/>
  <c r="I202" i="11" s="1"/>
  <c r="E198" i="11"/>
  <c r="G198" i="11" s="1"/>
  <c r="I198" i="11" s="1"/>
  <c r="E149" i="11"/>
  <c r="G149" i="11" s="1"/>
  <c r="I149" i="11" s="1"/>
  <c r="E143" i="11"/>
  <c r="F138" i="11"/>
  <c r="H138" i="11" s="1"/>
  <c r="J138" i="11" s="1"/>
  <c r="F134" i="11"/>
  <c r="H134" i="11" s="1"/>
  <c r="J134" i="11" s="1"/>
  <c r="F133" i="11"/>
  <c r="H133" i="11" s="1"/>
  <c r="J133" i="11" s="1"/>
  <c r="F130" i="11"/>
  <c r="H130" i="11" s="1"/>
  <c r="J130" i="11" s="1"/>
  <c r="F126" i="11"/>
  <c r="E95" i="11"/>
  <c r="F95" i="11"/>
  <c r="F100" i="11" s="1"/>
  <c r="E18" i="11"/>
  <c r="E17" i="11"/>
  <c r="E100" i="11" l="1"/>
  <c r="H100" i="11" s="1"/>
  <c r="H95" i="11"/>
  <c r="H126" i="11"/>
  <c r="J126" i="11" s="1"/>
  <c r="E19" i="11"/>
  <c r="G143" i="11"/>
  <c r="I143" i="11" s="1"/>
  <c r="K143" i="11" s="1"/>
  <c r="F73" i="11"/>
  <c r="H73" i="11" s="1"/>
  <c r="F72" i="11"/>
  <c r="H72" i="11" s="1"/>
  <c r="F70" i="11"/>
  <c r="E199" i="11"/>
  <c r="G199" i="11" s="1"/>
  <c r="I199" i="11" s="1"/>
  <c r="E182" i="11"/>
  <c r="G182" i="11" s="1"/>
  <c r="I182" i="11" s="1"/>
  <c r="L182" i="11" s="1"/>
  <c r="E181" i="11"/>
  <c r="G181" i="11" s="1"/>
  <c r="I181" i="11" s="1"/>
  <c r="L181" i="11" s="1"/>
  <c r="E179" i="11"/>
  <c r="E155" i="11"/>
  <c r="G155" i="11" s="1"/>
  <c r="I155" i="11" s="1"/>
  <c r="E151" i="11"/>
  <c r="G179" i="11" l="1"/>
  <c r="I179" i="11" s="1"/>
  <c r="L179" i="11" s="1"/>
  <c r="E184" i="11"/>
  <c r="G184" i="11" s="1"/>
  <c r="I184" i="11" s="1"/>
  <c r="F75" i="11"/>
  <c r="H75" i="11" s="1"/>
  <c r="H70" i="11"/>
  <c r="E228" i="11"/>
  <c r="G228" i="11" s="1"/>
  <c r="I228" i="11" s="1"/>
  <c r="E225" i="11"/>
  <c r="G225" i="11" s="1"/>
  <c r="I225" i="11" s="1"/>
  <c r="E196" i="11"/>
  <c r="G196" i="11" s="1"/>
  <c r="I196" i="11" s="1"/>
  <c r="E195" i="11"/>
  <c r="F191" i="11"/>
  <c r="F193" i="11" s="1"/>
  <c r="E191" i="11"/>
  <c r="E186" i="11"/>
  <c r="E175" i="11"/>
  <c r="G175" i="11" s="1"/>
  <c r="I175" i="11" s="1"/>
  <c r="E173" i="11"/>
  <c r="E167" i="11"/>
  <c r="E167" i="18" s="1"/>
  <c r="F87" i="11"/>
  <c r="F88" i="11" s="1"/>
  <c r="E87" i="11"/>
  <c r="F83" i="11"/>
  <c r="F83" i="18" s="1"/>
  <c r="E83" i="11"/>
  <c r="E53" i="11"/>
  <c r="E91" i="11"/>
  <c r="E90" i="11"/>
  <c r="F7" i="11"/>
  <c r="E7" i="11"/>
  <c r="L184" i="11" l="1"/>
  <c r="G191" i="11"/>
  <c r="I191" i="11" s="1"/>
  <c r="G7" i="11"/>
  <c r="E93" i="11"/>
  <c r="G53" i="11"/>
  <c r="E55" i="11"/>
  <c r="G55" i="11" s="1"/>
  <c r="F83" i="16"/>
  <c r="F85" i="16" s="1"/>
  <c r="F85" i="11"/>
  <c r="F83" i="12"/>
  <c r="F85" i="12" s="1"/>
  <c r="F85" i="18"/>
  <c r="F83" i="14"/>
  <c r="F85" i="14" s="1"/>
  <c r="E177" i="11"/>
  <c r="G177" i="11" s="1"/>
  <c r="I177" i="11" s="1"/>
  <c r="G173" i="11"/>
  <c r="I173" i="11" s="1"/>
  <c r="G186" i="11"/>
  <c r="I186" i="11" s="1"/>
  <c r="K225" i="11"/>
  <c r="E85" i="11"/>
  <c r="G85" i="11" s="1"/>
  <c r="G83" i="11"/>
  <c r="E88" i="11"/>
  <c r="H88" i="11" s="1"/>
  <c r="H87" i="11"/>
  <c r="E167" i="16"/>
  <c r="E167" i="12"/>
  <c r="G167" i="11"/>
  <c r="I167" i="11" s="1"/>
  <c r="E167" i="14"/>
  <c r="E168" i="11"/>
  <c r="G168" i="11" s="1"/>
  <c r="I168" i="11" s="1"/>
  <c r="G195" i="11"/>
  <c r="I195" i="11" s="1"/>
  <c r="E204" i="11"/>
  <c r="G204" i="11" s="1"/>
  <c r="I204" i="11" s="1"/>
  <c r="F18" i="11"/>
  <c r="F17" i="11"/>
  <c r="F19" i="11" l="1"/>
  <c r="G19" i="11" s="1"/>
  <c r="G17" i="11"/>
  <c r="K17" i="11" s="1"/>
  <c r="E168" i="14"/>
  <c r="G168" i="14" s="1"/>
  <c r="I168" i="14" s="1"/>
  <c r="G167" i="14"/>
  <c r="I167" i="14" s="1"/>
  <c r="K18" i="11"/>
  <c r="G18" i="11"/>
  <c r="E168" i="18"/>
  <c r="G168" i="18" s="1"/>
  <c r="I168" i="18" s="1"/>
  <c r="G167" i="18"/>
  <c r="I167" i="18" s="1"/>
  <c r="G167" i="12"/>
  <c r="I167" i="12" s="1"/>
  <c r="E168" i="12"/>
  <c r="G168" i="12" s="1"/>
  <c r="I168" i="12" s="1"/>
  <c r="E168" i="16"/>
  <c r="G168" i="16" s="1"/>
  <c r="I168" i="16" s="1"/>
  <c r="G167" i="16"/>
  <c r="I167" i="16" s="1"/>
  <c r="F91" i="11"/>
  <c r="H91" i="11" s="1"/>
  <c r="F90" i="11"/>
  <c r="F93" i="11" l="1"/>
  <c r="H90" i="11"/>
  <c r="L90" i="11" s="1"/>
  <c r="L92" i="11" s="1"/>
  <c r="E223" i="11"/>
  <c r="G223" i="11" s="1"/>
  <c r="I223" i="11" s="1"/>
  <c r="E222" i="11"/>
  <c r="G222" i="11" s="1"/>
  <c r="I222" i="11" s="1"/>
  <c r="E221" i="11"/>
  <c r="G221" i="11" s="1"/>
  <c r="I221" i="11" s="1"/>
  <c r="E220" i="11"/>
  <c r="G220" i="11" s="1"/>
  <c r="I220" i="11" s="1"/>
  <c r="E218" i="11"/>
  <c r="F212" i="11"/>
  <c r="H212" i="11" s="1"/>
  <c r="J212" i="11" s="1"/>
  <c r="F211" i="11"/>
  <c r="H211" i="11" s="1"/>
  <c r="J211" i="11" s="1"/>
  <c r="F210" i="11"/>
  <c r="H210" i="11" s="1"/>
  <c r="J210" i="11" s="1"/>
  <c r="F209" i="11"/>
  <c r="H209" i="11" s="1"/>
  <c r="J209" i="11" s="1"/>
  <c r="F207" i="11"/>
  <c r="F14" i="11"/>
  <c r="E14" i="11"/>
  <c r="F13" i="11"/>
  <c r="E13" i="11"/>
  <c r="F12" i="11"/>
  <c r="E12" i="11"/>
  <c r="F10" i="11"/>
  <c r="E10" i="11"/>
  <c r="F9" i="11"/>
  <c r="E9" i="11"/>
  <c r="G10" i="11" l="1"/>
  <c r="G12" i="11"/>
  <c r="G13" i="11"/>
  <c r="G14" i="11"/>
  <c r="G9" i="11"/>
  <c r="E15" i="11"/>
  <c r="F215" i="11"/>
  <c r="H215" i="11" s="1"/>
  <c r="H207" i="11"/>
  <c r="J207" i="11" s="1"/>
  <c r="K206" i="11" s="1"/>
  <c r="L9" i="11"/>
  <c r="F15" i="11"/>
  <c r="L79" i="11" s="1"/>
  <c r="E229" i="11"/>
  <c r="G218" i="11"/>
  <c r="K93" i="11"/>
  <c r="H93" i="11"/>
  <c r="L143" i="5"/>
  <c r="G229" i="11" l="1"/>
  <c r="I218" i="11"/>
  <c r="K217" i="11" s="1"/>
  <c r="G15" i="11"/>
  <c r="K79" i="11"/>
  <c r="L80" i="11" s="1"/>
  <c r="J215" i="11"/>
  <c r="K19" i="11"/>
  <c r="K12" i="11"/>
  <c r="F18" i="9"/>
  <c r="F17" i="9"/>
  <c r="F18" i="8"/>
  <c r="F17" i="8"/>
  <c r="F18" i="5"/>
  <c r="F17" i="5"/>
  <c r="F19" i="5" l="1"/>
  <c r="F19" i="8"/>
  <c r="F19" i="9"/>
  <c r="I229" i="11"/>
  <c r="E202" i="9"/>
  <c r="G202" i="9" s="1"/>
  <c r="I202" i="9" s="1"/>
  <c r="E148" i="9"/>
  <c r="G148" i="9" s="1"/>
  <c r="I148" i="9" s="1"/>
  <c r="F95" i="9"/>
  <c r="F100" i="9" s="1"/>
  <c r="E197" i="9" l="1"/>
  <c r="G197" i="9" s="1"/>
  <c r="I197" i="9" s="1"/>
  <c r="E155" i="9"/>
  <c r="G155" i="9" s="1"/>
  <c r="I155" i="9" s="1"/>
  <c r="E218" i="9"/>
  <c r="E189" i="9"/>
  <c r="E189" i="18" s="1"/>
  <c r="E199" i="9"/>
  <c r="G199" i="9" s="1"/>
  <c r="I199" i="9" s="1"/>
  <c r="E198" i="9"/>
  <c r="G198" i="9" s="1"/>
  <c r="I198" i="9" s="1"/>
  <c r="E195" i="9"/>
  <c r="E143" i="9"/>
  <c r="G143" i="9" l="1"/>
  <c r="I143" i="9" s="1"/>
  <c r="K143" i="9" s="1"/>
  <c r="G195" i="9"/>
  <c r="I195" i="9" s="1"/>
  <c r="G218" i="9"/>
  <c r="G189" i="18"/>
  <c r="I189" i="18" s="1"/>
  <c r="E189" i="10"/>
  <c r="G189" i="10" s="1"/>
  <c r="I189" i="10" s="1"/>
  <c r="E189" i="14"/>
  <c r="G189" i="14" s="1"/>
  <c r="I189" i="14" s="1"/>
  <c r="E189" i="16"/>
  <c r="G189" i="16" s="1"/>
  <c r="I189" i="16" s="1"/>
  <c r="G189" i="9"/>
  <c r="I189" i="9" s="1"/>
  <c r="E189" i="12"/>
  <c r="G189" i="12" s="1"/>
  <c r="I189" i="12" s="1"/>
  <c r="E228" i="9"/>
  <c r="G228" i="9" s="1"/>
  <c r="I228" i="9" s="1"/>
  <c r="I218" i="9" l="1"/>
  <c r="E149" i="9"/>
  <c r="G149" i="9" l="1"/>
  <c r="I149" i="9" s="1"/>
  <c r="E170" i="9"/>
  <c r="G170" i="9" l="1"/>
  <c r="I170" i="9" s="1"/>
  <c r="E171" i="9"/>
  <c r="G171" i="9" s="1"/>
  <c r="I171" i="9" s="1"/>
  <c r="F44" i="9"/>
  <c r="F47" i="9" s="1"/>
  <c r="E44" i="9"/>
  <c r="E47" i="9" l="1"/>
  <c r="G47" i="9" s="1"/>
  <c r="G44" i="9"/>
  <c r="E18" i="9" l="1"/>
  <c r="E17" i="9"/>
  <c r="E83" i="9"/>
  <c r="F133" i="4"/>
  <c r="F133" i="5"/>
  <c r="H133" i="5" s="1"/>
  <c r="J133" i="5" s="1"/>
  <c r="F133" i="8"/>
  <c r="H133" i="8" s="1"/>
  <c r="J133" i="8" s="1"/>
  <c r="F133" i="9"/>
  <c r="H133" i="9" s="1"/>
  <c r="J133" i="9" s="1"/>
  <c r="E225" i="9"/>
  <c r="G225" i="9" s="1"/>
  <c r="I225" i="9" s="1"/>
  <c r="K225" i="9" s="1"/>
  <c r="F126" i="9"/>
  <c r="F95" i="8"/>
  <c r="F100" i="8" s="1"/>
  <c r="E95" i="8"/>
  <c r="H95" i="8" l="1"/>
  <c r="E100" i="8"/>
  <c r="H100" i="8" s="1"/>
  <c r="H126" i="9"/>
  <c r="J126" i="9" s="1"/>
  <c r="F133" i="6"/>
  <c r="F133" i="18" s="1"/>
  <c r="H133" i="18" s="1"/>
  <c r="H133" i="4"/>
  <c r="J133" i="4" s="1"/>
  <c r="E19" i="9"/>
  <c r="G19" i="9" s="1"/>
  <c r="G17" i="9"/>
  <c r="K17" i="9" s="1"/>
  <c r="E85" i="9"/>
  <c r="G85" i="9" s="1"/>
  <c r="G83" i="9"/>
  <c r="K18" i="9"/>
  <c r="G18" i="9"/>
  <c r="E149" i="8"/>
  <c r="G149" i="8" s="1"/>
  <c r="I149" i="8" s="1"/>
  <c r="E149" i="5"/>
  <c r="G149" i="5" s="1"/>
  <c r="I149" i="5" s="1"/>
  <c r="E18" i="5"/>
  <c r="K18" i="5" l="1"/>
  <c r="G18" i="5"/>
  <c r="F133" i="16"/>
  <c r="H133" i="16" s="1"/>
  <c r="J133" i="16" s="1"/>
  <c r="F133" i="12"/>
  <c r="H133" i="12" s="1"/>
  <c r="J133" i="12" s="1"/>
  <c r="F133" i="7"/>
  <c r="H133" i="7" s="1"/>
  <c r="J133" i="7" s="1"/>
  <c r="F133" i="14"/>
  <c r="H133" i="14" s="1"/>
  <c r="J133" i="14" s="1"/>
  <c r="J133" i="18"/>
  <c r="F133" i="10"/>
  <c r="H133" i="10" s="1"/>
  <c r="J133" i="10" s="1"/>
  <c r="H133" i="6"/>
  <c r="J133" i="6" s="1"/>
  <c r="E149" i="4"/>
  <c r="E17" i="4"/>
  <c r="E18" i="4"/>
  <c r="E18" i="6" l="1"/>
  <c r="E19" i="4"/>
  <c r="E149" i="6"/>
  <c r="E149" i="18" s="1"/>
  <c r="G149" i="4"/>
  <c r="I149" i="4" s="1"/>
  <c r="L143" i="4"/>
  <c r="L143" i="6" l="1"/>
  <c r="L143" i="18" s="1"/>
  <c r="L143" i="16"/>
  <c r="L143" i="14"/>
  <c r="L143" i="12"/>
  <c r="L143" i="10"/>
  <c r="L143" i="7"/>
  <c r="E149" i="16"/>
  <c r="G149" i="16" s="1"/>
  <c r="I149" i="16" s="1"/>
  <c r="E149" i="12"/>
  <c r="G149" i="12" s="1"/>
  <c r="I149" i="12" s="1"/>
  <c r="G149" i="6"/>
  <c r="I149" i="6" s="1"/>
  <c r="E149" i="14"/>
  <c r="G149" i="14" s="1"/>
  <c r="I149" i="14" s="1"/>
  <c r="G149" i="18"/>
  <c r="I149" i="18" s="1"/>
  <c r="E149" i="10"/>
  <c r="G149" i="10" s="1"/>
  <c r="I149" i="10" s="1"/>
  <c r="E149" i="7"/>
  <c r="G149" i="7" s="1"/>
  <c r="I149" i="7" s="1"/>
  <c r="F214" i="9"/>
  <c r="H214" i="9" s="1"/>
  <c r="J214" i="9" s="1"/>
  <c r="K214" i="9" s="1"/>
  <c r="F138" i="9"/>
  <c r="H138" i="9" s="1"/>
  <c r="J138" i="9" s="1"/>
  <c r="F134" i="9"/>
  <c r="H134" i="9" s="1"/>
  <c r="J134" i="9" s="1"/>
  <c r="F130" i="9"/>
  <c r="E95" i="9"/>
  <c r="H95" i="9" l="1"/>
  <c r="H130" i="9"/>
  <c r="J130" i="9" s="1"/>
  <c r="F141" i="9"/>
  <c r="H141" i="9" s="1"/>
  <c r="J141" i="9" s="1"/>
  <c r="K230" i="9" s="1"/>
  <c r="E197" i="4"/>
  <c r="G197" i="4" l="1"/>
  <c r="I197" i="4" s="1"/>
  <c r="F7" i="9"/>
  <c r="E223" i="9" l="1"/>
  <c r="G223" i="9" s="1"/>
  <c r="I223" i="9" s="1"/>
  <c r="E222" i="9"/>
  <c r="G222" i="9" s="1"/>
  <c r="I222" i="9" s="1"/>
  <c r="E221" i="9"/>
  <c r="G221" i="9" s="1"/>
  <c r="I221" i="9" s="1"/>
  <c r="E220" i="9"/>
  <c r="F212" i="9"/>
  <c r="H212" i="9" s="1"/>
  <c r="J212" i="9" s="1"/>
  <c r="F211" i="9"/>
  <c r="H211" i="9" s="1"/>
  <c r="J211" i="9" s="1"/>
  <c r="F210" i="9"/>
  <c r="H210" i="9" s="1"/>
  <c r="J210" i="9" s="1"/>
  <c r="F209" i="9"/>
  <c r="H209" i="9" s="1"/>
  <c r="J209" i="9" s="1"/>
  <c r="F207" i="9"/>
  <c r="F87" i="9"/>
  <c r="F88" i="9" s="1"/>
  <c r="E87" i="9"/>
  <c r="F14" i="9"/>
  <c r="E14" i="9"/>
  <c r="F13" i="9"/>
  <c r="E13" i="9"/>
  <c r="F12" i="9"/>
  <c r="E12" i="9"/>
  <c r="F10" i="9"/>
  <c r="E10" i="9"/>
  <c r="F9" i="9"/>
  <c r="E9" i="9"/>
  <c r="G9" i="9" l="1"/>
  <c r="G10" i="9"/>
  <c r="G12" i="9"/>
  <c r="G13" i="9"/>
  <c r="K19" i="9"/>
  <c r="G14" i="9"/>
  <c r="E88" i="9"/>
  <c r="H88" i="9" s="1"/>
  <c r="H87" i="9"/>
  <c r="F215" i="9"/>
  <c r="H215" i="9" s="1"/>
  <c r="J215" i="9" s="1"/>
  <c r="J231" i="9" s="1"/>
  <c r="H207" i="9"/>
  <c r="J207" i="9" s="1"/>
  <c r="K206" i="9" s="1"/>
  <c r="L9" i="9"/>
  <c r="G220" i="9"/>
  <c r="E229" i="9"/>
  <c r="F15" i="9"/>
  <c r="K12" i="9" l="1"/>
  <c r="I220" i="9"/>
  <c r="K217" i="9" s="1"/>
  <c r="G229" i="9"/>
  <c r="E196" i="9"/>
  <c r="F191" i="9"/>
  <c r="F193" i="9" s="1"/>
  <c r="E191" i="9"/>
  <c r="E186" i="9"/>
  <c r="E175" i="9"/>
  <c r="G175" i="9" s="1"/>
  <c r="I175" i="9" s="1"/>
  <c r="E173" i="9"/>
  <c r="E151" i="9"/>
  <c r="E99" i="9"/>
  <c r="E99" i="18" s="1"/>
  <c r="E53" i="9"/>
  <c r="E91" i="9"/>
  <c r="E90" i="9"/>
  <c r="E93" i="9" l="1"/>
  <c r="E157" i="9"/>
  <c r="G191" i="9"/>
  <c r="I191" i="9" s="1"/>
  <c r="I229" i="9"/>
  <c r="E55" i="9"/>
  <c r="G55" i="9" s="1"/>
  <c r="G53" i="9"/>
  <c r="H99" i="18"/>
  <c r="E99" i="10"/>
  <c r="H99" i="10" s="1"/>
  <c r="E99" i="14"/>
  <c r="H99" i="14" s="1"/>
  <c r="E99" i="16"/>
  <c r="H99" i="16" s="1"/>
  <c r="H99" i="9"/>
  <c r="E99" i="12"/>
  <c r="H99" i="12" s="1"/>
  <c r="E100" i="9"/>
  <c r="H100" i="9" s="1"/>
  <c r="G173" i="9"/>
  <c r="I173" i="9" s="1"/>
  <c r="E177" i="9"/>
  <c r="G177" i="9" s="1"/>
  <c r="I177" i="9" s="1"/>
  <c r="G186" i="9"/>
  <c r="I186" i="9" s="1"/>
  <c r="G196" i="9"/>
  <c r="I196" i="9" s="1"/>
  <c r="E204" i="9"/>
  <c r="E7" i="9"/>
  <c r="E15" i="9" l="1"/>
  <c r="G7" i="9"/>
  <c r="G204" i="9"/>
  <c r="F91" i="9"/>
  <c r="H91" i="9" s="1"/>
  <c r="F90" i="9"/>
  <c r="I204" i="9" l="1"/>
  <c r="F93" i="9"/>
  <c r="H90" i="9"/>
  <c r="L90" i="9" s="1"/>
  <c r="L92" i="9" s="1"/>
  <c r="K79" i="9"/>
  <c r="G15" i="9"/>
  <c r="E182" i="9"/>
  <c r="G182" i="9" s="1"/>
  <c r="I182" i="9" s="1"/>
  <c r="L182" i="9" s="1"/>
  <c r="E181" i="9"/>
  <c r="G181" i="9" s="1"/>
  <c r="I181" i="9" s="1"/>
  <c r="L181" i="9" s="1"/>
  <c r="E179" i="9"/>
  <c r="F73" i="9"/>
  <c r="H73" i="9" s="1"/>
  <c r="F72" i="9"/>
  <c r="H72" i="9" s="1"/>
  <c r="F70" i="9"/>
  <c r="F75" i="9" l="1"/>
  <c r="H75" i="9" s="1"/>
  <c r="H70" i="9"/>
  <c r="G179" i="9"/>
  <c r="I179" i="9" s="1"/>
  <c r="L179" i="9" s="1"/>
  <c r="E184" i="9"/>
  <c r="G184" i="9" s="1"/>
  <c r="I184" i="9" s="1"/>
  <c r="L79" i="9"/>
  <c r="L80" i="9" s="1"/>
  <c r="K93" i="9"/>
  <c r="H93" i="9"/>
  <c r="H231" i="9" s="1"/>
  <c r="E95" i="4"/>
  <c r="L184" i="9" l="1"/>
  <c r="E100" i="4"/>
  <c r="E225" i="5"/>
  <c r="G225" i="5" s="1"/>
  <c r="I225" i="5" s="1"/>
  <c r="K225" i="5" s="1"/>
  <c r="L126" i="5" l="1"/>
  <c r="L126" i="6" l="1"/>
  <c r="L126" i="7"/>
  <c r="F207" i="8"/>
  <c r="F209" i="8"/>
  <c r="H209" i="8" s="1"/>
  <c r="J209" i="8" s="1"/>
  <c r="F210" i="8"/>
  <c r="H210" i="8" s="1"/>
  <c r="J210" i="8" s="1"/>
  <c r="F214" i="8"/>
  <c r="H214" i="8" s="1"/>
  <c r="J214" i="8" s="1"/>
  <c r="K214" i="8" s="1"/>
  <c r="E220" i="8"/>
  <c r="G220" i="8" s="1"/>
  <c r="I220" i="8" s="1"/>
  <c r="E13" i="8"/>
  <c r="F13" i="8"/>
  <c r="L126" i="16" l="1"/>
  <c r="L126" i="18"/>
  <c r="L126" i="14"/>
  <c r="L126" i="10"/>
  <c r="L126" i="12"/>
  <c r="H207" i="8"/>
  <c r="J207" i="8" s="1"/>
  <c r="G13" i="8"/>
  <c r="E175" i="8"/>
  <c r="G175" i="8" s="1"/>
  <c r="I175" i="8" s="1"/>
  <c r="E202" i="8"/>
  <c r="G202" i="8" s="1"/>
  <c r="I202" i="8" s="1"/>
  <c r="E199" i="8" l="1"/>
  <c r="G199" i="8" s="1"/>
  <c r="I199" i="8" s="1"/>
  <c r="E182" i="8"/>
  <c r="G182" i="8" s="1"/>
  <c r="I182" i="8" s="1"/>
  <c r="L182" i="8" s="1"/>
  <c r="E181" i="8"/>
  <c r="E151" i="8"/>
  <c r="E148" i="8"/>
  <c r="G148" i="8" s="1"/>
  <c r="I148" i="8" s="1"/>
  <c r="E143" i="8"/>
  <c r="F73" i="8"/>
  <c r="H73" i="8" s="1"/>
  <c r="F72" i="8"/>
  <c r="H72" i="8" s="1"/>
  <c r="F70" i="8"/>
  <c r="F44" i="8"/>
  <c r="F47" i="8" s="1"/>
  <c r="E44" i="8"/>
  <c r="K143" i="8" l="1"/>
  <c r="G143" i="8"/>
  <c r="I143" i="8" s="1"/>
  <c r="G44" i="8"/>
  <c r="E47" i="8"/>
  <c r="G47" i="8" s="1"/>
  <c r="H70" i="8"/>
  <c r="F75" i="8"/>
  <c r="H75" i="8" s="1"/>
  <c r="G181" i="8"/>
  <c r="I181" i="8" s="1"/>
  <c r="L181" i="8" s="1"/>
  <c r="E184" i="8"/>
  <c r="G184" i="8" s="1"/>
  <c r="I184" i="8" s="1"/>
  <c r="F134" i="8"/>
  <c r="H134" i="8" s="1"/>
  <c r="J134" i="8" s="1"/>
  <c r="F130" i="8"/>
  <c r="H130" i="8" s="1"/>
  <c r="J130" i="8" s="1"/>
  <c r="F126" i="8"/>
  <c r="E18" i="8"/>
  <c r="E18" i="18" s="1"/>
  <c r="E17" i="8"/>
  <c r="L184" i="8" l="1"/>
  <c r="G18" i="8"/>
  <c r="K18" i="8"/>
  <c r="E18" i="12"/>
  <c r="E18" i="7"/>
  <c r="E18" i="16"/>
  <c r="E18" i="10"/>
  <c r="E18" i="14"/>
  <c r="H126" i="8"/>
  <c r="J126" i="8" s="1"/>
  <c r="F141" i="8"/>
  <c r="H141" i="8" s="1"/>
  <c r="J141" i="8" s="1"/>
  <c r="E19" i="8"/>
  <c r="G19" i="8" s="1"/>
  <c r="G17" i="8"/>
  <c r="K17" i="8" s="1"/>
  <c r="E228" i="8"/>
  <c r="G228" i="8" s="1"/>
  <c r="I228" i="8" s="1"/>
  <c r="K225" i="8" s="1"/>
  <c r="E197" i="8"/>
  <c r="G197" i="8" s="1"/>
  <c r="I197" i="8" s="1"/>
  <c r="E196" i="8"/>
  <c r="G196" i="8" s="1"/>
  <c r="I196" i="8" s="1"/>
  <c r="E170" i="8"/>
  <c r="E195" i="8"/>
  <c r="E191" i="8"/>
  <c r="F191" i="8"/>
  <c r="F193" i="8" s="1"/>
  <c r="E186" i="8"/>
  <c r="E173" i="8"/>
  <c r="E155" i="8"/>
  <c r="F87" i="8"/>
  <c r="F88" i="8" s="1"/>
  <c r="E87" i="8"/>
  <c r="E83" i="8"/>
  <c r="E53" i="8"/>
  <c r="G53" i="8" s="1"/>
  <c r="E51" i="8"/>
  <c r="E91" i="8"/>
  <c r="E90" i="8"/>
  <c r="F7" i="8"/>
  <c r="E7" i="8"/>
  <c r="G83" i="8" l="1"/>
  <c r="E85" i="8"/>
  <c r="G85" i="8" s="1"/>
  <c r="G173" i="8"/>
  <c r="I173" i="8" s="1"/>
  <c r="E177" i="8"/>
  <c r="G177" i="8" s="1"/>
  <c r="I177" i="8" s="1"/>
  <c r="G195" i="8"/>
  <c r="I195" i="8" s="1"/>
  <c r="E204" i="8"/>
  <c r="G204" i="8" s="1"/>
  <c r="I204" i="8" s="1"/>
  <c r="G170" i="8"/>
  <c r="I170" i="8" s="1"/>
  <c r="E171" i="8"/>
  <c r="G171" i="8" s="1"/>
  <c r="I171" i="8" s="1"/>
  <c r="K230" i="8"/>
  <c r="G7" i="8"/>
  <c r="E93" i="8"/>
  <c r="G51" i="8"/>
  <c r="E55" i="8"/>
  <c r="G55" i="8" s="1"/>
  <c r="H87" i="8"/>
  <c r="E88" i="8"/>
  <c r="H88" i="8" s="1"/>
  <c r="G155" i="8"/>
  <c r="I155" i="8" s="1"/>
  <c r="E157" i="8"/>
  <c r="E193" i="8"/>
  <c r="G193" i="8" s="1"/>
  <c r="I193" i="8" s="1"/>
  <c r="G186" i="8"/>
  <c r="I186" i="8" s="1"/>
  <c r="G191" i="8"/>
  <c r="I191" i="8" s="1"/>
  <c r="F119" i="8" l="1"/>
  <c r="F119" i="18" s="1"/>
  <c r="F119" i="16" l="1"/>
  <c r="F119" i="12"/>
  <c r="F119" i="10"/>
  <c r="H119" i="8"/>
  <c r="F120" i="8"/>
  <c r="H120" i="8" s="1"/>
  <c r="F119" i="14"/>
  <c r="F119" i="7"/>
  <c r="F91" i="8"/>
  <c r="H91" i="8" s="1"/>
  <c r="F90" i="8"/>
  <c r="F93" i="8" l="1"/>
  <c r="H90" i="8"/>
  <c r="L90" i="8" s="1"/>
  <c r="L92" i="8" s="1"/>
  <c r="H119" i="7"/>
  <c r="F120" i="7"/>
  <c r="H120" i="7" s="1"/>
  <c r="F120" i="12"/>
  <c r="H120" i="12" s="1"/>
  <c r="H119" i="12"/>
  <c r="F120" i="14"/>
  <c r="H120" i="14" s="1"/>
  <c r="H119" i="14"/>
  <c r="F120" i="18"/>
  <c r="H120" i="18" s="1"/>
  <c r="H119" i="18"/>
  <c r="H119" i="10"/>
  <c r="F120" i="10"/>
  <c r="H120" i="10" s="1"/>
  <c r="F120" i="16"/>
  <c r="H120" i="16" s="1"/>
  <c r="H119" i="16"/>
  <c r="E223" i="8"/>
  <c r="G223" i="8" s="1"/>
  <c r="I223" i="8" s="1"/>
  <c r="E222" i="8"/>
  <c r="G222" i="8" s="1"/>
  <c r="I222" i="8" s="1"/>
  <c r="E221" i="8"/>
  <c r="G221" i="8" s="1"/>
  <c r="I221" i="8" s="1"/>
  <c r="E218" i="8"/>
  <c r="F212" i="8"/>
  <c r="H212" i="8" s="1"/>
  <c r="J212" i="8" s="1"/>
  <c r="F211" i="8"/>
  <c r="F14" i="8"/>
  <c r="E14" i="8"/>
  <c r="F12" i="8"/>
  <c r="E12" i="8"/>
  <c r="F10" i="8"/>
  <c r="E10" i="8"/>
  <c r="F9" i="8"/>
  <c r="E9" i="8"/>
  <c r="G10" i="8" l="1"/>
  <c r="G12" i="8"/>
  <c r="G14" i="8"/>
  <c r="G9" i="8"/>
  <c r="E15" i="8"/>
  <c r="H211" i="8"/>
  <c r="J211" i="8" s="1"/>
  <c r="K206" i="8" s="1"/>
  <c r="F215" i="8"/>
  <c r="H215" i="8" s="1"/>
  <c r="G218" i="8"/>
  <c r="E229" i="8"/>
  <c r="E231" i="8" s="1"/>
  <c r="L9" i="8"/>
  <c r="F15" i="8"/>
  <c r="L79" i="8" s="1"/>
  <c r="H93" i="8"/>
  <c r="K93" i="8"/>
  <c r="E220" i="5"/>
  <c r="G220" i="5" s="1"/>
  <c r="I220" i="5" s="1"/>
  <c r="E218" i="5"/>
  <c r="E196" i="5"/>
  <c r="G196" i="5" s="1"/>
  <c r="I196" i="5" s="1"/>
  <c r="E191" i="5"/>
  <c r="E53" i="5"/>
  <c r="G218" i="5" l="1"/>
  <c r="J215" i="8"/>
  <c r="J231" i="8" s="1"/>
  <c r="H231" i="8"/>
  <c r="G15" i="8"/>
  <c r="K79" i="8"/>
  <c r="L80" i="8" s="1"/>
  <c r="E55" i="5"/>
  <c r="G55" i="5" s="1"/>
  <c r="G53" i="5"/>
  <c r="G229" i="8"/>
  <c r="I218" i="8"/>
  <c r="K217" i="8" s="1"/>
  <c r="K19" i="8"/>
  <c r="K12" i="8"/>
  <c r="E9" i="5"/>
  <c r="I229" i="8" l="1"/>
  <c r="I218" i="5"/>
  <c r="E83" i="5"/>
  <c r="G83" i="5" l="1"/>
  <c r="F91" i="4"/>
  <c r="F95" i="4" l="1"/>
  <c r="E14" i="4"/>
  <c r="E12" i="4"/>
  <c r="E10" i="4"/>
  <c r="F100" i="4" l="1"/>
  <c r="H100" i="4" s="1"/>
  <c r="H95" i="4"/>
  <c r="E148" i="4"/>
  <c r="E84" i="4"/>
  <c r="E83" i="4"/>
  <c r="E85" i="4" l="1"/>
  <c r="G85" i="4" s="1"/>
  <c r="G83" i="4"/>
  <c r="E83" i="6"/>
  <c r="E83" i="18" s="1"/>
  <c r="G148" i="4"/>
  <c r="I148" i="4" s="1"/>
  <c r="G84" i="4"/>
  <c r="E143" i="4"/>
  <c r="F13" i="4"/>
  <c r="E13" i="4"/>
  <c r="E17" i="5"/>
  <c r="K149" i="4" l="1"/>
  <c r="G17" i="5"/>
  <c r="K17" i="5" s="1"/>
  <c r="E19" i="5"/>
  <c r="G19" i="5" s="1"/>
  <c r="E17" i="6"/>
  <c r="E17" i="18" s="1"/>
  <c r="G143" i="4"/>
  <c r="I143" i="4" s="1"/>
  <c r="K148" i="4" s="1"/>
  <c r="K143" i="4"/>
  <c r="G13" i="4"/>
  <c r="E83" i="14"/>
  <c r="G83" i="6"/>
  <c r="E83" i="16"/>
  <c r="E83" i="7"/>
  <c r="E83" i="12"/>
  <c r="E83" i="10"/>
  <c r="E7" i="5"/>
  <c r="G83" i="12" l="1"/>
  <c r="G83" i="16"/>
  <c r="G83" i="14"/>
  <c r="G83" i="10"/>
  <c r="G83" i="7"/>
  <c r="G83" i="18"/>
  <c r="E17" i="16"/>
  <c r="E19" i="6"/>
  <c r="E17" i="10"/>
  <c r="E17" i="14"/>
  <c r="E17" i="12"/>
  <c r="E17" i="7"/>
  <c r="F44" i="4"/>
  <c r="E44" i="4"/>
  <c r="E12" i="5"/>
  <c r="E12" i="6" s="1"/>
  <c r="E12" i="18" s="1"/>
  <c r="E9" i="4"/>
  <c r="E9" i="6" l="1"/>
  <c r="E9" i="18" s="1"/>
  <c r="E47" i="4"/>
  <c r="G44" i="4"/>
  <c r="E19" i="12"/>
  <c r="E19" i="14"/>
  <c r="E12" i="16"/>
  <c r="E12" i="7"/>
  <c r="E12" i="12"/>
  <c r="E12" i="10"/>
  <c r="E12" i="14"/>
  <c r="F47" i="4"/>
  <c r="E19" i="7"/>
  <c r="E19" i="18"/>
  <c r="E19" i="10"/>
  <c r="E19" i="16"/>
  <c r="F90" i="4"/>
  <c r="F93" i="4" l="1"/>
  <c r="G47" i="4"/>
  <c r="E9" i="16"/>
  <c r="E9" i="12"/>
  <c r="E9" i="7"/>
  <c r="E9" i="14"/>
  <c r="E9" i="10"/>
  <c r="F44" i="5"/>
  <c r="E44" i="5"/>
  <c r="F17" i="4"/>
  <c r="F18" i="4"/>
  <c r="F12" i="5"/>
  <c r="G12" i="5" s="1"/>
  <c r="F12" i="4"/>
  <c r="F10" i="5"/>
  <c r="E10" i="5"/>
  <c r="F10" i="4"/>
  <c r="F9" i="4"/>
  <c r="F9" i="5"/>
  <c r="F7" i="5"/>
  <c r="F7" i="4"/>
  <c r="E7" i="4"/>
  <c r="E84" i="5"/>
  <c r="F14" i="4"/>
  <c r="G14" i="4" s="1"/>
  <c r="E202" i="5"/>
  <c r="G202" i="5" s="1"/>
  <c r="I202" i="5" s="1"/>
  <c r="E202" i="4"/>
  <c r="E198" i="4"/>
  <c r="E199" i="5"/>
  <c r="G199" i="5" s="1"/>
  <c r="I199" i="5" s="1"/>
  <c r="E199" i="4"/>
  <c r="E197" i="5"/>
  <c r="E196" i="4"/>
  <c r="E195" i="5"/>
  <c r="E195" i="4"/>
  <c r="E191" i="4"/>
  <c r="E179" i="5"/>
  <c r="E179" i="4"/>
  <c r="E175" i="5"/>
  <c r="G175" i="5" s="1"/>
  <c r="I175" i="5" s="1"/>
  <c r="E175" i="4"/>
  <c r="E170" i="5"/>
  <c r="E170" i="4"/>
  <c r="E162" i="4"/>
  <c r="E151" i="5"/>
  <c r="E151" i="4"/>
  <c r="E148" i="5"/>
  <c r="E143" i="5"/>
  <c r="F126" i="5"/>
  <c r="F126" i="4"/>
  <c r="F95" i="5"/>
  <c r="E51" i="4"/>
  <c r="G51" i="4" l="1"/>
  <c r="E51" i="6"/>
  <c r="E51" i="18" s="1"/>
  <c r="F126" i="6"/>
  <c r="F126" i="18" s="1"/>
  <c r="H126" i="18" s="1"/>
  <c r="J126" i="18" s="1"/>
  <c r="H126" i="4"/>
  <c r="J126" i="4" s="1"/>
  <c r="L130" i="4" s="1"/>
  <c r="E157" i="5"/>
  <c r="G143" i="5"/>
  <c r="I143" i="5" s="1"/>
  <c r="K143" i="5" s="1"/>
  <c r="E143" i="6"/>
  <c r="E143" i="18" s="1"/>
  <c r="G148" i="5"/>
  <c r="I148" i="5" s="1"/>
  <c r="E148" i="6"/>
  <c r="E148" i="18" s="1"/>
  <c r="G170" i="4"/>
  <c r="I170" i="4" s="1"/>
  <c r="E171" i="4"/>
  <c r="G171" i="4" s="1"/>
  <c r="I171" i="4" s="1"/>
  <c r="E170" i="6"/>
  <c r="E170" i="18" s="1"/>
  <c r="G175" i="4"/>
  <c r="I175" i="4" s="1"/>
  <c r="E175" i="6"/>
  <c r="E175" i="18" s="1"/>
  <c r="E179" i="6"/>
  <c r="E179" i="18" s="1"/>
  <c r="G179" i="4"/>
  <c r="I179" i="4" s="1"/>
  <c r="L179" i="4" s="1"/>
  <c r="E191" i="6"/>
  <c r="E191" i="18" s="1"/>
  <c r="G195" i="5"/>
  <c r="I195" i="5" s="1"/>
  <c r="E204" i="5"/>
  <c r="G204" i="5" s="1"/>
  <c r="I204" i="5" s="1"/>
  <c r="G197" i="5"/>
  <c r="I197" i="5" s="1"/>
  <c r="E197" i="6"/>
  <c r="E197" i="18" s="1"/>
  <c r="E202" i="6"/>
  <c r="E202" i="18" s="1"/>
  <c r="G202" i="4"/>
  <c r="I202" i="4" s="1"/>
  <c r="G7" i="4"/>
  <c r="E15" i="4"/>
  <c r="E7" i="6"/>
  <c r="E7" i="18" s="1"/>
  <c r="G7" i="5"/>
  <c r="F9" i="6"/>
  <c r="F9" i="18" s="1"/>
  <c r="L9" i="4"/>
  <c r="G9" i="4"/>
  <c r="G10" i="5"/>
  <c r="E10" i="6"/>
  <c r="E10" i="18" s="1"/>
  <c r="F12" i="6"/>
  <c r="F12" i="18" s="1"/>
  <c r="G12" i="4"/>
  <c r="F17" i="6"/>
  <c r="F17" i="18" s="1"/>
  <c r="F19" i="4"/>
  <c r="G19" i="4" s="1"/>
  <c r="G17" i="4"/>
  <c r="K17" i="4" s="1"/>
  <c r="E47" i="5"/>
  <c r="G44" i="5"/>
  <c r="E44" i="6"/>
  <c r="E44" i="18" s="1"/>
  <c r="F100" i="5"/>
  <c r="F95" i="6"/>
  <c r="F95" i="18" s="1"/>
  <c r="H126" i="5"/>
  <c r="J126" i="5" s="1"/>
  <c r="E151" i="6"/>
  <c r="E151" i="18" s="1"/>
  <c r="G162" i="4"/>
  <c r="I162" i="4" s="1"/>
  <c r="E162" i="6"/>
  <c r="E162" i="18" s="1"/>
  <c r="E165" i="4"/>
  <c r="G165" i="4" s="1"/>
  <c r="I165" i="4" s="1"/>
  <c r="G170" i="5"/>
  <c r="I170" i="5" s="1"/>
  <c r="E171" i="5"/>
  <c r="G171" i="5" s="1"/>
  <c r="I171" i="5" s="1"/>
  <c r="G179" i="5"/>
  <c r="I179" i="5" s="1"/>
  <c r="L179" i="5" s="1"/>
  <c r="E195" i="6"/>
  <c r="E195" i="18" s="1"/>
  <c r="E204" i="4"/>
  <c r="G204" i="4" s="1"/>
  <c r="I204" i="4" s="1"/>
  <c r="G195" i="4"/>
  <c r="I195" i="4" s="1"/>
  <c r="E196" i="6"/>
  <c r="E196" i="18" s="1"/>
  <c r="G196" i="4"/>
  <c r="I196" i="4" s="1"/>
  <c r="E199" i="6"/>
  <c r="E199" i="18" s="1"/>
  <c r="G199" i="4"/>
  <c r="I199" i="4" s="1"/>
  <c r="E198" i="6"/>
  <c r="E198" i="18" s="1"/>
  <c r="G198" i="4"/>
  <c r="I198" i="4" s="1"/>
  <c r="G84" i="5"/>
  <c r="E85" i="5"/>
  <c r="G85" i="5" s="1"/>
  <c r="E84" i="6"/>
  <c r="E84" i="18" s="1"/>
  <c r="F7" i="6"/>
  <c r="F7" i="18" s="1"/>
  <c r="F15" i="4"/>
  <c r="L9" i="5"/>
  <c r="G9" i="5"/>
  <c r="K19" i="5" s="1"/>
  <c r="F10" i="6"/>
  <c r="F10" i="18" s="1"/>
  <c r="G10" i="4"/>
  <c r="F18" i="6"/>
  <c r="F18" i="18" s="1"/>
  <c r="G18" i="4"/>
  <c r="K18" i="4"/>
  <c r="F47" i="5"/>
  <c r="F44" i="6"/>
  <c r="F44" i="18" s="1"/>
  <c r="K143" i="6" l="1"/>
  <c r="E84" i="10"/>
  <c r="E84" i="12"/>
  <c r="E84" i="16"/>
  <c r="E84" i="14"/>
  <c r="G84" i="6"/>
  <c r="E84" i="7"/>
  <c r="E85" i="6"/>
  <c r="G85" i="6" s="1"/>
  <c r="G198" i="18"/>
  <c r="I198" i="18" s="1"/>
  <c r="E198" i="10"/>
  <c r="G198" i="10" s="1"/>
  <c r="I198" i="10" s="1"/>
  <c r="E198" i="12"/>
  <c r="G198" i="12" s="1"/>
  <c r="I198" i="12" s="1"/>
  <c r="E198" i="16"/>
  <c r="G198" i="16" s="1"/>
  <c r="I198" i="16" s="1"/>
  <c r="E198" i="7"/>
  <c r="G198" i="7" s="1"/>
  <c r="I198" i="7" s="1"/>
  <c r="E198" i="14"/>
  <c r="G198" i="14" s="1"/>
  <c r="I198" i="14" s="1"/>
  <c r="G198" i="6"/>
  <c r="I198" i="6" s="1"/>
  <c r="E199" i="16"/>
  <c r="G199" i="16" s="1"/>
  <c r="I199" i="16" s="1"/>
  <c r="E199" i="12"/>
  <c r="G199" i="12" s="1"/>
  <c r="I199" i="12" s="1"/>
  <c r="E199" i="7"/>
  <c r="G199" i="7" s="1"/>
  <c r="I199" i="7" s="1"/>
  <c r="E199" i="14"/>
  <c r="G199" i="14" s="1"/>
  <c r="I199" i="14" s="1"/>
  <c r="G199" i="18"/>
  <c r="I199" i="18" s="1"/>
  <c r="E199" i="10"/>
  <c r="G199" i="10" s="1"/>
  <c r="I199" i="10" s="1"/>
  <c r="G199" i="6"/>
  <c r="I199" i="6" s="1"/>
  <c r="G196" i="18"/>
  <c r="I196" i="18" s="1"/>
  <c r="G196" i="6"/>
  <c r="I196" i="6" s="1"/>
  <c r="E196" i="12"/>
  <c r="G196" i="12" s="1"/>
  <c r="I196" i="12" s="1"/>
  <c r="E196" i="16"/>
  <c r="G196" i="16" s="1"/>
  <c r="I196" i="16" s="1"/>
  <c r="E196" i="10"/>
  <c r="G196" i="10" s="1"/>
  <c r="I196" i="10" s="1"/>
  <c r="E196" i="14"/>
  <c r="G196" i="14" s="1"/>
  <c r="I196" i="14" s="1"/>
  <c r="E196" i="7"/>
  <c r="G196" i="7" s="1"/>
  <c r="I196" i="7" s="1"/>
  <c r="F100" i="18"/>
  <c r="F95" i="7"/>
  <c r="F100" i="7" s="1"/>
  <c r="F100" i="6"/>
  <c r="F95" i="16"/>
  <c r="F100" i="16" s="1"/>
  <c r="F95" i="12"/>
  <c r="F100" i="12" s="1"/>
  <c r="F95" i="10"/>
  <c r="F100" i="10" s="1"/>
  <c r="F95" i="14"/>
  <c r="F100" i="14" s="1"/>
  <c r="F17" i="10"/>
  <c r="F17" i="12"/>
  <c r="F17" i="16"/>
  <c r="F17" i="14"/>
  <c r="F17" i="7"/>
  <c r="F19" i="6"/>
  <c r="G19" i="6" s="1"/>
  <c r="G17" i="6"/>
  <c r="K17" i="6" s="1"/>
  <c r="F12" i="16"/>
  <c r="G12" i="16" s="1"/>
  <c r="F12" i="10"/>
  <c r="G12" i="10" s="1"/>
  <c r="F12" i="14"/>
  <c r="G12" i="14" s="1"/>
  <c r="G12" i="18"/>
  <c r="F12" i="12"/>
  <c r="G12" i="12" s="1"/>
  <c r="F12" i="7"/>
  <c r="G12" i="7" s="1"/>
  <c r="G12" i="6"/>
  <c r="E10" i="10"/>
  <c r="E10" i="7"/>
  <c r="E10" i="12"/>
  <c r="E10" i="14"/>
  <c r="E10" i="16"/>
  <c r="G10" i="6"/>
  <c r="K19" i="4"/>
  <c r="K12" i="4"/>
  <c r="F9" i="16"/>
  <c r="F9" i="10"/>
  <c r="F9" i="14"/>
  <c r="L9" i="6"/>
  <c r="F9" i="12"/>
  <c r="F9" i="7"/>
  <c r="G9" i="6"/>
  <c r="K19" i="6" s="1"/>
  <c r="G15" i="4"/>
  <c r="G197" i="18"/>
  <c r="I197" i="18" s="1"/>
  <c r="E197" i="7"/>
  <c r="G197" i="7" s="1"/>
  <c r="I197" i="7" s="1"/>
  <c r="E197" i="12"/>
  <c r="G197" i="12" s="1"/>
  <c r="I197" i="12" s="1"/>
  <c r="E197" i="10"/>
  <c r="G197" i="10" s="1"/>
  <c r="I197" i="10" s="1"/>
  <c r="G197" i="6"/>
  <c r="I197" i="6" s="1"/>
  <c r="E197" i="16"/>
  <c r="G197" i="16" s="1"/>
  <c r="I197" i="16" s="1"/>
  <c r="E197" i="14"/>
  <c r="G197" i="14" s="1"/>
  <c r="I197" i="14" s="1"/>
  <c r="G179" i="6"/>
  <c r="I179" i="6" s="1"/>
  <c r="L179" i="6" s="1"/>
  <c r="E179" i="10"/>
  <c r="E179" i="12"/>
  <c r="E179" i="14"/>
  <c r="E179" i="16"/>
  <c r="E179" i="7"/>
  <c r="F126" i="16"/>
  <c r="F126" i="12"/>
  <c r="F126" i="10"/>
  <c r="F126" i="14"/>
  <c r="H126" i="6"/>
  <c r="J126" i="6" s="1"/>
  <c r="F126" i="7"/>
  <c r="E51" i="12"/>
  <c r="G51" i="6"/>
  <c r="E51" i="16"/>
  <c r="E51" i="10"/>
  <c r="E51" i="14"/>
  <c r="E51" i="7"/>
  <c r="F47" i="18"/>
  <c r="F44" i="7"/>
  <c r="F47" i="7" s="1"/>
  <c r="F44" i="10"/>
  <c r="F47" i="10" s="1"/>
  <c r="F44" i="16"/>
  <c r="F47" i="16" s="1"/>
  <c r="F47" i="6"/>
  <c r="F44" i="12"/>
  <c r="F47" i="12" s="1"/>
  <c r="F44" i="14"/>
  <c r="F47" i="14" s="1"/>
  <c r="F18" i="16"/>
  <c r="F18" i="12"/>
  <c r="F18" i="7"/>
  <c r="F18" i="14"/>
  <c r="F18" i="10"/>
  <c r="G18" i="6"/>
  <c r="K18" i="6"/>
  <c r="F10" i="16"/>
  <c r="F10" i="10"/>
  <c r="F10" i="14"/>
  <c r="F10" i="12"/>
  <c r="F10" i="7"/>
  <c r="F7" i="10"/>
  <c r="F7" i="12"/>
  <c r="F7" i="16"/>
  <c r="F7" i="7"/>
  <c r="F7" i="14"/>
  <c r="E195" i="16"/>
  <c r="G195" i="6"/>
  <c r="I195" i="6" s="1"/>
  <c r="E195" i="10"/>
  <c r="E204" i="6"/>
  <c r="G204" i="6" s="1"/>
  <c r="I204" i="6" s="1"/>
  <c r="E195" i="12"/>
  <c r="E195" i="14"/>
  <c r="E195" i="7"/>
  <c r="E162" i="12"/>
  <c r="E162" i="14"/>
  <c r="E165" i="6"/>
  <c r="G165" i="6" s="1"/>
  <c r="I165" i="6" s="1"/>
  <c r="E162" i="16"/>
  <c r="G162" i="6"/>
  <c r="I162" i="6" s="1"/>
  <c r="E162" i="10"/>
  <c r="E162" i="7"/>
  <c r="E151" i="16"/>
  <c r="E151" i="14"/>
  <c r="E151" i="10"/>
  <c r="E151" i="12"/>
  <c r="E151" i="7"/>
  <c r="E44" i="14"/>
  <c r="E44" i="12"/>
  <c r="E47" i="6"/>
  <c r="E44" i="16"/>
  <c r="E44" i="7"/>
  <c r="E44" i="10"/>
  <c r="G44" i="6"/>
  <c r="G47" i="5"/>
  <c r="E7" i="16"/>
  <c r="G7" i="6"/>
  <c r="E7" i="14"/>
  <c r="E7" i="7"/>
  <c r="E7" i="12"/>
  <c r="E7" i="10"/>
  <c r="E202" i="16"/>
  <c r="G202" i="16" s="1"/>
  <c r="I202" i="16" s="1"/>
  <c r="E202" i="12"/>
  <c r="G202" i="12" s="1"/>
  <c r="I202" i="12" s="1"/>
  <c r="G202" i="6"/>
  <c r="I202" i="6" s="1"/>
  <c r="E202" i="14"/>
  <c r="G202" i="14" s="1"/>
  <c r="I202" i="14" s="1"/>
  <c r="E202" i="10"/>
  <c r="G202" i="10" s="1"/>
  <c r="I202" i="10" s="1"/>
  <c r="G202" i="18"/>
  <c r="I202" i="18" s="1"/>
  <c r="E202" i="7"/>
  <c r="G202" i="7" s="1"/>
  <c r="I202" i="7" s="1"/>
  <c r="E191" i="12"/>
  <c r="E191" i="10"/>
  <c r="E191" i="16"/>
  <c r="E191" i="7"/>
  <c r="E191" i="14"/>
  <c r="E175" i="16"/>
  <c r="G175" i="16" s="1"/>
  <c r="I175" i="16" s="1"/>
  <c r="E175" i="14"/>
  <c r="G175" i="14" s="1"/>
  <c r="I175" i="14" s="1"/>
  <c r="E175" i="7"/>
  <c r="G175" i="7" s="1"/>
  <c r="I175" i="7" s="1"/>
  <c r="E175" i="12"/>
  <c r="G175" i="12" s="1"/>
  <c r="I175" i="12" s="1"/>
  <c r="E175" i="10"/>
  <c r="G175" i="10" s="1"/>
  <c r="I175" i="10" s="1"/>
  <c r="G175" i="18"/>
  <c r="I175" i="18" s="1"/>
  <c r="G175" i="6"/>
  <c r="I175" i="6" s="1"/>
  <c r="E170" i="7"/>
  <c r="G170" i="6"/>
  <c r="I170" i="6" s="1"/>
  <c r="E170" i="10"/>
  <c r="E170" i="16"/>
  <c r="E171" i="6"/>
  <c r="G171" i="6" s="1"/>
  <c r="I171" i="6" s="1"/>
  <c r="E170" i="12"/>
  <c r="E170" i="14"/>
  <c r="E148" i="16"/>
  <c r="G148" i="16" s="1"/>
  <c r="I148" i="16" s="1"/>
  <c r="E148" i="12"/>
  <c r="G148" i="12" s="1"/>
  <c r="I148" i="12" s="1"/>
  <c r="E148" i="7"/>
  <c r="G148" i="7" s="1"/>
  <c r="I148" i="7" s="1"/>
  <c r="E148" i="14"/>
  <c r="G148" i="14" s="1"/>
  <c r="I148" i="14" s="1"/>
  <c r="E148" i="10"/>
  <c r="G148" i="10" s="1"/>
  <c r="I148" i="10" s="1"/>
  <c r="G148" i="18"/>
  <c r="I148" i="18" s="1"/>
  <c r="G148" i="6"/>
  <c r="I148" i="6" s="1"/>
  <c r="G143" i="6"/>
  <c r="I143" i="6" s="1"/>
  <c r="E143" i="14"/>
  <c r="E143" i="16"/>
  <c r="E143" i="7"/>
  <c r="E143" i="10"/>
  <c r="E143" i="12"/>
  <c r="F214" i="5"/>
  <c r="H214" i="5" s="1"/>
  <c r="J214" i="5" s="1"/>
  <c r="K214" i="5" s="1"/>
  <c r="E95" i="5"/>
  <c r="E182" i="5"/>
  <c r="G182" i="5" s="1"/>
  <c r="I182" i="5" s="1"/>
  <c r="L182" i="5" s="1"/>
  <c r="E181" i="5"/>
  <c r="E91" i="5"/>
  <c r="E90" i="5"/>
  <c r="F73" i="5"/>
  <c r="H73" i="5" s="1"/>
  <c r="F72" i="5"/>
  <c r="H72" i="5" s="1"/>
  <c r="F70" i="5"/>
  <c r="K143" i="16" l="1"/>
  <c r="K143" i="18"/>
  <c r="K143" i="7"/>
  <c r="K143" i="10"/>
  <c r="K143" i="12"/>
  <c r="K143" i="14"/>
  <c r="G47" i="6"/>
  <c r="G10" i="10"/>
  <c r="H70" i="5"/>
  <c r="F75" i="5"/>
  <c r="H75" i="5" s="1"/>
  <c r="G181" i="5"/>
  <c r="I181" i="5" s="1"/>
  <c r="L181" i="5" s="1"/>
  <c r="E184" i="5"/>
  <c r="G184" i="5" s="1"/>
  <c r="I184" i="5" s="1"/>
  <c r="E100" i="5"/>
  <c r="H100" i="5" s="1"/>
  <c r="H95" i="5"/>
  <c r="E95" i="6"/>
  <c r="E95" i="18" s="1"/>
  <c r="G143" i="10"/>
  <c r="I143" i="10" s="1"/>
  <c r="G143" i="16"/>
  <c r="I143" i="16" s="1"/>
  <c r="E171" i="12"/>
  <c r="G171" i="12" s="1"/>
  <c r="I171" i="12" s="1"/>
  <c r="G170" i="12"/>
  <c r="I170" i="12" s="1"/>
  <c r="E171" i="16"/>
  <c r="G171" i="16" s="1"/>
  <c r="I171" i="16" s="1"/>
  <c r="G170" i="16"/>
  <c r="I170" i="16" s="1"/>
  <c r="G170" i="18"/>
  <c r="I170" i="18" s="1"/>
  <c r="E171" i="18"/>
  <c r="G171" i="18" s="1"/>
  <c r="I171" i="18" s="1"/>
  <c r="G7" i="12"/>
  <c r="G7" i="7"/>
  <c r="E47" i="10"/>
  <c r="G47" i="10" s="1"/>
  <c r="G44" i="10"/>
  <c r="E47" i="16"/>
  <c r="G47" i="16" s="1"/>
  <c r="G44" i="16"/>
  <c r="G44" i="12"/>
  <c r="E47" i="12"/>
  <c r="G47" i="12" s="1"/>
  <c r="G44" i="18"/>
  <c r="E47" i="18"/>
  <c r="G47" i="18" s="1"/>
  <c r="E165" i="7"/>
  <c r="G165" i="7" s="1"/>
  <c r="I165" i="7" s="1"/>
  <c r="G162" i="7"/>
  <c r="I162" i="7" s="1"/>
  <c r="E165" i="12"/>
  <c r="G165" i="12" s="1"/>
  <c r="I165" i="12" s="1"/>
  <c r="G162" i="12"/>
  <c r="I162" i="12" s="1"/>
  <c r="E204" i="7"/>
  <c r="G204" i="7" s="1"/>
  <c r="I204" i="7" s="1"/>
  <c r="G195" i="7"/>
  <c r="I195" i="7" s="1"/>
  <c r="G195" i="12"/>
  <c r="I195" i="12" s="1"/>
  <c r="E204" i="12"/>
  <c r="G204" i="12" s="1"/>
  <c r="I204" i="12" s="1"/>
  <c r="G18" i="14"/>
  <c r="K18" i="14"/>
  <c r="K18" i="7"/>
  <c r="G18" i="7"/>
  <c r="K18" i="16"/>
  <c r="G18" i="16"/>
  <c r="G51" i="14"/>
  <c r="G51" i="16"/>
  <c r="G51" i="12"/>
  <c r="H126" i="14"/>
  <c r="J126" i="14" s="1"/>
  <c r="H126" i="12"/>
  <c r="J126" i="12" s="1"/>
  <c r="G179" i="16"/>
  <c r="I179" i="16" s="1"/>
  <c r="G179" i="12"/>
  <c r="I179" i="12" s="1"/>
  <c r="L179" i="12" s="1"/>
  <c r="L9" i="7"/>
  <c r="G9" i="7"/>
  <c r="K19" i="7" s="1"/>
  <c r="L9" i="18"/>
  <c r="G9" i="18"/>
  <c r="K19" i="18" s="1"/>
  <c r="L9" i="14"/>
  <c r="G9" i="14"/>
  <c r="K19" i="14" s="1"/>
  <c r="L9" i="16"/>
  <c r="G9" i="16"/>
  <c r="G10" i="16"/>
  <c r="G10" i="12"/>
  <c r="F19" i="14"/>
  <c r="G19" i="14" s="1"/>
  <c r="G17" i="14"/>
  <c r="K17" i="14" s="1"/>
  <c r="F19" i="12"/>
  <c r="G19" i="12" s="1"/>
  <c r="G17" i="12"/>
  <c r="K17" i="12" s="1"/>
  <c r="F19" i="18"/>
  <c r="G19" i="18" s="1"/>
  <c r="G17" i="18"/>
  <c r="K17" i="18" s="1"/>
  <c r="G84" i="7"/>
  <c r="E85" i="7"/>
  <c r="G85" i="7" s="1"/>
  <c r="G84" i="14"/>
  <c r="E85" i="14"/>
  <c r="G85" i="14" s="1"/>
  <c r="G84" i="12"/>
  <c r="E85" i="12"/>
  <c r="G85" i="12" s="1"/>
  <c r="G84" i="18"/>
  <c r="E85" i="18"/>
  <c r="G85" i="18" s="1"/>
  <c r="E93" i="5"/>
  <c r="G143" i="12"/>
  <c r="I143" i="12" s="1"/>
  <c r="G143" i="7"/>
  <c r="I143" i="7" s="1"/>
  <c r="G143" i="14"/>
  <c r="I143" i="14" s="1"/>
  <c r="G143" i="18"/>
  <c r="I143" i="18" s="1"/>
  <c r="G170" i="14"/>
  <c r="I170" i="14" s="1"/>
  <c r="E171" i="14"/>
  <c r="G171" i="14" s="1"/>
  <c r="I171" i="14" s="1"/>
  <c r="E171" i="10"/>
  <c r="G171" i="10" s="1"/>
  <c r="I171" i="10" s="1"/>
  <c r="G170" i="10"/>
  <c r="I170" i="10" s="1"/>
  <c r="G170" i="7"/>
  <c r="I170" i="7" s="1"/>
  <c r="E171" i="7"/>
  <c r="G171" i="7" s="1"/>
  <c r="I171" i="7" s="1"/>
  <c r="G7" i="10"/>
  <c r="G7" i="18"/>
  <c r="G7" i="14"/>
  <c r="G7" i="16"/>
  <c r="G44" i="7"/>
  <c r="E47" i="7"/>
  <c r="G47" i="7" s="1"/>
  <c r="G44" i="14"/>
  <c r="E47" i="14"/>
  <c r="G47" i="14" s="1"/>
  <c r="E165" i="10"/>
  <c r="G165" i="10" s="1"/>
  <c r="I165" i="10" s="1"/>
  <c r="G162" i="10"/>
  <c r="I162" i="10" s="1"/>
  <c r="G162" i="16"/>
  <c r="I162" i="16" s="1"/>
  <c r="E165" i="16"/>
  <c r="G165" i="16" s="1"/>
  <c r="I165" i="16" s="1"/>
  <c r="G162" i="14"/>
  <c r="I162" i="14" s="1"/>
  <c r="E165" i="14"/>
  <c r="G165" i="14" s="1"/>
  <c r="I165" i="14" s="1"/>
  <c r="E165" i="18"/>
  <c r="G165" i="18" s="1"/>
  <c r="I165" i="18" s="1"/>
  <c r="G162" i="18"/>
  <c r="I162" i="18" s="1"/>
  <c r="E204" i="14"/>
  <c r="G204" i="14" s="1"/>
  <c r="I204" i="14" s="1"/>
  <c r="G195" i="14"/>
  <c r="I195" i="14" s="1"/>
  <c r="G195" i="18"/>
  <c r="I195" i="18" s="1"/>
  <c r="E204" i="18"/>
  <c r="G204" i="18" s="1"/>
  <c r="I204" i="18" s="1"/>
  <c r="E204" i="10"/>
  <c r="G204" i="10" s="1"/>
  <c r="I204" i="10" s="1"/>
  <c r="G195" i="10"/>
  <c r="I195" i="10" s="1"/>
  <c r="G195" i="16"/>
  <c r="I195" i="16" s="1"/>
  <c r="E204" i="16"/>
  <c r="G204" i="16" s="1"/>
  <c r="I204" i="16" s="1"/>
  <c r="K18" i="10"/>
  <c r="G18" i="10"/>
  <c r="G18" i="18"/>
  <c r="K18" i="18"/>
  <c r="K18" i="12"/>
  <c r="G18" i="12"/>
  <c r="G51" i="7"/>
  <c r="G51" i="10"/>
  <c r="G51" i="18"/>
  <c r="H126" i="7"/>
  <c r="J126" i="7" s="1"/>
  <c r="H126" i="10"/>
  <c r="J126" i="10" s="1"/>
  <c r="H126" i="16"/>
  <c r="J126" i="16" s="1"/>
  <c r="G179" i="7"/>
  <c r="I179" i="7" s="1"/>
  <c r="L179" i="7" s="1"/>
  <c r="G179" i="14"/>
  <c r="I179" i="14" s="1"/>
  <c r="L179" i="14" s="1"/>
  <c r="G179" i="10"/>
  <c r="I179" i="10" s="1"/>
  <c r="L179" i="10" s="1"/>
  <c r="G179" i="18"/>
  <c r="I179" i="18" s="1"/>
  <c r="L179" i="18" s="1"/>
  <c r="L9" i="12"/>
  <c r="G9" i="12"/>
  <c r="K19" i="12" s="1"/>
  <c r="L9" i="10"/>
  <c r="G9" i="10"/>
  <c r="K19" i="10" s="1"/>
  <c r="G10" i="14"/>
  <c r="G10" i="7"/>
  <c r="G10" i="18"/>
  <c r="F19" i="7"/>
  <c r="G19" i="7" s="1"/>
  <c r="G17" i="7"/>
  <c r="K17" i="7" s="1"/>
  <c r="F19" i="16"/>
  <c r="G19" i="16" s="1"/>
  <c r="G17" i="16"/>
  <c r="F19" i="10"/>
  <c r="G19" i="10" s="1"/>
  <c r="G17" i="10"/>
  <c r="K17" i="10" s="1"/>
  <c r="G84" i="16"/>
  <c r="E85" i="16"/>
  <c r="G85" i="16" s="1"/>
  <c r="G84" i="10"/>
  <c r="E85" i="10"/>
  <c r="G85" i="10" s="1"/>
  <c r="F191" i="5"/>
  <c r="E186" i="5"/>
  <c r="E173" i="5"/>
  <c r="L179" i="16" l="1"/>
  <c r="L184" i="5"/>
  <c r="K17" i="16"/>
  <c r="K19" i="16"/>
  <c r="E177" i="5"/>
  <c r="G177" i="5" s="1"/>
  <c r="I177" i="5" s="1"/>
  <c r="G173" i="5"/>
  <c r="I173" i="5" s="1"/>
  <c r="E173" i="6"/>
  <c r="E173" i="18" s="1"/>
  <c r="F193" i="5"/>
  <c r="G191" i="5"/>
  <c r="I191" i="5" s="1"/>
  <c r="E95" i="16"/>
  <c r="H95" i="6"/>
  <c r="E95" i="12"/>
  <c r="E95" i="14"/>
  <c r="E95" i="10"/>
  <c r="E100" i="6"/>
  <c r="H100" i="6" s="1"/>
  <c r="E95" i="7"/>
  <c r="G186" i="5"/>
  <c r="I186" i="5" s="1"/>
  <c r="E193" i="5"/>
  <c r="H95" i="18" l="1"/>
  <c r="E100" i="18"/>
  <c r="H100" i="18" s="1"/>
  <c r="E100" i="12"/>
  <c r="H100" i="12" s="1"/>
  <c r="H95" i="12"/>
  <c r="E100" i="16"/>
  <c r="H100" i="16" s="1"/>
  <c r="H95" i="16"/>
  <c r="G193" i="5"/>
  <c r="I193" i="5" s="1"/>
  <c r="H95" i="7"/>
  <c r="E100" i="7"/>
  <c r="H100" i="7" s="1"/>
  <c r="H95" i="10"/>
  <c r="E100" i="10"/>
  <c r="H100" i="10" s="1"/>
  <c r="H95" i="14"/>
  <c r="E100" i="14"/>
  <c r="H100" i="14" s="1"/>
  <c r="E173" i="16"/>
  <c r="E173" i="7"/>
  <c r="E173" i="12"/>
  <c r="G173" i="6"/>
  <c r="I173" i="6" s="1"/>
  <c r="E173" i="14"/>
  <c r="E173" i="10"/>
  <c r="F87" i="5"/>
  <c r="F88" i="5" s="1"/>
  <c r="E87" i="5"/>
  <c r="E88" i="5" l="1"/>
  <c r="H88" i="5" s="1"/>
  <c r="H87" i="5"/>
  <c r="G173" i="14"/>
  <c r="I173" i="14" s="1"/>
  <c r="G173" i="7"/>
  <c r="I173" i="7" s="1"/>
  <c r="G173" i="10"/>
  <c r="I173" i="10" s="1"/>
  <c r="G173" i="18"/>
  <c r="I173" i="18" s="1"/>
  <c r="G173" i="12"/>
  <c r="I173" i="12" s="1"/>
  <c r="G173" i="16"/>
  <c r="I173" i="16" s="1"/>
  <c r="F134" i="5" l="1"/>
  <c r="H134" i="5" s="1"/>
  <c r="J134" i="5" s="1"/>
  <c r="F130" i="5"/>
  <c r="H130" i="5" l="1"/>
  <c r="J130" i="5" s="1"/>
  <c r="F141" i="5"/>
  <c r="H141" i="5" s="1"/>
  <c r="J141" i="5" s="1"/>
  <c r="K230" i="5" l="1"/>
  <c r="F91" i="5"/>
  <c r="F90" i="5"/>
  <c r="F93" i="5" l="1"/>
  <c r="F90" i="6"/>
  <c r="F90" i="18" s="1"/>
  <c r="H90" i="5"/>
  <c r="F91" i="6"/>
  <c r="F91" i="18" s="1"/>
  <c r="H91" i="5"/>
  <c r="E223" i="5"/>
  <c r="G223" i="5" s="1"/>
  <c r="I223" i="5" s="1"/>
  <c r="E222" i="5"/>
  <c r="G222" i="5" s="1"/>
  <c r="I222" i="5" s="1"/>
  <c r="E221" i="5"/>
  <c r="F212" i="5"/>
  <c r="H212" i="5" s="1"/>
  <c r="J212" i="5" s="1"/>
  <c r="F211" i="5"/>
  <c r="H211" i="5" s="1"/>
  <c r="J211" i="5" s="1"/>
  <c r="F210" i="5"/>
  <c r="H210" i="5" s="1"/>
  <c r="J210" i="5" s="1"/>
  <c r="F209" i="5"/>
  <c r="H209" i="5" s="1"/>
  <c r="J209" i="5" s="1"/>
  <c r="F207" i="5"/>
  <c r="F14" i="5"/>
  <c r="F14" i="6" s="1"/>
  <c r="F14" i="18" s="1"/>
  <c r="E14" i="5"/>
  <c r="F13" i="5"/>
  <c r="E13" i="5"/>
  <c r="F13" i="6" l="1"/>
  <c r="F13" i="18" s="1"/>
  <c r="F15" i="5"/>
  <c r="L79" i="5" s="1"/>
  <c r="F14" i="16"/>
  <c r="F14" i="7"/>
  <c r="F14" i="12"/>
  <c r="F14" i="10"/>
  <c r="F14" i="14"/>
  <c r="G221" i="5"/>
  <c r="E229" i="5"/>
  <c r="F91" i="16"/>
  <c r="F91" i="10"/>
  <c r="F91" i="12"/>
  <c r="F91" i="7"/>
  <c r="F91" i="14"/>
  <c r="F90" i="16"/>
  <c r="F90" i="7"/>
  <c r="F90" i="12"/>
  <c r="F90" i="10"/>
  <c r="F90" i="14"/>
  <c r="F93" i="6"/>
  <c r="G13" i="5"/>
  <c r="E13" i="6"/>
  <c r="E13" i="18" s="1"/>
  <c r="E15" i="5"/>
  <c r="G14" i="5"/>
  <c r="E14" i="6"/>
  <c r="E14" i="18" s="1"/>
  <c r="H207" i="5"/>
  <c r="J207" i="5" s="1"/>
  <c r="K206" i="5" s="1"/>
  <c r="F215" i="5"/>
  <c r="H215" i="5" s="1"/>
  <c r="L90" i="5"/>
  <c r="L92" i="5" s="1"/>
  <c r="K93" i="5"/>
  <c r="H93" i="5"/>
  <c r="F93" i="10" l="1"/>
  <c r="F93" i="7"/>
  <c r="K12" i="5"/>
  <c r="F93" i="14"/>
  <c r="F93" i="12"/>
  <c r="F93" i="16"/>
  <c r="J215" i="5"/>
  <c r="J231" i="5" s="1"/>
  <c r="H231" i="5"/>
  <c r="E14" i="16"/>
  <c r="G14" i="16" s="1"/>
  <c r="E14" i="14"/>
  <c r="G14" i="14" s="1"/>
  <c r="G14" i="6"/>
  <c r="E14" i="10"/>
  <c r="G14" i="10" s="1"/>
  <c r="G14" i="18"/>
  <c r="E14" i="12"/>
  <c r="G14" i="12" s="1"/>
  <c r="E14" i="7"/>
  <c r="G14" i="7" s="1"/>
  <c r="K79" i="5"/>
  <c r="L80" i="5" s="1"/>
  <c r="G15" i="5"/>
  <c r="E231" i="5"/>
  <c r="E13" i="16"/>
  <c r="E13" i="12"/>
  <c r="G13" i="6"/>
  <c r="K12" i="6" s="1"/>
  <c r="E13" i="10"/>
  <c r="E13" i="7"/>
  <c r="E13" i="14"/>
  <c r="E15" i="6"/>
  <c r="F93" i="18"/>
  <c r="I221" i="5"/>
  <c r="K217" i="5" s="1"/>
  <c r="G229" i="5"/>
  <c r="F15" i="18"/>
  <c r="F13" i="14"/>
  <c r="F15" i="14" s="1"/>
  <c r="F13" i="7"/>
  <c r="F15" i="7" s="1"/>
  <c r="F13" i="16"/>
  <c r="F15" i="16" s="1"/>
  <c r="F13" i="10"/>
  <c r="F15" i="10" s="1"/>
  <c r="F13" i="12"/>
  <c r="F15" i="12" s="1"/>
  <c r="F15" i="6"/>
  <c r="E53" i="4"/>
  <c r="G15" i="6" l="1"/>
  <c r="G13" i="7"/>
  <c r="K12" i="7" s="1"/>
  <c r="E15" i="7"/>
  <c r="G13" i="10"/>
  <c r="K12" i="10" s="1"/>
  <c r="E15" i="10"/>
  <c r="G13" i="12"/>
  <c r="K12" i="12" s="1"/>
  <c r="E15" i="12"/>
  <c r="G53" i="4"/>
  <c r="E53" i="6"/>
  <c r="E53" i="18" s="1"/>
  <c r="E55" i="4"/>
  <c r="I229" i="5"/>
  <c r="G13" i="14"/>
  <c r="K12" i="14" s="1"/>
  <c r="E15" i="14"/>
  <c r="G13" i="18"/>
  <c r="K12" i="18" s="1"/>
  <c r="E15" i="18"/>
  <c r="G13" i="16"/>
  <c r="E15" i="16"/>
  <c r="F191" i="4"/>
  <c r="E91" i="4"/>
  <c r="E90" i="4"/>
  <c r="K12" i="16" l="1"/>
  <c r="E90" i="6"/>
  <c r="E90" i="18" s="1"/>
  <c r="H90" i="4"/>
  <c r="E93" i="4"/>
  <c r="F191" i="6"/>
  <c r="F191" i="18" s="1"/>
  <c r="F193" i="4"/>
  <c r="G191" i="4"/>
  <c r="I191" i="4" s="1"/>
  <c r="G15" i="16"/>
  <c r="G15" i="18"/>
  <c r="G15" i="14"/>
  <c r="E53" i="16"/>
  <c r="E53" i="12"/>
  <c r="G53" i="6"/>
  <c r="E53" i="10"/>
  <c r="E53" i="7"/>
  <c r="E53" i="14"/>
  <c r="E55" i="6"/>
  <c r="G15" i="12"/>
  <c r="G15" i="10"/>
  <c r="G15" i="7"/>
  <c r="E91" i="6"/>
  <c r="E91" i="18" s="1"/>
  <c r="H91" i="4"/>
  <c r="G55" i="4"/>
  <c r="G55" i="6" l="1"/>
  <c r="G53" i="7"/>
  <c r="E55" i="7"/>
  <c r="G53" i="10"/>
  <c r="E55" i="10"/>
  <c r="G53" i="12"/>
  <c r="E55" i="12"/>
  <c r="F191" i="12"/>
  <c r="F191" i="7"/>
  <c r="F191" i="16"/>
  <c r="F191" i="14"/>
  <c r="F191" i="10"/>
  <c r="F193" i="6"/>
  <c r="G191" i="6"/>
  <c r="I191" i="6" s="1"/>
  <c r="L90" i="4"/>
  <c r="L92" i="4" s="1"/>
  <c r="H91" i="18"/>
  <c r="E91" i="14"/>
  <c r="H91" i="14" s="1"/>
  <c r="H91" i="6"/>
  <c r="E91" i="16"/>
  <c r="H91" i="16" s="1"/>
  <c r="E91" i="7"/>
  <c r="H91" i="7" s="1"/>
  <c r="E91" i="12"/>
  <c r="H91" i="12" s="1"/>
  <c r="E91" i="10"/>
  <c r="H91" i="10" s="1"/>
  <c r="G53" i="14"/>
  <c r="E55" i="14"/>
  <c r="G53" i="18"/>
  <c r="E55" i="18"/>
  <c r="G53" i="16"/>
  <c r="E55" i="16"/>
  <c r="K93" i="4"/>
  <c r="H93" i="4"/>
  <c r="E90" i="12"/>
  <c r="E90" i="14"/>
  <c r="E93" i="6"/>
  <c r="E90" i="16"/>
  <c r="H90" i="6"/>
  <c r="E90" i="10"/>
  <c r="E90" i="7"/>
  <c r="E227" i="4"/>
  <c r="E225" i="4"/>
  <c r="E225" i="6" l="1"/>
  <c r="E225" i="18" s="1"/>
  <c r="G225" i="4"/>
  <c r="I225" i="4" s="1"/>
  <c r="H90" i="10"/>
  <c r="L90" i="10" s="1"/>
  <c r="L92" i="10" s="1"/>
  <c r="E93" i="10"/>
  <c r="E93" i="16"/>
  <c r="H90" i="16"/>
  <c r="H90" i="14"/>
  <c r="L90" i="14" s="1"/>
  <c r="L92" i="14" s="1"/>
  <c r="E93" i="14"/>
  <c r="H90" i="18"/>
  <c r="L90" i="18" s="1"/>
  <c r="L92" i="18" s="1"/>
  <c r="E93" i="18"/>
  <c r="G55" i="16"/>
  <c r="G55" i="18"/>
  <c r="G55" i="14"/>
  <c r="F193" i="10"/>
  <c r="G191" i="10"/>
  <c r="I191" i="10" s="1"/>
  <c r="F193" i="16"/>
  <c r="G191" i="16"/>
  <c r="I191" i="16" s="1"/>
  <c r="F193" i="12"/>
  <c r="G191" i="12"/>
  <c r="I191" i="12" s="1"/>
  <c r="G55" i="12"/>
  <c r="G55" i="10"/>
  <c r="G55" i="7"/>
  <c r="G227" i="4"/>
  <c r="I227" i="4" s="1"/>
  <c r="E227" i="6"/>
  <c r="E227" i="18" s="1"/>
  <c r="E93" i="7"/>
  <c r="H90" i="7"/>
  <c r="L90" i="7" s="1"/>
  <c r="L92" i="7" s="1"/>
  <c r="L90" i="6"/>
  <c r="L92" i="6" s="1"/>
  <c r="K93" i="6"/>
  <c r="H93" i="6"/>
  <c r="H90" i="12"/>
  <c r="L90" i="12" s="1"/>
  <c r="L92" i="12" s="1"/>
  <c r="E93" i="12"/>
  <c r="F193" i="14"/>
  <c r="G191" i="14"/>
  <c r="I191" i="14" s="1"/>
  <c r="F193" i="7"/>
  <c r="G191" i="7"/>
  <c r="I191" i="7" s="1"/>
  <c r="F193" i="18"/>
  <c r="G191" i="18"/>
  <c r="I191" i="18" s="1"/>
  <c r="E182" i="4"/>
  <c r="E181" i="4"/>
  <c r="E155" i="4"/>
  <c r="F73" i="4"/>
  <c r="F72" i="4"/>
  <c r="F70" i="4"/>
  <c r="L90" i="16" l="1"/>
  <c r="L92" i="16" s="1"/>
  <c r="F73" i="6"/>
  <c r="F73" i="18" s="1"/>
  <c r="H73" i="4"/>
  <c r="F151" i="4"/>
  <c r="F151" i="5"/>
  <c r="G181" i="4"/>
  <c r="I181" i="4" s="1"/>
  <c r="L181" i="4" s="1"/>
  <c r="E181" i="6"/>
  <c r="E181" i="18" s="1"/>
  <c r="E184" i="4"/>
  <c r="G184" i="4" s="1"/>
  <c r="I184" i="4" s="1"/>
  <c r="E227" i="16"/>
  <c r="G227" i="16" s="1"/>
  <c r="I227" i="16" s="1"/>
  <c r="G227" i="6"/>
  <c r="I227" i="6" s="1"/>
  <c r="E227" i="12"/>
  <c r="G227" i="12" s="1"/>
  <c r="I227" i="12" s="1"/>
  <c r="E227" i="7"/>
  <c r="G227" i="7" s="1"/>
  <c r="I227" i="7" s="1"/>
  <c r="G227" i="18"/>
  <c r="I227" i="18" s="1"/>
  <c r="E227" i="14"/>
  <c r="G227" i="14" s="1"/>
  <c r="I227" i="14" s="1"/>
  <c r="E227" i="10"/>
  <c r="G227" i="10" s="1"/>
  <c r="I227" i="10" s="1"/>
  <c r="H93" i="18"/>
  <c r="K93" i="18"/>
  <c r="H93" i="14"/>
  <c r="K93" i="14"/>
  <c r="H93" i="10"/>
  <c r="K93" i="10"/>
  <c r="F70" i="6"/>
  <c r="F70" i="18" s="1"/>
  <c r="F75" i="4"/>
  <c r="H75" i="4" s="1"/>
  <c r="H70" i="4"/>
  <c r="F72" i="6"/>
  <c r="F72" i="18" s="1"/>
  <c r="H72" i="4"/>
  <c r="G155" i="4"/>
  <c r="I155" i="4" s="1"/>
  <c r="E155" i="6"/>
  <c r="E155" i="18" s="1"/>
  <c r="E157" i="4"/>
  <c r="E182" i="6"/>
  <c r="E182" i="18" s="1"/>
  <c r="G182" i="4"/>
  <c r="I182" i="4" s="1"/>
  <c r="L182" i="4" s="1"/>
  <c r="K93" i="12"/>
  <c r="H93" i="12"/>
  <c r="K93" i="7"/>
  <c r="H93" i="7"/>
  <c r="H93" i="16"/>
  <c r="K93" i="16"/>
  <c r="E225" i="16"/>
  <c r="G225" i="16" s="1"/>
  <c r="I225" i="16" s="1"/>
  <c r="E225" i="14"/>
  <c r="G225" i="14" s="1"/>
  <c r="I225" i="14" s="1"/>
  <c r="E225" i="12"/>
  <c r="G225" i="12" s="1"/>
  <c r="I225" i="12" s="1"/>
  <c r="G225" i="6"/>
  <c r="I225" i="6" s="1"/>
  <c r="G225" i="18"/>
  <c r="I225" i="18" s="1"/>
  <c r="E225" i="7"/>
  <c r="G225" i="7" s="1"/>
  <c r="I225" i="7" s="1"/>
  <c r="E225" i="10"/>
  <c r="G225" i="10" s="1"/>
  <c r="I225" i="10" s="1"/>
  <c r="L184" i="4" l="1"/>
  <c r="F72" i="16"/>
  <c r="H72" i="16" s="1"/>
  <c r="F72" i="12"/>
  <c r="H72" i="12" s="1"/>
  <c r="F72" i="7"/>
  <c r="H72" i="7" s="1"/>
  <c r="F72" i="14"/>
  <c r="H72" i="14" s="1"/>
  <c r="H72" i="18"/>
  <c r="F72" i="10"/>
  <c r="H72" i="10" s="1"/>
  <c r="H72" i="6"/>
  <c r="E181" i="14"/>
  <c r="G181" i="6"/>
  <c r="I181" i="6" s="1"/>
  <c r="L181" i="6" s="1"/>
  <c r="E181" i="16"/>
  <c r="E181" i="10"/>
  <c r="E181" i="12"/>
  <c r="E181" i="7"/>
  <c r="E184" i="6"/>
  <c r="G184" i="6" s="1"/>
  <c r="I184" i="6" s="1"/>
  <c r="L184" i="6" s="1"/>
  <c r="F157" i="5"/>
  <c r="G151" i="5"/>
  <c r="I151" i="5" s="1"/>
  <c r="G182" i="18"/>
  <c r="I182" i="18" s="1"/>
  <c r="L182" i="18" s="1"/>
  <c r="E182" i="7"/>
  <c r="G182" i="7" s="1"/>
  <c r="I182" i="7" s="1"/>
  <c r="L182" i="7" s="1"/>
  <c r="E182" i="12"/>
  <c r="G182" i="12" s="1"/>
  <c r="I182" i="12" s="1"/>
  <c r="L182" i="12" s="1"/>
  <c r="E182" i="16"/>
  <c r="G182" i="16" s="1"/>
  <c r="I182" i="16" s="1"/>
  <c r="E182" i="10"/>
  <c r="G182" i="10" s="1"/>
  <c r="I182" i="10" s="1"/>
  <c r="L182" i="10" s="1"/>
  <c r="E182" i="14"/>
  <c r="G182" i="14" s="1"/>
  <c r="I182" i="14" s="1"/>
  <c r="L182" i="14" s="1"/>
  <c r="G182" i="6"/>
  <c r="I182" i="6" s="1"/>
  <c r="L182" i="6" s="1"/>
  <c r="G155" i="18"/>
  <c r="I155" i="18" s="1"/>
  <c r="E155" i="10"/>
  <c r="E155" i="12"/>
  <c r="G155" i="12" s="1"/>
  <c r="I155" i="12" s="1"/>
  <c r="E155" i="16"/>
  <c r="G155" i="16" s="1"/>
  <c r="I155" i="16" s="1"/>
  <c r="E155" i="7"/>
  <c r="E155" i="14"/>
  <c r="G155" i="14" s="1"/>
  <c r="I155" i="14" s="1"/>
  <c r="G155" i="6"/>
  <c r="I155" i="6" s="1"/>
  <c r="E157" i="6"/>
  <c r="F70" i="14"/>
  <c r="F70" i="12"/>
  <c r="F70" i="10"/>
  <c r="F70" i="16"/>
  <c r="F75" i="6"/>
  <c r="H75" i="6" s="1"/>
  <c r="H70" i="6"/>
  <c r="F70" i="7"/>
  <c r="F151" i="17"/>
  <c r="F151" i="9"/>
  <c r="F157" i="4"/>
  <c r="F151" i="8"/>
  <c r="F151" i="15"/>
  <c r="F151" i="13"/>
  <c r="F151" i="11"/>
  <c r="F151" i="6"/>
  <c r="G151" i="4"/>
  <c r="I151" i="4" s="1"/>
  <c r="H73" i="18"/>
  <c r="F73" i="7"/>
  <c r="H73" i="7" s="1"/>
  <c r="F73" i="10"/>
  <c r="H73" i="10" s="1"/>
  <c r="F73" i="16"/>
  <c r="H73" i="16" s="1"/>
  <c r="F73" i="12"/>
  <c r="H73" i="12" s="1"/>
  <c r="H73" i="6"/>
  <c r="F73" i="14"/>
  <c r="H73" i="14" s="1"/>
  <c r="F214" i="4"/>
  <c r="F134" i="4"/>
  <c r="F130" i="4"/>
  <c r="L182" i="16" l="1"/>
  <c r="K150" i="4"/>
  <c r="F151" i="18"/>
  <c r="H134" i="4"/>
  <c r="J134" i="4" s="1"/>
  <c r="F134" i="6"/>
  <c r="F134" i="18" s="1"/>
  <c r="H134" i="18" s="1"/>
  <c r="F214" i="6"/>
  <c r="F214" i="18" s="1"/>
  <c r="H214" i="4"/>
  <c r="J214" i="4" s="1"/>
  <c r="K214" i="4" s="1"/>
  <c r="F157" i="11"/>
  <c r="G151" i="11"/>
  <c r="I151" i="11" s="1"/>
  <c r="F157" i="15"/>
  <c r="G151" i="15"/>
  <c r="I151" i="15" s="1"/>
  <c r="F157" i="17"/>
  <c r="G151" i="17"/>
  <c r="I151" i="17" s="1"/>
  <c r="H70" i="16"/>
  <c r="F75" i="16"/>
  <c r="H75" i="16" s="1"/>
  <c r="F75" i="12"/>
  <c r="H75" i="12" s="1"/>
  <c r="H70" i="12"/>
  <c r="F75" i="18"/>
  <c r="H75" i="18" s="1"/>
  <c r="H70" i="18"/>
  <c r="G155" i="7"/>
  <c r="I155" i="7" s="1"/>
  <c r="E157" i="7"/>
  <c r="G181" i="12"/>
  <c r="I181" i="12" s="1"/>
  <c r="L181" i="12" s="1"/>
  <c r="E184" i="12"/>
  <c r="G184" i="12" s="1"/>
  <c r="I184" i="12" s="1"/>
  <c r="L184" i="12" s="1"/>
  <c r="G181" i="16"/>
  <c r="I181" i="16" s="1"/>
  <c r="E184" i="16"/>
  <c r="G184" i="16" s="1"/>
  <c r="I184" i="16" s="1"/>
  <c r="G181" i="14"/>
  <c r="I181" i="14" s="1"/>
  <c r="L181" i="14" s="1"/>
  <c r="E184" i="14"/>
  <c r="G184" i="14" s="1"/>
  <c r="I184" i="14" s="1"/>
  <c r="L184" i="14" s="1"/>
  <c r="H130" i="4"/>
  <c r="J130" i="4" s="1"/>
  <c r="F130" i="6"/>
  <c r="F130" i="18" s="1"/>
  <c r="H130" i="18" s="1"/>
  <c r="F151" i="7"/>
  <c r="F151" i="16"/>
  <c r="F157" i="6"/>
  <c r="G157" i="6" s="1"/>
  <c r="I157" i="6" s="1"/>
  <c r="F151" i="12"/>
  <c r="F151" i="14"/>
  <c r="F151" i="10"/>
  <c r="G151" i="6"/>
  <c r="I151" i="6" s="1"/>
  <c r="F157" i="13"/>
  <c r="G151" i="13"/>
  <c r="I151" i="13" s="1"/>
  <c r="F157" i="8"/>
  <c r="G151" i="8"/>
  <c r="I151" i="8" s="1"/>
  <c r="F157" i="9"/>
  <c r="G151" i="9"/>
  <c r="I151" i="9" s="1"/>
  <c r="H70" i="7"/>
  <c r="F75" i="7"/>
  <c r="H75" i="7" s="1"/>
  <c r="H70" i="10"/>
  <c r="F75" i="10"/>
  <c r="H75" i="10" s="1"/>
  <c r="F75" i="14"/>
  <c r="H75" i="14" s="1"/>
  <c r="H70" i="14"/>
  <c r="G155" i="10"/>
  <c r="I155" i="10" s="1"/>
  <c r="E157" i="10"/>
  <c r="G157" i="5"/>
  <c r="F231" i="5"/>
  <c r="F232" i="5" s="1"/>
  <c r="G181" i="7"/>
  <c r="I181" i="7" s="1"/>
  <c r="L181" i="7" s="1"/>
  <c r="E184" i="7"/>
  <c r="G184" i="7" s="1"/>
  <c r="I184" i="7" s="1"/>
  <c r="L184" i="7" s="1"/>
  <c r="G181" i="10"/>
  <c r="I181" i="10" s="1"/>
  <c r="L181" i="10" s="1"/>
  <c r="E184" i="10"/>
  <c r="G184" i="10" s="1"/>
  <c r="I184" i="10" s="1"/>
  <c r="L184" i="10" s="1"/>
  <c r="G181" i="18"/>
  <c r="I181" i="18" s="1"/>
  <c r="L181" i="18" s="1"/>
  <c r="E184" i="18"/>
  <c r="G184" i="18" s="1"/>
  <c r="I184" i="18" s="1"/>
  <c r="G157" i="4"/>
  <c r="I157" i="4" s="1"/>
  <c r="E228" i="4"/>
  <c r="E174" i="4"/>
  <c r="L184" i="18" l="1"/>
  <c r="L133" i="4"/>
  <c r="L181" i="16"/>
  <c r="L135" i="4"/>
  <c r="L184" i="16"/>
  <c r="G228" i="4"/>
  <c r="I228" i="4" s="1"/>
  <c r="K225" i="4" s="1"/>
  <c r="E228" i="6"/>
  <c r="E228" i="18" s="1"/>
  <c r="I157" i="5"/>
  <c r="G231" i="5"/>
  <c r="H232" i="5" s="1"/>
  <c r="G236" i="5" s="1"/>
  <c r="F157" i="14"/>
  <c r="G151" i="14"/>
  <c r="I151" i="14" s="1"/>
  <c r="F157" i="18"/>
  <c r="G151" i="18"/>
  <c r="I151" i="18" s="1"/>
  <c r="F157" i="16"/>
  <c r="G151" i="16"/>
  <c r="I151" i="16" s="1"/>
  <c r="F231" i="17"/>
  <c r="F232" i="17" s="1"/>
  <c r="G157" i="17"/>
  <c r="F134" i="16"/>
  <c r="H134" i="16" s="1"/>
  <c r="J134" i="16" s="1"/>
  <c r="F134" i="7"/>
  <c r="H134" i="7" s="1"/>
  <c r="J134" i="7" s="1"/>
  <c r="F134" i="12"/>
  <c r="H134" i="12" s="1"/>
  <c r="J134" i="12" s="1"/>
  <c r="F134" i="10"/>
  <c r="H134" i="10" s="1"/>
  <c r="J134" i="10" s="1"/>
  <c r="J134" i="18"/>
  <c r="F134" i="14"/>
  <c r="H134" i="14" s="1"/>
  <c r="J134" i="14" s="1"/>
  <c r="H134" i="6"/>
  <c r="J134" i="6" s="1"/>
  <c r="G174" i="4"/>
  <c r="I174" i="4" s="1"/>
  <c r="E174" i="6"/>
  <c r="E174" i="18" s="1"/>
  <c r="E177" i="4"/>
  <c r="G177" i="4" s="1"/>
  <c r="I177" i="4" s="1"/>
  <c r="F231" i="9"/>
  <c r="G157" i="9"/>
  <c r="I157" i="9" s="1"/>
  <c r="K157" i="9" s="1"/>
  <c r="F231" i="8"/>
  <c r="F232" i="8" s="1"/>
  <c r="G157" i="8"/>
  <c r="G157" i="13"/>
  <c r="F231" i="13"/>
  <c r="F232" i="13" s="1"/>
  <c r="F157" i="10"/>
  <c r="G151" i="10"/>
  <c r="I151" i="10" s="1"/>
  <c r="F157" i="12"/>
  <c r="G151" i="12"/>
  <c r="I151" i="12" s="1"/>
  <c r="F157" i="7"/>
  <c r="G151" i="7"/>
  <c r="I151" i="7" s="1"/>
  <c r="F130" i="12"/>
  <c r="F130" i="10"/>
  <c r="F130" i="16"/>
  <c r="F130" i="14"/>
  <c r="H130" i="6"/>
  <c r="J130" i="6" s="1"/>
  <c r="F130" i="7"/>
  <c r="G157" i="7"/>
  <c r="I157" i="7" s="1"/>
  <c r="G157" i="15"/>
  <c r="F231" i="15"/>
  <c r="F232" i="15" s="1"/>
  <c r="F214" i="16"/>
  <c r="H214" i="16" s="1"/>
  <c r="J214" i="16" s="1"/>
  <c r="H214" i="6"/>
  <c r="J214" i="6" s="1"/>
  <c r="K214" i="6" s="1"/>
  <c r="F214" i="12"/>
  <c r="H214" i="12" s="1"/>
  <c r="J214" i="12" s="1"/>
  <c r="K214" i="12" s="1"/>
  <c r="F214" i="7"/>
  <c r="H214" i="7" s="1"/>
  <c r="J214" i="7" s="1"/>
  <c r="K214" i="7" s="1"/>
  <c r="H214" i="18"/>
  <c r="J214" i="18" s="1"/>
  <c r="K214" i="18" s="1"/>
  <c r="F214" i="14"/>
  <c r="H214" i="14" s="1"/>
  <c r="J214" i="14" s="1"/>
  <c r="K214" i="14" s="1"/>
  <c r="F214" i="10"/>
  <c r="H214" i="10" s="1"/>
  <c r="J214" i="10" s="1"/>
  <c r="K214" i="10" s="1"/>
  <c r="F87" i="4"/>
  <c r="E87" i="4"/>
  <c r="K214" i="16" l="1"/>
  <c r="F88" i="4"/>
  <c r="F87" i="6"/>
  <c r="F87" i="18" s="1"/>
  <c r="I157" i="15"/>
  <c r="G231" i="15"/>
  <c r="H232" i="15" s="1"/>
  <c r="G236" i="15" s="1"/>
  <c r="H130" i="16"/>
  <c r="J130" i="16" s="1"/>
  <c r="H130" i="12"/>
  <c r="J130" i="12" s="1"/>
  <c r="I157" i="13"/>
  <c r="G231" i="13"/>
  <c r="H232" i="13" s="1"/>
  <c r="G236" i="13" s="1"/>
  <c r="I157" i="17"/>
  <c r="G231" i="17"/>
  <c r="H232" i="17" s="1"/>
  <c r="G236" i="17" s="1"/>
  <c r="E228" i="16"/>
  <c r="G228" i="16" s="1"/>
  <c r="I228" i="16" s="1"/>
  <c r="E228" i="14"/>
  <c r="G228" i="14" s="1"/>
  <c r="I228" i="14" s="1"/>
  <c r="K225" i="14" s="1"/>
  <c r="G228" i="6"/>
  <c r="I228" i="6" s="1"/>
  <c r="K225" i="6" s="1"/>
  <c r="E228" i="12"/>
  <c r="G228" i="12" s="1"/>
  <c r="I228" i="12" s="1"/>
  <c r="K225" i="12" s="1"/>
  <c r="G228" i="18"/>
  <c r="I228" i="18" s="1"/>
  <c r="K225" i="18" s="1"/>
  <c r="E228" i="7"/>
  <c r="G228" i="7" s="1"/>
  <c r="I228" i="7" s="1"/>
  <c r="K225" i="7" s="1"/>
  <c r="E228" i="10"/>
  <c r="G228" i="10" s="1"/>
  <c r="I228" i="10" s="1"/>
  <c r="K225" i="10" s="1"/>
  <c r="H87" i="4"/>
  <c r="E88" i="4"/>
  <c r="E87" i="6"/>
  <c r="E87" i="18" s="1"/>
  <c r="H130" i="7"/>
  <c r="J130" i="7" s="1"/>
  <c r="H130" i="14"/>
  <c r="J130" i="14" s="1"/>
  <c r="H130" i="10"/>
  <c r="J130" i="10" s="1"/>
  <c r="J130" i="18"/>
  <c r="I157" i="8"/>
  <c r="G231" i="8"/>
  <c r="H232" i="8" s="1"/>
  <c r="G236" i="8" s="1"/>
  <c r="G157" i="10"/>
  <c r="I157" i="10" s="1"/>
  <c r="G174" i="6"/>
  <c r="I174" i="6" s="1"/>
  <c r="E174" i="10"/>
  <c r="E174" i="16"/>
  <c r="E174" i="12"/>
  <c r="E174" i="7"/>
  <c r="E174" i="14"/>
  <c r="E177" i="6"/>
  <c r="G177" i="6" s="1"/>
  <c r="I177" i="6" s="1"/>
  <c r="K157" i="5"/>
  <c r="I231" i="5"/>
  <c r="K225" i="16" l="1"/>
  <c r="G174" i="7"/>
  <c r="I174" i="7" s="1"/>
  <c r="E177" i="7"/>
  <c r="G177" i="7" s="1"/>
  <c r="I177" i="7" s="1"/>
  <c r="G174" i="16"/>
  <c r="I174" i="16" s="1"/>
  <c r="E177" i="16"/>
  <c r="G177" i="16" s="1"/>
  <c r="I177" i="16" s="1"/>
  <c r="K157" i="8"/>
  <c r="I231" i="8"/>
  <c r="E87" i="16"/>
  <c r="E87" i="14"/>
  <c r="E87" i="7"/>
  <c r="E87" i="12"/>
  <c r="H87" i="6"/>
  <c r="E87" i="10"/>
  <c r="E88" i="6"/>
  <c r="F87" i="16"/>
  <c r="F88" i="16" s="1"/>
  <c r="F87" i="10"/>
  <c r="F88" i="10" s="1"/>
  <c r="F87" i="12"/>
  <c r="F88" i="12" s="1"/>
  <c r="F87" i="7"/>
  <c r="F88" i="7" s="1"/>
  <c r="F88" i="18"/>
  <c r="F87" i="14"/>
  <c r="F88" i="14" s="1"/>
  <c r="F88" i="6"/>
  <c r="I233" i="5"/>
  <c r="J232" i="5"/>
  <c r="G174" i="14"/>
  <c r="I174" i="14" s="1"/>
  <c r="E177" i="14"/>
  <c r="G177" i="14" s="1"/>
  <c r="I177" i="14" s="1"/>
  <c r="G174" i="12"/>
  <c r="I174" i="12" s="1"/>
  <c r="E177" i="12"/>
  <c r="G177" i="12" s="1"/>
  <c r="I177" i="12" s="1"/>
  <c r="G174" i="10"/>
  <c r="I174" i="10" s="1"/>
  <c r="E177" i="10"/>
  <c r="G177" i="10" s="1"/>
  <c r="I177" i="10" s="1"/>
  <c r="G174" i="18"/>
  <c r="I174" i="18" s="1"/>
  <c r="E177" i="18"/>
  <c r="G177" i="18" s="1"/>
  <c r="I177" i="18" s="1"/>
  <c r="H88" i="4"/>
  <c r="K79" i="4"/>
  <c r="I231" i="17"/>
  <c r="K157" i="17"/>
  <c r="K157" i="13"/>
  <c r="I231" i="13"/>
  <c r="K157" i="15"/>
  <c r="I231" i="15"/>
  <c r="L79" i="4"/>
  <c r="E223" i="4"/>
  <c r="E222" i="4"/>
  <c r="E221" i="4"/>
  <c r="E220" i="4"/>
  <c r="E218" i="4"/>
  <c r="F212" i="4"/>
  <c r="F211" i="4"/>
  <c r="F210" i="4"/>
  <c r="F209" i="4"/>
  <c r="F207" i="4"/>
  <c r="L80" i="4" l="1"/>
  <c r="H207" i="4"/>
  <c r="J207" i="4" s="1"/>
  <c r="F207" i="6"/>
  <c r="F207" i="18" s="1"/>
  <c r="F215" i="4"/>
  <c r="H215" i="4" s="1"/>
  <c r="F210" i="6"/>
  <c r="F210" i="18" s="1"/>
  <c r="H210" i="4"/>
  <c r="J210" i="4" s="1"/>
  <c r="F212" i="6"/>
  <c r="F212" i="18" s="1"/>
  <c r="H212" i="4"/>
  <c r="J212" i="4" s="1"/>
  <c r="G220" i="4"/>
  <c r="I220" i="4" s="1"/>
  <c r="E220" i="6"/>
  <c r="E220" i="18" s="1"/>
  <c r="E222" i="6"/>
  <c r="E222" i="18" s="1"/>
  <c r="G222" i="4"/>
  <c r="I222" i="4" s="1"/>
  <c r="G223" i="4"/>
  <c r="I223" i="4" s="1"/>
  <c r="E223" i="6"/>
  <c r="E223" i="18" s="1"/>
  <c r="I233" i="17"/>
  <c r="J232" i="17"/>
  <c r="L79" i="14"/>
  <c r="L79" i="7"/>
  <c r="L79" i="10"/>
  <c r="H88" i="6"/>
  <c r="K79" i="6"/>
  <c r="H87" i="12"/>
  <c r="E88" i="12"/>
  <c r="E88" i="14"/>
  <c r="H87" i="14"/>
  <c r="I233" i="8"/>
  <c r="J232" i="8"/>
  <c r="F209" i="6"/>
  <c r="F209" i="18" s="1"/>
  <c r="H209" i="4"/>
  <c r="J209" i="4" s="1"/>
  <c r="F211" i="6"/>
  <c r="F211" i="18" s="1"/>
  <c r="H211" i="4"/>
  <c r="J211" i="4" s="1"/>
  <c r="E229" i="4"/>
  <c r="G218" i="4"/>
  <c r="E218" i="6"/>
  <c r="E218" i="18" s="1"/>
  <c r="E221" i="6"/>
  <c r="E221" i="18" s="1"/>
  <c r="G221" i="4"/>
  <c r="I221" i="4" s="1"/>
  <c r="I233" i="15"/>
  <c r="J232" i="15"/>
  <c r="I233" i="13"/>
  <c r="J232" i="13"/>
  <c r="K234" i="5"/>
  <c r="J237" i="4"/>
  <c r="J236" i="5"/>
  <c r="J233" i="5"/>
  <c r="L79" i="6"/>
  <c r="L80" i="6" s="1"/>
  <c r="L79" i="18"/>
  <c r="L79" i="12"/>
  <c r="L79" i="16"/>
  <c r="E88" i="10"/>
  <c r="H87" i="10"/>
  <c r="E88" i="18"/>
  <c r="H87" i="18"/>
  <c r="H87" i="7"/>
  <c r="E88" i="7"/>
  <c r="H87" i="16"/>
  <c r="E88" i="16"/>
  <c r="H88" i="16" l="1"/>
  <c r="K79" i="16"/>
  <c r="L80" i="16" s="1"/>
  <c r="H88" i="7"/>
  <c r="K79" i="7"/>
  <c r="L80" i="7" s="1"/>
  <c r="J236" i="13"/>
  <c r="K234" i="13"/>
  <c r="J233" i="13"/>
  <c r="J236" i="15"/>
  <c r="K234" i="15"/>
  <c r="J233" i="15"/>
  <c r="E218" i="16"/>
  <c r="E218" i="14"/>
  <c r="E218" i="7"/>
  <c r="E218" i="12"/>
  <c r="E229" i="6"/>
  <c r="E218" i="10"/>
  <c r="G218" i="6"/>
  <c r="H211" i="18"/>
  <c r="J211" i="18" s="1"/>
  <c r="F211" i="12"/>
  <c r="H211" i="12" s="1"/>
  <c r="J211" i="12" s="1"/>
  <c r="H211" i="6"/>
  <c r="J211" i="6" s="1"/>
  <c r="F211" i="16"/>
  <c r="H211" i="16" s="1"/>
  <c r="J211" i="16" s="1"/>
  <c r="F211" i="14"/>
  <c r="H211" i="14" s="1"/>
  <c r="J211" i="14" s="1"/>
  <c r="F211" i="7"/>
  <c r="H211" i="7" s="1"/>
  <c r="J211" i="7" s="1"/>
  <c r="F211" i="10"/>
  <c r="H211" i="10" s="1"/>
  <c r="J211" i="10" s="1"/>
  <c r="F209" i="16"/>
  <c r="H209" i="16" s="1"/>
  <c r="J209" i="16" s="1"/>
  <c r="F209" i="10"/>
  <c r="H209" i="10" s="1"/>
  <c r="J209" i="10" s="1"/>
  <c r="F209" i="12"/>
  <c r="H209" i="12" s="1"/>
  <c r="J209" i="12" s="1"/>
  <c r="F209" i="7"/>
  <c r="H209" i="7" s="1"/>
  <c r="J209" i="7" s="1"/>
  <c r="H209" i="18"/>
  <c r="J209" i="18" s="1"/>
  <c r="F209" i="14"/>
  <c r="H209" i="14" s="1"/>
  <c r="J209" i="14" s="1"/>
  <c r="H209" i="6"/>
  <c r="J209" i="6" s="1"/>
  <c r="H88" i="14"/>
  <c r="K79" i="14"/>
  <c r="L80" i="14" s="1"/>
  <c r="G222" i="18"/>
  <c r="I222" i="18" s="1"/>
  <c r="E222" i="14"/>
  <c r="G222" i="14" s="1"/>
  <c r="I222" i="14" s="1"/>
  <c r="G222" i="6"/>
  <c r="I222" i="6" s="1"/>
  <c r="E222" i="16"/>
  <c r="G222" i="16" s="1"/>
  <c r="I222" i="16" s="1"/>
  <c r="E222" i="10"/>
  <c r="G222" i="10" s="1"/>
  <c r="I222" i="10" s="1"/>
  <c r="E222" i="12"/>
  <c r="G222" i="12" s="1"/>
  <c r="I222" i="12" s="1"/>
  <c r="E222" i="7"/>
  <c r="G222" i="7" s="1"/>
  <c r="I222" i="7" s="1"/>
  <c r="F212" i="16"/>
  <c r="H212" i="16" s="1"/>
  <c r="J212" i="16" s="1"/>
  <c r="F212" i="14"/>
  <c r="H212" i="14" s="1"/>
  <c r="J212" i="14" s="1"/>
  <c r="F212" i="7"/>
  <c r="H212" i="7" s="1"/>
  <c r="J212" i="7" s="1"/>
  <c r="H212" i="6"/>
  <c r="J212" i="6" s="1"/>
  <c r="H212" i="18"/>
  <c r="J212" i="18" s="1"/>
  <c r="F212" i="12"/>
  <c r="H212" i="12" s="1"/>
  <c r="J212" i="12" s="1"/>
  <c r="F212" i="10"/>
  <c r="H212" i="10" s="1"/>
  <c r="J212" i="10" s="1"/>
  <c r="H210" i="18"/>
  <c r="J210" i="18" s="1"/>
  <c r="F210" i="7"/>
  <c r="H210" i="7" s="1"/>
  <c r="J210" i="7" s="1"/>
  <c r="F210" i="14"/>
  <c r="H210" i="14" s="1"/>
  <c r="J210" i="14" s="1"/>
  <c r="F210" i="16"/>
  <c r="H210" i="16" s="1"/>
  <c r="J210" i="16" s="1"/>
  <c r="F210" i="10"/>
  <c r="H210" i="10" s="1"/>
  <c r="J210" i="10" s="1"/>
  <c r="F210" i="12"/>
  <c r="H210" i="12" s="1"/>
  <c r="J210" i="12" s="1"/>
  <c r="H210" i="6"/>
  <c r="J210" i="6" s="1"/>
  <c r="F207" i="16"/>
  <c r="F207" i="12"/>
  <c r="H207" i="6"/>
  <c r="J207" i="6" s="1"/>
  <c r="F207" i="14"/>
  <c r="F207" i="10"/>
  <c r="F215" i="6"/>
  <c r="H215" i="6" s="1"/>
  <c r="F207" i="7"/>
  <c r="H88" i="18"/>
  <c r="K79" i="18"/>
  <c r="L80" i="18" s="1"/>
  <c r="H88" i="10"/>
  <c r="K79" i="10"/>
  <c r="L80" i="10" s="1"/>
  <c r="G221" i="18"/>
  <c r="I221" i="18" s="1"/>
  <c r="E221" i="7"/>
  <c r="G221" i="7" s="1"/>
  <c r="I221" i="7" s="1"/>
  <c r="E221" i="14"/>
  <c r="G221" i="14" s="1"/>
  <c r="I221" i="14" s="1"/>
  <c r="E221" i="16"/>
  <c r="G221" i="16" s="1"/>
  <c r="I221" i="16" s="1"/>
  <c r="E221" i="12"/>
  <c r="G221" i="12" s="1"/>
  <c r="I221" i="12" s="1"/>
  <c r="E221" i="10"/>
  <c r="G221" i="10" s="1"/>
  <c r="I221" i="10" s="1"/>
  <c r="G221" i="6"/>
  <c r="I221" i="6" s="1"/>
  <c r="I218" i="4"/>
  <c r="K217" i="4" s="1"/>
  <c r="G229" i="4"/>
  <c r="J236" i="8"/>
  <c r="K234" i="8"/>
  <c r="J233" i="8"/>
  <c r="H88" i="12"/>
  <c r="K79" i="12"/>
  <c r="L80" i="12" s="1"/>
  <c r="K234" i="17"/>
  <c r="J236" i="17"/>
  <c r="J233" i="17"/>
  <c r="G223" i="18"/>
  <c r="I223" i="18" s="1"/>
  <c r="E223" i="14"/>
  <c r="G223" i="14" s="1"/>
  <c r="I223" i="14" s="1"/>
  <c r="E223" i="10"/>
  <c r="G223" i="10" s="1"/>
  <c r="I223" i="10" s="1"/>
  <c r="E223" i="16"/>
  <c r="G223" i="16" s="1"/>
  <c r="I223" i="16" s="1"/>
  <c r="E223" i="7"/>
  <c r="G223" i="7" s="1"/>
  <c r="I223" i="7" s="1"/>
  <c r="E223" i="12"/>
  <c r="G223" i="12" s="1"/>
  <c r="I223" i="12" s="1"/>
  <c r="G223" i="6"/>
  <c r="I223" i="6" s="1"/>
  <c r="E220" i="16"/>
  <c r="G220" i="16" s="1"/>
  <c r="I220" i="16" s="1"/>
  <c r="E220" i="14"/>
  <c r="G220" i="14" s="1"/>
  <c r="I220" i="14" s="1"/>
  <c r="E220" i="7"/>
  <c r="G220" i="7" s="1"/>
  <c r="I220" i="7" s="1"/>
  <c r="E220" i="10"/>
  <c r="G220" i="10" s="1"/>
  <c r="I220" i="10" s="1"/>
  <c r="G220" i="18"/>
  <c r="I220" i="18" s="1"/>
  <c r="E220" i="12"/>
  <c r="G220" i="12" s="1"/>
  <c r="I220" i="12" s="1"/>
  <c r="G220" i="6"/>
  <c r="I220" i="6" s="1"/>
  <c r="J215" i="4"/>
  <c r="K206" i="4"/>
  <c r="H207" i="7" l="1"/>
  <c r="J207" i="7" s="1"/>
  <c r="K206" i="7" s="1"/>
  <c r="F215" i="7"/>
  <c r="H215" i="7" s="1"/>
  <c r="H207" i="10"/>
  <c r="J207" i="10" s="1"/>
  <c r="K206" i="10" s="1"/>
  <c r="F215" i="10"/>
  <c r="H215" i="10" s="1"/>
  <c r="F215" i="14"/>
  <c r="H215" i="14" s="1"/>
  <c r="H207" i="14"/>
  <c r="J207" i="14" s="1"/>
  <c r="K206" i="14" s="1"/>
  <c r="H207" i="12"/>
  <c r="J207" i="12" s="1"/>
  <c r="K206" i="12" s="1"/>
  <c r="F215" i="12"/>
  <c r="H215" i="12" s="1"/>
  <c r="G229" i="6"/>
  <c r="I218" i="6"/>
  <c r="K217" i="6" s="1"/>
  <c r="E229" i="12"/>
  <c r="G218" i="12"/>
  <c r="E229" i="14"/>
  <c r="G218" i="14"/>
  <c r="I229" i="4"/>
  <c r="J215" i="6"/>
  <c r="F215" i="18"/>
  <c r="H215" i="18" s="1"/>
  <c r="H207" i="18"/>
  <c r="J207" i="18" s="1"/>
  <c r="K206" i="18" s="1"/>
  <c r="K206" i="6"/>
  <c r="H207" i="16"/>
  <c r="J207" i="16" s="1"/>
  <c r="F215" i="16"/>
  <c r="H215" i="16" s="1"/>
  <c r="G218" i="10"/>
  <c r="E229" i="10"/>
  <c r="E229" i="18"/>
  <c r="G218" i="18"/>
  <c r="G218" i="7"/>
  <c r="E229" i="7"/>
  <c r="E229" i="16"/>
  <c r="G218" i="16"/>
  <c r="K206" i="16" l="1"/>
  <c r="G229" i="7"/>
  <c r="I218" i="7"/>
  <c r="K217" i="7" s="1"/>
  <c r="I218" i="10"/>
  <c r="K217" i="10" s="1"/>
  <c r="G229" i="10"/>
  <c r="G229" i="14"/>
  <c r="I218" i="14"/>
  <c r="K217" i="14" s="1"/>
  <c r="I218" i="12"/>
  <c r="K217" i="12" s="1"/>
  <c r="G229" i="12"/>
  <c r="I229" i="6"/>
  <c r="J215" i="14"/>
  <c r="G229" i="16"/>
  <c r="I218" i="16"/>
  <c r="G229" i="18"/>
  <c r="I218" i="18"/>
  <c r="K217" i="18" s="1"/>
  <c r="J215" i="16"/>
  <c r="J215" i="18"/>
  <c r="J215" i="12"/>
  <c r="J215" i="10"/>
  <c r="J215" i="7"/>
  <c r="K217" i="16" l="1"/>
  <c r="I229" i="18"/>
  <c r="I229" i="12"/>
  <c r="I229" i="10"/>
  <c r="I229" i="7"/>
  <c r="I229" i="16"/>
  <c r="I229" i="14"/>
  <c r="E187" i="9" l="1"/>
  <c r="E187" i="18" s="1"/>
  <c r="E187" i="16" l="1"/>
  <c r="G187" i="16" s="1"/>
  <c r="I187" i="16" s="1"/>
  <c r="G187" i="9"/>
  <c r="I187" i="9" s="1"/>
  <c r="E187" i="12"/>
  <c r="G187" i="12" s="1"/>
  <c r="I187" i="12" s="1"/>
  <c r="G187" i="18"/>
  <c r="I187" i="18" s="1"/>
  <c r="E187" i="10"/>
  <c r="G187" i="10" s="1"/>
  <c r="I187" i="10" s="1"/>
  <c r="E187" i="14"/>
  <c r="G187" i="14" s="1"/>
  <c r="I187" i="14" s="1"/>
  <c r="E193" i="9"/>
  <c r="F137" i="11"/>
  <c r="F137" i="18" s="1"/>
  <c r="H137" i="18" s="1"/>
  <c r="F137" i="16" l="1"/>
  <c r="H137" i="16" s="1"/>
  <c r="J137" i="16" s="1"/>
  <c r="F137" i="12"/>
  <c r="H137" i="12" s="1"/>
  <c r="J137" i="12" s="1"/>
  <c r="H137" i="11"/>
  <c r="J137" i="11" s="1"/>
  <c r="J137" i="18"/>
  <c r="F137" i="14"/>
  <c r="H137" i="14" s="1"/>
  <c r="J137" i="14" s="1"/>
  <c r="F141" i="11"/>
  <c r="G193" i="9"/>
  <c r="E231" i="9"/>
  <c r="F232" i="9" s="1"/>
  <c r="H141" i="11" l="1"/>
  <c r="F231" i="11"/>
  <c r="I193" i="9"/>
  <c r="G231" i="9"/>
  <c r="H232" i="9" s="1"/>
  <c r="G236" i="9" s="1"/>
  <c r="E188" i="11"/>
  <c r="E188" i="18" s="1"/>
  <c r="I231" i="9" l="1"/>
  <c r="I233" i="9" s="1"/>
  <c r="E188" i="16"/>
  <c r="G188" i="16" s="1"/>
  <c r="I188" i="16" s="1"/>
  <c r="E188" i="14"/>
  <c r="G188" i="14" s="1"/>
  <c r="I188" i="14" s="1"/>
  <c r="G188" i="11"/>
  <c r="I188" i="11" s="1"/>
  <c r="G188" i="18"/>
  <c r="I188" i="18" s="1"/>
  <c r="E188" i="12"/>
  <c r="G188" i="12" s="1"/>
  <c r="I188" i="12" s="1"/>
  <c r="E193" i="11"/>
  <c r="J141" i="11"/>
  <c r="H231" i="11"/>
  <c r="F138" i="4"/>
  <c r="J232" i="9" l="1"/>
  <c r="F138" i="6"/>
  <c r="F138" i="18" s="1"/>
  <c r="H138" i="18" s="1"/>
  <c r="H138" i="4"/>
  <c r="J138" i="4" s="1"/>
  <c r="K230" i="11"/>
  <c r="J231" i="11"/>
  <c r="K234" i="9"/>
  <c r="J236" i="9"/>
  <c r="J233" i="9"/>
  <c r="G193" i="11"/>
  <c r="E154" i="11"/>
  <c r="E154" i="18" s="1"/>
  <c r="E154" i="16" l="1"/>
  <c r="E154" i="12"/>
  <c r="G154" i="11"/>
  <c r="I154" i="11" s="1"/>
  <c r="E154" i="14"/>
  <c r="E157" i="11"/>
  <c r="I193" i="11"/>
  <c r="J138" i="18"/>
  <c r="F138" i="12"/>
  <c r="H138" i="12" s="1"/>
  <c r="J138" i="12" s="1"/>
  <c r="H138" i="6"/>
  <c r="J138" i="6" s="1"/>
  <c r="F138" i="16"/>
  <c r="H138" i="16" s="1"/>
  <c r="J138" i="16" s="1"/>
  <c r="F138" i="14"/>
  <c r="H138" i="14" s="1"/>
  <c r="J138" i="14" s="1"/>
  <c r="F138" i="10"/>
  <c r="H138" i="10" s="1"/>
  <c r="J138" i="10" s="1"/>
  <c r="F138" i="7"/>
  <c r="H138" i="7" s="1"/>
  <c r="J138" i="7" s="1"/>
  <c r="G157" i="11" l="1"/>
  <c r="E231" i="11"/>
  <c r="F232" i="11" s="1"/>
  <c r="G154" i="18"/>
  <c r="I154" i="18" s="1"/>
  <c r="E157" i="18"/>
  <c r="G157" i="18" s="1"/>
  <c r="I157" i="18" s="1"/>
  <c r="G154" i="12"/>
  <c r="I154" i="12" s="1"/>
  <c r="E157" i="12"/>
  <c r="G157" i="12" s="1"/>
  <c r="I157" i="12" s="1"/>
  <c r="G154" i="14"/>
  <c r="I154" i="14" s="1"/>
  <c r="E157" i="14"/>
  <c r="G157" i="14" s="1"/>
  <c r="I157" i="14" s="1"/>
  <c r="G154" i="16"/>
  <c r="I154" i="16" s="1"/>
  <c r="E157" i="16"/>
  <c r="G157" i="16" s="1"/>
  <c r="I157" i="16" s="1"/>
  <c r="I157" i="11" l="1"/>
  <c r="G231" i="11"/>
  <c r="H232" i="11" s="1"/>
  <c r="G236" i="11" s="1"/>
  <c r="K157" i="11" l="1"/>
  <c r="I231" i="11"/>
  <c r="I233" i="11" l="1"/>
  <c r="J232" i="11"/>
  <c r="J236" i="11" l="1"/>
  <c r="K234" i="11"/>
  <c r="J233" i="11"/>
  <c r="E186" i="4" l="1"/>
  <c r="E186" i="6" l="1"/>
  <c r="E186" i="18" s="1"/>
  <c r="E193" i="4"/>
  <c r="G186" i="4"/>
  <c r="I186" i="4" s="1"/>
  <c r="G193" i="4" l="1"/>
  <c r="E231" i="4"/>
  <c r="F136" i="4"/>
  <c r="E186" i="12"/>
  <c r="E193" i="6"/>
  <c r="E186" i="10"/>
  <c r="E186" i="16"/>
  <c r="E186" i="7"/>
  <c r="E186" i="14"/>
  <c r="G186" i="6"/>
  <c r="I186" i="6" s="1"/>
  <c r="E193" i="10" l="1"/>
  <c r="G186" i="10"/>
  <c r="I186" i="10" s="1"/>
  <c r="E193" i="12"/>
  <c r="G186" i="12"/>
  <c r="I186" i="12" s="1"/>
  <c r="H136" i="4"/>
  <c r="J136" i="4" s="1"/>
  <c r="F136" i="6"/>
  <c r="F136" i="18" s="1"/>
  <c r="H136" i="18" s="1"/>
  <c r="F141" i="4"/>
  <c r="E193" i="7"/>
  <c r="G186" i="7"/>
  <c r="I186" i="7" s="1"/>
  <c r="G186" i="14"/>
  <c r="I186" i="14" s="1"/>
  <c r="E193" i="14"/>
  <c r="G186" i="16"/>
  <c r="I186" i="16" s="1"/>
  <c r="E193" i="16"/>
  <c r="G193" i="6"/>
  <c r="E231" i="6"/>
  <c r="E193" i="18"/>
  <c r="G186" i="18"/>
  <c r="I186" i="18" s="1"/>
  <c r="I193" i="4"/>
  <c r="G231" i="4"/>
  <c r="I231" i="4" l="1"/>
  <c r="I233" i="4" s="1"/>
  <c r="G193" i="18"/>
  <c r="E231" i="18"/>
  <c r="I193" i="6"/>
  <c r="I231" i="6" s="1"/>
  <c r="I233" i="6" s="1"/>
  <c r="G231" i="6"/>
  <c r="G193" i="7"/>
  <c r="E231" i="7"/>
  <c r="F136" i="16"/>
  <c r="F136" i="12"/>
  <c r="H136" i="6"/>
  <c r="J136" i="6" s="1"/>
  <c r="F136" i="14"/>
  <c r="F136" i="7"/>
  <c r="F136" i="10"/>
  <c r="F141" i="6"/>
  <c r="G193" i="16"/>
  <c r="E231" i="16"/>
  <c r="G193" i="14"/>
  <c r="E231" i="14"/>
  <c r="H141" i="4"/>
  <c r="F231" i="4"/>
  <c r="F232" i="4" s="1"/>
  <c r="G193" i="12"/>
  <c r="E231" i="12"/>
  <c r="G193" i="10"/>
  <c r="E231" i="10"/>
  <c r="H141" i="6" l="1"/>
  <c r="F231" i="6"/>
  <c r="F232" i="6" s="1"/>
  <c r="H136" i="7"/>
  <c r="J136" i="7" s="1"/>
  <c r="F141" i="7"/>
  <c r="H136" i="14"/>
  <c r="J136" i="14" s="1"/>
  <c r="F141" i="14"/>
  <c r="H136" i="12"/>
  <c r="J136" i="12" s="1"/>
  <c r="F141" i="12"/>
  <c r="I193" i="10"/>
  <c r="I231" i="10" s="1"/>
  <c r="I233" i="10" s="1"/>
  <c r="G231" i="10"/>
  <c r="I193" i="12"/>
  <c r="I231" i="12" s="1"/>
  <c r="I233" i="12" s="1"/>
  <c r="G231" i="12"/>
  <c r="J141" i="4"/>
  <c r="H231" i="4"/>
  <c r="H232" i="4" s="1"/>
  <c r="G236" i="4" s="1"/>
  <c r="I193" i="14"/>
  <c r="I231" i="14" s="1"/>
  <c r="I233" i="14" s="1"/>
  <c r="G231" i="14"/>
  <c r="I193" i="16"/>
  <c r="G231" i="16"/>
  <c r="H136" i="10"/>
  <c r="J136" i="10" s="1"/>
  <c r="F141" i="10"/>
  <c r="J136" i="18"/>
  <c r="F141" i="18"/>
  <c r="H141" i="18" s="1"/>
  <c r="J141" i="18" s="1"/>
  <c r="H136" i="16"/>
  <c r="J136" i="16" s="1"/>
  <c r="F141" i="16"/>
  <c r="I193" i="7"/>
  <c r="I231" i="7" s="1"/>
  <c r="I233" i="7" s="1"/>
  <c r="G231" i="7"/>
  <c r="I193" i="18"/>
  <c r="G231" i="18"/>
  <c r="I231" i="18" l="1"/>
  <c r="I233" i="18" s="1"/>
  <c r="I231" i="16"/>
  <c r="I233" i="16" s="1"/>
  <c r="H141" i="16"/>
  <c r="F231" i="16"/>
  <c r="F232" i="16" s="1"/>
  <c r="F231" i="18"/>
  <c r="F232" i="18" s="1"/>
  <c r="H141" i="10"/>
  <c r="F231" i="10"/>
  <c r="F232" i="10" s="1"/>
  <c r="H141" i="12"/>
  <c r="F231" i="12"/>
  <c r="F232" i="12" s="1"/>
  <c r="H141" i="14"/>
  <c r="F231" i="14"/>
  <c r="F232" i="14" s="1"/>
  <c r="H141" i="7"/>
  <c r="F231" i="7"/>
  <c r="F232" i="7" s="1"/>
  <c r="K230" i="4"/>
  <c r="K157" i="4"/>
  <c r="J231" i="4"/>
  <c r="J141" i="6"/>
  <c r="H231" i="6"/>
  <c r="H232" i="6" s="1"/>
  <c r="G236" i="6" s="1"/>
  <c r="K157" i="6" l="1"/>
  <c r="K230" i="6"/>
  <c r="J231" i="6"/>
  <c r="J232" i="6" s="1"/>
  <c r="J232" i="4"/>
  <c r="J233" i="4" s="1"/>
  <c r="J141" i="7"/>
  <c r="H231" i="7"/>
  <c r="H232" i="7" s="1"/>
  <c r="G236" i="7" s="1"/>
  <c r="J141" i="14"/>
  <c r="H231" i="14"/>
  <c r="H232" i="14" s="1"/>
  <c r="G236" i="14" s="1"/>
  <c r="J141" i="12"/>
  <c r="H231" i="12"/>
  <c r="H232" i="12" s="1"/>
  <c r="G236" i="12" s="1"/>
  <c r="J141" i="10"/>
  <c r="H231" i="10"/>
  <c r="H232" i="10" s="1"/>
  <c r="G236" i="10" s="1"/>
  <c r="H231" i="18"/>
  <c r="H232" i="18" s="1"/>
  <c r="G236" i="18" s="1"/>
  <c r="J141" i="16"/>
  <c r="H231" i="16"/>
  <c r="H232" i="16" s="1"/>
  <c r="G236" i="16" s="1"/>
  <c r="K230" i="16" l="1"/>
  <c r="K157" i="16"/>
  <c r="J231" i="16"/>
  <c r="J232" i="16" s="1"/>
  <c r="K230" i="18"/>
  <c r="K157" i="18"/>
  <c r="J231" i="18"/>
  <c r="K230" i="10"/>
  <c r="K157" i="10"/>
  <c r="J231" i="10"/>
  <c r="K157" i="12"/>
  <c r="K230" i="12"/>
  <c r="J231" i="12"/>
  <c r="K157" i="14"/>
  <c r="K230" i="14"/>
  <c r="J231" i="14"/>
  <c r="J232" i="14" s="1"/>
  <c r="K157" i="7"/>
  <c r="K230" i="7"/>
  <c r="J231" i="7"/>
  <c r="J236" i="4"/>
  <c r="J238" i="4" s="1"/>
  <c r="K234" i="4"/>
  <c r="J233" i="6"/>
  <c r="J236" i="6"/>
  <c r="K234" i="6"/>
  <c r="J233" i="14" l="1"/>
  <c r="K234" i="14"/>
  <c r="J236" i="14"/>
  <c r="J232" i="7"/>
  <c r="J233" i="7" s="1"/>
  <c r="J232" i="12"/>
  <c r="J233" i="12" s="1"/>
  <c r="J232" i="18"/>
  <c r="J232" i="10"/>
  <c r="J233" i="10" s="1"/>
  <c r="J233" i="16"/>
  <c r="J236" i="16"/>
  <c r="K234" i="16"/>
  <c r="J233" i="18" l="1"/>
  <c r="K234" i="10"/>
  <c r="J236" i="10"/>
  <c r="K234" i="18"/>
  <c r="J236" i="18"/>
  <c r="K234" i="12"/>
  <c r="J236" i="12"/>
  <c r="K234" i="7"/>
  <c r="J236" i="7"/>
</calcChain>
</file>

<file path=xl/comments1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C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Lebih bayar Pajak
</t>
        </r>
      </text>
    </comment>
  </commentList>
</comments>
</file>

<file path=xl/sharedStrings.xml><?xml version="1.0" encoding="utf-8"?>
<sst xmlns="http://schemas.openxmlformats.org/spreadsheetml/2006/main" count="3086" uniqueCount="186">
  <si>
    <t>PD Aneka Dharma</t>
  </si>
  <si>
    <t>Kabupaten Bantul</t>
  </si>
  <si>
    <t>Neraca Saldo Desember 2023</t>
  </si>
  <si>
    <t>Kode REK</t>
  </si>
  <si>
    <t>Uraian</t>
  </si>
  <si>
    <t>NERACA SALDO 2022</t>
  </si>
  <si>
    <t>PENYESUAIAN</t>
  </si>
  <si>
    <t>NS SETELAH PENYESUAIAN</t>
  </si>
  <si>
    <t>LABA/ RUGI</t>
  </si>
  <si>
    <t>Debet</t>
  </si>
  <si>
    <t>Kredit</t>
  </si>
  <si>
    <t>KB-Kas Besar</t>
  </si>
  <si>
    <t>KB-Bank BPD AC.004.211.001032</t>
  </si>
  <si>
    <t>KB-Bank BPD AC.004.111.000511</t>
  </si>
  <si>
    <t>KB-Bank Bantul 01.10.00/036307</t>
  </si>
  <si>
    <t>KB-PD BPR Bank Bantul AC.01.10.00/003763</t>
  </si>
  <si>
    <t>KB- BRI AC. 023601000903300</t>
  </si>
  <si>
    <t>KB-BNI AC. 084.663.70.72</t>
  </si>
  <si>
    <t>KB-Mandiri AC 1370020385031</t>
  </si>
  <si>
    <t>PU-Non Angsuran Percetakan</t>
  </si>
  <si>
    <t>PU-Non Angsuran PU</t>
  </si>
  <si>
    <t>PLL-Bon Kas PU/FC Parasamya</t>
  </si>
  <si>
    <t>PLL-Bon Kas Cetak Grafikita</t>
  </si>
  <si>
    <t>PLL-Bon Kas Kaleng</t>
  </si>
  <si>
    <t>PLL-Bon Kas PU/Joglo Gabusan</t>
  </si>
  <si>
    <t>PLL-Bon Kas Kerjasama Advertising</t>
  </si>
  <si>
    <t>PLL-Bon Kas PU/Sembako</t>
  </si>
  <si>
    <t>PLL-Bon Kas Sosialisasi (IntanPariwara)</t>
  </si>
  <si>
    <t>PU-Non Angsuran Krj sama pasir 2003</t>
  </si>
  <si>
    <t>PU-Non Angsuran Victory Group (sewa ged)</t>
  </si>
  <si>
    <t>PLL-Kelebihan setoran PAD Tahun 2005</t>
  </si>
  <si>
    <t>PLL-Kelebihan setoran PAD Tahun 2007</t>
  </si>
  <si>
    <t>PLL-Kelebihan setoran PAD Tahun 2009</t>
  </si>
  <si>
    <t>PLL-Non Usaha Macet</t>
  </si>
  <si>
    <t>PLL-Usaha Macet</t>
  </si>
  <si>
    <t>PLL-Proyek CKBI</t>
  </si>
  <si>
    <t>PLL-Proyek PT IRSAN</t>
  </si>
  <si>
    <t>Piutang Pihak Berelasi - Bantul Radio</t>
  </si>
  <si>
    <t>Sediaan-Barang Jadi</t>
  </si>
  <si>
    <t>Sediaan-Barang Dlain2</t>
  </si>
  <si>
    <t>Sediaan-Brg Dag OMI</t>
  </si>
  <si>
    <t>UMP-PPN</t>
  </si>
  <si>
    <t>UMP-PPH ps.21</t>
  </si>
  <si>
    <t>UMP-PPH ps.22</t>
  </si>
  <si>
    <t>UMP-PPH ps,23</t>
  </si>
  <si>
    <t>UMP-PPH ps.25</t>
  </si>
  <si>
    <t>UMP-PPH ps. 4 ayat 2</t>
  </si>
  <si>
    <t>ALLL- Uang Muka Beban</t>
  </si>
  <si>
    <t>ATB-Bangunan Permanen</t>
  </si>
  <si>
    <t>ATB-Bangunan Tak Permanen</t>
  </si>
  <si>
    <t>ATB-Inventaris Gol.1</t>
  </si>
  <si>
    <t>ATB-Inventaris Gol.2</t>
  </si>
  <si>
    <t>ATB-Inventaris Gol.3</t>
  </si>
  <si>
    <t>ATTB-Gol 1</t>
  </si>
  <si>
    <t>ADATB-Bangunan Permanen</t>
  </si>
  <si>
    <t>ADATB-Bangunan Tak Permanen</t>
  </si>
  <si>
    <t>ADATB-Inventaris Gol.1</t>
  </si>
  <si>
    <t>ADATB-Inventaris Gol.2</t>
  </si>
  <si>
    <t>ADATB-Inventaris Gol.3</t>
  </si>
  <si>
    <t>IJPJ-Taman Gedung Kesenian Gabusan</t>
  </si>
  <si>
    <t>IJPJ -Kompleks Gedung Kesenian</t>
  </si>
  <si>
    <t>IJPJ - Radio</t>
  </si>
  <si>
    <t xml:space="preserve">IJPJ - Pengganti Konsrtruksi Gedung Kesenian </t>
  </si>
  <si>
    <t>IJPJ - Kerjasama Operasi Apotek Dharma Usada</t>
  </si>
  <si>
    <t>IJPJ - Kerjasama Peternakan</t>
  </si>
  <si>
    <t>IJPJ - Kerjasama ADWM</t>
  </si>
  <si>
    <t>IJPJ - Kerjasama PDU Cabean Panggungharjo</t>
  </si>
  <si>
    <t>RRP-Bank</t>
  </si>
  <si>
    <t>UU-Dagang  Percetakan</t>
  </si>
  <si>
    <t>UU-Dagang PU</t>
  </si>
  <si>
    <t>UU- MINIMARKET</t>
  </si>
  <si>
    <t>UP-PPN</t>
  </si>
  <si>
    <t>UP-PPh 22</t>
  </si>
  <si>
    <t>UP-PPH ps.25</t>
  </si>
  <si>
    <t>ULL - Pendpt dterima dimuka</t>
  </si>
  <si>
    <t>ULL</t>
  </si>
  <si>
    <t>ULLA-Dn Alok Kesj.Kary.10%</t>
  </si>
  <si>
    <t>ULLA-Tunjangan Hr.Tua 5%</t>
  </si>
  <si>
    <t>ULLA-Jasa Produksi 10%</t>
  </si>
  <si>
    <t>ULLA-Cadangan Umum 20%</t>
  </si>
  <si>
    <t>Modal Dasar</t>
  </si>
  <si>
    <t>Modal Penyertaan</t>
  </si>
  <si>
    <t>Tambahan Modal Sumbangan Pihak Ketiga (2016)</t>
  </si>
  <si>
    <t>Laba BUMD (PAD)</t>
  </si>
  <si>
    <t>LYD-Periode Tahun Lalu</t>
  </si>
  <si>
    <t>LYD-Periode Tahun Berjalan</t>
  </si>
  <si>
    <t>Cetak</t>
  </si>
  <si>
    <t>grafikita</t>
  </si>
  <si>
    <t>Penjualan Percetakan</t>
  </si>
  <si>
    <t>Penjualan Poto Copy Parasamya</t>
  </si>
  <si>
    <t>Penjualan Poto Copy Gose</t>
  </si>
  <si>
    <t>Penjualan Poto Copy Manding</t>
  </si>
  <si>
    <t>Penjualan ATK</t>
  </si>
  <si>
    <t>Penjualan Air</t>
  </si>
  <si>
    <t>Penjualan Jasa Umum</t>
  </si>
  <si>
    <t>Penjualan Buku</t>
  </si>
  <si>
    <t>Penjualan Kebersihan Dinas</t>
  </si>
  <si>
    <t>Penjualan Pasir</t>
  </si>
  <si>
    <t>Penjualan Jasa Truk</t>
  </si>
  <si>
    <t>Penjualan Medis</t>
  </si>
  <si>
    <t>Penjualan Sembako</t>
  </si>
  <si>
    <t>Penjualan Peternakan</t>
  </si>
  <si>
    <t>Penjualan Apotek</t>
  </si>
  <si>
    <t>cetak</t>
  </si>
  <si>
    <t>BPP-Percetakan</t>
  </si>
  <si>
    <t>BPP-FotoCopy Parasamya</t>
  </si>
  <si>
    <t>BPP - Foto Copy Gose</t>
  </si>
  <si>
    <t>BPP - Foto Copy Manding</t>
  </si>
  <si>
    <t>FC</t>
  </si>
  <si>
    <t>BPP- Jasa Umum</t>
  </si>
  <si>
    <t>BPP-ATK</t>
  </si>
  <si>
    <t>BPP- Buku</t>
  </si>
  <si>
    <t>BPP Air</t>
  </si>
  <si>
    <t>BPP- Alat &amp; Bahan Kebersihan</t>
  </si>
  <si>
    <t>BPP-Pasir</t>
  </si>
  <si>
    <t>BPP-Truk</t>
  </si>
  <si>
    <t>BPP-Medis</t>
  </si>
  <si>
    <t>BPP-Sembako</t>
  </si>
  <si>
    <t>BPP-Peternakan</t>
  </si>
  <si>
    <t>Diskon Penjualan/ BOI Penjualan</t>
  </si>
  <si>
    <t>BOP - Lain lain (Gathering)</t>
  </si>
  <si>
    <t>BOP - Baliho</t>
  </si>
  <si>
    <t>BOP - Spanduk</t>
  </si>
  <si>
    <t>BOT-Perjalanan Dinas</t>
  </si>
  <si>
    <t>BOT-BBM</t>
  </si>
  <si>
    <t>BOPL-Bangunan</t>
  </si>
  <si>
    <t>BOPL-Kendaraan</t>
  </si>
  <si>
    <t>BOPL-Peralatan</t>
  </si>
  <si>
    <t>BOPL-Suplies Non Kantor</t>
  </si>
  <si>
    <t>BODA-Bangunan Permanen</t>
  </si>
  <si>
    <t>BODA-Bangunan Tak Permanen</t>
  </si>
  <si>
    <t>BODA-Inventaris GOL.1</t>
  </si>
  <si>
    <t>BODA-Inventaris Gol.2</t>
  </si>
  <si>
    <t>BODA-Inventaris Gol.3</t>
  </si>
  <si>
    <t>BOK-Gaji</t>
  </si>
  <si>
    <t>BOK- Tunjangan &amp; Bonus</t>
  </si>
  <si>
    <t>BOK-Lembur</t>
  </si>
  <si>
    <t>BOK - Pendidikan dan Pelatihan</t>
  </si>
  <si>
    <t>BOK- Seragam</t>
  </si>
  <si>
    <t>BOK- Asuransi tenaga kerja</t>
  </si>
  <si>
    <t>BOK- Honor Tenaga Harian</t>
  </si>
  <si>
    <t>BOU-Telepon dan internet</t>
  </si>
  <si>
    <t>BOU-Listrik</t>
  </si>
  <si>
    <t>BOU-Materai,Pos &amp; Paket</t>
  </si>
  <si>
    <t>BOU-Poto Copy &amp; Cetak</t>
  </si>
  <si>
    <t>BOU-ATK &amp; Supllies Kantor</t>
  </si>
  <si>
    <t>BOU-Langg.Skabar,Mjl &amp; Bulletin</t>
  </si>
  <si>
    <t>BOU-Perijinan</t>
  </si>
  <si>
    <t>BOU-Lain-lain</t>
  </si>
  <si>
    <t>BOU-Sistem</t>
  </si>
  <si>
    <t>PLLBB Bank BPD</t>
  </si>
  <si>
    <t>PLLBB Bunga Giro BPD</t>
  </si>
  <si>
    <t>PLLBB Tab BPD</t>
  </si>
  <si>
    <t>PLBB Deposito Bantul</t>
  </si>
  <si>
    <t>PLLBB- BRI</t>
  </si>
  <si>
    <t>PLLBB- BNI</t>
  </si>
  <si>
    <t>PLLBB- Mandiri</t>
  </si>
  <si>
    <t>PLLRR - Laba Penjualan Aktiva Tetap</t>
  </si>
  <si>
    <t>PLLRR- Umum Unit</t>
  </si>
  <si>
    <t>BLLBAB-BPD 22</t>
  </si>
  <si>
    <t>BLLBAB-BPD 20</t>
  </si>
  <si>
    <t>BLLBAB-Tab BPD</t>
  </si>
  <si>
    <t>BLLBAB-Tab Bank Bantul</t>
  </si>
  <si>
    <t>BLLBAB- BRI</t>
  </si>
  <si>
    <t>BLLBAB- BNI</t>
  </si>
  <si>
    <t>BLLBAB- Mandiri</t>
  </si>
  <si>
    <t>BLLRR-Rugi Penj.Aktiva Benda</t>
  </si>
  <si>
    <t>BLLRR-Rumah Tangga</t>
  </si>
  <si>
    <t>BLLRR-Sumbangan</t>
  </si>
  <si>
    <t>BLLRR - Umum Unit</t>
  </si>
  <si>
    <t>BLLRR- Taktis Direktur</t>
  </si>
  <si>
    <t>`</t>
  </si>
  <si>
    <t>Neraca Saldo 1 Januari 2024</t>
  </si>
  <si>
    <t>NERACA SALDO 2023</t>
  </si>
  <si>
    <t>UP-PPh 21</t>
  </si>
  <si>
    <t>UP-PPH ps.29</t>
  </si>
  <si>
    <t>Neraca Saldo per. Januari 2024</t>
  </si>
  <si>
    <t>NERACA SALDO 1 JANUARI 2023</t>
  </si>
  <si>
    <t>Selisih di Kredit 0.64</t>
  </si>
  <si>
    <t xml:space="preserve"> v</t>
  </si>
  <si>
    <t>zahir</t>
  </si>
  <si>
    <t>selisih</t>
  </si>
  <si>
    <t>ATK</t>
  </si>
  <si>
    <t>KBS</t>
  </si>
  <si>
    <t>Neraca Saldo per. Juli 2024</t>
  </si>
  <si>
    <t>Neraca Saldo per. Agustus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</si>
</sst>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9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6" fillId="0" borderId="0"/>
  </cellStyleXfs>
  <cellXfs count="125">
    <xf numFmtId="0" fontId="0" fillId="0" borderId="0" xfId="0"/>
    <xf numFmtId="0" fontId="4" fillId="0" borderId="0" xfId="2" applyFont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43" fontId="4" fillId="0" borderId="0" xfId="2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6" fillId="0" borderId="0" xfId="3"/>
    <xf numFmtId="0" fontId="5" fillId="0" borderId="0" xfId="2" applyFont="1" applyBorder="1"/>
    <xf numFmtId="0" fontId="7" fillId="2" borderId="0" xfId="2" applyFont="1" applyFill="1" applyBorder="1"/>
    <xf numFmtId="43" fontId="8" fillId="0" borderId="0" xfId="2" applyNumberFormat="1" applyFont="1" applyFill="1" applyBorder="1"/>
    <xf numFmtId="43" fontId="9" fillId="0" borderId="0" xfId="2" applyNumberFormat="1" applyFont="1" applyFill="1" applyBorder="1"/>
    <xf numFmtId="0" fontId="8" fillId="0" borderId="0" xfId="2" applyFont="1"/>
    <xf numFmtId="0" fontId="0" fillId="2" borderId="0" xfId="0" applyFill="1"/>
    <xf numFmtId="43" fontId="8" fillId="3" borderId="1" xfId="2" applyNumberFormat="1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8" fillId="0" borderId="1" xfId="2" applyFont="1" applyBorder="1"/>
    <xf numFmtId="0" fontId="7" fillId="2" borderId="1" xfId="2" applyFont="1" applyFill="1" applyBorder="1"/>
    <xf numFmtId="43" fontId="11" fillId="3" borderId="1" xfId="2" applyNumberFormat="1" applyFont="1" applyFill="1" applyBorder="1"/>
    <xf numFmtId="43" fontId="8" fillId="2" borderId="1" xfId="2" applyNumberFormat="1" applyFont="1" applyFill="1" applyBorder="1" applyAlignment="1">
      <alignment horizontal="left"/>
    </xf>
    <xf numFmtId="43" fontId="8" fillId="2" borderId="1" xfId="2" applyNumberFormat="1" applyFont="1" applyFill="1" applyBorder="1" applyAlignment="1">
      <alignment horizontal="center"/>
    </xf>
    <xf numFmtId="43" fontId="8" fillId="3" borderId="1" xfId="2" applyNumberFormat="1" applyFont="1" applyFill="1" applyBorder="1"/>
    <xf numFmtId="43" fontId="8" fillId="0" borderId="3" xfId="2" applyNumberFormat="1" applyFont="1" applyBorder="1"/>
    <xf numFmtId="43" fontId="8" fillId="0" borderId="1" xfId="2" applyNumberFormat="1" applyFont="1" applyBorder="1"/>
    <xf numFmtId="43" fontId="6" fillId="0" borderId="0" xfId="3" applyNumberFormat="1"/>
    <xf numFmtId="43" fontId="0" fillId="2" borderId="0" xfId="0" applyNumberFormat="1" applyFill="1"/>
    <xf numFmtId="0" fontId="12" fillId="2" borderId="1" xfId="2" applyFont="1" applyFill="1" applyBorder="1"/>
    <xf numFmtId="43" fontId="0" fillId="0" borderId="0" xfId="0" applyNumberFormat="1"/>
    <xf numFmtId="43" fontId="13" fillId="3" borderId="1" xfId="2" applyNumberFormat="1" applyFont="1" applyFill="1" applyBorder="1"/>
    <xf numFmtId="43" fontId="5" fillId="2" borderId="1" xfId="2" applyNumberFormat="1" applyFont="1" applyFill="1" applyBorder="1"/>
    <xf numFmtId="43" fontId="5" fillId="2" borderId="1" xfId="2" applyNumberFormat="1" applyFont="1" applyFill="1" applyBorder="1" applyAlignment="1">
      <alignment horizontal="center"/>
    </xf>
    <xf numFmtId="43" fontId="5" fillId="3" borderId="1" xfId="2" applyNumberFormat="1" applyFont="1" applyFill="1" applyBorder="1"/>
    <xf numFmtId="43" fontId="14" fillId="0" borderId="3" xfId="2" applyNumberFormat="1" applyFont="1" applyBorder="1"/>
    <xf numFmtId="0" fontId="8" fillId="0" borderId="1" xfId="2" applyFont="1" applyFill="1" applyBorder="1"/>
    <xf numFmtId="43" fontId="8" fillId="0" borderId="3" xfId="2" applyNumberFormat="1" applyFont="1" applyFill="1" applyBorder="1"/>
    <xf numFmtId="43" fontId="8" fillId="0" borderId="1" xfId="2" applyNumberFormat="1" applyFont="1" applyFill="1" applyBorder="1"/>
    <xf numFmtId="0" fontId="6" fillId="0" borderId="0" xfId="3" applyFill="1"/>
    <xf numFmtId="0" fontId="8" fillId="0" borderId="1" xfId="2" applyFont="1" applyFill="1" applyBorder="1" applyAlignment="1">
      <alignment horizontal="right"/>
    </xf>
    <xf numFmtId="43" fontId="2" fillId="0" borderId="0" xfId="0" applyNumberFormat="1" applyFont="1"/>
    <xf numFmtId="43" fontId="8" fillId="2" borderId="1" xfId="2" applyNumberFormat="1" applyFont="1" applyFill="1" applyBorder="1"/>
    <xf numFmtId="43" fontId="11" fillId="0" borderId="3" xfId="2" applyNumberFormat="1" applyFont="1" applyBorder="1"/>
    <xf numFmtId="43" fontId="11" fillId="0" borderId="1" xfId="2" applyNumberFormat="1" applyFont="1" applyBorder="1"/>
    <xf numFmtId="0" fontId="8" fillId="0" borderId="1" xfId="2" applyFont="1" applyBorder="1" applyAlignment="1">
      <alignment horizontal="right"/>
    </xf>
    <xf numFmtId="0" fontId="8" fillId="2" borderId="1" xfId="2" applyFont="1" applyFill="1" applyBorder="1"/>
    <xf numFmtId="41" fontId="0" fillId="0" borderId="0" xfId="1" applyFont="1"/>
    <xf numFmtId="4" fontId="0" fillId="0" borderId="0" xfId="0" applyNumberFormat="1"/>
    <xf numFmtId="4" fontId="6" fillId="0" borderId="0" xfId="3" applyNumberFormat="1"/>
    <xf numFmtId="43" fontId="15" fillId="0" borderId="0" xfId="3" applyNumberFormat="1" applyFont="1"/>
    <xf numFmtId="43" fontId="16" fillId="3" borderId="1" xfId="2" applyNumberFormat="1" applyFont="1" applyFill="1" applyBorder="1"/>
    <xf numFmtId="43" fontId="6" fillId="0" borderId="0" xfId="3" applyNumberFormat="1" applyFill="1"/>
    <xf numFmtId="43" fontId="3" fillId="0" borderId="0" xfId="3" applyNumberFormat="1" applyFont="1"/>
    <xf numFmtId="43" fontId="1" fillId="3" borderId="1" xfId="2" applyNumberFormat="1" applyFill="1" applyBorder="1"/>
    <xf numFmtId="43" fontId="1" fillId="2" borderId="1" xfId="2" applyNumberFormat="1" applyFill="1" applyBorder="1"/>
    <xf numFmtId="0" fontId="8" fillId="0" borderId="3" xfId="2" applyFont="1" applyBorder="1"/>
    <xf numFmtId="43" fontId="13" fillId="2" borderId="1" xfId="2" applyNumberFormat="1" applyFont="1" applyFill="1" applyBorder="1"/>
    <xf numFmtId="0" fontId="16" fillId="0" borderId="1" xfId="2" applyFont="1" applyBorder="1"/>
    <xf numFmtId="0" fontId="5" fillId="0" borderId="1" xfId="2" applyFont="1" applyBorder="1"/>
    <xf numFmtId="0" fontId="17" fillId="2" borderId="1" xfId="2" applyFont="1" applyFill="1" applyBorder="1"/>
    <xf numFmtId="43" fontId="5" fillId="0" borderId="3" xfId="2" applyNumberFormat="1" applyFont="1" applyBorder="1"/>
    <xf numFmtId="43" fontId="5" fillId="0" borderId="1" xfId="2" applyNumberFormat="1" applyFont="1" applyFill="1" applyBorder="1"/>
    <xf numFmtId="43" fontId="5" fillId="0" borderId="1" xfId="2" applyNumberFormat="1" applyFont="1" applyBorder="1"/>
    <xf numFmtId="43" fontId="3" fillId="0" borderId="0" xfId="0" applyNumberFormat="1" applyFont="1"/>
    <xf numFmtId="43" fontId="7" fillId="2" borderId="1" xfId="2" applyNumberFormat="1" applyFont="1" applyFill="1" applyBorder="1"/>
    <xf numFmtId="43" fontId="15" fillId="0" borderId="0" xfId="0" applyNumberFormat="1" applyFont="1"/>
    <xf numFmtId="43" fontId="18" fillId="0" borderId="0" xfId="3" applyNumberFormat="1" applyFont="1"/>
    <xf numFmtId="0" fontId="10" fillId="0" borderId="0" xfId="0" applyFont="1"/>
    <xf numFmtId="43" fontId="10" fillId="0" borderId="0" xfId="3" applyNumberFormat="1" applyFont="1"/>
    <xf numFmtId="43" fontId="17" fillId="2" borderId="1" xfId="2" applyNumberFormat="1" applyFont="1" applyFill="1" applyBorder="1"/>
    <xf numFmtId="43" fontId="6" fillId="0" borderId="0" xfId="3" applyNumberFormat="1" applyFont="1"/>
    <xf numFmtId="0" fontId="7" fillId="0" borderId="1" xfId="2" applyFont="1" applyFill="1" applyBorder="1"/>
    <xf numFmtId="0" fontId="17" fillId="0" borderId="1" xfId="2" applyFont="1" applyFill="1" applyBorder="1" applyAlignment="1">
      <alignment horizontal="center"/>
    </xf>
    <xf numFmtId="0" fontId="11" fillId="3" borderId="1" xfId="2" applyFont="1" applyFill="1" applyBorder="1"/>
    <xf numFmtId="0" fontId="10" fillId="0" borderId="0" xfId="3" applyFont="1"/>
    <xf numFmtId="0" fontId="10" fillId="2" borderId="0" xfId="3" applyFont="1" applyFill="1"/>
    <xf numFmtId="0" fontId="10" fillId="2" borderId="0" xfId="0" applyFont="1" applyFill="1"/>
    <xf numFmtId="43" fontId="10" fillId="0" borderId="0" xfId="0" applyNumberFormat="1" applyFont="1"/>
    <xf numFmtId="4" fontId="0" fillId="0" borderId="4" xfId="0" applyNumberFormat="1" applyBorder="1"/>
    <xf numFmtId="43" fontId="10" fillId="3" borderId="1" xfId="2" applyNumberFormat="1" applyFont="1" applyFill="1" applyBorder="1"/>
    <xf numFmtId="0" fontId="7" fillId="0" borderId="0" xfId="2" applyFont="1" applyFill="1" applyBorder="1"/>
    <xf numFmtId="0" fontId="11" fillId="0" borderId="0" xfId="2" applyFont="1"/>
    <xf numFmtId="43" fontId="21" fillId="0" borderId="3" xfId="2" applyNumberFormat="1" applyFont="1" applyBorder="1"/>
    <xf numFmtId="43" fontId="11" fillId="0" borderId="3" xfId="2" applyNumberFormat="1" applyFont="1" applyFill="1" applyBorder="1"/>
    <xf numFmtId="43" fontId="11" fillId="0" borderId="1" xfId="2" applyNumberFormat="1" applyFont="1" applyFill="1" applyBorder="1"/>
    <xf numFmtId="43" fontId="16" fillId="2" borderId="1" xfId="2" applyNumberFormat="1" applyFont="1" applyFill="1" applyBorder="1"/>
    <xf numFmtId="43" fontId="11" fillId="2" borderId="1" xfId="2" applyNumberFormat="1" applyFont="1" applyFill="1" applyBorder="1"/>
    <xf numFmtId="0" fontId="1" fillId="2" borderId="1" xfId="2" applyFill="1" applyBorder="1"/>
    <xf numFmtId="0" fontId="11" fillId="0" borderId="3" xfId="2" applyFont="1" applyBorder="1"/>
    <xf numFmtId="0" fontId="11" fillId="0" borderId="1" xfId="2" applyFont="1" applyBorder="1"/>
    <xf numFmtId="43" fontId="13" fillId="0" borderId="3" xfId="2" applyNumberFormat="1" applyFont="1" applyBorder="1"/>
    <xf numFmtId="43" fontId="13" fillId="0" borderId="1" xfId="2" applyNumberFormat="1" applyFont="1" applyBorder="1"/>
    <xf numFmtId="43" fontId="13" fillId="0" borderId="1" xfId="2" applyNumberFormat="1" applyFont="1" applyFill="1" applyBorder="1"/>
    <xf numFmtId="0" fontId="11" fillId="0" borderId="1" xfId="2" applyFont="1" applyFill="1" applyBorder="1"/>
    <xf numFmtId="0" fontId="2" fillId="0" borderId="0" xfId="0" applyFont="1"/>
    <xf numFmtId="0" fontId="2" fillId="2" borderId="0" xfId="0" applyFont="1" applyFill="1"/>
    <xf numFmtId="43" fontId="0" fillId="2" borderId="1" xfId="2" applyNumberFormat="1" applyFont="1" applyFill="1" applyBorder="1"/>
    <xf numFmtId="43" fontId="11" fillId="4" borderId="1" xfId="2" applyNumberFormat="1" applyFont="1" applyFill="1" applyBorder="1"/>
    <xf numFmtId="43" fontId="13" fillId="4" borderId="1" xfId="2" applyNumberFormat="1" applyFont="1" applyFill="1" applyBorder="1"/>
    <xf numFmtId="43" fontId="16" fillId="4" borderId="1" xfId="2" applyNumberFormat="1" applyFont="1" applyFill="1" applyBorder="1"/>
    <xf numFmtId="43" fontId="8" fillId="4" borderId="1" xfId="2" applyNumberFormat="1" applyFont="1" applyFill="1" applyBorder="1"/>
    <xf numFmtId="0" fontId="0" fillId="5" borderId="0" xfId="0" applyFill="1" applyAlignment="1">
      <alignment horizontal="center"/>
    </xf>
    <xf numFmtId="43" fontId="0" fillId="5" borderId="0" xfId="0" applyNumberFormat="1" applyFill="1"/>
    <xf numFmtId="4" fontId="0" fillId="5" borderId="0" xfId="0" applyNumberFormat="1" applyFill="1"/>
    <xf numFmtId="43" fontId="2" fillId="2" borderId="0" xfId="0" applyNumberFormat="1" applyFont="1" applyFill="1"/>
    <xf numFmtId="43" fontId="8" fillId="6" borderId="1" xfId="2" applyNumberFormat="1" applyFont="1" applyFill="1" applyBorder="1" applyAlignment="1">
      <alignment horizontal="left"/>
    </xf>
    <xf numFmtId="43" fontId="8" fillId="6" borderId="1" xfId="2" applyNumberFormat="1" applyFont="1" applyFill="1" applyBorder="1" applyAlignment="1">
      <alignment horizontal="center"/>
    </xf>
    <xf numFmtId="43" fontId="5" fillId="6" borderId="1" xfId="2" applyNumberFormat="1" applyFont="1" applyFill="1" applyBorder="1"/>
    <xf numFmtId="43" fontId="8" fillId="6" borderId="1" xfId="2" applyNumberFormat="1" applyFont="1" applyFill="1" applyBorder="1"/>
    <xf numFmtId="43" fontId="16" fillId="6" borderId="1" xfId="2" applyNumberFormat="1" applyFont="1" applyFill="1" applyBorder="1"/>
    <xf numFmtId="43" fontId="5" fillId="6" borderId="1" xfId="2" applyNumberFormat="1" applyFont="1" applyFill="1" applyBorder="1" applyAlignment="1">
      <alignment horizontal="center"/>
    </xf>
    <xf numFmtId="0" fontId="1" fillId="6" borderId="1" xfId="2" applyFill="1" applyBorder="1"/>
    <xf numFmtId="43" fontId="1" fillId="6" borderId="1" xfId="2" applyNumberFormat="1" applyFill="1" applyBorder="1"/>
    <xf numFmtId="43" fontId="13" fillId="6" borderId="1" xfId="2" applyNumberFormat="1" applyFont="1" applyFill="1" applyBorder="1"/>
    <xf numFmtId="43" fontId="8" fillId="0" borderId="2" xfId="2" applyNumberFormat="1" applyFont="1" applyFill="1" applyBorder="1" applyAlignment="1">
      <alignment horizontal="center"/>
    </xf>
    <xf numFmtId="43" fontId="8" fillId="0" borderId="3" xfId="2" applyNumberFormat="1" applyFont="1" applyFill="1" applyBorder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43" fontId="5" fillId="3" borderId="1" xfId="2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43" fontId="11" fillId="0" borderId="2" xfId="2" applyNumberFormat="1" applyFont="1" applyFill="1" applyBorder="1" applyAlignment="1">
      <alignment horizontal="center"/>
    </xf>
    <xf numFmtId="43" fontId="11" fillId="0" borderId="3" xfId="2" applyNumberFormat="1" applyFont="1" applyFill="1" applyBorder="1" applyAlignment="1">
      <alignment horizontal="center"/>
    </xf>
    <xf numFmtId="0" fontId="1" fillId="0" borderId="1" xfId="2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2"/>
    <cellStyle name="Normal 4 2" xfId="3"/>
  </cellStyles>
  <dxfs count="0"/>
  <tableStyles count="0" defaultTableStyle="TableStyleMedium2" defaultPivotStyle="PivotStyleLight16"/>
  <colors>
    <mruColors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raca%20Sald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pindahan%20akutansi%202017%20(D)/ACCOUNTING/2019/November/data%20september/rekap%20PU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pindahan%20akutansi%202017%20(D)/ACCOUNTING/2022/Piutang%202022/Kartu%20Utang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pindahan%20akutansi%202017%20(D)/ACCOUNTING/2023/Jurnal%20Pembelian%202023%20(jb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UKU%20BESAR%2020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pindahan%20akutansi%202017%20(D)/ACCOUNTING/2023/BUKU%20BESAR%20202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GUSTUS%202024/Laba%20Rugi%20Perunit%20Agustu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22 (2)"/>
      <sheetName val="JANUARI jl"/>
      <sheetName val="FEBRUARI"/>
      <sheetName val="FEBRUARI JL"/>
      <sheetName val="MARET"/>
      <sheetName val="MARET JL"/>
      <sheetName val="APRIL"/>
      <sheetName val="APRIL JL"/>
      <sheetName val="MEI"/>
      <sheetName val="MEI JL"/>
      <sheetName val="JUNI"/>
      <sheetName val="JUNI JL"/>
      <sheetName val="JULI"/>
      <sheetName val="JULI JL"/>
      <sheetName val="AGUSTUS"/>
      <sheetName val="AGUSTUS JL"/>
      <sheetName val="SEPTEMBER"/>
      <sheetName val="SEPTEMBER JL"/>
      <sheetName val="OKTOBER"/>
      <sheetName val="OKTOBER JL"/>
      <sheetName val="NOVEMBER"/>
      <sheetName val="NOVEMBER JL"/>
      <sheetName val="DESEMBER"/>
      <sheetName val="DESEMBER JL"/>
      <sheetName val="1 JAN 2023"/>
      <sheetName val="JANUARI 23"/>
      <sheetName val="FEBRUARI 23"/>
      <sheetName val="FEBRUARI JL 23 "/>
      <sheetName val="MARET 23"/>
      <sheetName val="MARET JL 23"/>
      <sheetName val="APRIL 23"/>
      <sheetName val="APRIL JL 23"/>
      <sheetName val="MEI 23"/>
      <sheetName val="MEI JL 23"/>
      <sheetName val="JUNI 23"/>
      <sheetName val="JUNI JL 23"/>
      <sheetName val="JULI 23"/>
      <sheetName val="JULI JL 23"/>
      <sheetName val="AGUSTUS 23"/>
      <sheetName val="AGUSTUS JL 23"/>
      <sheetName val="SEPTEMBER 23"/>
      <sheetName val="SEPTEMBER JL 23"/>
      <sheetName val="OKTOBER 23"/>
      <sheetName val="OKTOBER JL 23"/>
      <sheetName val="NOVEMBER 23"/>
      <sheetName val="NOVEMBER JL 23"/>
      <sheetName val="DESEMBER 23"/>
      <sheetName val="DES 23 Audit"/>
      <sheetName val="1 Jan 24"/>
      <sheetName val="JAN 24"/>
      <sheetName val="FEB 24"/>
      <sheetName val="a"/>
      <sheetName val="Sheet1"/>
    </sheetNames>
    <sheetDataSet>
      <sheetData sheetId="0"/>
      <sheetData sheetId="1">
        <row r="64">
          <cell r="F64">
            <v>0</v>
          </cell>
        </row>
      </sheetData>
      <sheetData sheetId="2">
        <row r="64">
          <cell r="F6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90">
          <cell r="E90">
            <v>0</v>
          </cell>
        </row>
      </sheetData>
      <sheetData sheetId="18">
        <row r="90">
          <cell r="E90">
            <v>0</v>
          </cell>
        </row>
      </sheetData>
      <sheetData sheetId="19">
        <row r="9">
          <cell r="G9">
            <v>890194458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>
        <row r="26">
          <cell r="F26">
            <v>0</v>
          </cell>
        </row>
        <row r="27">
          <cell r="F27">
            <v>0</v>
          </cell>
        </row>
      </sheetData>
      <sheetData sheetId="28">
        <row r="26">
          <cell r="F26">
            <v>0</v>
          </cell>
        </row>
        <row r="27">
          <cell r="F27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>
        <row r="123">
          <cell r="K123">
            <v>229137647</v>
          </cell>
          <cell r="L123">
            <v>142663923</v>
          </cell>
        </row>
      </sheetData>
      <sheetData sheetId="36">
        <row r="124">
          <cell r="K124">
            <v>40711712</v>
          </cell>
          <cell r="L124">
            <v>34486525</v>
          </cell>
        </row>
      </sheetData>
      <sheetData sheetId="37">
        <row r="16">
          <cell r="F16">
            <v>0</v>
          </cell>
        </row>
        <row r="39">
          <cell r="E39">
            <v>0</v>
          </cell>
        </row>
        <row r="40">
          <cell r="E40">
            <v>0</v>
          </cell>
        </row>
        <row r="42">
          <cell r="E42">
            <v>0</v>
          </cell>
        </row>
        <row r="43">
          <cell r="E43">
            <v>0</v>
          </cell>
        </row>
        <row r="69">
          <cell r="F69">
            <v>0</v>
          </cell>
        </row>
        <row r="102">
          <cell r="F102">
            <v>0</v>
          </cell>
        </row>
        <row r="103">
          <cell r="F103">
            <v>0</v>
          </cell>
        </row>
        <row r="107">
          <cell r="F107">
            <v>0</v>
          </cell>
        </row>
        <row r="108">
          <cell r="F108">
            <v>0</v>
          </cell>
        </row>
        <row r="110">
          <cell r="F110">
            <v>0</v>
          </cell>
        </row>
        <row r="111">
          <cell r="F111">
            <v>0</v>
          </cell>
        </row>
        <row r="119">
          <cell r="F119">
            <v>0</v>
          </cell>
        </row>
        <row r="122">
          <cell r="F122">
            <v>0</v>
          </cell>
        </row>
        <row r="123">
          <cell r="F123">
            <v>0</v>
          </cell>
        </row>
        <row r="157">
          <cell r="F157">
            <v>0</v>
          </cell>
        </row>
        <row r="158">
          <cell r="F158">
            <v>0</v>
          </cell>
        </row>
      </sheetData>
      <sheetData sheetId="38">
        <row r="16">
          <cell r="F16">
            <v>0</v>
          </cell>
        </row>
        <row r="39">
          <cell r="E39">
            <v>0</v>
          </cell>
        </row>
        <row r="40">
          <cell r="E40">
            <v>0</v>
          </cell>
        </row>
        <row r="42">
          <cell r="E42">
            <v>0</v>
          </cell>
        </row>
        <row r="43">
          <cell r="E43">
            <v>0</v>
          </cell>
        </row>
        <row r="69">
          <cell r="F69">
            <v>0</v>
          </cell>
        </row>
        <row r="102">
          <cell r="F102">
            <v>0</v>
          </cell>
        </row>
        <row r="103">
          <cell r="F103">
            <v>0</v>
          </cell>
        </row>
        <row r="107">
          <cell r="F107">
            <v>0</v>
          </cell>
        </row>
        <row r="108">
          <cell r="F108">
            <v>0</v>
          </cell>
        </row>
        <row r="110">
          <cell r="F110">
            <v>0</v>
          </cell>
        </row>
        <row r="111">
          <cell r="F111">
            <v>0</v>
          </cell>
        </row>
        <row r="119">
          <cell r="F119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K124">
            <v>155533108</v>
          </cell>
          <cell r="L124">
            <v>29742849</v>
          </cell>
        </row>
        <row r="157">
          <cell r="F157">
            <v>0</v>
          </cell>
        </row>
        <row r="158">
          <cell r="F158">
            <v>0</v>
          </cell>
        </row>
      </sheetData>
      <sheetData sheetId="39"/>
      <sheetData sheetId="40">
        <row r="16">
          <cell r="F16">
            <v>0</v>
          </cell>
        </row>
        <row r="39">
          <cell r="E39">
            <v>0</v>
          </cell>
        </row>
        <row r="40">
          <cell r="E40">
            <v>0</v>
          </cell>
        </row>
        <row r="42">
          <cell r="E42">
            <v>0</v>
          </cell>
        </row>
        <row r="43">
          <cell r="E43">
            <v>0</v>
          </cell>
        </row>
        <row r="69">
          <cell r="F69">
            <v>0</v>
          </cell>
        </row>
        <row r="102">
          <cell r="F102">
            <v>0</v>
          </cell>
        </row>
        <row r="103">
          <cell r="F103">
            <v>0</v>
          </cell>
        </row>
        <row r="107">
          <cell r="F107">
            <v>0</v>
          </cell>
        </row>
        <row r="108">
          <cell r="F108">
            <v>0</v>
          </cell>
        </row>
        <row r="110">
          <cell r="F110">
            <v>0</v>
          </cell>
        </row>
        <row r="111">
          <cell r="F111">
            <v>0</v>
          </cell>
        </row>
        <row r="119">
          <cell r="F119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K124">
            <v>51476577</v>
          </cell>
          <cell r="L124">
            <v>15694400</v>
          </cell>
        </row>
        <row r="157">
          <cell r="F157">
            <v>0</v>
          </cell>
        </row>
        <row r="158">
          <cell r="F158">
            <v>0</v>
          </cell>
        </row>
      </sheetData>
      <sheetData sheetId="41">
        <row r="140">
          <cell r="K140">
            <v>257818988</v>
          </cell>
          <cell r="L140">
            <v>37226300</v>
          </cell>
        </row>
        <row r="202">
          <cell r="F202">
            <v>0</v>
          </cell>
        </row>
      </sheetData>
      <sheetData sheetId="42">
        <row r="39">
          <cell r="E39">
            <v>0</v>
          </cell>
        </row>
        <row r="40">
          <cell r="E40">
            <v>0</v>
          </cell>
        </row>
        <row r="42">
          <cell r="E42">
            <v>0</v>
          </cell>
        </row>
        <row r="43">
          <cell r="E43">
            <v>0</v>
          </cell>
        </row>
        <row r="124">
          <cell r="K124">
            <v>50815718</v>
          </cell>
          <cell r="L124">
            <v>38058450</v>
          </cell>
        </row>
        <row r="140">
          <cell r="K140">
            <v>13276250</v>
          </cell>
          <cell r="L140">
            <v>23279400</v>
          </cell>
        </row>
        <row r="202">
          <cell r="F202">
            <v>0</v>
          </cell>
        </row>
      </sheetData>
      <sheetData sheetId="43">
        <row r="7">
          <cell r="E7">
            <v>9081882823</v>
          </cell>
          <cell r="F7">
            <v>9072444187</v>
          </cell>
        </row>
        <row r="8">
          <cell r="E8">
            <v>0</v>
          </cell>
          <cell r="F8">
            <v>0</v>
          </cell>
        </row>
        <row r="9">
          <cell r="E9">
            <v>3030387601</v>
          </cell>
          <cell r="F9">
            <v>3873111494</v>
          </cell>
        </row>
        <row r="10">
          <cell r="E10">
            <v>27403036</v>
          </cell>
          <cell r="F10">
            <v>209490</v>
          </cell>
        </row>
        <row r="11">
          <cell r="E11">
            <v>0</v>
          </cell>
          <cell r="F11">
            <v>0</v>
          </cell>
        </row>
        <row r="12">
          <cell r="E12">
            <v>220034604</v>
          </cell>
          <cell r="F12">
            <v>300901150</v>
          </cell>
        </row>
        <row r="13">
          <cell r="E13">
            <v>5800154</v>
          </cell>
          <cell r="F13">
            <v>1260035</v>
          </cell>
        </row>
        <row r="14">
          <cell r="E14">
            <v>1264729262.8499999</v>
          </cell>
          <cell r="F14">
            <v>741973054.13</v>
          </cell>
        </row>
        <row r="17">
          <cell r="E17">
            <v>582015738.97000003</v>
          </cell>
          <cell r="F17">
            <v>522353277.36999863</v>
          </cell>
        </row>
        <row r="18">
          <cell r="E18">
            <v>4330368382.6000004</v>
          </cell>
          <cell r="F18">
            <v>3591048197.6300011</v>
          </cell>
        </row>
        <row r="21">
          <cell r="E21">
            <v>3000000</v>
          </cell>
          <cell r="F21">
            <v>25873</v>
          </cell>
        </row>
        <row r="22">
          <cell r="E22">
            <v>0</v>
          </cell>
          <cell r="F22">
            <v>0</v>
          </cell>
        </row>
        <row r="23">
          <cell r="E23">
            <v>0</v>
          </cell>
          <cell r="F23">
            <v>1000000</v>
          </cell>
        </row>
        <row r="24">
          <cell r="E24">
            <v>0</v>
          </cell>
          <cell r="F24">
            <v>0</v>
          </cell>
        </row>
        <row r="25">
          <cell r="E25">
            <v>0</v>
          </cell>
          <cell r="F25">
            <v>60000000</v>
          </cell>
        </row>
        <row r="26">
          <cell r="E26">
            <v>5250000</v>
          </cell>
          <cell r="F26">
            <v>0</v>
          </cell>
        </row>
        <row r="27">
          <cell r="E27">
            <v>16000000</v>
          </cell>
          <cell r="F27">
            <v>0</v>
          </cell>
        </row>
        <row r="30">
          <cell r="E30">
            <v>0</v>
          </cell>
          <cell r="F30">
            <v>0</v>
          </cell>
        </row>
        <row r="31">
          <cell r="E31">
            <v>0</v>
          </cell>
          <cell r="F31">
            <v>1000000</v>
          </cell>
        </row>
        <row r="32">
          <cell r="E32">
            <v>0</v>
          </cell>
          <cell r="F32">
            <v>0</v>
          </cell>
        </row>
        <row r="33">
          <cell r="E33">
            <v>0</v>
          </cell>
          <cell r="F33">
            <v>0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41">
          <cell r="E41">
            <v>0</v>
          </cell>
          <cell r="F41">
            <v>0</v>
          </cell>
        </row>
        <row r="44">
          <cell r="E44">
            <v>3177470431</v>
          </cell>
          <cell r="F44">
            <v>2985529546.9598904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9">
          <cell r="E49">
            <v>0</v>
          </cell>
          <cell r="F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3">
          <cell r="E53">
            <v>0</v>
          </cell>
          <cell r="F53">
            <v>0</v>
          </cell>
        </row>
        <row r="54">
          <cell r="E54">
            <v>0</v>
          </cell>
          <cell r="F54">
            <v>0</v>
          </cell>
        </row>
        <row r="57">
          <cell r="E57">
            <v>0</v>
          </cell>
          <cell r="F57">
            <v>0</v>
          </cell>
        </row>
        <row r="60">
          <cell r="E60">
            <v>0</v>
          </cell>
          <cell r="F60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6499000</v>
          </cell>
          <cell r="F62">
            <v>0</v>
          </cell>
        </row>
        <row r="63">
          <cell r="E63">
            <v>17119000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67">
          <cell r="E67">
            <v>0</v>
          </cell>
        </row>
        <row r="70">
          <cell r="E70">
            <v>0</v>
          </cell>
          <cell r="F70">
            <v>5565641.7000000002</v>
          </cell>
        </row>
        <row r="71">
          <cell r="E71">
            <v>0</v>
          </cell>
          <cell r="F71">
            <v>716916.70000000007</v>
          </cell>
        </row>
        <row r="72">
          <cell r="E72">
            <v>0</v>
          </cell>
          <cell r="F72">
            <v>7208333.3333333312</v>
          </cell>
        </row>
        <row r="73">
          <cell r="E73">
            <v>0</v>
          </cell>
          <cell r="F73">
            <v>90336583.333333299</v>
          </cell>
        </row>
        <row r="74">
          <cell r="E74">
            <v>0</v>
          </cell>
          <cell r="F74">
            <v>0</v>
          </cell>
        </row>
        <row r="77">
          <cell r="E77">
            <v>0</v>
          </cell>
          <cell r="F77">
            <v>0</v>
          </cell>
        </row>
        <row r="78">
          <cell r="E78">
            <v>0</v>
          </cell>
          <cell r="F78">
            <v>0</v>
          </cell>
        </row>
        <row r="79">
          <cell r="E79">
            <v>0</v>
          </cell>
          <cell r="F79">
            <v>0</v>
          </cell>
        </row>
        <row r="80">
          <cell r="E80">
            <v>0</v>
          </cell>
          <cell r="F80">
            <v>0</v>
          </cell>
        </row>
        <row r="81">
          <cell r="E81">
            <v>74505000</v>
          </cell>
          <cell r="F81">
            <v>0</v>
          </cell>
        </row>
        <row r="82">
          <cell r="E82">
            <v>0</v>
          </cell>
          <cell r="F82">
            <v>0</v>
          </cell>
        </row>
        <row r="83">
          <cell r="E83">
            <v>70674000</v>
          </cell>
          <cell r="F83">
            <v>2443000</v>
          </cell>
        </row>
        <row r="84">
          <cell r="E84">
            <v>410000000</v>
          </cell>
          <cell r="F84">
            <v>0</v>
          </cell>
        </row>
        <row r="87">
          <cell r="E87">
            <v>9412613679</v>
          </cell>
          <cell r="F87">
            <v>9412613679</v>
          </cell>
        </row>
        <row r="90">
          <cell r="E90">
            <v>313327134</v>
          </cell>
          <cell r="F90">
            <v>325985650</v>
          </cell>
        </row>
        <row r="91">
          <cell r="E91">
            <v>2780596291</v>
          </cell>
          <cell r="F91">
            <v>3519678249</v>
          </cell>
        </row>
        <row r="92">
          <cell r="E92">
            <v>0</v>
          </cell>
          <cell r="F92">
            <v>0</v>
          </cell>
        </row>
        <row r="95">
          <cell r="E95">
            <v>268045825</v>
          </cell>
          <cell r="F95">
            <v>416174134.18261266</v>
          </cell>
        </row>
        <row r="96">
          <cell r="E96">
            <v>0</v>
          </cell>
          <cell r="F96">
            <v>0</v>
          </cell>
        </row>
        <row r="97">
          <cell r="E97">
            <v>0</v>
          </cell>
          <cell r="F97">
            <v>0</v>
          </cell>
        </row>
        <row r="100">
          <cell r="E100">
            <v>0</v>
          </cell>
          <cell r="F100">
            <v>0</v>
          </cell>
        </row>
        <row r="101">
          <cell r="E101">
            <v>0</v>
          </cell>
          <cell r="F101">
            <v>0</v>
          </cell>
        </row>
        <row r="104">
          <cell r="E104">
            <v>0</v>
          </cell>
          <cell r="F104">
            <v>0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9">
          <cell r="E109">
            <v>0</v>
          </cell>
          <cell r="F109">
            <v>0</v>
          </cell>
        </row>
        <row r="112">
          <cell r="E112">
            <v>0</v>
          </cell>
          <cell r="F112">
            <v>0</v>
          </cell>
        </row>
        <row r="113">
          <cell r="E113">
            <v>0</v>
          </cell>
          <cell r="F113">
            <v>0</v>
          </cell>
        </row>
        <row r="114">
          <cell r="E114">
            <v>0</v>
          </cell>
          <cell r="F114">
            <v>0</v>
          </cell>
        </row>
        <row r="117">
          <cell r="E117">
            <v>19112119</v>
          </cell>
          <cell r="F117">
            <v>0</v>
          </cell>
        </row>
        <row r="120">
          <cell r="E120">
            <v>0</v>
          </cell>
          <cell r="F120">
            <v>0</v>
          </cell>
        </row>
        <row r="121">
          <cell r="E121">
            <v>0</v>
          </cell>
          <cell r="F121">
            <v>0</v>
          </cell>
        </row>
        <row r="124">
          <cell r="E124">
            <v>4409929</v>
          </cell>
          <cell r="F124">
            <v>792730838</v>
          </cell>
        </row>
        <row r="125">
          <cell r="E125">
            <v>0</v>
          </cell>
          <cell r="F125">
            <v>70050528</v>
          </cell>
        </row>
        <row r="126">
          <cell r="E126">
            <v>0</v>
          </cell>
          <cell r="F126">
            <v>71592500</v>
          </cell>
        </row>
        <row r="127">
          <cell r="E127">
            <v>0</v>
          </cell>
          <cell r="F127">
            <v>17418750</v>
          </cell>
        </row>
        <row r="128">
          <cell r="E128">
            <v>21189225</v>
          </cell>
          <cell r="F128">
            <v>2686837791.3873873</v>
          </cell>
        </row>
        <row r="129">
          <cell r="E129">
            <v>0</v>
          </cell>
          <cell r="F129">
            <v>0</v>
          </cell>
        </row>
        <row r="130">
          <cell r="E130">
            <v>0</v>
          </cell>
          <cell r="F130">
            <v>0</v>
          </cell>
        </row>
        <row r="131">
          <cell r="E131">
            <v>0</v>
          </cell>
          <cell r="F131">
            <v>521605758</v>
          </cell>
        </row>
        <row r="132">
          <cell r="E132">
            <v>2486331</v>
          </cell>
          <cell r="F132">
            <v>565084105</v>
          </cell>
        </row>
        <row r="133">
          <cell r="E133">
            <v>0</v>
          </cell>
          <cell r="F133">
            <v>0</v>
          </cell>
        </row>
        <row r="134">
          <cell r="E134">
            <v>0</v>
          </cell>
          <cell r="F134">
            <v>22450000</v>
          </cell>
        </row>
        <row r="135">
          <cell r="E135">
            <v>85102</v>
          </cell>
          <cell r="F135">
            <v>12162573</v>
          </cell>
        </row>
        <row r="136">
          <cell r="E136">
            <v>362945</v>
          </cell>
          <cell r="F136">
            <v>24995701</v>
          </cell>
        </row>
        <row r="137">
          <cell r="E137">
            <v>0</v>
          </cell>
          <cell r="F137">
            <v>150000</v>
          </cell>
        </row>
        <row r="140">
          <cell r="E140">
            <v>331600938</v>
          </cell>
          <cell r="F140">
            <v>110000</v>
          </cell>
        </row>
        <row r="141">
          <cell r="E141">
            <v>29735990.5</v>
          </cell>
          <cell r="F141">
            <v>0</v>
          </cell>
        </row>
        <row r="142">
          <cell r="E142">
            <v>27861375</v>
          </cell>
          <cell r="F142">
            <v>0</v>
          </cell>
        </row>
        <row r="143">
          <cell r="E143">
            <v>7522831</v>
          </cell>
          <cell r="F143">
            <v>0</v>
          </cell>
        </row>
        <row r="144">
          <cell r="E144">
            <v>0</v>
          </cell>
          <cell r="F144">
            <v>0</v>
          </cell>
        </row>
        <row r="145">
          <cell r="E145">
            <v>2402216006.8840899</v>
          </cell>
          <cell r="F145">
            <v>525000</v>
          </cell>
        </row>
        <row r="146">
          <cell r="E146">
            <v>472795828</v>
          </cell>
          <cell r="F146">
            <v>0</v>
          </cell>
        </row>
        <row r="147">
          <cell r="E147">
            <v>0</v>
          </cell>
          <cell r="F147">
            <v>0</v>
          </cell>
        </row>
        <row r="148">
          <cell r="E148">
            <v>409699339.99000084</v>
          </cell>
          <cell r="F148">
            <v>510000</v>
          </cell>
        </row>
        <row r="149">
          <cell r="E149">
            <v>0</v>
          </cell>
          <cell r="F149">
            <v>0</v>
          </cell>
        </row>
        <row r="150">
          <cell r="E150">
            <v>0</v>
          </cell>
          <cell r="F150">
            <v>0</v>
          </cell>
        </row>
        <row r="151">
          <cell r="E151">
            <v>8778000</v>
          </cell>
          <cell r="F151">
            <v>0</v>
          </cell>
        </row>
        <row r="152">
          <cell r="E152">
            <v>28988693</v>
          </cell>
          <cell r="F152">
            <v>0</v>
          </cell>
        </row>
        <row r="153">
          <cell r="E153">
            <v>0</v>
          </cell>
          <cell r="F153">
            <v>0</v>
          </cell>
        </row>
        <row r="156">
          <cell r="E156">
            <v>0</v>
          </cell>
          <cell r="F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19724000</v>
          </cell>
          <cell r="F159">
            <v>0</v>
          </cell>
        </row>
        <row r="160">
          <cell r="E160">
            <v>0</v>
          </cell>
          <cell r="F160">
            <v>0</v>
          </cell>
        </row>
        <row r="161">
          <cell r="E161">
            <v>0</v>
          </cell>
          <cell r="F161">
            <v>0</v>
          </cell>
        </row>
        <row r="164">
          <cell r="E164">
            <v>2754000</v>
          </cell>
          <cell r="F164">
            <v>0</v>
          </cell>
        </row>
        <row r="167">
          <cell r="E167">
            <v>10134700</v>
          </cell>
          <cell r="F167">
            <v>0</v>
          </cell>
        </row>
        <row r="170">
          <cell r="E170">
            <v>120000</v>
          </cell>
          <cell r="F170">
            <v>0</v>
          </cell>
        </row>
        <row r="171">
          <cell r="E171">
            <v>2010000</v>
          </cell>
          <cell r="F171">
            <v>0</v>
          </cell>
        </row>
        <row r="172">
          <cell r="E172">
            <v>7765000</v>
          </cell>
          <cell r="F172">
            <v>0</v>
          </cell>
        </row>
        <row r="173">
          <cell r="E173">
            <v>0</v>
          </cell>
          <cell r="F173">
            <v>0</v>
          </cell>
        </row>
        <row r="176">
          <cell r="E176">
            <v>5565641.7000000002</v>
          </cell>
          <cell r="F176">
            <v>0</v>
          </cell>
        </row>
        <row r="177">
          <cell r="E177">
            <v>716916.70000000007</v>
          </cell>
          <cell r="F177">
            <v>0</v>
          </cell>
        </row>
        <row r="178">
          <cell r="E178">
            <v>7208333.3333333312</v>
          </cell>
          <cell r="F178">
            <v>0</v>
          </cell>
        </row>
        <row r="179">
          <cell r="E179">
            <v>90336583.333333299</v>
          </cell>
          <cell r="F179">
            <v>0</v>
          </cell>
        </row>
        <row r="180">
          <cell r="E180">
            <v>0</v>
          </cell>
          <cell r="F180">
            <v>0</v>
          </cell>
        </row>
        <row r="183">
          <cell r="E183">
            <v>508749375</v>
          </cell>
          <cell r="F183">
            <v>0</v>
          </cell>
        </row>
        <row r="184">
          <cell r="E184">
            <v>49750000</v>
          </cell>
          <cell r="F184">
            <v>0</v>
          </cell>
        </row>
        <row r="185">
          <cell r="E185">
            <v>900000</v>
          </cell>
          <cell r="F185">
            <v>0</v>
          </cell>
        </row>
        <row r="186">
          <cell r="E186">
            <v>0</v>
          </cell>
          <cell r="F186">
            <v>0</v>
          </cell>
        </row>
        <row r="187">
          <cell r="E187">
            <v>0</v>
          </cell>
          <cell r="F187">
            <v>0</v>
          </cell>
        </row>
        <row r="188">
          <cell r="E188">
            <v>62435062</v>
          </cell>
          <cell r="F188">
            <v>19490135</v>
          </cell>
        </row>
        <row r="189">
          <cell r="E189">
            <v>0</v>
          </cell>
          <cell r="F189">
            <v>0</v>
          </cell>
        </row>
        <row r="192">
          <cell r="E192">
            <v>9719059</v>
          </cell>
          <cell r="F192">
            <v>0</v>
          </cell>
        </row>
        <row r="193">
          <cell r="E193">
            <v>20561250</v>
          </cell>
          <cell r="F193">
            <v>0</v>
          </cell>
        </row>
        <row r="194">
          <cell r="E194">
            <v>1573000</v>
          </cell>
          <cell r="F194">
            <v>0</v>
          </cell>
        </row>
        <row r="195">
          <cell r="E195">
            <v>700750</v>
          </cell>
          <cell r="F195">
            <v>0</v>
          </cell>
        </row>
        <row r="196">
          <cell r="E196">
            <v>9458118.5823999997</v>
          </cell>
          <cell r="F196">
            <v>0</v>
          </cell>
        </row>
        <row r="197">
          <cell r="E197">
            <v>0</v>
          </cell>
          <cell r="F197">
            <v>0</v>
          </cell>
        </row>
        <row r="198">
          <cell r="E198">
            <v>0</v>
          </cell>
          <cell r="F198">
            <v>0</v>
          </cell>
        </row>
        <row r="199">
          <cell r="E199">
            <v>39080574</v>
          </cell>
          <cell r="F199">
            <v>4935979</v>
          </cell>
        </row>
        <row r="200">
          <cell r="E200">
            <v>10547900</v>
          </cell>
          <cell r="F200">
            <v>0</v>
          </cell>
        </row>
        <row r="203">
          <cell r="E203">
            <v>0</v>
          </cell>
          <cell r="F203">
            <v>0</v>
          </cell>
        </row>
        <row r="204">
          <cell r="E204">
            <v>0</v>
          </cell>
          <cell r="F204">
            <v>5787911</v>
          </cell>
        </row>
        <row r="205">
          <cell r="E205">
            <v>0</v>
          </cell>
          <cell r="F205">
            <v>0</v>
          </cell>
        </row>
        <row r="206">
          <cell r="E206">
            <v>0</v>
          </cell>
          <cell r="F206">
            <v>947336</v>
          </cell>
        </row>
        <row r="207">
          <cell r="E207">
            <v>0</v>
          </cell>
          <cell r="F207">
            <v>4505749</v>
          </cell>
        </row>
        <row r="208">
          <cell r="E208">
            <v>0</v>
          </cell>
          <cell r="F208">
            <v>5800154</v>
          </cell>
        </row>
        <row r="209">
          <cell r="E209">
            <v>0</v>
          </cell>
          <cell r="F209">
            <v>2154949.85</v>
          </cell>
        </row>
        <row r="210">
          <cell r="E210">
            <v>0</v>
          </cell>
          <cell r="F210">
            <v>0</v>
          </cell>
        </row>
        <row r="211">
          <cell r="E211">
            <v>0</v>
          </cell>
          <cell r="F211">
            <v>7895950</v>
          </cell>
        </row>
        <row r="214">
          <cell r="E214">
            <v>0</v>
          </cell>
          <cell r="F214">
            <v>0</v>
          </cell>
        </row>
        <row r="215">
          <cell r="E215">
            <v>1257581</v>
          </cell>
          <cell r="F215">
            <v>0</v>
          </cell>
        </row>
        <row r="216">
          <cell r="E216">
            <v>0</v>
          </cell>
          <cell r="F216">
            <v>0</v>
          </cell>
        </row>
        <row r="217">
          <cell r="E217">
            <v>209490</v>
          </cell>
          <cell r="F217">
            <v>0</v>
          </cell>
        </row>
        <row r="218">
          <cell r="E218">
            <v>901150</v>
          </cell>
          <cell r="F218">
            <v>0</v>
          </cell>
        </row>
        <row r="219">
          <cell r="E219">
            <v>1260035</v>
          </cell>
          <cell r="F219">
            <v>0</v>
          </cell>
        </row>
        <row r="220">
          <cell r="E220">
            <v>430990.13</v>
          </cell>
          <cell r="F220">
            <v>0</v>
          </cell>
        </row>
        <row r="221">
          <cell r="E221">
            <v>0</v>
          </cell>
          <cell r="F221">
            <v>0</v>
          </cell>
        </row>
        <row r="222">
          <cell r="E222">
            <v>4923075</v>
          </cell>
          <cell r="F222">
            <v>62000</v>
          </cell>
        </row>
        <row r="223">
          <cell r="E223">
            <v>0</v>
          </cell>
          <cell r="F223">
            <v>0</v>
          </cell>
        </row>
        <row r="224">
          <cell r="E224">
            <v>23000</v>
          </cell>
          <cell r="F224">
            <v>0</v>
          </cell>
        </row>
        <row r="225">
          <cell r="E225">
            <v>36000000</v>
          </cell>
          <cell r="F225">
            <v>0</v>
          </cell>
        </row>
      </sheetData>
      <sheetData sheetId="44">
        <row r="7">
          <cell r="E7">
            <v>1333425220</v>
          </cell>
          <cell r="F7">
            <v>1331138959</v>
          </cell>
        </row>
        <row r="8">
          <cell r="E8">
            <v>0</v>
          </cell>
          <cell r="F8">
            <v>0</v>
          </cell>
        </row>
        <row r="9">
          <cell r="E9">
            <v>539984681</v>
          </cell>
          <cell r="F9">
            <v>523858075</v>
          </cell>
        </row>
        <row r="10">
          <cell r="E10">
            <v>4967645</v>
          </cell>
          <cell r="F10">
            <v>16530</v>
          </cell>
        </row>
        <row r="11">
          <cell r="E11">
            <v>0</v>
          </cell>
          <cell r="F11">
            <v>0</v>
          </cell>
        </row>
        <row r="12">
          <cell r="E12">
            <v>16288408</v>
          </cell>
          <cell r="F12">
            <v>70978</v>
          </cell>
        </row>
        <row r="13">
          <cell r="E13">
            <v>574438</v>
          </cell>
          <cell r="F13">
            <v>124888</v>
          </cell>
        </row>
        <row r="14">
          <cell r="E14">
            <v>115831832.70999999</v>
          </cell>
          <cell r="F14">
            <v>134212222.94</v>
          </cell>
        </row>
        <row r="17">
          <cell r="E17">
            <v>98540879</v>
          </cell>
          <cell r="F17">
            <v>76782285</v>
          </cell>
        </row>
        <row r="18">
          <cell r="E18">
            <v>516533129</v>
          </cell>
          <cell r="F18">
            <v>599336273</v>
          </cell>
        </row>
        <row r="21">
          <cell r="E21">
            <v>0</v>
          </cell>
          <cell r="F21">
            <v>0</v>
          </cell>
        </row>
        <row r="22">
          <cell r="E22">
            <v>0</v>
          </cell>
          <cell r="F22">
            <v>0</v>
          </cell>
        </row>
        <row r="23">
          <cell r="E23">
            <v>0</v>
          </cell>
          <cell r="F23">
            <v>0</v>
          </cell>
        </row>
        <row r="24">
          <cell r="E24">
            <v>0</v>
          </cell>
          <cell r="F24">
            <v>0</v>
          </cell>
        </row>
        <row r="25">
          <cell r="E25">
            <v>0</v>
          </cell>
          <cell r="F25">
            <v>0</v>
          </cell>
        </row>
        <row r="26">
          <cell r="E26">
            <v>0</v>
          </cell>
          <cell r="F26">
            <v>0</v>
          </cell>
        </row>
        <row r="27">
          <cell r="E27">
            <v>0</v>
          </cell>
          <cell r="F27">
            <v>0</v>
          </cell>
        </row>
        <row r="30">
          <cell r="E30">
            <v>0</v>
          </cell>
          <cell r="F30">
            <v>0</v>
          </cell>
        </row>
        <row r="31">
          <cell r="E31">
            <v>0</v>
          </cell>
          <cell r="F31">
            <v>0</v>
          </cell>
        </row>
        <row r="32">
          <cell r="E32">
            <v>0</v>
          </cell>
          <cell r="F32">
            <v>0</v>
          </cell>
        </row>
        <row r="33">
          <cell r="E33">
            <v>0</v>
          </cell>
          <cell r="F33">
            <v>0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41">
          <cell r="E41">
            <v>0</v>
          </cell>
          <cell r="F41">
            <v>0</v>
          </cell>
        </row>
        <row r="44">
          <cell r="E44">
            <v>647985992</v>
          </cell>
          <cell r="F44">
            <v>438310462.14999998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9">
          <cell r="E49">
            <v>0</v>
          </cell>
          <cell r="F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3">
          <cell r="E53">
            <v>0</v>
          </cell>
          <cell r="F53">
            <v>0</v>
          </cell>
        </row>
        <row r="54">
          <cell r="E54">
            <v>0</v>
          </cell>
          <cell r="F54">
            <v>0</v>
          </cell>
        </row>
        <row r="57">
          <cell r="E57">
            <v>0</v>
          </cell>
          <cell r="F57">
            <v>0</v>
          </cell>
        </row>
        <row r="60">
          <cell r="E60">
            <v>0</v>
          </cell>
          <cell r="F60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0</v>
          </cell>
          <cell r="F62">
            <v>0</v>
          </cell>
        </row>
        <row r="63">
          <cell r="E63">
            <v>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67">
          <cell r="E67">
            <v>0</v>
          </cell>
        </row>
        <row r="70">
          <cell r="E70">
            <v>0</v>
          </cell>
          <cell r="F70">
            <v>556564.17000000004</v>
          </cell>
        </row>
        <row r="71">
          <cell r="E71">
            <v>0</v>
          </cell>
          <cell r="F71">
            <v>71691.67</v>
          </cell>
        </row>
        <row r="72">
          <cell r="E72">
            <v>0</v>
          </cell>
          <cell r="F72">
            <v>720833.33333333326</v>
          </cell>
        </row>
        <row r="73">
          <cell r="E73">
            <v>0</v>
          </cell>
          <cell r="F73">
            <v>9033658.3333333321</v>
          </cell>
        </row>
        <row r="74">
          <cell r="E74">
            <v>0</v>
          </cell>
          <cell r="F74">
            <v>0</v>
          </cell>
        </row>
        <row r="77">
          <cell r="E77">
            <v>0</v>
          </cell>
          <cell r="F77">
            <v>0</v>
          </cell>
        </row>
        <row r="78">
          <cell r="E78">
            <v>0</v>
          </cell>
          <cell r="F78">
            <v>0</v>
          </cell>
        </row>
        <row r="79">
          <cell r="E79">
            <v>0</v>
          </cell>
          <cell r="F79">
            <v>0</v>
          </cell>
        </row>
        <row r="80">
          <cell r="E80">
            <v>0</v>
          </cell>
          <cell r="F80">
            <v>0</v>
          </cell>
        </row>
        <row r="81">
          <cell r="E81">
            <v>0</v>
          </cell>
          <cell r="F81">
            <v>0</v>
          </cell>
        </row>
        <row r="82">
          <cell r="E82">
            <v>0</v>
          </cell>
          <cell r="F82">
            <v>0</v>
          </cell>
        </row>
        <row r="83">
          <cell r="E83">
            <v>9000000</v>
          </cell>
          <cell r="F83">
            <v>0</v>
          </cell>
        </row>
        <row r="84">
          <cell r="E84">
            <v>30000000</v>
          </cell>
          <cell r="F84">
            <v>0</v>
          </cell>
        </row>
        <row r="87">
          <cell r="E87">
            <v>1333466220</v>
          </cell>
          <cell r="F87">
            <v>1333466220</v>
          </cell>
        </row>
        <row r="90">
          <cell r="E90">
            <v>48368000</v>
          </cell>
          <cell r="F90">
            <v>42334360</v>
          </cell>
        </row>
        <row r="91">
          <cell r="E91">
            <v>454371210</v>
          </cell>
          <cell r="F91">
            <v>629568308</v>
          </cell>
        </row>
        <row r="92">
          <cell r="E92">
            <v>0</v>
          </cell>
          <cell r="F92">
            <v>0</v>
          </cell>
        </row>
        <row r="95">
          <cell r="E95">
            <v>57687807</v>
          </cell>
          <cell r="F95">
            <v>57213377</v>
          </cell>
        </row>
        <row r="96">
          <cell r="E96">
            <v>0</v>
          </cell>
          <cell r="F96">
            <v>0</v>
          </cell>
        </row>
        <row r="97">
          <cell r="E97">
            <v>0</v>
          </cell>
          <cell r="F97">
            <v>0</v>
          </cell>
        </row>
        <row r="100">
          <cell r="E100">
            <v>0</v>
          </cell>
          <cell r="F100">
            <v>0</v>
          </cell>
        </row>
        <row r="101">
          <cell r="E101">
            <v>0</v>
          </cell>
          <cell r="F101">
            <v>0</v>
          </cell>
        </row>
        <row r="104">
          <cell r="E104">
            <v>0</v>
          </cell>
          <cell r="F104">
            <v>0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9">
          <cell r="E109">
            <v>0</v>
          </cell>
          <cell r="F109">
            <v>0</v>
          </cell>
        </row>
        <row r="112">
          <cell r="E112">
            <v>0</v>
          </cell>
          <cell r="F112">
            <v>0</v>
          </cell>
        </row>
        <row r="113">
          <cell r="E113">
            <v>0</v>
          </cell>
          <cell r="F113">
            <v>0</v>
          </cell>
        </row>
        <row r="114">
          <cell r="E114">
            <v>0</v>
          </cell>
          <cell r="F114">
            <v>0</v>
          </cell>
        </row>
        <row r="117">
          <cell r="E117">
            <v>0</v>
          </cell>
          <cell r="F117">
            <v>0</v>
          </cell>
        </row>
        <row r="120">
          <cell r="E120">
            <v>0</v>
          </cell>
          <cell r="F120">
            <v>0</v>
          </cell>
        </row>
        <row r="121">
          <cell r="E121">
            <v>0</v>
          </cell>
          <cell r="F121">
            <v>0</v>
          </cell>
        </row>
        <row r="124">
          <cell r="E124">
            <v>1072930</v>
          </cell>
          <cell r="F124">
            <v>121473830</v>
          </cell>
          <cell r="K124">
            <v>90453170</v>
          </cell>
          <cell r="L124">
            <v>29947730</v>
          </cell>
        </row>
        <row r="125">
          <cell r="E125">
            <v>0</v>
          </cell>
          <cell r="F125">
            <v>4445000</v>
          </cell>
        </row>
        <row r="126">
          <cell r="E126">
            <v>0</v>
          </cell>
          <cell r="F126">
            <v>6772500</v>
          </cell>
        </row>
        <row r="127">
          <cell r="E127">
            <v>0</v>
          </cell>
          <cell r="F127">
            <v>1789750</v>
          </cell>
        </row>
        <row r="128">
          <cell r="E128">
            <v>1107358</v>
          </cell>
          <cell r="F128">
            <v>303680646</v>
          </cell>
        </row>
        <row r="129">
          <cell r="E129">
            <v>0</v>
          </cell>
          <cell r="F129">
            <v>0</v>
          </cell>
        </row>
        <row r="130">
          <cell r="E130">
            <v>0</v>
          </cell>
          <cell r="F130">
            <v>0</v>
          </cell>
        </row>
        <row r="131">
          <cell r="E131">
            <v>0</v>
          </cell>
          <cell r="F131">
            <v>17955101.5</v>
          </cell>
        </row>
        <row r="132">
          <cell r="E132">
            <v>1662647</v>
          </cell>
          <cell r="F132">
            <v>130354857</v>
          </cell>
        </row>
        <row r="133">
          <cell r="E133">
            <v>0</v>
          </cell>
          <cell r="F133">
            <v>0</v>
          </cell>
        </row>
        <row r="134">
          <cell r="E134">
            <v>0</v>
          </cell>
          <cell r="F134">
            <v>5300000</v>
          </cell>
        </row>
        <row r="135">
          <cell r="E135">
            <v>0</v>
          </cell>
          <cell r="F135">
            <v>0</v>
          </cell>
        </row>
        <row r="136">
          <cell r="E136">
            <v>0</v>
          </cell>
          <cell r="F136">
            <v>5591712</v>
          </cell>
        </row>
        <row r="137">
          <cell r="E137">
            <v>0</v>
          </cell>
          <cell r="F137">
            <v>0</v>
          </cell>
        </row>
        <row r="140">
          <cell r="E140">
            <v>56048879</v>
          </cell>
          <cell r="F140">
            <v>0</v>
          </cell>
          <cell r="K140">
            <v>46962879</v>
          </cell>
          <cell r="L140">
            <v>9086000</v>
          </cell>
        </row>
        <row r="141">
          <cell r="E141">
            <v>1817141.42</v>
          </cell>
          <cell r="F141">
            <v>0</v>
          </cell>
        </row>
        <row r="142">
          <cell r="E142">
            <v>2848150</v>
          </cell>
          <cell r="F142">
            <v>0</v>
          </cell>
        </row>
        <row r="143">
          <cell r="E143">
            <v>678200</v>
          </cell>
          <cell r="F143">
            <v>0</v>
          </cell>
        </row>
        <row r="144">
          <cell r="E144">
            <v>0</v>
          </cell>
          <cell r="F144">
            <v>0</v>
          </cell>
        </row>
        <row r="145">
          <cell r="E145">
            <v>255802889.88</v>
          </cell>
          <cell r="F145">
            <v>0</v>
          </cell>
        </row>
        <row r="146">
          <cell r="E146">
            <v>16159591.5</v>
          </cell>
          <cell r="F146">
            <v>0</v>
          </cell>
        </row>
        <row r="147">
          <cell r="E147">
            <v>0</v>
          </cell>
          <cell r="F147">
            <v>0</v>
          </cell>
        </row>
        <row r="148">
          <cell r="E148">
            <v>122553328</v>
          </cell>
          <cell r="F148">
            <v>0</v>
          </cell>
        </row>
        <row r="149">
          <cell r="E149">
            <v>0</v>
          </cell>
          <cell r="F149">
            <v>0</v>
          </cell>
        </row>
        <row r="150">
          <cell r="E150">
            <v>0</v>
          </cell>
          <cell r="F150">
            <v>0</v>
          </cell>
        </row>
        <row r="151">
          <cell r="E151">
            <v>0</v>
          </cell>
          <cell r="F151">
            <v>0</v>
          </cell>
        </row>
        <row r="152">
          <cell r="E152">
            <v>5330000</v>
          </cell>
          <cell r="F152">
            <v>0</v>
          </cell>
        </row>
        <row r="153">
          <cell r="E153">
            <v>0</v>
          </cell>
          <cell r="F153">
            <v>0</v>
          </cell>
        </row>
        <row r="156">
          <cell r="E156">
            <v>0</v>
          </cell>
          <cell r="F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  <cell r="F159">
            <v>0</v>
          </cell>
        </row>
        <row r="160">
          <cell r="E160">
            <v>0</v>
          </cell>
          <cell r="F160">
            <v>0</v>
          </cell>
        </row>
        <row r="161">
          <cell r="E161">
            <v>0</v>
          </cell>
          <cell r="F161">
            <v>0</v>
          </cell>
        </row>
        <row r="164">
          <cell r="E164">
            <v>25500000</v>
          </cell>
          <cell r="F164">
            <v>0</v>
          </cell>
        </row>
        <row r="167">
          <cell r="E167">
            <v>1292600</v>
          </cell>
          <cell r="F167">
            <v>0</v>
          </cell>
        </row>
        <row r="170">
          <cell r="E170">
            <v>475000</v>
          </cell>
          <cell r="F170">
            <v>0</v>
          </cell>
        </row>
        <row r="171">
          <cell r="E171">
            <v>185000</v>
          </cell>
          <cell r="F171">
            <v>0</v>
          </cell>
        </row>
        <row r="172">
          <cell r="E172">
            <v>535000</v>
          </cell>
          <cell r="F172">
            <v>0</v>
          </cell>
        </row>
        <row r="173">
          <cell r="E173">
            <v>0</v>
          </cell>
          <cell r="F173">
            <v>0</v>
          </cell>
        </row>
        <row r="176">
          <cell r="E176">
            <v>556564.17000000004</v>
          </cell>
          <cell r="F176">
            <v>0</v>
          </cell>
        </row>
        <row r="177">
          <cell r="E177">
            <v>71691.67</v>
          </cell>
          <cell r="F177">
            <v>0</v>
          </cell>
        </row>
        <row r="178">
          <cell r="E178">
            <v>720833.33333333326</v>
          </cell>
          <cell r="F178">
            <v>0</v>
          </cell>
        </row>
        <row r="179">
          <cell r="E179">
            <v>9033658.3333333321</v>
          </cell>
          <cell r="F179">
            <v>0</v>
          </cell>
        </row>
        <row r="180">
          <cell r="E180">
            <v>0</v>
          </cell>
          <cell r="F180">
            <v>0</v>
          </cell>
        </row>
        <row r="183">
          <cell r="E183">
            <v>52069375</v>
          </cell>
          <cell r="F183">
            <v>0</v>
          </cell>
        </row>
        <row r="184">
          <cell r="E184">
            <v>0</v>
          </cell>
          <cell r="F184">
            <v>0</v>
          </cell>
        </row>
        <row r="185">
          <cell r="E185">
            <v>750000</v>
          </cell>
          <cell r="F185">
            <v>0</v>
          </cell>
        </row>
        <row r="186">
          <cell r="E186">
            <v>0</v>
          </cell>
          <cell r="F186">
            <v>0</v>
          </cell>
        </row>
        <row r="187">
          <cell r="E187">
            <v>0</v>
          </cell>
          <cell r="F187">
            <v>0</v>
          </cell>
        </row>
        <row r="188">
          <cell r="E188">
            <v>6716869</v>
          </cell>
          <cell r="F188">
            <v>2038080</v>
          </cell>
        </row>
        <row r="189">
          <cell r="E189">
            <v>0</v>
          </cell>
          <cell r="F189">
            <v>0</v>
          </cell>
        </row>
        <row r="192">
          <cell r="E192">
            <v>864584</v>
          </cell>
          <cell r="F192">
            <v>0</v>
          </cell>
        </row>
        <row r="193">
          <cell r="E193">
            <v>2249890</v>
          </cell>
          <cell r="F193">
            <v>0</v>
          </cell>
        </row>
        <row r="194">
          <cell r="E194">
            <v>530500</v>
          </cell>
          <cell r="F194">
            <v>0</v>
          </cell>
        </row>
        <row r="195">
          <cell r="E195">
            <v>10000</v>
          </cell>
          <cell r="F195">
            <v>0</v>
          </cell>
        </row>
        <row r="196">
          <cell r="E196">
            <v>363533.85</v>
          </cell>
          <cell r="F196">
            <v>0</v>
          </cell>
        </row>
        <row r="197">
          <cell r="E197">
            <v>0</v>
          </cell>
          <cell r="F197">
            <v>0</v>
          </cell>
        </row>
        <row r="198">
          <cell r="E198">
            <v>0</v>
          </cell>
          <cell r="F198">
            <v>0</v>
          </cell>
        </row>
        <row r="199">
          <cell r="E199">
            <v>4626937</v>
          </cell>
          <cell r="F199">
            <v>0</v>
          </cell>
        </row>
        <row r="200">
          <cell r="E200">
            <v>0</v>
          </cell>
          <cell r="F200">
            <v>0</v>
          </cell>
        </row>
        <row r="203">
          <cell r="E203">
            <v>0</v>
          </cell>
          <cell r="F203">
            <v>0</v>
          </cell>
        </row>
        <row r="204">
          <cell r="E204">
            <v>0</v>
          </cell>
          <cell r="F204">
            <v>437762</v>
          </cell>
        </row>
        <row r="205">
          <cell r="E205">
            <v>0</v>
          </cell>
          <cell r="F205">
            <v>0</v>
          </cell>
        </row>
        <row r="206">
          <cell r="E206">
            <v>0</v>
          </cell>
          <cell r="F206">
            <v>72645</v>
          </cell>
        </row>
        <row r="207">
          <cell r="E207">
            <v>0</v>
          </cell>
          <cell r="F207">
            <v>354890</v>
          </cell>
        </row>
        <row r="208">
          <cell r="E208">
            <v>0</v>
          </cell>
          <cell r="F208">
            <v>574438</v>
          </cell>
        </row>
        <row r="209">
          <cell r="E209">
            <v>0</v>
          </cell>
          <cell r="F209">
            <v>594829.71</v>
          </cell>
        </row>
        <row r="210">
          <cell r="E210">
            <v>0</v>
          </cell>
          <cell r="F210">
            <v>0</v>
          </cell>
        </row>
        <row r="211">
          <cell r="E211">
            <v>0</v>
          </cell>
          <cell r="F211">
            <v>850000</v>
          </cell>
        </row>
        <row r="214">
          <cell r="E214">
            <v>0</v>
          </cell>
          <cell r="F214">
            <v>0</v>
          </cell>
        </row>
        <row r="215">
          <cell r="E215">
            <v>97552</v>
          </cell>
          <cell r="F215">
            <v>0</v>
          </cell>
        </row>
        <row r="216">
          <cell r="E216">
            <v>0</v>
          </cell>
          <cell r="F216">
            <v>0</v>
          </cell>
        </row>
        <row r="217">
          <cell r="E217">
            <v>16530</v>
          </cell>
          <cell r="F217">
            <v>0</v>
          </cell>
        </row>
        <row r="218">
          <cell r="E218">
            <v>70978</v>
          </cell>
          <cell r="F218">
            <v>0</v>
          </cell>
        </row>
        <row r="219">
          <cell r="E219">
            <v>124888</v>
          </cell>
          <cell r="F219">
            <v>0</v>
          </cell>
        </row>
        <row r="220">
          <cell r="E220">
            <v>118965.94</v>
          </cell>
          <cell r="F220">
            <v>0</v>
          </cell>
        </row>
        <row r="221">
          <cell r="E221">
            <v>0</v>
          </cell>
          <cell r="F221">
            <v>0</v>
          </cell>
        </row>
        <row r="222">
          <cell r="E222">
            <v>14200</v>
          </cell>
          <cell r="F222">
            <v>0</v>
          </cell>
        </row>
        <row r="223">
          <cell r="E223">
            <v>0</v>
          </cell>
          <cell r="F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</sheetData>
      <sheetData sheetId="45"/>
      <sheetData sheetId="46">
        <row r="7">
          <cell r="E7">
            <v>2549054999</v>
          </cell>
          <cell r="F7">
            <v>2559353974</v>
          </cell>
        </row>
        <row r="8">
          <cell r="E8">
            <v>0</v>
          </cell>
          <cell r="F8">
            <v>0</v>
          </cell>
        </row>
        <row r="9">
          <cell r="E9">
            <v>1436495100</v>
          </cell>
          <cell r="F9">
            <v>494382890</v>
          </cell>
        </row>
        <row r="10">
          <cell r="E10">
            <v>74400</v>
          </cell>
          <cell r="F10">
            <v>16880</v>
          </cell>
        </row>
        <row r="11">
          <cell r="E11">
            <v>0</v>
          </cell>
          <cell r="F11">
            <v>0</v>
          </cell>
        </row>
        <row r="12">
          <cell r="E12">
            <v>18912381</v>
          </cell>
          <cell r="F12">
            <v>72119</v>
          </cell>
        </row>
        <row r="13">
          <cell r="E13">
            <v>593968</v>
          </cell>
          <cell r="F13">
            <v>128794</v>
          </cell>
        </row>
        <row r="14">
          <cell r="E14">
            <v>30940098</v>
          </cell>
          <cell r="F14">
            <v>569977953</v>
          </cell>
        </row>
        <row r="17">
          <cell r="E17">
            <v>131009500</v>
          </cell>
          <cell r="F17">
            <v>172002845</v>
          </cell>
        </row>
        <row r="18">
          <cell r="E18">
            <v>716793522</v>
          </cell>
          <cell r="F18">
            <v>922422028</v>
          </cell>
        </row>
        <row r="21">
          <cell r="E21">
            <v>0</v>
          </cell>
          <cell r="F21">
            <v>3000000</v>
          </cell>
        </row>
        <row r="22">
          <cell r="E22">
            <v>0</v>
          </cell>
          <cell r="F22">
            <v>0</v>
          </cell>
        </row>
        <row r="23">
          <cell r="E23">
            <v>0</v>
          </cell>
          <cell r="F23">
            <v>5000000</v>
          </cell>
        </row>
        <row r="24">
          <cell r="E24">
            <v>0</v>
          </cell>
          <cell r="F24">
            <v>0</v>
          </cell>
        </row>
        <row r="25">
          <cell r="E25">
            <v>0</v>
          </cell>
          <cell r="F25">
            <v>0</v>
          </cell>
        </row>
        <row r="26">
          <cell r="E26">
            <v>0</v>
          </cell>
          <cell r="F26">
            <v>0</v>
          </cell>
        </row>
        <row r="27">
          <cell r="E27">
            <v>0</v>
          </cell>
          <cell r="F27">
            <v>0</v>
          </cell>
        </row>
        <row r="30">
          <cell r="E30">
            <v>0</v>
          </cell>
          <cell r="F30">
            <v>0</v>
          </cell>
        </row>
        <row r="31">
          <cell r="E31">
            <v>0</v>
          </cell>
          <cell r="F31">
            <v>0</v>
          </cell>
        </row>
        <row r="32">
          <cell r="E32">
            <v>0</v>
          </cell>
          <cell r="F32">
            <v>0</v>
          </cell>
        </row>
        <row r="33">
          <cell r="E33">
            <v>0</v>
          </cell>
          <cell r="F33">
            <v>0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41">
          <cell r="E41">
            <v>0</v>
          </cell>
        </row>
        <row r="44">
          <cell r="E44">
            <v>383853667</v>
          </cell>
          <cell r="F44">
            <v>652729629.17000008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9">
          <cell r="E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3">
          <cell r="E53">
            <v>0</v>
          </cell>
          <cell r="F53">
            <v>0</v>
          </cell>
        </row>
        <row r="54">
          <cell r="E54">
            <v>0</v>
          </cell>
          <cell r="F54">
            <v>0</v>
          </cell>
        </row>
        <row r="57">
          <cell r="F57">
            <v>0</v>
          </cell>
        </row>
        <row r="60">
          <cell r="E60">
            <v>0</v>
          </cell>
          <cell r="F60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0</v>
          </cell>
          <cell r="F62">
            <v>0</v>
          </cell>
        </row>
        <row r="63">
          <cell r="E63">
            <v>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70">
          <cell r="E70">
            <v>1493039.21</v>
          </cell>
          <cell r="F70">
            <v>556564.17000000004</v>
          </cell>
        </row>
        <row r="71">
          <cell r="E71">
            <v>716916.71</v>
          </cell>
          <cell r="F71">
            <v>71691.67</v>
          </cell>
        </row>
        <row r="72">
          <cell r="E72">
            <v>0</v>
          </cell>
          <cell r="F72">
            <v>1804000.0033333332</v>
          </cell>
        </row>
        <row r="73">
          <cell r="E73">
            <v>38833.33</v>
          </cell>
          <cell r="F73">
            <v>9033658.3333333321</v>
          </cell>
        </row>
        <row r="74">
          <cell r="E74">
            <v>0</v>
          </cell>
          <cell r="F74">
            <v>0</v>
          </cell>
        </row>
        <row r="77">
          <cell r="E77">
            <v>0</v>
          </cell>
          <cell r="F77">
            <v>0</v>
          </cell>
        </row>
        <row r="78">
          <cell r="E78">
            <v>0</v>
          </cell>
          <cell r="F78">
            <v>0</v>
          </cell>
        </row>
        <row r="79">
          <cell r="E79">
            <v>0</v>
          </cell>
          <cell r="F79">
            <v>0</v>
          </cell>
        </row>
        <row r="80">
          <cell r="E80">
            <v>0</v>
          </cell>
          <cell r="F80">
            <v>0</v>
          </cell>
        </row>
        <row r="81">
          <cell r="E81">
            <v>0</v>
          </cell>
          <cell r="F81">
            <v>0</v>
          </cell>
        </row>
        <row r="82">
          <cell r="E82">
            <v>0</v>
          </cell>
          <cell r="F82">
            <v>0</v>
          </cell>
        </row>
        <row r="83">
          <cell r="E83">
            <v>0</v>
          </cell>
          <cell r="F83">
            <v>0</v>
          </cell>
        </row>
        <row r="84">
          <cell r="E84">
            <v>50000000</v>
          </cell>
          <cell r="F84">
            <v>0</v>
          </cell>
        </row>
        <row r="87">
          <cell r="E87">
            <v>2549054999</v>
          </cell>
          <cell r="F87">
            <v>2549054999</v>
          </cell>
        </row>
        <row r="90">
          <cell r="E90">
            <v>55036600</v>
          </cell>
          <cell r="F90">
            <v>124721600</v>
          </cell>
        </row>
        <row r="91">
          <cell r="E91">
            <v>914201157</v>
          </cell>
          <cell r="F91">
            <v>279965487</v>
          </cell>
        </row>
        <row r="92">
          <cell r="E92">
            <v>0</v>
          </cell>
          <cell r="F92">
            <v>0</v>
          </cell>
        </row>
        <row r="95">
          <cell r="E95">
            <v>2180180</v>
          </cell>
          <cell r="F95">
            <v>80986313</v>
          </cell>
        </row>
        <row r="96">
          <cell r="E96">
            <v>0</v>
          </cell>
          <cell r="F96">
            <v>0</v>
          </cell>
        </row>
        <row r="97">
          <cell r="E97">
            <v>0</v>
          </cell>
          <cell r="F97">
            <v>0</v>
          </cell>
        </row>
        <row r="100">
          <cell r="E100">
            <v>0</v>
          </cell>
          <cell r="F100">
            <v>0</v>
          </cell>
        </row>
        <row r="101">
          <cell r="E101">
            <v>0</v>
          </cell>
          <cell r="F101">
            <v>0</v>
          </cell>
        </row>
        <row r="104">
          <cell r="E104">
            <v>0</v>
          </cell>
          <cell r="F104">
            <v>0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9">
          <cell r="E109">
            <v>0</v>
          </cell>
          <cell r="F109">
            <v>0</v>
          </cell>
        </row>
        <row r="112">
          <cell r="E112">
            <v>0</v>
          </cell>
          <cell r="F112">
            <v>0</v>
          </cell>
        </row>
        <row r="113">
          <cell r="E113">
            <v>0</v>
          </cell>
          <cell r="F113">
            <v>351093800</v>
          </cell>
        </row>
        <row r="114">
          <cell r="E114">
            <v>0</v>
          </cell>
          <cell r="F114">
            <v>0</v>
          </cell>
        </row>
        <row r="117">
          <cell r="E117">
            <v>0</v>
          </cell>
          <cell r="F117">
            <v>0</v>
          </cell>
        </row>
        <row r="120">
          <cell r="E120">
            <v>0</v>
          </cell>
          <cell r="F120">
            <v>0</v>
          </cell>
        </row>
        <row r="121">
          <cell r="E121">
            <v>0</v>
          </cell>
          <cell r="F121">
            <v>0</v>
          </cell>
        </row>
        <row r="124">
          <cell r="E124">
            <v>0</v>
          </cell>
          <cell r="F124">
            <v>143150577</v>
          </cell>
          <cell r="K124">
            <v>118026577</v>
          </cell>
          <cell r="L124">
            <v>25124000</v>
          </cell>
        </row>
        <row r="125">
          <cell r="E125">
            <v>0</v>
          </cell>
          <cell r="F125">
            <v>3220000</v>
          </cell>
        </row>
        <row r="126">
          <cell r="E126">
            <v>0</v>
          </cell>
          <cell r="F126">
            <v>4827500</v>
          </cell>
        </row>
        <row r="127">
          <cell r="E127">
            <v>0</v>
          </cell>
          <cell r="F127">
            <v>2019500</v>
          </cell>
        </row>
        <row r="128">
          <cell r="E128">
            <v>0</v>
          </cell>
          <cell r="F128">
            <v>263749825</v>
          </cell>
        </row>
        <row r="129">
          <cell r="E129">
            <v>0</v>
          </cell>
          <cell r="F129">
            <v>0</v>
          </cell>
        </row>
        <row r="130">
          <cell r="E130">
            <v>0</v>
          </cell>
          <cell r="F130">
            <v>0</v>
          </cell>
        </row>
        <row r="131">
          <cell r="E131">
            <v>0</v>
          </cell>
          <cell r="F131">
            <v>0</v>
          </cell>
        </row>
        <row r="132">
          <cell r="E132">
            <v>0</v>
          </cell>
          <cell r="F132">
            <v>354462807</v>
          </cell>
        </row>
        <row r="133">
          <cell r="E133">
            <v>0</v>
          </cell>
          <cell r="F133">
            <v>0</v>
          </cell>
        </row>
        <row r="134">
          <cell r="E134">
            <v>0</v>
          </cell>
          <cell r="F134">
            <v>3000000</v>
          </cell>
        </row>
        <row r="135">
          <cell r="E135">
            <v>0</v>
          </cell>
          <cell r="F135">
            <v>0</v>
          </cell>
        </row>
        <row r="136">
          <cell r="E136">
            <v>0</v>
          </cell>
          <cell r="F136">
            <v>0</v>
          </cell>
        </row>
        <row r="137">
          <cell r="E137">
            <v>0</v>
          </cell>
          <cell r="F137">
            <v>7000000</v>
          </cell>
        </row>
        <row r="138">
          <cell r="E138">
            <v>0</v>
          </cell>
          <cell r="F138">
            <v>10000000</v>
          </cell>
        </row>
        <row r="141">
          <cell r="E141">
            <v>124094300</v>
          </cell>
          <cell r="F141">
            <v>0</v>
          </cell>
          <cell r="K141">
            <v>93852300</v>
          </cell>
          <cell r="L141">
            <v>30242000</v>
          </cell>
        </row>
        <row r="142">
          <cell r="E142">
            <v>1178250</v>
          </cell>
          <cell r="F142">
            <v>0</v>
          </cell>
        </row>
        <row r="143">
          <cell r="E143">
            <v>1827800</v>
          </cell>
          <cell r="F143">
            <v>0</v>
          </cell>
        </row>
        <row r="144">
          <cell r="E144">
            <v>500500</v>
          </cell>
          <cell r="F144">
            <v>0</v>
          </cell>
        </row>
        <row r="145">
          <cell r="E145">
            <v>0</v>
          </cell>
          <cell r="F145">
            <v>0</v>
          </cell>
        </row>
        <row r="146">
          <cell r="E146">
            <v>226537132.41</v>
          </cell>
          <cell r="F146">
            <v>16199823</v>
          </cell>
        </row>
        <row r="147">
          <cell r="E147">
            <v>0</v>
          </cell>
          <cell r="F147">
            <v>1042761</v>
          </cell>
        </row>
        <row r="148">
          <cell r="E148">
            <v>0</v>
          </cell>
          <cell r="F148">
            <v>0</v>
          </cell>
        </row>
        <row r="149">
          <cell r="E149">
            <v>293804108.06999999</v>
          </cell>
          <cell r="F149">
            <v>6827742</v>
          </cell>
        </row>
        <row r="150">
          <cell r="E150">
            <v>0</v>
          </cell>
          <cell r="F150">
            <v>0</v>
          </cell>
        </row>
        <row r="151">
          <cell r="E151">
            <v>0</v>
          </cell>
          <cell r="F151">
            <v>0</v>
          </cell>
        </row>
        <row r="152">
          <cell r="E152">
            <v>0</v>
          </cell>
          <cell r="F152">
            <v>0</v>
          </cell>
        </row>
        <row r="153">
          <cell r="E153">
            <v>0</v>
          </cell>
          <cell r="F153">
            <v>0</v>
          </cell>
        </row>
        <row r="154">
          <cell r="E154">
            <v>0</v>
          </cell>
          <cell r="F154">
            <v>0</v>
          </cell>
        </row>
        <row r="157">
          <cell r="E157">
            <v>0</v>
          </cell>
          <cell r="F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  <cell r="F160">
            <v>0</v>
          </cell>
        </row>
        <row r="161">
          <cell r="E161">
            <v>0</v>
          </cell>
          <cell r="F161">
            <v>0</v>
          </cell>
        </row>
        <row r="162">
          <cell r="E162">
            <v>0</v>
          </cell>
          <cell r="F162">
            <v>0</v>
          </cell>
        </row>
        <row r="165">
          <cell r="E165">
            <v>0</v>
          </cell>
          <cell r="F165">
            <v>0</v>
          </cell>
        </row>
        <row r="168">
          <cell r="E168">
            <v>1480000</v>
          </cell>
          <cell r="F168">
            <v>0</v>
          </cell>
        </row>
        <row r="171">
          <cell r="E171">
            <v>0</v>
          </cell>
          <cell r="F171">
            <v>0</v>
          </cell>
        </row>
        <row r="172">
          <cell r="E172">
            <v>0</v>
          </cell>
          <cell r="F172">
            <v>0</v>
          </cell>
        </row>
        <row r="173">
          <cell r="E173">
            <v>1820000</v>
          </cell>
          <cell r="F173">
            <v>0</v>
          </cell>
        </row>
        <row r="174">
          <cell r="E174">
            <v>0</v>
          </cell>
          <cell r="F174">
            <v>0</v>
          </cell>
        </row>
        <row r="177">
          <cell r="E177">
            <v>556564.17000000004</v>
          </cell>
          <cell r="F177">
            <v>1493039.21</v>
          </cell>
        </row>
        <row r="178">
          <cell r="E178">
            <v>71691.67</v>
          </cell>
          <cell r="F178">
            <v>716916.71</v>
          </cell>
        </row>
        <row r="179">
          <cell r="E179">
            <v>1804000.0033333332</v>
          </cell>
          <cell r="F179">
            <v>0</v>
          </cell>
        </row>
        <row r="180">
          <cell r="E180">
            <v>9033658.3333333321</v>
          </cell>
          <cell r="F180">
            <v>38833.33</v>
          </cell>
        </row>
        <row r="181">
          <cell r="E181">
            <v>0</v>
          </cell>
          <cell r="F181">
            <v>0</v>
          </cell>
        </row>
        <row r="184">
          <cell r="E184">
            <v>50979375</v>
          </cell>
          <cell r="F184">
            <v>0</v>
          </cell>
        </row>
        <row r="185">
          <cell r="E185">
            <v>0</v>
          </cell>
          <cell r="F185">
            <v>0</v>
          </cell>
        </row>
        <row r="186">
          <cell r="E186">
            <v>0</v>
          </cell>
          <cell r="F186">
            <v>0</v>
          </cell>
        </row>
        <row r="187">
          <cell r="E187">
            <v>0</v>
          </cell>
          <cell r="F187">
            <v>0</v>
          </cell>
        </row>
        <row r="188">
          <cell r="E188">
            <v>0</v>
          </cell>
          <cell r="F188">
            <v>0</v>
          </cell>
        </row>
        <row r="189">
          <cell r="E189">
            <v>6716869</v>
          </cell>
          <cell r="F189">
            <v>1976085</v>
          </cell>
        </row>
        <row r="190">
          <cell r="E190">
            <v>0</v>
          </cell>
          <cell r="F190">
            <v>0</v>
          </cell>
        </row>
        <row r="193">
          <cell r="E193">
            <v>736535</v>
          </cell>
          <cell r="F193">
            <v>0</v>
          </cell>
        </row>
        <row r="194">
          <cell r="E194">
            <v>2667556</v>
          </cell>
          <cell r="F194">
            <v>0</v>
          </cell>
        </row>
        <row r="195">
          <cell r="E195">
            <v>240000</v>
          </cell>
          <cell r="F195">
            <v>0</v>
          </cell>
        </row>
        <row r="196">
          <cell r="E196">
            <v>0</v>
          </cell>
          <cell r="F196">
            <v>0</v>
          </cell>
        </row>
        <row r="197">
          <cell r="E197">
            <v>3008708.69</v>
          </cell>
          <cell r="F197">
            <v>0</v>
          </cell>
        </row>
        <row r="198">
          <cell r="E198">
            <v>0</v>
          </cell>
          <cell r="F198">
            <v>0</v>
          </cell>
        </row>
        <row r="199">
          <cell r="E199">
            <v>0</v>
          </cell>
          <cell r="F199">
            <v>0</v>
          </cell>
        </row>
        <row r="200">
          <cell r="E200">
            <v>7231368</v>
          </cell>
          <cell r="F200">
            <v>169375</v>
          </cell>
        </row>
        <row r="201">
          <cell r="E201">
            <v>0</v>
          </cell>
          <cell r="F201">
            <v>0</v>
          </cell>
        </row>
        <row r="204">
          <cell r="E204">
            <v>0</v>
          </cell>
          <cell r="F204">
            <v>0</v>
          </cell>
        </row>
        <row r="205">
          <cell r="E205">
            <v>0</v>
          </cell>
          <cell r="F205">
            <v>553915</v>
          </cell>
        </row>
        <row r="206">
          <cell r="E206">
            <v>0</v>
          </cell>
          <cell r="F206">
            <v>0</v>
          </cell>
        </row>
        <row r="207">
          <cell r="E207">
            <v>0</v>
          </cell>
          <cell r="F207">
            <v>74400</v>
          </cell>
        </row>
        <row r="208">
          <cell r="E208">
            <v>0</v>
          </cell>
          <cell r="F208">
            <v>360596</v>
          </cell>
        </row>
        <row r="209">
          <cell r="E209">
            <v>0</v>
          </cell>
          <cell r="F209">
            <v>593968</v>
          </cell>
        </row>
        <row r="210">
          <cell r="E210">
            <v>0</v>
          </cell>
          <cell r="F210">
            <v>515106</v>
          </cell>
        </row>
        <row r="211">
          <cell r="E211">
            <v>0</v>
          </cell>
          <cell r="F211">
            <v>0</v>
          </cell>
        </row>
        <row r="212">
          <cell r="E212">
            <v>0</v>
          </cell>
          <cell r="F212">
            <v>4729829</v>
          </cell>
        </row>
        <row r="215">
          <cell r="E215">
            <v>0</v>
          </cell>
          <cell r="F215">
            <v>0</v>
          </cell>
        </row>
        <row r="216">
          <cell r="E216">
            <v>120783</v>
          </cell>
          <cell r="F216">
            <v>0</v>
          </cell>
        </row>
        <row r="217">
          <cell r="E217">
            <v>0</v>
          </cell>
          <cell r="F217">
            <v>0</v>
          </cell>
        </row>
        <row r="218">
          <cell r="E218">
            <v>16880</v>
          </cell>
          <cell r="F218">
            <v>0</v>
          </cell>
        </row>
        <row r="219">
          <cell r="E219">
            <v>72119</v>
          </cell>
          <cell r="F219">
            <v>0</v>
          </cell>
        </row>
        <row r="220">
          <cell r="E220">
            <v>128794</v>
          </cell>
          <cell r="F220">
            <v>0</v>
          </cell>
        </row>
        <row r="221">
          <cell r="E221">
            <v>103021</v>
          </cell>
          <cell r="F221">
            <v>0</v>
          </cell>
        </row>
        <row r="222">
          <cell r="E222">
            <v>0</v>
          </cell>
          <cell r="F222">
            <v>0</v>
          </cell>
        </row>
        <row r="223">
          <cell r="E223">
            <v>529750</v>
          </cell>
          <cell r="F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27388700</v>
          </cell>
          <cell r="F226">
            <v>0</v>
          </cell>
        </row>
      </sheetData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 Samya"/>
      <sheetName val="FC Gose"/>
      <sheetName val="FC Manding"/>
      <sheetName val="ATK Total"/>
      <sheetName val="KBS"/>
      <sheetName val="Dag Samya"/>
      <sheetName val="Sheet2"/>
    </sheetNames>
    <sheetDataSet>
      <sheetData sheetId="0">
        <row r="103">
          <cell r="F103">
            <v>3086363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mbelian"/>
      <sheetName val="Belum Bayar"/>
      <sheetName val="Pembayaran"/>
    </sheetNames>
    <sheetDataSet>
      <sheetData sheetId="0"/>
      <sheetData sheetId="1">
        <row r="249">
          <cell r="I249">
            <v>45135000</v>
          </cell>
        </row>
        <row r="250">
          <cell r="I250">
            <v>117381400.10666668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"/>
      <sheetName val="BUKU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vember"/>
      <sheetName val="Desember"/>
      <sheetName val="Rekap Utang Belum Bayar"/>
      <sheetName val="Penyesuaian Utang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56">
          <cell r="I156">
            <v>2574050</v>
          </cell>
        </row>
      </sheetData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"/>
      <sheetName val="Tanya"/>
      <sheetName val="Sheet1"/>
      <sheetName val="Sheet4"/>
      <sheetName val="Pendapatan Lainlain"/>
      <sheetName val="Sheet2"/>
    </sheetNames>
    <sheetDataSet>
      <sheetData sheetId="0">
        <row r="9">
          <cell r="N9">
            <v>92183130</v>
          </cell>
          <cell r="V9">
            <v>455342271</v>
          </cell>
          <cell r="GE9">
            <v>38118468</v>
          </cell>
          <cell r="GI9">
            <v>6265000</v>
          </cell>
          <cell r="HJ9">
            <v>2734700</v>
          </cell>
        </row>
        <row r="10">
          <cell r="GE10">
            <v>24996400</v>
          </cell>
          <cell r="GI10">
            <v>2965000</v>
          </cell>
          <cell r="GM10">
            <v>111555180</v>
          </cell>
          <cell r="HC10">
            <v>9132432</v>
          </cell>
          <cell r="HJ10">
            <v>885000</v>
          </cell>
          <cell r="IY10">
            <v>1915000</v>
          </cell>
          <cell r="JG10">
            <v>200000</v>
          </cell>
          <cell r="JK10">
            <v>48000</v>
          </cell>
          <cell r="JU10">
            <v>420833.33333333331</v>
          </cell>
          <cell r="KC10">
            <v>821854.16666666663</v>
          </cell>
          <cell r="KG10">
            <v>8941512.5</v>
          </cell>
          <cell r="KP10">
            <v>54105000</v>
          </cell>
          <cell r="KT10">
            <v>47570000</v>
          </cell>
          <cell r="KX10">
            <v>500000</v>
          </cell>
          <cell r="LZ10">
            <v>454788</v>
          </cell>
          <cell r="NB10">
            <v>1263938</v>
          </cell>
          <cell r="NJ10">
            <v>76815</v>
          </cell>
          <cell r="NN10">
            <v>385640</v>
          </cell>
          <cell r="OO10">
            <v>77128</v>
          </cell>
          <cell r="PF10">
            <v>14200000</v>
          </cell>
          <cell r="PJ10">
            <v>4997200</v>
          </cell>
          <cell r="QJ10">
            <v>2750000</v>
          </cell>
          <cell r="QS10">
            <v>594363</v>
          </cell>
          <cell r="RF10">
            <v>2023783.7837837837</v>
          </cell>
          <cell r="RI10">
            <v>1481994</v>
          </cell>
          <cell r="RM10">
            <v>470000</v>
          </cell>
          <cell r="RR10">
            <v>555800</v>
          </cell>
          <cell r="RZ10">
            <v>2296.61</v>
          </cell>
          <cell r="SC10">
            <v>459.32</v>
          </cell>
          <cell r="TB10">
            <v>215000</v>
          </cell>
        </row>
        <row r="11">
          <cell r="BJ11">
            <v>588958</v>
          </cell>
          <cell r="CS11">
            <v>420833.33333333331</v>
          </cell>
          <cell r="DA11">
            <v>821854.16666666663</v>
          </cell>
          <cell r="DE11">
            <v>8941512.5</v>
          </cell>
          <cell r="FC11">
            <v>24138735</v>
          </cell>
          <cell r="FG11">
            <v>12069368</v>
          </cell>
          <cell r="GA11">
            <v>241387353.00000003</v>
          </cell>
          <cell r="GE11">
            <v>63114868</v>
          </cell>
          <cell r="GI11">
            <v>1389000</v>
          </cell>
          <cell r="HJ11">
            <v>546000</v>
          </cell>
          <cell r="LJ11">
            <v>862253</v>
          </cell>
          <cell r="LV11">
            <v>148000</v>
          </cell>
          <cell r="OC11">
            <v>262788</v>
          </cell>
          <cell r="OK11">
            <v>17365</v>
          </cell>
          <cell r="PW11">
            <v>9002900</v>
          </cell>
          <cell r="QV11">
            <v>128873</v>
          </cell>
          <cell r="SS11">
            <v>48277471</v>
          </cell>
          <cell r="SW11">
            <v>24138735</v>
          </cell>
          <cell r="TY11">
            <v>32834404</v>
          </cell>
        </row>
        <row r="12">
          <cell r="GE12">
            <v>31315315</v>
          </cell>
          <cell r="GM12">
            <v>51498468</v>
          </cell>
          <cell r="HC12">
            <v>8393333</v>
          </cell>
          <cell r="JG12">
            <v>200000</v>
          </cell>
          <cell r="JU12">
            <v>420833.33333333331</v>
          </cell>
          <cell r="KC12">
            <v>821854.16666666663</v>
          </cell>
          <cell r="KG12">
            <v>8941512.5</v>
          </cell>
          <cell r="KP12">
            <v>54015000</v>
          </cell>
          <cell r="LF12">
            <v>6388365</v>
          </cell>
          <cell r="LG12">
            <v>1978907</v>
          </cell>
          <cell r="NB12">
            <v>528272</v>
          </cell>
          <cell r="NJ12">
            <v>79235</v>
          </cell>
          <cell r="NN12">
            <v>398623</v>
          </cell>
          <cell r="NV12">
            <v>767971</v>
          </cell>
          <cell r="OO12">
            <v>79725</v>
          </cell>
          <cell r="PF12">
            <v>23000000</v>
          </cell>
          <cell r="QA12">
            <v>39385500</v>
          </cell>
          <cell r="QJ12">
            <v>2750000</v>
          </cell>
          <cell r="RF12">
            <v>2723558.5585585581</v>
          </cell>
          <cell r="RR12">
            <v>36360902</v>
          </cell>
          <cell r="RZ12">
            <v>4963.53</v>
          </cell>
          <cell r="SC12">
            <v>992.71</v>
          </cell>
          <cell r="TB12">
            <v>2305500</v>
          </cell>
        </row>
        <row r="13">
          <cell r="GI13">
            <v>6457500</v>
          </cell>
          <cell r="HJ13">
            <v>2628600</v>
          </cell>
          <cell r="IM13">
            <v>5302900</v>
          </cell>
          <cell r="OX13">
            <v>1074400</v>
          </cell>
          <cell r="QN13">
            <v>594363</v>
          </cell>
          <cell r="QO13">
            <v>128873</v>
          </cell>
          <cell r="QS13">
            <v>556387</v>
          </cell>
          <cell r="RI13">
            <v>2146102</v>
          </cell>
          <cell r="TE13">
            <v>193500</v>
          </cell>
          <cell r="TI13">
            <v>9000000</v>
          </cell>
          <cell r="TM13">
            <v>153100000</v>
          </cell>
        </row>
        <row r="14">
          <cell r="N14">
            <v>2921815</v>
          </cell>
          <cell r="O14">
            <v>17365</v>
          </cell>
          <cell r="BJ14">
            <v>1177916</v>
          </cell>
          <cell r="CS14">
            <v>420833.33333333331</v>
          </cell>
          <cell r="DA14">
            <v>821854.16666666663</v>
          </cell>
          <cell r="DE14">
            <v>8941512.5</v>
          </cell>
          <cell r="GI14">
            <v>3935000</v>
          </cell>
          <cell r="HJ14">
            <v>1301600</v>
          </cell>
          <cell r="JU14">
            <v>420833.33333333331</v>
          </cell>
          <cell r="LJ14">
            <v>872100</v>
          </cell>
          <cell r="LN14">
            <v>2708335</v>
          </cell>
          <cell r="LV14">
            <v>100500</v>
          </cell>
          <cell r="LZ14">
            <v>308000</v>
          </cell>
          <cell r="NV14">
            <v>600000</v>
          </cell>
          <cell r="OK14">
            <v>17850</v>
          </cell>
          <cell r="RM14">
            <v>127800</v>
          </cell>
        </row>
        <row r="15">
          <cell r="GE15">
            <v>87570035</v>
          </cell>
          <cell r="GF15">
            <v>56254720</v>
          </cell>
          <cell r="GI15">
            <v>987500</v>
          </cell>
          <cell r="GM15">
            <v>147634505</v>
          </cell>
          <cell r="HC15">
            <v>2203604</v>
          </cell>
          <cell r="HJ15">
            <v>0</v>
          </cell>
          <cell r="JG15">
            <v>200000</v>
          </cell>
          <cell r="KC15">
            <v>821854.16666666663</v>
          </cell>
          <cell r="KG15">
            <v>8941512.5</v>
          </cell>
          <cell r="KP15">
            <v>53940000</v>
          </cell>
          <cell r="NB15">
            <v>453505</v>
          </cell>
          <cell r="NJ15">
            <v>81338</v>
          </cell>
          <cell r="NN15">
            <v>239408</v>
          </cell>
          <cell r="OC15">
            <v>115654</v>
          </cell>
          <cell r="OO15">
            <v>47882</v>
          </cell>
          <cell r="PF15">
            <v>5000000</v>
          </cell>
          <cell r="PZ15">
            <v>132763044</v>
          </cell>
          <cell r="QV15">
            <v>121270</v>
          </cell>
          <cell r="RE15">
            <v>23604</v>
          </cell>
          <cell r="RR15">
            <v>8950270.2050450444</v>
          </cell>
          <cell r="RZ15">
            <v>6202.38</v>
          </cell>
          <cell r="SC15">
            <v>1240.48</v>
          </cell>
          <cell r="TB15">
            <v>6287400</v>
          </cell>
        </row>
        <row r="16">
          <cell r="IM16">
            <v>409000</v>
          </cell>
          <cell r="JC16">
            <v>1299000</v>
          </cell>
          <cell r="JO16">
            <v>2015000</v>
          </cell>
          <cell r="LR16">
            <v>1966000</v>
          </cell>
          <cell r="OX16">
            <v>60000</v>
          </cell>
          <cell r="QJ16">
            <v>5500000</v>
          </cell>
          <cell r="QS16">
            <v>109043</v>
          </cell>
          <cell r="TM16">
            <v>2000000</v>
          </cell>
        </row>
        <row r="17">
          <cell r="BJ17">
            <v>588958</v>
          </cell>
          <cell r="CS17">
            <v>420833.33333333331</v>
          </cell>
          <cell r="DA17">
            <v>821854.16666666663</v>
          </cell>
          <cell r="DE17">
            <v>8941512.5</v>
          </cell>
          <cell r="GE17">
            <v>22144144</v>
          </cell>
          <cell r="LF17">
            <v>6436632</v>
          </cell>
          <cell r="LG17">
            <v>1978907</v>
          </cell>
          <cell r="LZ17">
            <v>2598015.9500000002</v>
          </cell>
        </row>
        <row r="18">
          <cell r="GE18">
            <v>44029000</v>
          </cell>
          <cell r="GI18">
            <v>2890000</v>
          </cell>
          <cell r="GM18">
            <v>160174279</v>
          </cell>
          <cell r="HC18">
            <v>3240270</v>
          </cell>
          <cell r="HJ18">
            <v>1821134</v>
          </cell>
          <cell r="JG18">
            <v>200000</v>
          </cell>
          <cell r="JO18">
            <v>600000</v>
          </cell>
          <cell r="JU18">
            <v>420833.33333333331</v>
          </cell>
          <cell r="KC18">
            <v>821854.16666666663</v>
          </cell>
          <cell r="KG18">
            <v>8941512.5</v>
          </cell>
          <cell r="KP18">
            <v>52860000</v>
          </cell>
          <cell r="LJ18">
            <v>863585</v>
          </cell>
          <cell r="LR18">
            <v>500000</v>
          </cell>
          <cell r="LV18">
            <v>52000</v>
          </cell>
          <cell r="NB18">
            <v>229627</v>
          </cell>
          <cell r="NJ18">
            <v>83420</v>
          </cell>
          <cell r="NN18">
            <v>14781</v>
          </cell>
          <cell r="OK18">
            <v>18270</v>
          </cell>
          <cell r="OO18">
            <v>2956</v>
          </cell>
          <cell r="PF18">
            <v>6100000</v>
          </cell>
          <cell r="QN18">
            <v>556387</v>
          </cell>
          <cell r="QO18">
            <v>121270</v>
          </cell>
          <cell r="RZ18">
            <v>29408.83</v>
          </cell>
          <cell r="SC18">
            <v>5881.77</v>
          </cell>
          <cell r="TB18">
            <v>5462400</v>
          </cell>
          <cell r="TE18">
            <v>2074950</v>
          </cell>
        </row>
        <row r="19">
          <cell r="GE19">
            <v>66173144</v>
          </cell>
          <cell r="GI19">
            <v>3092500</v>
          </cell>
          <cell r="HJ19">
            <v>2178300</v>
          </cell>
          <cell r="IM19">
            <v>300000</v>
          </cell>
          <cell r="NV19">
            <v>32974500</v>
          </cell>
          <cell r="OC19">
            <v>100701</v>
          </cell>
          <cell r="OX19">
            <v>168000</v>
          </cell>
          <cell r="QS19">
            <v>15110</v>
          </cell>
          <cell r="QV19">
            <v>31809</v>
          </cell>
          <cell r="RM19">
            <v>30432819.8268</v>
          </cell>
        </row>
        <row r="20">
          <cell r="N20">
            <v>2526735</v>
          </cell>
          <cell r="O20">
            <v>17850</v>
          </cell>
          <cell r="BJ20">
            <v>588958</v>
          </cell>
          <cell r="CS20">
            <v>420833.33333333331</v>
          </cell>
          <cell r="DA20">
            <v>821854.16666666663</v>
          </cell>
          <cell r="DE20">
            <v>8941512.5</v>
          </cell>
          <cell r="GI20">
            <v>530000</v>
          </cell>
          <cell r="HJ20">
            <v>250000</v>
          </cell>
          <cell r="JC20">
            <v>900000</v>
          </cell>
          <cell r="LN20">
            <v>2514400</v>
          </cell>
        </row>
        <row r="21">
          <cell r="GE21">
            <v>37171171</v>
          </cell>
          <cell r="GM21">
            <v>337567657.65765768</v>
          </cell>
          <cell r="HC21">
            <v>80798017.998198181</v>
          </cell>
          <cell r="ID21">
            <v>7857407.4900000002</v>
          </cell>
          <cell r="IE21">
            <v>0</v>
          </cell>
          <cell r="JG21">
            <v>200000</v>
          </cell>
          <cell r="JU21">
            <v>420833.33333333331</v>
          </cell>
          <cell r="KC21">
            <v>821854.16666666663</v>
          </cell>
          <cell r="KG21">
            <v>8941512.5</v>
          </cell>
          <cell r="KP21">
            <v>52815000</v>
          </cell>
          <cell r="LF21">
            <v>6436632</v>
          </cell>
          <cell r="LG21">
            <v>0</v>
          </cell>
          <cell r="LZ21">
            <v>6941896.3333299998</v>
          </cell>
          <cell r="NB21">
            <v>43338</v>
          </cell>
          <cell r="NJ21">
            <v>85515</v>
          </cell>
          <cell r="NN21">
            <v>15003</v>
          </cell>
          <cell r="OO21">
            <v>3001</v>
          </cell>
          <cell r="PF21">
            <v>2500000</v>
          </cell>
          <cell r="RZ21">
            <v>2680.27</v>
          </cell>
          <cell r="SC21">
            <v>536.04999999999995</v>
          </cell>
          <cell r="TB21">
            <v>6727400</v>
          </cell>
          <cell r="TI21">
            <v>179000000</v>
          </cell>
        </row>
        <row r="22">
          <cell r="GE22">
            <v>34925000</v>
          </cell>
          <cell r="LJ22">
            <v>864550</v>
          </cell>
          <cell r="LV22">
            <v>103500</v>
          </cell>
          <cell r="ML22">
            <v>8224600</v>
          </cell>
          <cell r="NV22">
            <v>500000</v>
          </cell>
          <cell r="OK22">
            <v>18685</v>
          </cell>
          <cell r="QS22">
            <v>15615</v>
          </cell>
        </row>
        <row r="23">
          <cell r="BJ23">
            <v>3279409</v>
          </cell>
          <cell r="CS23">
            <v>420833.33333333331</v>
          </cell>
          <cell r="DA23">
            <v>821854.16666666663</v>
          </cell>
          <cell r="DE23">
            <v>8941512.5</v>
          </cell>
          <cell r="GE23">
            <v>72096171</v>
          </cell>
          <cell r="GI23">
            <v>2985000</v>
          </cell>
          <cell r="HJ23">
            <v>1415700</v>
          </cell>
          <cell r="OC23">
            <v>55925</v>
          </cell>
          <cell r="OX23">
            <v>327500</v>
          </cell>
          <cell r="QV23">
            <v>13022</v>
          </cell>
          <cell r="RM23">
            <v>8087201.9699999997</v>
          </cell>
        </row>
        <row r="24">
          <cell r="GI24">
            <v>2695000</v>
          </cell>
          <cell r="HJ24">
            <v>437000</v>
          </cell>
          <cell r="HS24">
            <v>89880670.909999996</v>
          </cell>
          <cell r="JO24">
            <v>1669500</v>
          </cell>
          <cell r="JU24">
            <v>420833.33333333331</v>
          </cell>
          <cell r="KC24">
            <v>821854.16666666663</v>
          </cell>
          <cell r="KG24">
            <v>8941512.5</v>
          </cell>
          <cell r="KP24">
            <v>54645000</v>
          </cell>
          <cell r="LZ24">
            <v>806573.67</v>
          </cell>
          <cell r="NB24">
            <v>9684</v>
          </cell>
          <cell r="NJ24">
            <v>2235</v>
          </cell>
          <cell r="NN24">
            <v>5974</v>
          </cell>
          <cell r="OO24">
            <v>1195</v>
          </cell>
          <cell r="PF24">
            <v>3685000</v>
          </cell>
          <cell r="RZ24">
            <v>360.9</v>
          </cell>
          <cell r="SC24">
            <v>256.39999999999998</v>
          </cell>
          <cell r="TE24">
            <v>5658660</v>
          </cell>
        </row>
        <row r="25">
          <cell r="V25">
            <v>15670618</v>
          </cell>
          <cell r="W25">
            <v>77128</v>
          </cell>
          <cell r="GE25">
            <v>32064324.324324321</v>
          </cell>
          <cell r="GI25">
            <v>614000</v>
          </cell>
          <cell r="HJ25">
            <v>447000</v>
          </cell>
          <cell r="IM25">
            <v>8837500</v>
          </cell>
          <cell r="JG25">
            <v>400000</v>
          </cell>
          <cell r="NV25">
            <v>500000</v>
          </cell>
          <cell r="QN25">
            <v>109043</v>
          </cell>
          <cell r="QO25">
            <v>700061809</v>
          </cell>
          <cell r="QS25">
            <v>15113</v>
          </cell>
          <cell r="RQ25">
            <v>686138</v>
          </cell>
          <cell r="RR25">
            <v>2776322.5945945946</v>
          </cell>
          <cell r="TI25">
            <v>1150000000</v>
          </cell>
        </row>
        <row r="26">
          <cell r="N26">
            <v>2528838</v>
          </cell>
          <cell r="O26">
            <v>18270</v>
          </cell>
          <cell r="BJ26">
            <v>3279409</v>
          </cell>
          <cell r="CS26">
            <v>420833.33333333331</v>
          </cell>
          <cell r="DA26">
            <v>821854.16666666663</v>
          </cell>
          <cell r="DE26">
            <v>8941512.5</v>
          </cell>
          <cell r="GE26">
            <v>39225500</v>
          </cell>
          <cell r="HJ26">
            <v>955000</v>
          </cell>
          <cell r="JC26">
            <v>493200</v>
          </cell>
          <cell r="LF26">
            <v>6887088</v>
          </cell>
          <cell r="LG26">
            <v>2010742</v>
          </cell>
          <cell r="LJ26">
            <v>862580</v>
          </cell>
          <cell r="LR26">
            <v>1301000</v>
          </cell>
          <cell r="OK26">
            <v>19105</v>
          </cell>
          <cell r="RM26">
            <v>1969113</v>
          </cell>
        </row>
        <row r="27">
          <cell r="GE27">
            <v>71289824.324324325</v>
          </cell>
          <cell r="JO27">
            <v>150000</v>
          </cell>
          <cell r="JU27">
            <v>420833.33333333331</v>
          </cell>
          <cell r="KC27">
            <v>821854.16666666663</v>
          </cell>
          <cell r="KG27">
            <v>8941512.5</v>
          </cell>
          <cell r="KP27">
            <v>54510000</v>
          </cell>
          <cell r="LN27">
            <v>2073867</v>
          </cell>
          <cell r="NB27">
            <v>61666</v>
          </cell>
          <cell r="NJ27">
            <v>4050</v>
          </cell>
          <cell r="NN27">
            <v>5879</v>
          </cell>
          <cell r="OC27">
            <v>18668</v>
          </cell>
          <cell r="OO27">
            <v>1176</v>
          </cell>
          <cell r="QV27">
            <v>13123</v>
          </cell>
          <cell r="RZ27">
            <v>1282.01</v>
          </cell>
          <cell r="SC27">
            <v>1416.97</v>
          </cell>
        </row>
        <row r="28">
          <cell r="EH28">
            <v>40355144</v>
          </cell>
          <cell r="GI28">
            <v>2985000</v>
          </cell>
          <cell r="HC28">
            <v>8617510.8378378376</v>
          </cell>
          <cell r="QS28">
            <v>15618</v>
          </cell>
          <cell r="RR28">
            <v>17829999.86954955</v>
          </cell>
        </row>
        <row r="29">
          <cell r="BJ29">
            <v>3279409</v>
          </cell>
          <cell r="CS29">
            <v>420833.33333333331</v>
          </cell>
          <cell r="DA29">
            <v>821854.16666666663</v>
          </cell>
          <cell r="DE29">
            <v>8941512.5</v>
          </cell>
          <cell r="GI29">
            <v>2837500</v>
          </cell>
          <cell r="HJ29">
            <v>1599000</v>
          </cell>
          <cell r="LZ29">
            <v>1216234.0336</v>
          </cell>
          <cell r="NV29">
            <v>1000000</v>
          </cell>
          <cell r="OK29">
            <v>2000</v>
          </cell>
          <cell r="TI29">
            <v>8705635</v>
          </cell>
        </row>
        <row r="30">
          <cell r="GE30">
            <v>59667473</v>
          </cell>
          <cell r="GI30">
            <v>0</v>
          </cell>
          <cell r="HJ30">
            <v>838500</v>
          </cell>
          <cell r="JU30">
            <v>420833.33333333331</v>
          </cell>
          <cell r="KC30">
            <v>821854.16666666663</v>
          </cell>
          <cell r="KG30">
            <v>8941512.5</v>
          </cell>
          <cell r="LJ30">
            <v>862630</v>
          </cell>
          <cell r="NB30">
            <v>124257</v>
          </cell>
          <cell r="NJ30">
            <v>8135</v>
          </cell>
          <cell r="NN30">
            <v>8148</v>
          </cell>
          <cell r="OO30">
            <v>1630</v>
          </cell>
          <cell r="OX30">
            <v>558500</v>
          </cell>
          <cell r="QN30">
            <v>15110</v>
          </cell>
          <cell r="QO30">
            <v>13022</v>
          </cell>
          <cell r="RZ30">
            <v>7084.87</v>
          </cell>
          <cell r="TE30">
            <v>4916160</v>
          </cell>
        </row>
        <row r="31">
          <cell r="HC31">
            <v>10086756.756756755</v>
          </cell>
          <cell r="HJ31">
            <v>0</v>
          </cell>
          <cell r="ID31">
            <v>10274745</v>
          </cell>
          <cell r="KP31">
            <v>59885000</v>
          </cell>
          <cell r="LF31">
            <v>6887088</v>
          </cell>
          <cell r="LG31">
            <v>2010742</v>
          </cell>
          <cell r="LR31">
            <v>655200</v>
          </cell>
          <cell r="OC31">
            <v>11937</v>
          </cell>
          <cell r="QS31">
            <v>15620</v>
          </cell>
          <cell r="QV31">
            <v>13023</v>
          </cell>
          <cell r="RM31">
            <v>15229440</v>
          </cell>
        </row>
        <row r="32">
          <cell r="N32">
            <v>2530920</v>
          </cell>
          <cell r="O32">
            <v>18685</v>
          </cell>
          <cell r="BJ32">
            <v>3279409</v>
          </cell>
          <cell r="CS32">
            <v>420833.33333333331</v>
          </cell>
          <cell r="DA32">
            <v>821854.16666666663</v>
          </cell>
          <cell r="DE32">
            <v>8941512.5</v>
          </cell>
          <cell r="JO32">
            <v>2165000</v>
          </cell>
          <cell r="OK32">
            <v>2000</v>
          </cell>
        </row>
        <row r="33">
          <cell r="GI33">
            <v>4410000</v>
          </cell>
          <cell r="LZ33">
            <v>855207</v>
          </cell>
        </row>
        <row r="34">
          <cell r="GI34">
            <v>3125000</v>
          </cell>
          <cell r="GL34">
            <v>5938006</v>
          </cell>
          <cell r="GM34">
            <v>117784000.19819818</v>
          </cell>
          <cell r="HJ34">
            <v>1696499.9996</v>
          </cell>
          <cell r="LJ34">
            <v>862919</v>
          </cell>
          <cell r="LN34">
            <v>2427350</v>
          </cell>
          <cell r="LR34">
            <v>500000</v>
          </cell>
          <cell r="NV34">
            <v>1200000</v>
          </cell>
          <cell r="OX34">
            <v>271000</v>
          </cell>
          <cell r="RM34">
            <v>7793576</v>
          </cell>
          <cell r="RQ34">
            <v>639567</v>
          </cell>
          <cell r="RR34">
            <v>8576795.8086486477</v>
          </cell>
        </row>
        <row r="35">
          <cell r="GI35">
            <v>998000</v>
          </cell>
          <cell r="HJ35">
            <v>1272000</v>
          </cell>
          <cell r="JC35">
            <v>1077900</v>
          </cell>
          <cell r="OC35">
            <v>22333</v>
          </cell>
          <cell r="QN35">
            <v>15615</v>
          </cell>
          <cell r="QO35">
            <v>13123</v>
          </cell>
          <cell r="QV35">
            <v>13124</v>
          </cell>
        </row>
        <row r="36">
          <cell r="HJ36">
            <v>4142</v>
          </cell>
          <cell r="HS36">
            <v>39744722.590000004</v>
          </cell>
          <cell r="ID36">
            <v>2135402</v>
          </cell>
          <cell r="LF36">
            <v>6887088</v>
          </cell>
          <cell r="LG36">
            <v>1944248</v>
          </cell>
          <cell r="LZ36">
            <v>362062.06719999999</v>
          </cell>
          <cell r="OK36">
            <v>3630</v>
          </cell>
        </row>
        <row r="37">
          <cell r="GM37">
            <v>317358918.91891891</v>
          </cell>
          <cell r="HH37">
            <v>25646300</v>
          </cell>
          <cell r="JO37">
            <v>610000</v>
          </cell>
          <cell r="LR37">
            <v>500000</v>
          </cell>
        </row>
        <row r="38">
          <cell r="N38">
            <v>85515</v>
          </cell>
          <cell r="O38">
            <v>100019105</v>
          </cell>
          <cell r="V38">
            <v>10463930</v>
          </cell>
          <cell r="W38">
            <v>79725</v>
          </cell>
          <cell r="GI38">
            <v>5022500</v>
          </cell>
          <cell r="HB38">
            <v>1255583</v>
          </cell>
          <cell r="HC38">
            <v>18250103.864864863</v>
          </cell>
          <cell r="LJ38">
            <v>863585</v>
          </cell>
          <cell r="OX38">
            <v>725300</v>
          </cell>
          <cell r="TE38">
            <v>6084472</v>
          </cell>
        </row>
        <row r="39">
          <cell r="GI39">
            <v>2387500</v>
          </cell>
          <cell r="HF39">
            <v>49173050</v>
          </cell>
          <cell r="HJ39">
            <v>2780500</v>
          </cell>
          <cell r="OC39">
            <v>34851</v>
          </cell>
          <cell r="QV39">
            <v>13124</v>
          </cell>
        </row>
        <row r="40">
          <cell r="GI40">
            <v>1252000</v>
          </cell>
          <cell r="HJ40">
            <v>1226500</v>
          </cell>
          <cell r="ID40">
            <v>2560552.6661999999</v>
          </cell>
          <cell r="ML40">
            <v>6093318</v>
          </cell>
          <cell r="NV40">
            <v>1303250</v>
          </cell>
          <cell r="QN40">
            <v>15113</v>
          </cell>
          <cell r="QO40">
            <v>13023</v>
          </cell>
        </row>
        <row r="41">
          <cell r="HJ41">
            <v>221500</v>
          </cell>
          <cell r="LF41">
            <v>6887088</v>
          </cell>
          <cell r="LG41">
            <v>2159660</v>
          </cell>
          <cell r="LN41">
            <v>1855420</v>
          </cell>
          <cell r="TI41">
            <v>384900000</v>
          </cell>
          <cell r="TJ41">
            <v>3464000</v>
          </cell>
        </row>
        <row r="42">
          <cell r="GD42">
            <v>894791</v>
          </cell>
          <cell r="GE42">
            <v>181095209.67567569</v>
          </cell>
          <cell r="JC42">
            <v>1226000</v>
          </cell>
        </row>
        <row r="43">
          <cell r="N43">
            <v>2182235</v>
          </cell>
          <cell r="O43">
            <v>2000</v>
          </cell>
          <cell r="GI43">
            <v>3945000</v>
          </cell>
          <cell r="ID43">
            <v>66501352</v>
          </cell>
        </row>
        <row r="44">
          <cell r="GE44">
            <v>35313063.063063048</v>
          </cell>
          <cell r="GI44">
            <v>2407500</v>
          </cell>
          <cell r="GL44">
            <v>3166450</v>
          </cell>
          <cell r="GM44">
            <v>77276316.504504487</v>
          </cell>
          <cell r="HJ44">
            <v>1805000</v>
          </cell>
          <cell r="JO44">
            <v>575000</v>
          </cell>
        </row>
        <row r="45">
          <cell r="GE45">
            <v>46928700</v>
          </cell>
          <cell r="GI45">
            <v>1073000</v>
          </cell>
          <cell r="HJ45">
            <v>804500</v>
          </cell>
          <cell r="QN45">
            <v>15618</v>
          </cell>
          <cell r="QO45">
            <v>13124</v>
          </cell>
        </row>
        <row r="46">
          <cell r="GE46">
            <v>82241763.063063055</v>
          </cell>
          <cell r="HJ46">
            <v>203500</v>
          </cell>
          <cell r="LF46">
            <v>7313535</v>
          </cell>
          <cell r="LG46">
            <v>2226154</v>
          </cell>
        </row>
        <row r="47">
          <cell r="TI47">
            <v>87000000</v>
          </cell>
          <cell r="TJ47">
            <v>0</v>
          </cell>
        </row>
        <row r="48">
          <cell r="JC48">
            <v>600000</v>
          </cell>
          <cell r="LN48">
            <v>2177220</v>
          </cell>
        </row>
        <row r="49">
          <cell r="N49">
            <v>4899050</v>
          </cell>
          <cell r="O49">
            <v>2000</v>
          </cell>
          <cell r="GE49">
            <v>52767170</v>
          </cell>
        </row>
        <row r="50">
          <cell r="QN50">
            <v>15620</v>
          </cell>
          <cell r="QO50">
            <v>13124</v>
          </cell>
        </row>
        <row r="51">
          <cell r="HH51">
            <v>19139900</v>
          </cell>
          <cell r="ID51">
            <v>6343768</v>
          </cell>
        </row>
        <row r="52">
          <cell r="AH52">
            <v>138854088</v>
          </cell>
          <cell r="AI52">
            <v>142692116.40000001</v>
          </cell>
        </row>
        <row r="53">
          <cell r="HF53">
            <v>31935452</v>
          </cell>
          <cell r="ML53">
            <v>10609750</v>
          </cell>
        </row>
        <row r="54">
          <cell r="GD54">
            <v>2215806</v>
          </cell>
          <cell r="GE54">
            <v>97220817.657657653</v>
          </cell>
        </row>
        <row r="55">
          <cell r="N55">
            <v>5608135</v>
          </cell>
          <cell r="O55">
            <v>3630</v>
          </cell>
          <cell r="HF55">
            <v>2500</v>
          </cell>
          <cell r="JC55">
            <v>725000</v>
          </cell>
          <cell r="LN55">
            <v>2242515</v>
          </cell>
        </row>
        <row r="56">
          <cell r="HF56">
            <v>2500</v>
          </cell>
          <cell r="HS56">
            <v>125052324.25</v>
          </cell>
          <cell r="TI56">
            <v>89800000</v>
          </cell>
          <cell r="TJ56">
            <v>105000000</v>
          </cell>
        </row>
        <row r="59">
          <cell r="V59">
            <v>38339500</v>
          </cell>
          <cell r="W59">
            <v>450047882</v>
          </cell>
          <cell r="BB59">
            <v>1657934</v>
          </cell>
          <cell r="ID59">
            <v>5365108</v>
          </cell>
        </row>
        <row r="61">
          <cell r="AB61">
            <v>26874500</v>
          </cell>
          <cell r="BB61">
            <v>198608</v>
          </cell>
        </row>
        <row r="62">
          <cell r="HF62">
            <v>293000</v>
          </cell>
          <cell r="LN62">
            <v>2636341</v>
          </cell>
        </row>
        <row r="63">
          <cell r="EJ63">
            <v>12152179</v>
          </cell>
          <cell r="EK63">
            <v>17472670</v>
          </cell>
        </row>
        <row r="64">
          <cell r="BB64">
            <v>283784</v>
          </cell>
          <cell r="ID64">
            <v>10495265</v>
          </cell>
          <cell r="JC64">
            <v>957000</v>
          </cell>
        </row>
        <row r="65">
          <cell r="HF65">
            <v>40437372</v>
          </cell>
        </row>
        <row r="66">
          <cell r="EH66">
            <v>107954569</v>
          </cell>
          <cell r="TI66">
            <v>52300000</v>
          </cell>
          <cell r="TJ66">
            <v>0</v>
          </cell>
        </row>
        <row r="67">
          <cell r="BB67">
            <v>31861</v>
          </cell>
          <cell r="ML67">
            <v>1910240</v>
          </cell>
        </row>
        <row r="68">
          <cell r="EJ68">
            <v>0</v>
          </cell>
          <cell r="EK68">
            <v>10032784</v>
          </cell>
          <cell r="HF68">
            <v>20527500</v>
          </cell>
        </row>
        <row r="69">
          <cell r="HS69">
            <v>137827395.98703998</v>
          </cell>
        </row>
        <row r="71">
          <cell r="V71">
            <v>3931364</v>
          </cell>
          <cell r="W71">
            <v>2956</v>
          </cell>
        </row>
        <row r="74">
          <cell r="EJ74">
            <v>1456459</v>
          </cell>
          <cell r="EK74">
            <v>18918047</v>
          </cell>
        </row>
        <row r="75">
          <cell r="BB75">
            <v>186387</v>
          </cell>
        </row>
        <row r="80">
          <cell r="BB80">
            <v>34824</v>
          </cell>
          <cell r="EJ80">
            <v>0</v>
          </cell>
          <cell r="EK80">
            <v>26064129</v>
          </cell>
          <cell r="ML80">
            <v>1483000</v>
          </cell>
        </row>
        <row r="81">
          <cell r="AB81">
            <v>240990528</v>
          </cell>
        </row>
        <row r="82">
          <cell r="AB82">
            <v>67236900</v>
          </cell>
        </row>
        <row r="84">
          <cell r="HF84">
            <v>581500</v>
          </cell>
        </row>
        <row r="85">
          <cell r="V85">
            <v>25919045</v>
          </cell>
          <cell r="W85">
            <v>70003001</v>
          </cell>
          <cell r="EH85">
            <v>114387644</v>
          </cell>
          <cell r="HF85">
            <v>36699500</v>
          </cell>
        </row>
        <row r="88">
          <cell r="EJ88">
            <v>2081081</v>
          </cell>
          <cell r="EK88">
            <v>50754445.936590992</v>
          </cell>
        </row>
        <row r="89">
          <cell r="RU89">
            <v>26532324.609999999</v>
          </cell>
          <cell r="RV89">
            <v>45209695.32</v>
          </cell>
        </row>
        <row r="92">
          <cell r="AB92">
            <v>148471975</v>
          </cell>
        </row>
        <row r="94">
          <cell r="ML94">
            <v>516537</v>
          </cell>
        </row>
        <row r="98">
          <cell r="AH98">
            <v>377726940</v>
          </cell>
          <cell r="AI98">
            <v>80954219.590000004</v>
          </cell>
          <cell r="HS98">
            <v>274607015.84000003</v>
          </cell>
        </row>
        <row r="100">
          <cell r="V100">
            <v>6271069</v>
          </cell>
          <cell r="W100">
            <v>10001195</v>
          </cell>
        </row>
        <row r="105">
          <cell r="EJ105">
            <v>77532263</v>
          </cell>
          <cell r="EK105">
            <v>26240972.593693692</v>
          </cell>
        </row>
        <row r="108">
          <cell r="HF108">
            <v>43293199.950000003</v>
          </cell>
          <cell r="HH108">
            <v>25087900</v>
          </cell>
        </row>
        <row r="110">
          <cell r="ML110">
            <v>1393612</v>
          </cell>
        </row>
        <row r="115">
          <cell r="HS115">
            <v>81921795.699919999</v>
          </cell>
        </row>
        <row r="118">
          <cell r="V118">
            <v>13892139</v>
          </cell>
          <cell r="W118">
            <v>1176</v>
          </cell>
          <cell r="EJ118">
            <v>1366844</v>
          </cell>
          <cell r="EK118">
            <v>42164352.688353151</v>
          </cell>
        </row>
        <row r="122">
          <cell r="V122">
            <v>8148</v>
          </cell>
          <cell r="W122">
            <v>1630</v>
          </cell>
        </row>
        <row r="124">
          <cell r="ML124">
            <v>461500</v>
          </cell>
        </row>
        <row r="134">
          <cell r="EJ134">
            <v>57411012</v>
          </cell>
          <cell r="EK134">
            <v>15459378.091924323</v>
          </cell>
        </row>
        <row r="136">
          <cell r="HF136">
            <v>119983943.398</v>
          </cell>
          <cell r="HH136">
            <v>31957821.398000002</v>
          </cell>
        </row>
        <row r="139">
          <cell r="HS139">
            <v>272125891.45227796</v>
          </cell>
        </row>
        <row r="142">
          <cell r="AH142">
            <v>109098412</v>
          </cell>
          <cell r="AI142">
            <v>173056148.19999999</v>
          </cell>
        </row>
        <row r="151">
          <cell r="EH151">
            <v>226392066</v>
          </cell>
          <cell r="HS151">
            <v>61711799.660960004</v>
          </cell>
        </row>
        <row r="161">
          <cell r="HF161">
            <v>48042200</v>
          </cell>
          <cell r="HH161">
            <v>26609800</v>
          </cell>
        </row>
        <row r="163">
          <cell r="EH163">
            <v>32123000</v>
          </cell>
        </row>
        <row r="171">
          <cell r="AB171">
            <v>65974523</v>
          </cell>
        </row>
        <row r="179">
          <cell r="RU179">
            <v>59532261.530000001</v>
          </cell>
          <cell r="RV179">
            <v>46193212.710000001</v>
          </cell>
        </row>
        <row r="187">
          <cell r="HF187">
            <v>65238500</v>
          </cell>
          <cell r="HH187">
            <v>38828000</v>
          </cell>
        </row>
        <row r="191">
          <cell r="J191">
            <v>226715838</v>
          </cell>
          <cell r="K191">
            <v>575027679</v>
          </cell>
        </row>
        <row r="192">
          <cell r="AH192">
            <v>334142038</v>
          </cell>
          <cell r="AI192">
            <v>207455864.81336999</v>
          </cell>
        </row>
        <row r="198">
          <cell r="EH198">
            <v>350804863</v>
          </cell>
        </row>
        <row r="200">
          <cell r="AB200">
            <v>60581204.978783786</v>
          </cell>
        </row>
        <row r="202">
          <cell r="AB202">
            <v>66702220</v>
          </cell>
        </row>
        <row r="209">
          <cell r="AB209">
            <v>80660373</v>
          </cell>
          <cell r="EH209">
            <v>37809800</v>
          </cell>
        </row>
        <row r="259">
          <cell r="AH259">
            <v>119960462</v>
          </cell>
          <cell r="AI259">
            <v>368399537.43000007</v>
          </cell>
        </row>
        <row r="267">
          <cell r="RU267">
            <v>80499105.379999995</v>
          </cell>
          <cell r="RV267">
            <v>46183363.479999997</v>
          </cell>
        </row>
        <row r="272">
          <cell r="EH272">
            <v>441224540</v>
          </cell>
        </row>
        <row r="280">
          <cell r="AB280">
            <v>48766964</v>
          </cell>
          <cell r="EH280">
            <v>31758000</v>
          </cell>
        </row>
        <row r="291">
          <cell r="J291">
            <v>81022802</v>
          </cell>
          <cell r="K291">
            <v>694914807</v>
          </cell>
        </row>
        <row r="316">
          <cell r="EH316">
            <v>82955135</v>
          </cell>
        </row>
        <row r="321">
          <cell r="AH321">
            <v>220593618</v>
          </cell>
          <cell r="AI321">
            <v>179319891.13112</v>
          </cell>
        </row>
        <row r="323">
          <cell r="AB323">
            <v>151560548</v>
          </cell>
          <cell r="EH323">
            <v>30086000</v>
          </cell>
        </row>
        <row r="325">
          <cell r="AB325">
            <v>68316000</v>
          </cell>
        </row>
        <row r="332">
          <cell r="AB332">
            <v>179541513</v>
          </cell>
        </row>
        <row r="361">
          <cell r="EH361">
            <v>127114131</v>
          </cell>
        </row>
        <row r="366">
          <cell r="J366">
            <v>151600522</v>
          </cell>
          <cell r="K366">
            <v>211474066</v>
          </cell>
          <cell r="RU366">
            <v>141523266.83000001</v>
          </cell>
          <cell r="RV366">
            <v>126160818.77</v>
          </cell>
        </row>
        <row r="375">
          <cell r="EH375">
            <v>41945800</v>
          </cell>
        </row>
        <row r="396">
          <cell r="AB396">
            <v>44855971</v>
          </cell>
        </row>
        <row r="401">
          <cell r="AH401">
            <v>162857938</v>
          </cell>
          <cell r="AI401">
            <v>320845048.45227796</v>
          </cell>
        </row>
        <row r="413">
          <cell r="EH413">
            <v>297645586</v>
          </cell>
        </row>
        <row r="426">
          <cell r="J426">
            <v>85678306</v>
          </cell>
          <cell r="K426">
            <v>255349987</v>
          </cell>
        </row>
        <row r="428">
          <cell r="EH428">
            <v>36942800</v>
          </cell>
        </row>
        <row r="434">
          <cell r="AB434">
            <v>186439907</v>
          </cell>
        </row>
        <row r="436">
          <cell r="AB436">
            <v>75603500</v>
          </cell>
        </row>
        <row r="444">
          <cell r="AB444">
            <v>233934339</v>
          </cell>
        </row>
        <row r="454">
          <cell r="RU454">
            <v>39944127.270000003</v>
          </cell>
          <cell r="RV454">
            <v>114131463.05</v>
          </cell>
        </row>
        <row r="460">
          <cell r="EH460">
            <v>162800256</v>
          </cell>
        </row>
        <row r="464">
          <cell r="AH464">
            <v>115031933</v>
          </cell>
          <cell r="AI464">
            <v>108074202.72816001</v>
          </cell>
        </row>
        <row r="469">
          <cell r="EH469">
            <v>31168900</v>
          </cell>
        </row>
        <row r="510">
          <cell r="AB510">
            <v>77702264</v>
          </cell>
        </row>
        <row r="528">
          <cell r="J528">
            <v>566789342</v>
          </cell>
          <cell r="K528">
            <v>593433630</v>
          </cell>
        </row>
        <row r="530">
          <cell r="EH530">
            <v>119500985</v>
          </cell>
        </row>
        <row r="537">
          <cell r="EH537">
            <v>31168900</v>
          </cell>
        </row>
        <row r="545">
          <cell r="AB545">
            <v>379414487</v>
          </cell>
        </row>
        <row r="547">
          <cell r="AB547">
            <v>74432900</v>
          </cell>
          <cell r="EB547">
            <v>890086033</v>
          </cell>
          <cell r="EC547">
            <v>890086033</v>
          </cell>
          <cell r="RU547">
            <v>31612218.899999999</v>
          </cell>
          <cell r="RV547">
            <v>35728834</v>
          </cell>
        </row>
        <row r="555">
          <cell r="AB555">
            <v>489508362.90560007</v>
          </cell>
        </row>
        <row r="603">
          <cell r="EH603">
            <v>209894233</v>
          </cell>
        </row>
        <row r="631">
          <cell r="EH631">
            <v>110886800</v>
          </cell>
        </row>
        <row r="632">
          <cell r="B632">
            <v>890086033</v>
          </cell>
          <cell r="C632">
            <v>890571040</v>
          </cell>
        </row>
        <row r="634">
          <cell r="J634">
            <v>308427551</v>
          </cell>
          <cell r="K634">
            <v>338098483</v>
          </cell>
        </row>
        <row r="641">
          <cell r="RU641">
            <v>62879493.009999998</v>
          </cell>
          <cell r="RV641">
            <v>45610888.399999999</v>
          </cell>
        </row>
        <row r="642">
          <cell r="AB642">
            <v>171055757</v>
          </cell>
        </row>
        <row r="669">
          <cell r="EH669">
            <v>140154455</v>
          </cell>
        </row>
        <row r="682">
          <cell r="AB682">
            <v>241792141</v>
          </cell>
        </row>
        <row r="684">
          <cell r="AB684">
            <v>190043410.90000001</v>
          </cell>
        </row>
        <row r="691">
          <cell r="AB691">
            <v>145910573.99999997</v>
          </cell>
        </row>
        <row r="694">
          <cell r="EH694">
            <v>110826800</v>
          </cell>
        </row>
        <row r="723">
          <cell r="RU723">
            <v>135999825.87</v>
          </cell>
          <cell r="RV723">
            <v>74093151.969999999</v>
          </cell>
        </row>
        <row r="733">
          <cell r="EH733">
            <v>102527176</v>
          </cell>
        </row>
        <row r="750">
          <cell r="EH750">
            <v>41045500</v>
          </cell>
        </row>
        <row r="786">
          <cell r="J786">
            <v>351031157</v>
          </cell>
          <cell r="K786">
            <v>363904682</v>
          </cell>
        </row>
        <row r="803">
          <cell r="AB803">
            <v>98143154</v>
          </cell>
        </row>
        <row r="812">
          <cell r="EH812">
            <v>146010438</v>
          </cell>
        </row>
        <row r="827">
          <cell r="EH827">
            <v>40435500</v>
          </cell>
        </row>
        <row r="852">
          <cell r="AB852">
            <v>223976148</v>
          </cell>
        </row>
        <row r="854">
          <cell r="AB854">
            <v>83758499.999999985</v>
          </cell>
        </row>
        <row r="862">
          <cell r="AB862">
            <v>395487149.85519999</v>
          </cell>
        </row>
        <row r="891">
          <cell r="EH891">
            <v>201738179</v>
          </cell>
        </row>
        <row r="899">
          <cell r="J899">
            <v>306970028</v>
          </cell>
          <cell r="K899">
            <v>243880903</v>
          </cell>
        </row>
        <row r="915">
          <cell r="EH915">
            <v>61530300</v>
          </cell>
        </row>
        <row r="930">
          <cell r="EB930">
            <v>893526008</v>
          </cell>
          <cell r="EC930">
            <v>893526008</v>
          </cell>
        </row>
        <row r="940">
          <cell r="AB940">
            <v>118631644</v>
          </cell>
        </row>
        <row r="960">
          <cell r="EH960">
            <v>92777233</v>
          </cell>
        </row>
        <row r="981">
          <cell r="EH981">
            <v>61949800</v>
          </cell>
        </row>
        <row r="985">
          <cell r="AB985">
            <v>383871973</v>
          </cell>
        </row>
        <row r="987">
          <cell r="AB987">
            <v>102371374</v>
          </cell>
        </row>
        <row r="994">
          <cell r="AB994">
            <v>119699402.92759998</v>
          </cell>
        </row>
        <row r="1025">
          <cell r="EH1025">
            <v>113447758</v>
          </cell>
        </row>
        <row r="1074">
          <cell r="B1074">
            <v>893526007.97878373</v>
          </cell>
          <cell r="C1074">
            <v>887633741</v>
          </cell>
        </row>
        <row r="1279">
          <cell r="EB1279">
            <v>1679773000</v>
          </cell>
          <cell r="EC1279">
            <v>1679773000</v>
          </cell>
        </row>
        <row r="1476">
          <cell r="B1476">
            <v>1679773000</v>
          </cell>
          <cell r="C1476">
            <v>1683435652</v>
          </cell>
        </row>
        <row r="1598">
          <cell r="EB1598">
            <v>614755619</v>
          </cell>
          <cell r="EC1598">
            <v>614755619</v>
          </cell>
        </row>
        <row r="1854">
          <cell r="B1854">
            <v>614755619</v>
          </cell>
          <cell r="C1854">
            <v>613125901</v>
          </cell>
        </row>
        <row r="1983">
          <cell r="EB1983">
            <v>1510137382</v>
          </cell>
          <cell r="EC1983">
            <v>1510137382</v>
          </cell>
        </row>
        <row r="2311">
          <cell r="B2311">
            <v>1340137382</v>
          </cell>
          <cell r="C2311">
            <v>1344694200</v>
          </cell>
        </row>
        <row r="2390">
          <cell r="EB2390">
            <v>732290200</v>
          </cell>
          <cell r="EC2390">
            <v>732290200</v>
          </cell>
        </row>
        <row r="2781">
          <cell r="B2781">
            <v>722290200</v>
          </cell>
          <cell r="C2781">
            <v>722777850</v>
          </cell>
        </row>
        <row r="2897">
          <cell r="EB2897">
            <v>842121943</v>
          </cell>
          <cell r="EC2897">
            <v>842121943</v>
          </cell>
        </row>
        <row r="3272">
          <cell r="EB3272">
            <v>766376299</v>
          </cell>
          <cell r="EC3272">
            <v>766376299</v>
          </cell>
        </row>
        <row r="3355">
          <cell r="B3355">
            <v>842121943</v>
          </cell>
          <cell r="C3355">
            <v>840458615</v>
          </cell>
        </row>
        <row r="3810">
          <cell r="B3810">
            <v>766376299</v>
          </cell>
          <cell r="C3810">
            <v>766333842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3"/>
      <sheetName val="Sheet1"/>
      <sheetName val="Sheet4"/>
      <sheetName val="Pendapatan Lainlain"/>
      <sheetName val="Sheet2"/>
      <sheetName val="2022"/>
    </sheetNames>
    <sheetDataSet>
      <sheetData sheetId="0">
        <row r="35">
          <cell r="TJ35">
            <v>0</v>
          </cell>
        </row>
        <row r="184">
          <cell r="HG184">
            <v>0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"/>
      <sheetName val="sederhana"/>
      <sheetName val="Sheet3"/>
    </sheetNames>
    <sheetDataSet>
      <sheetData sheetId="0">
        <row r="7">
          <cell r="G7">
            <v>42237841.657657653</v>
          </cell>
        </row>
        <row r="26">
          <cell r="AF26">
            <v>59885000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0"/>
  <sheetViews>
    <sheetView zoomScaleNormal="100" workbookViewId="0">
      <selection activeCell="F223" sqref="F223"/>
    </sheetView>
  </sheetViews>
  <sheetFormatPr defaultRowHeight="15" x14ac:dyDescent="0.25"/>
  <cols>
    <col min="1" max="1" width="5.42578125" style="64" customWidth="1"/>
    <col min="2" max="2" width="28" style="73" customWidth="1"/>
    <col min="3" max="3" width="15.42578125" customWidth="1"/>
    <col min="4" max="4" width="15.85546875" customWidth="1"/>
    <col min="5" max="5" width="15.5703125" customWidth="1"/>
    <col min="6" max="6" width="14.7109375" customWidth="1"/>
    <col min="7" max="7" width="16" style="64" bestFit="1" customWidth="1"/>
    <col min="8" max="8" width="15.5703125" style="64" customWidth="1"/>
    <col min="9" max="9" width="15.140625" style="64" customWidth="1"/>
    <col min="10" max="10" width="15.28515625" style="64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2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2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2</v>
      </c>
      <c r="B3" s="2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"/>
      <c r="C4" s="8"/>
      <c r="D4" s="8"/>
      <c r="E4" s="8"/>
      <c r="F4" s="9"/>
      <c r="G4" s="10"/>
      <c r="H4" s="10"/>
      <c r="I4" s="10"/>
      <c r="J4" s="10"/>
      <c r="K4" s="5"/>
      <c r="M4" s="11"/>
    </row>
    <row r="5" spans="1:13" x14ac:dyDescent="0.25">
      <c r="A5" s="113" t="s">
        <v>3</v>
      </c>
      <c r="B5" s="115" t="s">
        <v>4</v>
      </c>
      <c r="C5" s="117" t="s">
        <v>5</v>
      </c>
      <c r="D5" s="117"/>
      <c r="E5" s="118" t="s">
        <v>6</v>
      </c>
      <c r="F5" s="118"/>
      <c r="G5" s="119" t="s">
        <v>7</v>
      </c>
      <c r="H5" s="119"/>
      <c r="I5" s="111" t="s">
        <v>8</v>
      </c>
      <c r="J5" s="112"/>
      <c r="K5" s="5"/>
      <c r="M5" s="11"/>
    </row>
    <row r="6" spans="1:13" x14ac:dyDescent="0.25">
      <c r="A6" s="114"/>
      <c r="B6" s="116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17">
        <v>590518</v>
      </c>
      <c r="D7" s="17"/>
      <c r="E7" s="18">
        <f>'[1]OKTOBER JL 23'!E7+'[1]NOVEMBER 23'!E7+'[1]DESEMBER 23'!E7</f>
        <v>12964363042</v>
      </c>
      <c r="F7" s="19">
        <f>'[1]OKTOBER JL 23'!F7+'[1]NOVEMBER 23'!F7+'[1]DESEMBER 23'!F7</f>
        <v>12962937120</v>
      </c>
      <c r="G7" s="20">
        <f>C7+E7-F7</f>
        <v>2016440</v>
      </c>
      <c r="H7" s="20"/>
      <c r="I7" s="21"/>
      <c r="J7" s="22"/>
      <c r="K7" s="23">
        <f>G7</f>
        <v>2016440</v>
      </c>
      <c r="M7" s="24"/>
    </row>
    <row r="8" spans="1:13" x14ac:dyDescent="0.25">
      <c r="A8" s="15">
        <v>11105</v>
      </c>
      <c r="B8" s="25" t="s">
        <v>12</v>
      </c>
      <c r="C8" s="17">
        <v>0</v>
      </c>
      <c r="D8" s="17"/>
      <c r="E8" s="18">
        <f>'[1]OKTOBER JL 23'!E8+'[1]NOVEMBER 23'!E8+'[1]DESEMBER 23'!E8</f>
        <v>0</v>
      </c>
      <c r="F8" s="19">
        <f>'[1]OKTOBER JL 23'!F8+'[1]NOVEMBER 23'!F8+'[1]DESEMBER 23'!F8</f>
        <v>0</v>
      </c>
      <c r="G8" s="20">
        <f t="shared" ref="G8:G14" si="0">C8+E8-F8</f>
        <v>0</v>
      </c>
      <c r="H8" s="20"/>
      <c r="I8" s="21"/>
      <c r="J8" s="22"/>
      <c r="K8" s="5"/>
      <c r="M8" s="24"/>
    </row>
    <row r="9" spans="1:13" x14ac:dyDescent="0.25">
      <c r="A9" s="15">
        <v>11106</v>
      </c>
      <c r="B9" s="16" t="s">
        <v>13</v>
      </c>
      <c r="C9" s="17">
        <v>1269729862</v>
      </c>
      <c r="D9" s="17"/>
      <c r="E9" s="18">
        <f>'[1]OKTOBER JL 23'!E9+'[1]NOVEMBER 23'!E9+'[1]DESEMBER 23'!E9</f>
        <v>5006867382</v>
      </c>
      <c r="F9" s="19">
        <f>'[1]OKTOBER JL 23'!F9+'[1]NOVEMBER 23'!F9+'[1]DESEMBER 23'!F9</f>
        <v>4891352459</v>
      </c>
      <c r="G9" s="20">
        <f t="shared" si="0"/>
        <v>1385244785</v>
      </c>
      <c r="H9" s="20"/>
      <c r="I9" s="21"/>
      <c r="J9" s="22"/>
      <c r="K9" s="23"/>
      <c r="L9" s="26">
        <f>F9-E9</f>
        <v>-115514923</v>
      </c>
      <c r="M9" s="24"/>
    </row>
    <row r="10" spans="1:13" x14ac:dyDescent="0.25">
      <c r="A10" s="15">
        <v>11107</v>
      </c>
      <c r="B10" s="16" t="s">
        <v>14</v>
      </c>
      <c r="C10" s="17">
        <v>59980949</v>
      </c>
      <c r="D10" s="17"/>
      <c r="E10" s="18">
        <f>'[1]OKTOBER JL 23'!E10+'[1]NOVEMBER 23'!E10+'[1]DESEMBER 23'!E10</f>
        <v>32445081</v>
      </c>
      <c r="F10" s="19">
        <f>'[1]OKTOBER JL 23'!F10+'[1]NOVEMBER 23'!F10+'[1]DESEMBER 23'!F10</f>
        <v>242900</v>
      </c>
      <c r="G10" s="20">
        <f t="shared" si="0"/>
        <v>92183130</v>
      </c>
      <c r="H10" s="20"/>
      <c r="I10" s="21"/>
      <c r="J10" s="22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17">
        <v>0</v>
      </c>
      <c r="D11" s="17"/>
      <c r="E11" s="18">
        <f>'[1]OKTOBER JL 23'!E11+'[1]NOVEMBER 23'!E11+'[1]DESEMBER 23'!E11</f>
        <v>0</v>
      </c>
      <c r="F11" s="19">
        <f>'[1]OKTOBER JL 23'!F11+'[1]NOVEMBER 23'!F11+'[1]DESEMBER 23'!F11</f>
        <v>0</v>
      </c>
      <c r="G11" s="20">
        <f t="shared" si="0"/>
        <v>0</v>
      </c>
      <c r="H11" s="20"/>
      <c r="I11" s="21"/>
      <c r="J11" s="22"/>
      <c r="K11" s="5"/>
      <c r="M11" s="24"/>
    </row>
    <row r="12" spans="1:13" x14ac:dyDescent="0.25">
      <c r="A12" s="15">
        <v>11109</v>
      </c>
      <c r="B12" s="16" t="s">
        <v>16</v>
      </c>
      <c r="C12" s="17">
        <v>501151125</v>
      </c>
      <c r="D12" s="17"/>
      <c r="E12" s="18">
        <f>'[1]OKTOBER JL 23'!E12+'[1]NOVEMBER 23'!E12+'[1]DESEMBER 23'!E12</f>
        <v>255235393</v>
      </c>
      <c r="F12" s="19">
        <f>'[1]OKTOBER JL 23'!F12+'[1]NOVEMBER 23'!F12+'[1]DESEMBER 23'!F12</f>
        <v>301044247</v>
      </c>
      <c r="G12" s="20">
        <f t="shared" si="0"/>
        <v>455342271</v>
      </c>
      <c r="H12" s="20"/>
      <c r="I12" s="21"/>
      <c r="J12" s="22"/>
      <c r="K12" s="23">
        <f>SUM(G8:G14)</f>
        <v>2699236307.4899998</v>
      </c>
      <c r="M12" s="24"/>
    </row>
    <row r="13" spans="1:13" x14ac:dyDescent="0.25">
      <c r="A13" s="15">
        <v>11110</v>
      </c>
      <c r="B13" s="16" t="s">
        <v>17</v>
      </c>
      <c r="C13" s="17">
        <v>723109863</v>
      </c>
      <c r="D13" s="17"/>
      <c r="E13" s="18">
        <f>'[1]OKTOBER JL 23'!E13+'[1]NOVEMBER 23'!E13+'[1]DESEMBER 23'!E13</f>
        <v>6968560</v>
      </c>
      <c r="F13" s="19">
        <f>'[1]OKTOBER JL 23'!F13+'[1]NOVEMBER 23'!F13+'[1]DESEMBER 23'!F13</f>
        <v>1513717</v>
      </c>
      <c r="G13" s="20">
        <f t="shared" si="0"/>
        <v>728564706</v>
      </c>
      <c r="H13" s="20"/>
      <c r="I13" s="21"/>
      <c r="J13" s="22"/>
      <c r="K13" s="23"/>
      <c r="M13" s="24"/>
    </row>
    <row r="14" spans="1:13" x14ac:dyDescent="0.25">
      <c r="A14" s="15">
        <v>11111</v>
      </c>
      <c r="B14" s="16" t="s">
        <v>18</v>
      </c>
      <c r="C14" s="17">
        <v>72563452</v>
      </c>
      <c r="D14" s="17"/>
      <c r="E14" s="18">
        <f>'[1]OKTOBER JL 23'!E14+'[1]NOVEMBER 23'!E14+'[1]DESEMBER 23'!E14</f>
        <v>1411501193.5599999</v>
      </c>
      <c r="F14" s="19">
        <f>'[1]OKTOBER JL 23'!F14+'[1]NOVEMBER 23'!F14+'[1]DESEMBER 23'!F14</f>
        <v>1446163230.0699999</v>
      </c>
      <c r="G14" s="20">
        <f t="shared" si="0"/>
        <v>37901415.49000001</v>
      </c>
      <c r="H14" s="20"/>
      <c r="I14" s="21"/>
      <c r="J14" s="22"/>
      <c r="K14" s="23"/>
      <c r="M14" s="24"/>
    </row>
    <row r="15" spans="1:13" x14ac:dyDescent="0.25">
      <c r="A15" s="15"/>
      <c r="B15" s="16"/>
      <c r="C15" s="27">
        <v>2627125769</v>
      </c>
      <c r="D15" s="17"/>
      <c r="E15" s="28">
        <f>SUM(E7:E14)</f>
        <v>19677380651.560001</v>
      </c>
      <c r="F15" s="29">
        <f>SUM(F7:F14)</f>
        <v>19603253673.07</v>
      </c>
      <c r="G15" s="30">
        <f>C15+E15-F15</f>
        <v>2701252747.4900017</v>
      </c>
      <c r="H15" s="30"/>
      <c r="I15" s="31"/>
      <c r="J15" s="22"/>
      <c r="K15" s="5"/>
      <c r="M15" s="24"/>
    </row>
    <row r="16" spans="1:13" x14ac:dyDescent="0.25">
      <c r="A16" s="32"/>
      <c r="B16" s="16"/>
      <c r="C16" s="17">
        <v>0</v>
      </c>
      <c r="D16" s="17"/>
      <c r="E16" s="28"/>
      <c r="F16" s="19">
        <f>'[1]JULI JL 23'!F16+'[1]AGUSTUS 23'!F16+'[1]SEPTEMBER 23'!F16</f>
        <v>0</v>
      </c>
      <c r="G16" s="20">
        <f t="shared" ref="G16:G59" si="1">C16+E16-F16</f>
        <v>0</v>
      </c>
      <c r="H16" s="20"/>
      <c r="I16" s="33"/>
      <c r="J16" s="34"/>
      <c r="K16" s="35"/>
      <c r="M16" s="24"/>
    </row>
    <row r="17" spans="1:13" x14ac:dyDescent="0.25">
      <c r="A17" s="36">
        <v>11301</v>
      </c>
      <c r="B17" s="16" t="s">
        <v>19</v>
      </c>
      <c r="C17" s="17">
        <v>0</v>
      </c>
      <c r="D17" s="17"/>
      <c r="E17" s="18">
        <f>'[1]OKTOBER JL 23'!E17+'[1]NOVEMBER 23'!E17+'[1]DESEMBER 23'!E17</f>
        <v>811566117.97000003</v>
      </c>
      <c r="F17" s="19">
        <f>'[1]OKTOBER JL 23'!F17+'[1]NOVEMBER 23'!F17+'[1]DESEMBER 23'!F17</f>
        <v>771138407.36999869</v>
      </c>
      <c r="G17" s="20">
        <f>C17+E17-F17</f>
        <v>40427710.600001335</v>
      </c>
      <c r="H17" s="20"/>
      <c r="I17" s="21"/>
      <c r="J17" s="22"/>
      <c r="K17" s="26">
        <f>G17-'[2]FC Samya'!$F$103</f>
        <v>37341347.600001335</v>
      </c>
      <c r="M17" s="24"/>
    </row>
    <row r="18" spans="1:13" x14ac:dyDescent="0.25">
      <c r="A18" s="36">
        <v>11301</v>
      </c>
      <c r="B18" s="16" t="s">
        <v>20</v>
      </c>
      <c r="C18" s="17">
        <v>53384859</v>
      </c>
      <c r="D18" s="17"/>
      <c r="E18" s="18">
        <f>'[1]OKTOBER JL 23'!E18+'[1]NOVEMBER 23'!E18+'[1]DESEMBER 23'!E18</f>
        <v>5563695033.6000004</v>
      </c>
      <c r="F18" s="19">
        <f>'[1]OKTOBER JL 23'!F18+'[1]NOVEMBER 23'!F18+'[1]DESEMBER 23'!F18</f>
        <v>5112806498.6300011</v>
      </c>
      <c r="G18" s="20">
        <f t="shared" si="1"/>
        <v>504273393.96999931</v>
      </c>
      <c r="H18" s="20"/>
      <c r="I18" s="21"/>
      <c r="J18" s="22"/>
      <c r="K18" s="37">
        <f>E18-F18</f>
        <v>450888534.96999931</v>
      </c>
      <c r="M18" s="24"/>
    </row>
    <row r="19" spans="1:13" x14ac:dyDescent="0.25">
      <c r="A19" s="15"/>
      <c r="B19" s="16"/>
      <c r="C19" s="27">
        <v>53384859</v>
      </c>
      <c r="D19" s="17"/>
      <c r="E19" s="28">
        <f>SUM(E17:E18)</f>
        <v>6375261151.5700006</v>
      </c>
      <c r="F19" s="28">
        <f>SUM(F17:F18)</f>
        <v>5883944906</v>
      </c>
      <c r="G19" s="30">
        <f>C19+E19-F19</f>
        <v>544701104.57000065</v>
      </c>
      <c r="H19" s="30"/>
      <c r="I19" s="31"/>
      <c r="J19" s="22"/>
      <c r="M19" s="24"/>
    </row>
    <row r="20" spans="1:13" x14ac:dyDescent="0.25">
      <c r="A20" s="15"/>
      <c r="B20" s="16"/>
      <c r="C20" s="17">
        <v>0</v>
      </c>
      <c r="D20" s="17"/>
      <c r="E20" s="38"/>
      <c r="F20" s="38"/>
      <c r="G20" s="20">
        <f t="shared" si="1"/>
        <v>0</v>
      </c>
      <c r="H20" s="20"/>
      <c r="I20" s="21"/>
      <c r="J20" s="22"/>
      <c r="K20" s="26">
        <f>G9-443707514</f>
        <v>941537271</v>
      </c>
      <c r="M20" s="24"/>
    </row>
    <row r="21" spans="1:13" x14ac:dyDescent="0.25">
      <c r="A21" s="15">
        <v>11401</v>
      </c>
      <c r="B21" s="16" t="s">
        <v>21</v>
      </c>
      <c r="C21" s="17">
        <v>25873</v>
      </c>
      <c r="D21" s="17"/>
      <c r="E21" s="18">
        <f>'[1]OKTOBER JL 23'!E21+'[1]NOVEMBER 23'!E21+'[1]DESEMBER 23'!E21</f>
        <v>3000000</v>
      </c>
      <c r="F21" s="19">
        <f>'[1]OKTOBER JL 23'!F21+'[1]NOVEMBER 23'!F21+'[1]DESEMBER 23'!F21</f>
        <v>3025873</v>
      </c>
      <c r="G21" s="20">
        <f>C21+E21-F21</f>
        <v>0</v>
      </c>
      <c r="H21" s="20"/>
      <c r="I21" s="21"/>
      <c r="J21" s="22"/>
      <c r="M21" s="24"/>
    </row>
    <row r="22" spans="1:13" x14ac:dyDescent="0.25">
      <c r="A22" s="15">
        <v>11401</v>
      </c>
      <c r="B22" s="16" t="s">
        <v>22</v>
      </c>
      <c r="C22" s="17">
        <v>90596724</v>
      </c>
      <c r="D22" s="17"/>
      <c r="E22" s="18">
        <f>'[1]OKTOBER JL 23'!E22+'[1]NOVEMBER 23'!E22+'[1]DESEMBER 23'!E22</f>
        <v>0</v>
      </c>
      <c r="F22" s="19">
        <f>'[1]OKTOBER JL 23'!F22+'[1]NOVEMBER 23'!F22+'[1]DESEMBER 23'!F22</f>
        <v>0</v>
      </c>
      <c r="G22" s="20">
        <f>C22+E22-F22</f>
        <v>90596724</v>
      </c>
      <c r="H22" s="20"/>
      <c r="I22" s="21"/>
      <c r="J22" s="22"/>
      <c r="M22" s="24"/>
    </row>
    <row r="23" spans="1:13" x14ac:dyDescent="0.25">
      <c r="A23" s="15">
        <v>11401</v>
      </c>
      <c r="B23" s="16" t="s">
        <v>23</v>
      </c>
      <c r="C23" s="17">
        <v>42376060</v>
      </c>
      <c r="D23" s="17"/>
      <c r="E23" s="18">
        <f>'[1]OKTOBER JL 23'!E23+'[1]NOVEMBER 23'!E23+'[1]DESEMBER 23'!E23</f>
        <v>0</v>
      </c>
      <c r="F23" s="19">
        <f>'[1]OKTOBER JL 23'!F23+'[1]NOVEMBER 23'!F23+'[1]DESEMBER 23'!F23</f>
        <v>6000000</v>
      </c>
      <c r="G23" s="20">
        <f t="shared" si="1"/>
        <v>36376060</v>
      </c>
      <c r="H23" s="20"/>
      <c r="I23" s="21"/>
      <c r="J23" s="22"/>
      <c r="M23" s="24"/>
    </row>
    <row r="24" spans="1:13" x14ac:dyDescent="0.25">
      <c r="A24" s="15">
        <v>11401</v>
      </c>
      <c r="B24" s="16" t="s">
        <v>24</v>
      </c>
      <c r="C24" s="17">
        <v>16920000</v>
      </c>
      <c r="D24" s="17"/>
      <c r="E24" s="18">
        <f>'[1]OKTOBER JL 23'!E24+'[1]NOVEMBER 23'!E24+'[1]DESEMBER 23'!E24</f>
        <v>0</v>
      </c>
      <c r="F24" s="19">
        <f>'[1]OKTOBER JL 23'!F24+'[1]NOVEMBER 23'!F24+'[1]DESEMBER 23'!F24</f>
        <v>0</v>
      </c>
      <c r="G24" s="20">
        <f t="shared" si="1"/>
        <v>16920000</v>
      </c>
      <c r="H24" s="20"/>
      <c r="I24" s="21"/>
      <c r="J24" s="22"/>
      <c r="M24" s="24"/>
    </row>
    <row r="25" spans="1:13" x14ac:dyDescent="0.25">
      <c r="A25" s="15">
        <v>11401</v>
      </c>
      <c r="B25" s="16" t="s">
        <v>25</v>
      </c>
      <c r="C25" s="17">
        <v>60000000</v>
      </c>
      <c r="D25" s="17"/>
      <c r="E25" s="18">
        <f>'[1]OKTOBER JL 23'!E25+'[1]NOVEMBER 23'!E25+'[1]DESEMBER 23'!E25</f>
        <v>0</v>
      </c>
      <c r="F25" s="19">
        <f>'[1]OKTOBER JL 23'!F25+'[1]NOVEMBER 23'!F25+'[1]DESEMBER 23'!F25</f>
        <v>60000000</v>
      </c>
      <c r="G25" s="20">
        <f t="shared" si="1"/>
        <v>0</v>
      </c>
      <c r="H25" s="20"/>
      <c r="I25" s="21"/>
      <c r="J25" s="22"/>
      <c r="L25" s="26">
        <f>G19-H95</f>
        <v>318241092.38738799</v>
      </c>
      <c r="M25" s="24"/>
    </row>
    <row r="26" spans="1:13" x14ac:dyDescent="0.25">
      <c r="A26" s="15">
        <v>11401</v>
      </c>
      <c r="B26" s="16" t="s">
        <v>26</v>
      </c>
      <c r="C26" s="17">
        <v>0</v>
      </c>
      <c r="D26" s="17"/>
      <c r="E26" s="18">
        <f>'[1]OKTOBER JL 23'!E26+'[1]NOVEMBER 23'!E26+'[1]DESEMBER 23'!E26</f>
        <v>5250000</v>
      </c>
      <c r="F26" s="19">
        <f>'[1]OKTOBER JL 23'!F26+'[1]NOVEMBER 23'!F26+'[1]DESEMBER 23'!F26</f>
        <v>0</v>
      </c>
      <c r="G26" s="17">
        <f t="shared" si="1"/>
        <v>5250000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17">
        <v>0</v>
      </c>
      <c r="D27" s="17"/>
      <c r="E27" s="18">
        <f>'[1]OKTOBER JL 23'!E27+'[1]NOVEMBER 23'!E27+'[1]DESEMBER 23'!E27</f>
        <v>16000000</v>
      </c>
      <c r="F27" s="19">
        <f>'[1]OKTOBER JL 23'!F27+'[1]NOVEMBER 23'!F27+'[1]DESEMBER 23'!F27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27">
        <v>209918657</v>
      </c>
      <c r="D28" s="17"/>
      <c r="E28" s="28">
        <f>SUM(E21:E27)</f>
        <v>24250000</v>
      </c>
      <c r="F28" s="28">
        <f>SUM(F21:F27)</f>
        <v>69025873</v>
      </c>
      <c r="G28" s="30">
        <f>C28+E28-F28</f>
        <v>165142784</v>
      </c>
      <c r="H28" s="30"/>
      <c r="I28" s="31"/>
      <c r="J28" s="22"/>
      <c r="M28" s="24"/>
    </row>
    <row r="29" spans="1:13" x14ac:dyDescent="0.25">
      <c r="A29" s="32"/>
      <c r="B29" s="16"/>
      <c r="C29" s="17">
        <v>0</v>
      </c>
      <c r="D29" s="17"/>
      <c r="E29" s="38"/>
      <c r="F29" s="38"/>
      <c r="G29" s="20">
        <f t="shared" si="1"/>
        <v>0</v>
      </c>
      <c r="H29" s="20"/>
      <c r="I29" s="33"/>
      <c r="J29" s="34"/>
      <c r="M29" s="24"/>
    </row>
    <row r="30" spans="1:13" x14ac:dyDescent="0.25">
      <c r="A30" s="41">
        <v>11402</v>
      </c>
      <c r="B30" s="16" t="s">
        <v>28</v>
      </c>
      <c r="C30" s="17">
        <v>11744635</v>
      </c>
      <c r="D30" s="17"/>
      <c r="E30" s="18">
        <f>'[1]OKTOBER JL 23'!E30+'[1]NOVEMBER 23'!E30+'[1]DESEMBER 23'!E30</f>
        <v>0</v>
      </c>
      <c r="F30" s="19">
        <f>'[1]OKTOBER JL 23'!F30+'[1]NOVEMBER 23'!F30+'[1]DESEMBER 23'!F30</f>
        <v>0</v>
      </c>
      <c r="G30" s="20">
        <f>C30+E30-F30</f>
        <v>11744635</v>
      </c>
      <c r="H30" s="20"/>
      <c r="I30" s="33"/>
      <c r="J30" s="34"/>
      <c r="M30" s="24"/>
    </row>
    <row r="31" spans="1:13" x14ac:dyDescent="0.25">
      <c r="A31" s="41">
        <v>11402</v>
      </c>
      <c r="B31" s="16" t="s">
        <v>29</v>
      </c>
      <c r="C31" s="17">
        <v>115000000</v>
      </c>
      <c r="D31" s="17"/>
      <c r="E31" s="18">
        <f>'[1]OKTOBER JL 23'!E31+'[1]NOVEMBER 23'!E31+'[1]DESEMBER 23'!E31</f>
        <v>0</v>
      </c>
      <c r="F31" s="19">
        <f>'[1]OKTOBER JL 23'!F31+'[1]NOVEMBER 23'!F31+'[1]DESEMBER 23'!F31</f>
        <v>1000000</v>
      </c>
      <c r="G31" s="20">
        <f t="shared" ref="G31:G38" si="2">C31+E31-F31</f>
        <v>114000000</v>
      </c>
      <c r="H31" s="20"/>
      <c r="I31" s="33"/>
      <c r="J31" s="34"/>
      <c r="M31" s="24"/>
    </row>
    <row r="32" spans="1:13" x14ac:dyDescent="0.25">
      <c r="A32" s="41">
        <v>11402</v>
      </c>
      <c r="B32" s="16" t="s">
        <v>30</v>
      </c>
      <c r="C32" s="17">
        <v>28323470</v>
      </c>
      <c r="D32" s="17"/>
      <c r="E32" s="18">
        <f>'[1]OKTOBER JL 23'!E32+'[1]NOVEMBER 23'!E32+'[1]DESEMBER 23'!E32</f>
        <v>0</v>
      </c>
      <c r="F32" s="19">
        <f>'[1]OKTOBER JL 23'!F32+'[1]NOVEMBER 23'!F32+'[1]DESEMBER 23'!F32</f>
        <v>0</v>
      </c>
      <c r="G32" s="20">
        <f t="shared" si="2"/>
        <v>28323470</v>
      </c>
      <c r="H32" s="20"/>
      <c r="I32" s="33"/>
      <c r="J32" s="34"/>
      <c r="M32" s="24"/>
    </row>
    <row r="33" spans="1:13" x14ac:dyDescent="0.25">
      <c r="A33" s="41">
        <v>11402</v>
      </c>
      <c r="B33" s="16" t="s">
        <v>31</v>
      </c>
      <c r="C33" s="17">
        <v>50000000</v>
      </c>
      <c r="D33" s="17"/>
      <c r="E33" s="18">
        <f>'[1]OKTOBER JL 23'!E33+'[1]NOVEMBER 23'!E33+'[1]DESEMBER 23'!E33</f>
        <v>0</v>
      </c>
      <c r="F33" s="19">
        <f>'[1]OKTOBER JL 23'!F33+'[1]NOVEMBER 23'!F33+'[1]DESEMBER 23'!F33</f>
        <v>0</v>
      </c>
      <c r="G33" s="20">
        <f t="shared" si="2"/>
        <v>50000000</v>
      </c>
      <c r="H33" s="20"/>
      <c r="I33" s="33"/>
      <c r="J33" s="34"/>
      <c r="M33" s="24"/>
    </row>
    <row r="34" spans="1:13" x14ac:dyDescent="0.25">
      <c r="A34" s="41">
        <v>11402</v>
      </c>
      <c r="B34" s="16" t="s">
        <v>32</v>
      </c>
      <c r="C34" s="17">
        <v>23000000</v>
      </c>
      <c r="D34" s="17"/>
      <c r="E34" s="18">
        <f>'[1]OKTOBER JL 23'!E34+'[1]NOVEMBER 23'!E34+'[1]DESEMBER 23'!E34</f>
        <v>0</v>
      </c>
      <c r="F34" s="19">
        <f>'[1]OKTOBER JL 23'!F34+'[1]NOVEMBER 23'!F34+'[1]DESEMBER 23'!F34</f>
        <v>0</v>
      </c>
      <c r="G34" s="20">
        <f t="shared" si="2"/>
        <v>23000000</v>
      </c>
      <c r="H34" s="20"/>
      <c r="I34" s="33"/>
      <c r="J34" s="34"/>
      <c r="M34" s="24"/>
    </row>
    <row r="35" spans="1:13" x14ac:dyDescent="0.25">
      <c r="A35" s="41">
        <v>11402</v>
      </c>
      <c r="B35" s="16" t="s">
        <v>33</v>
      </c>
      <c r="C35" s="17">
        <v>35896000</v>
      </c>
      <c r="D35" s="17"/>
      <c r="E35" s="18">
        <f>'[1]OKTOBER JL 23'!E35+'[1]NOVEMBER 23'!E35+'[1]DESEMBER 23'!E35</f>
        <v>0</v>
      </c>
      <c r="F35" s="19">
        <f>'[1]OKTOBER JL 23'!F35+'[1]NOVEMBER 23'!F35+'[1]DESEMBER 23'!F35</f>
        <v>0</v>
      </c>
      <c r="G35" s="20">
        <f t="shared" si="2"/>
        <v>35896000</v>
      </c>
      <c r="H35" s="20"/>
      <c r="I35" s="33"/>
      <c r="J35" s="34"/>
      <c r="M35" s="24"/>
    </row>
    <row r="36" spans="1:13" x14ac:dyDescent="0.25">
      <c r="A36" s="41">
        <v>11402</v>
      </c>
      <c r="B36" s="16" t="s">
        <v>34</v>
      </c>
      <c r="C36" s="17">
        <v>163136696</v>
      </c>
      <c r="D36" s="17"/>
      <c r="E36" s="18">
        <f>'[1]OKTOBER JL 23'!E36+'[1]NOVEMBER 23'!E36+'[1]DESEMBER 23'!E36</f>
        <v>0</v>
      </c>
      <c r="F36" s="19">
        <f>'[1]OKTOBER JL 23'!F36+'[1]NOVEMBER 23'!F36+'[1]DESEMBER 23'!F36</f>
        <v>0</v>
      </c>
      <c r="G36" s="20">
        <f t="shared" si="2"/>
        <v>163136696</v>
      </c>
      <c r="H36" s="20"/>
      <c r="I36" s="33"/>
      <c r="J36" s="34"/>
      <c r="M36" s="24"/>
    </row>
    <row r="37" spans="1:13" x14ac:dyDescent="0.25">
      <c r="A37" s="41">
        <v>11402</v>
      </c>
      <c r="B37" s="16" t="s">
        <v>35</v>
      </c>
      <c r="C37" s="17">
        <v>92144250</v>
      </c>
      <c r="D37" s="17"/>
      <c r="E37" s="18">
        <f>'[1]OKTOBER JL 23'!E37+'[1]NOVEMBER 23'!E37+'[1]DESEMBER 23'!E37</f>
        <v>0</v>
      </c>
      <c r="F37" s="19">
        <f>'[1]OKTOBER JL 23'!F37+'[1]NOVEMBER 23'!F37+'[1]DESEMBER 23'!F37</f>
        <v>0</v>
      </c>
      <c r="G37" s="20">
        <f t="shared" si="2"/>
        <v>92144250</v>
      </c>
      <c r="H37" s="20"/>
      <c r="I37" s="33"/>
      <c r="J37" s="34"/>
      <c r="M37" s="24"/>
    </row>
    <row r="38" spans="1:13" x14ac:dyDescent="0.25">
      <c r="A38" s="41">
        <v>11402</v>
      </c>
      <c r="B38" s="16" t="s">
        <v>36</v>
      </c>
      <c r="C38" s="17">
        <v>56674500</v>
      </c>
      <c r="D38" s="17"/>
      <c r="E38" s="18">
        <f>'[1]OKTOBER JL 23'!E38+'[1]NOVEMBER 23'!E38+'[1]DESEMBER 23'!E38</f>
        <v>0</v>
      </c>
      <c r="F38" s="19">
        <f>'[1]OKTOBER JL 23'!F38+'[1]NOVEMBER 23'!F38+'[1]DESEMBER 23'!F38</f>
        <v>0</v>
      </c>
      <c r="G38" s="20">
        <f t="shared" si="2"/>
        <v>56674500</v>
      </c>
      <c r="H38" s="20"/>
      <c r="I38" s="33"/>
      <c r="J38" s="34"/>
      <c r="M38" s="24"/>
    </row>
    <row r="39" spans="1:13" x14ac:dyDescent="0.25">
      <c r="A39" s="32"/>
      <c r="B39" s="16"/>
      <c r="C39" s="27">
        <v>575919551</v>
      </c>
      <c r="D39" s="27"/>
      <c r="E39" s="18">
        <f>'[1]JULI JL 23'!E39+'[1]AGUSTUS 23'!E39+'[1]SEPTEMBER 23'!E39+'[1]OKTOBER 23'!E39</f>
        <v>0</v>
      </c>
      <c r="F39" s="28">
        <f>SUM(F30:F38)</f>
        <v>1000000</v>
      </c>
      <c r="G39" s="30">
        <f>C39+E39-F39</f>
        <v>574919551</v>
      </c>
      <c r="H39" s="20"/>
      <c r="I39" s="33"/>
      <c r="J39" s="34"/>
      <c r="M39" s="24"/>
    </row>
    <row r="40" spans="1:13" x14ac:dyDescent="0.25">
      <c r="A40" s="32"/>
      <c r="B40" s="16"/>
      <c r="C40" s="17"/>
      <c r="D40" s="17"/>
      <c r="E40" s="18">
        <f>'[1]JULI JL 23'!E40+'[1]AGUSTUS 23'!E40+'[1]SEPTEMBER 23'!E40+'[1]OKTOBER 23'!E40</f>
        <v>0</v>
      </c>
      <c r="F40" s="38"/>
      <c r="G40" s="20"/>
      <c r="H40" s="20"/>
      <c r="I40" s="33"/>
      <c r="J40" s="34"/>
      <c r="M40" s="24"/>
    </row>
    <row r="41" spans="1:13" x14ac:dyDescent="0.25">
      <c r="A41" s="42">
        <v>11403</v>
      </c>
      <c r="B41" s="16" t="s">
        <v>37</v>
      </c>
      <c r="C41" s="17">
        <v>1779740836</v>
      </c>
      <c r="D41" s="17"/>
      <c r="E41" s="18">
        <f>'[1]OKTOBER JL 23'!E41+'[1]NOVEMBER 23'!E41+'[1]DESEMBER 23'!E41</f>
        <v>0</v>
      </c>
      <c r="F41" s="19">
        <f>'[1]OKTOBER JL 23'!F41+'[1]NOVEMBER 23'!F41</f>
        <v>0</v>
      </c>
      <c r="G41" s="20">
        <f>C41+E41-F41</f>
        <v>1779740836</v>
      </c>
      <c r="H41" s="20"/>
      <c r="I41" s="33"/>
      <c r="J41" s="34"/>
      <c r="M41" s="24"/>
    </row>
    <row r="42" spans="1:13" x14ac:dyDescent="0.25">
      <c r="A42" s="42"/>
      <c r="B42" s="16"/>
      <c r="C42" s="27">
        <v>1779740836</v>
      </c>
      <c r="D42" s="27"/>
      <c r="E42" s="18">
        <f>'[1]JULI JL 23'!E42+'[1]AGUSTUS 23'!E42+'[1]SEPTEMBER 23'!E42+'[1]OKTOBER 23'!E42</f>
        <v>0</v>
      </c>
      <c r="F42" s="38"/>
      <c r="G42" s="30">
        <f>C42+E42-F42</f>
        <v>1779740836</v>
      </c>
      <c r="H42" s="20"/>
      <c r="I42" s="33"/>
      <c r="J42" s="34"/>
      <c r="M42" s="24"/>
    </row>
    <row r="43" spans="1:13" x14ac:dyDescent="0.25">
      <c r="A43" s="42"/>
      <c r="B43" s="16"/>
      <c r="C43" s="17"/>
      <c r="D43" s="17"/>
      <c r="E43" s="18">
        <f>'[1]JULI JL 23'!E43+'[1]AGUSTUS 23'!E43+'[1]SEPTEMBER 23'!E43+'[1]OKTOBER 23'!E43</f>
        <v>0</v>
      </c>
      <c r="F43" s="38"/>
      <c r="G43" s="20"/>
      <c r="H43" s="20"/>
      <c r="I43" s="33"/>
      <c r="J43" s="34"/>
      <c r="M43" s="24"/>
    </row>
    <row r="44" spans="1:13" x14ac:dyDescent="0.25">
      <c r="A44" s="15">
        <v>11501</v>
      </c>
      <c r="B44" s="16" t="s">
        <v>38</v>
      </c>
      <c r="C44" s="17">
        <v>223087750</v>
      </c>
      <c r="D44" s="17"/>
      <c r="E44" s="18">
        <f>'[1]OKTOBER JL 23'!E44+'[1]NOVEMBER 23'!E44+'[1]DESEMBER 23'!E44</f>
        <v>4209310090</v>
      </c>
      <c r="F44" s="19">
        <f>'[1]OKTOBER JL 23'!F44+'[1]NOVEMBER 23'!F44+'[1]DESEMBER 23'!F44</f>
        <v>4076569638.2798905</v>
      </c>
      <c r="G44" s="20">
        <f>C44+E44-F44</f>
        <v>355828201.72010946</v>
      </c>
      <c r="H44" s="20"/>
      <c r="I44" s="21"/>
      <c r="J44" s="22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17">
        <v>15000000</v>
      </c>
      <c r="D45" s="17"/>
      <c r="E45" s="18">
        <f>'[1]OKTOBER JL 23'!E45+'[1]NOVEMBER 23'!E45+'[1]DESEMBER 23'!E45</f>
        <v>0</v>
      </c>
      <c r="F45" s="19">
        <f>'[1]OKTOBER JL 23'!F45+'[1]NOVEMBER 23'!F45+'[1]DESEMBER 23'!F45</f>
        <v>0</v>
      </c>
      <c r="G45" s="20">
        <f t="shared" ref="G45:G46" si="3">C45+E45-F45</f>
        <v>15000000</v>
      </c>
      <c r="H45" s="20"/>
      <c r="I45" s="21"/>
      <c r="J45" s="22"/>
      <c r="M45" s="24"/>
    </row>
    <row r="46" spans="1:13" x14ac:dyDescent="0.25">
      <c r="A46" s="15">
        <v>11504</v>
      </c>
      <c r="B46" s="16" t="s">
        <v>40</v>
      </c>
      <c r="C46" s="17">
        <v>0</v>
      </c>
      <c r="D46" s="17"/>
      <c r="E46" s="18">
        <f>'[1]OKTOBER JL 23'!E46+'[1]NOVEMBER 23'!E46+'[1]DESEMBER 23'!E46</f>
        <v>0</v>
      </c>
      <c r="F46" s="19">
        <f>'[1]OKTOBER JL 23'!F46+'[1]NOVEMBER 23'!F46+'[1]DESEMBER 23'!F46</f>
        <v>0</v>
      </c>
      <c r="G46" s="20">
        <f t="shared" si="3"/>
        <v>0</v>
      </c>
      <c r="H46" s="20"/>
      <c r="I46" s="21"/>
      <c r="J46" s="22"/>
      <c r="M46" s="24"/>
    </row>
    <row r="47" spans="1:13" x14ac:dyDescent="0.25">
      <c r="A47" s="15"/>
      <c r="B47" s="16"/>
      <c r="C47" s="27">
        <v>238087750</v>
      </c>
      <c r="D47" s="17"/>
      <c r="E47" s="28">
        <f>SUM(E44:E46)</f>
        <v>4209310090</v>
      </c>
      <c r="F47" s="28">
        <f>SUM(F44:F46)</f>
        <v>4076569638.2798905</v>
      </c>
      <c r="G47" s="30">
        <f>C47+E47-F47</f>
        <v>370828201.72010946</v>
      </c>
      <c r="H47" s="30"/>
      <c r="I47" s="31"/>
      <c r="J47" s="22"/>
      <c r="M47" s="24"/>
    </row>
    <row r="48" spans="1:13" x14ac:dyDescent="0.25">
      <c r="A48" s="15"/>
      <c r="B48" s="16"/>
      <c r="C48" s="17">
        <v>0</v>
      </c>
      <c r="D48" s="17"/>
      <c r="E48" s="38"/>
      <c r="F48" s="38"/>
      <c r="G48" s="20">
        <f t="shared" si="1"/>
        <v>0</v>
      </c>
      <c r="H48" s="20"/>
      <c r="I48" s="21"/>
      <c r="J48" s="22"/>
      <c r="M48" s="24"/>
    </row>
    <row r="49" spans="1:13" x14ac:dyDescent="0.25">
      <c r="A49" s="15">
        <v>11601</v>
      </c>
      <c r="B49" s="16" t="s">
        <v>41</v>
      </c>
      <c r="C49" s="17">
        <v>0</v>
      </c>
      <c r="D49" s="17"/>
      <c r="E49" s="18">
        <f>'[1]OKTOBER JL 23'!E49+'[1]NOVEMBER 23'!E49+'[1]DESEMBER 23'!E49</f>
        <v>0</v>
      </c>
      <c r="F49" s="19">
        <f>'[1]OKTOBER JL 23'!F49+'[1]NOVEMBER 23'!F49</f>
        <v>0</v>
      </c>
      <c r="G49" s="20">
        <f t="shared" si="1"/>
        <v>0</v>
      </c>
      <c r="H49" s="20"/>
      <c r="I49" s="21"/>
      <c r="J49" s="22"/>
      <c r="M49" s="24"/>
    </row>
    <row r="50" spans="1:13" x14ac:dyDescent="0.25">
      <c r="A50" s="15">
        <v>11602</v>
      </c>
      <c r="B50" s="16" t="s">
        <v>42</v>
      </c>
      <c r="C50" s="17">
        <v>0</v>
      </c>
      <c r="D50" s="17"/>
      <c r="E50" s="18">
        <f>'[1]OKTOBER JL 23'!E50+'[1]NOVEMBER 23'!E50+'[1]DESEMBER 23'!E50</f>
        <v>0</v>
      </c>
      <c r="F50" s="19">
        <f>'[1]OKTOBER JL 23'!F50+'[1]NOVEMBER 23'!F50+'[1]DESEMBER 23'!F50</f>
        <v>0</v>
      </c>
      <c r="G50" s="20">
        <f t="shared" si="1"/>
        <v>0</v>
      </c>
      <c r="H50" s="20"/>
      <c r="I50" s="21"/>
      <c r="J50" s="22"/>
      <c r="M50" s="24"/>
    </row>
    <row r="51" spans="1:13" x14ac:dyDescent="0.25">
      <c r="A51" s="15">
        <v>11603</v>
      </c>
      <c r="B51" s="16" t="s">
        <v>43</v>
      </c>
      <c r="C51" s="17">
        <v>0</v>
      </c>
      <c r="D51" s="17"/>
      <c r="E51" s="18">
        <f>'[1]OKTOBER JL 23'!E51+'[1]NOVEMBER 23'!E51+'[1]DESEMBER 23'!E51</f>
        <v>0</v>
      </c>
      <c r="F51" s="19">
        <f>'[1]OKTOBER JL 23'!F51+'[1]NOVEMBER 23'!F51+'[1]DESEMBER 23'!F51</f>
        <v>0</v>
      </c>
      <c r="G51" s="20">
        <f t="shared" si="1"/>
        <v>0</v>
      </c>
      <c r="H51" s="20"/>
      <c r="I51" s="21"/>
      <c r="J51" s="22"/>
      <c r="M51" s="24"/>
    </row>
    <row r="52" spans="1:13" x14ac:dyDescent="0.25">
      <c r="A52" s="15">
        <v>11604</v>
      </c>
      <c r="B52" s="16" t="s">
        <v>44</v>
      </c>
      <c r="C52" s="17">
        <v>0</v>
      </c>
      <c r="D52" s="17"/>
      <c r="E52" s="18">
        <f>'[1]OKTOBER JL 23'!E52+'[1]NOVEMBER 23'!E52+'[1]DESEMBER 23'!E52</f>
        <v>0</v>
      </c>
      <c r="F52" s="19">
        <f>'[1]OKTOBER JL 23'!F52+'[1]NOVEMBER 23'!F52+'[1]DESEMBER 23'!F52</f>
        <v>0</v>
      </c>
      <c r="G52" s="20">
        <f t="shared" si="1"/>
        <v>0</v>
      </c>
      <c r="H52" s="20"/>
      <c r="I52" s="21"/>
      <c r="J52" s="22"/>
      <c r="M52" s="24"/>
    </row>
    <row r="53" spans="1:13" x14ac:dyDescent="0.25">
      <c r="A53" s="15">
        <v>11606</v>
      </c>
      <c r="B53" s="16" t="s">
        <v>45</v>
      </c>
      <c r="C53" s="17">
        <v>8022824</v>
      </c>
      <c r="D53" s="17"/>
      <c r="E53" s="18">
        <f>'[1]OKTOBER JL 23'!E53+'[1]NOVEMBER 23'!E53+'[1]DESEMBER 23'!E53</f>
        <v>0</v>
      </c>
      <c r="F53" s="19">
        <f>'[1]OKTOBER JL 23'!F53+'[1]NOVEMBER 23'!F53+'[1]DESEMBER 23'!F53</f>
        <v>0</v>
      </c>
      <c r="G53" s="20">
        <f t="shared" si="1"/>
        <v>8022824</v>
      </c>
      <c r="H53" s="20"/>
      <c r="I53" s="21"/>
      <c r="J53" s="22"/>
      <c r="M53" s="24"/>
    </row>
    <row r="54" spans="1:13" x14ac:dyDescent="0.25">
      <c r="A54" s="15">
        <v>11607</v>
      </c>
      <c r="B54" s="16" t="s">
        <v>46</v>
      </c>
      <c r="C54" s="17">
        <v>0</v>
      </c>
      <c r="D54" s="17"/>
      <c r="E54" s="18">
        <f>'[1]OKTOBER JL 23'!E54+'[1]NOVEMBER 23'!E54+'[1]DESEMBER 23'!E54</f>
        <v>0</v>
      </c>
      <c r="F54" s="19">
        <f>'[1]OKTOBER JL 23'!F54+'[1]NOVEMBER 23'!F54+'[1]DESEMBER 23'!F54</f>
        <v>0</v>
      </c>
      <c r="G54" s="20">
        <f t="shared" si="1"/>
        <v>0</v>
      </c>
      <c r="H54" s="20"/>
      <c r="I54" s="21"/>
      <c r="J54" s="22"/>
      <c r="M54" s="24"/>
    </row>
    <row r="55" spans="1:13" x14ac:dyDescent="0.25">
      <c r="A55" s="15"/>
      <c r="B55" s="16"/>
      <c r="C55" s="27">
        <v>8022824</v>
      </c>
      <c r="D55" s="17"/>
      <c r="E55" s="28">
        <f>SUM(E49:E54)</f>
        <v>0</v>
      </c>
      <c r="F55" s="28">
        <f>SUM(F49:F54)</f>
        <v>0</v>
      </c>
      <c r="G55" s="30">
        <f>C55+E55-F55</f>
        <v>8022824</v>
      </c>
      <c r="H55" s="20"/>
      <c r="I55" s="31"/>
      <c r="J55" s="22"/>
      <c r="M55" s="24"/>
    </row>
    <row r="56" spans="1:13" x14ac:dyDescent="0.25">
      <c r="A56" s="15"/>
      <c r="B56" s="16"/>
      <c r="C56" s="27">
        <v>0</v>
      </c>
      <c r="D56" s="17"/>
      <c r="E56" s="28"/>
      <c r="F56" s="28"/>
      <c r="G56" s="20">
        <f t="shared" si="1"/>
        <v>0</v>
      </c>
      <c r="H56" s="20"/>
      <c r="I56" s="21"/>
      <c r="J56" s="22"/>
      <c r="M56" s="24"/>
    </row>
    <row r="57" spans="1:13" x14ac:dyDescent="0.25">
      <c r="A57" s="15">
        <v>11901</v>
      </c>
      <c r="B57" s="16" t="s">
        <v>47</v>
      </c>
      <c r="C57" s="17">
        <v>0</v>
      </c>
      <c r="D57" s="17"/>
      <c r="E57" s="18">
        <f>'[1]OKTOBER JL 23'!E57+'[1]NOVEMBER 23'!E57</f>
        <v>0</v>
      </c>
      <c r="F57" s="19">
        <f>'[1]OKTOBER JL 23'!F57+'[1]NOVEMBER 23'!F57+'[1]DESEMBER 23'!F57</f>
        <v>0</v>
      </c>
      <c r="G57" s="20">
        <f t="shared" si="1"/>
        <v>0</v>
      </c>
      <c r="H57" s="20"/>
      <c r="I57" s="21"/>
      <c r="J57" s="22"/>
      <c r="M57" s="24"/>
    </row>
    <row r="58" spans="1:13" x14ac:dyDescent="0.25">
      <c r="A58" s="15"/>
      <c r="B58" s="16"/>
      <c r="C58" s="27">
        <v>0</v>
      </c>
      <c r="D58" s="17"/>
      <c r="E58" s="28"/>
      <c r="F58" s="28"/>
      <c r="G58" s="20">
        <f t="shared" si="1"/>
        <v>0</v>
      </c>
      <c r="H58" s="20"/>
      <c r="I58" s="31"/>
      <c r="J58" s="22"/>
      <c r="M58" s="24"/>
    </row>
    <row r="59" spans="1:13" x14ac:dyDescent="0.25">
      <c r="A59" s="15"/>
      <c r="B59" s="16"/>
      <c r="C59" s="17">
        <v>0</v>
      </c>
      <c r="D59" s="17"/>
      <c r="E59" s="38"/>
      <c r="F59" s="38"/>
      <c r="G59" s="20">
        <f t="shared" si="1"/>
        <v>0</v>
      </c>
      <c r="H59" s="20"/>
      <c r="I59" s="21"/>
      <c r="J59" s="22"/>
      <c r="M59" s="24"/>
    </row>
    <row r="60" spans="1:13" x14ac:dyDescent="0.25">
      <c r="A60" s="32">
        <v>12102</v>
      </c>
      <c r="B60" s="16" t="s">
        <v>48</v>
      </c>
      <c r="C60" s="17">
        <v>133575400</v>
      </c>
      <c r="D60" s="17"/>
      <c r="E60" s="18">
        <f>'[1]OKTOBER JL 23'!E60+'[1]NOVEMBER 23'!E60+'[1]DESEMBER 23'!E60</f>
        <v>0</v>
      </c>
      <c r="F60" s="19">
        <f>'[1]OKTOBER JL 23'!F60+'[1]NOVEMBER 23'!F60+'[1]DESEMBER 23'!F60</f>
        <v>0</v>
      </c>
      <c r="G60" s="20">
        <f>C60+E60</f>
        <v>133575400</v>
      </c>
      <c r="H60" s="20"/>
      <c r="I60" s="21"/>
      <c r="J60" s="22"/>
      <c r="M60" s="24"/>
    </row>
    <row r="61" spans="1:13" x14ac:dyDescent="0.25">
      <c r="A61" s="32">
        <v>12103</v>
      </c>
      <c r="B61" s="16" t="s">
        <v>49</v>
      </c>
      <c r="C61" s="17">
        <v>14119000</v>
      </c>
      <c r="D61" s="17"/>
      <c r="E61" s="18">
        <f>'[1]OKTOBER JL 23'!E61+'[1]NOVEMBER 23'!E61+'[1]DESEMBER 23'!E61</f>
        <v>0</v>
      </c>
      <c r="F61" s="19">
        <f>'[1]OKTOBER JL 23'!F61+'[1]NOVEMBER 23'!F61+'[1]DESEMBER 23'!F61</f>
        <v>0</v>
      </c>
      <c r="G61" s="20">
        <f t="shared" ref="G61:G64" si="4">C61+E61</f>
        <v>14119000</v>
      </c>
      <c r="H61" s="20"/>
      <c r="I61" s="21"/>
      <c r="J61" s="22"/>
      <c r="M61" s="24"/>
    </row>
    <row r="62" spans="1:13" x14ac:dyDescent="0.25">
      <c r="A62" s="32">
        <v>12104</v>
      </c>
      <c r="B62" s="16" t="s">
        <v>50</v>
      </c>
      <c r="C62" s="17">
        <v>135100000</v>
      </c>
      <c r="D62" s="17"/>
      <c r="E62" s="18">
        <f>'[1]OKTOBER JL 23'!E62+'[1]NOVEMBER 23'!E62+'[1]DESEMBER 23'!E62</f>
        <v>6499000</v>
      </c>
      <c r="F62" s="19">
        <f>'[1]OKTOBER JL 23'!F62+'[1]NOVEMBER 23'!F62+'[1]DESEMBER 23'!F62</f>
        <v>0</v>
      </c>
      <c r="G62" s="20">
        <f t="shared" si="4"/>
        <v>141599000</v>
      </c>
      <c r="H62" s="20"/>
      <c r="I62" s="21"/>
      <c r="J62" s="22"/>
      <c r="M62" s="24"/>
    </row>
    <row r="63" spans="1:13" x14ac:dyDescent="0.25">
      <c r="A63" s="32">
        <v>12105</v>
      </c>
      <c r="B63" s="16" t="s">
        <v>51</v>
      </c>
      <c r="C63" s="17">
        <v>1094836700</v>
      </c>
      <c r="D63" s="17"/>
      <c r="E63" s="18">
        <f>'[1]OKTOBER JL 23'!E63+'[1]NOVEMBER 23'!E63+'[1]DESEMBER 23'!E63</f>
        <v>17119000</v>
      </c>
      <c r="F63" s="19">
        <f>'[1]OKTOBER JL 23'!F63+'[1]NOVEMBER 23'!F63+'[1]DESEMBER 23'!F63</f>
        <v>0</v>
      </c>
      <c r="G63" s="20">
        <f t="shared" si="4"/>
        <v>1111955700</v>
      </c>
      <c r="H63" s="20"/>
      <c r="I63" s="21"/>
      <c r="J63" s="22"/>
      <c r="M63" s="24"/>
    </row>
    <row r="64" spans="1:13" x14ac:dyDescent="0.25">
      <c r="A64" s="32">
        <v>12106</v>
      </c>
      <c r="B64" s="16" t="s">
        <v>52</v>
      </c>
      <c r="C64" s="17">
        <v>2167650</v>
      </c>
      <c r="D64" s="17"/>
      <c r="E64" s="18">
        <f>'[1]OKTOBER JL 23'!E64+'[1]NOVEMBER 23'!E64+'[1]DESEMBER 23'!E64</f>
        <v>0</v>
      </c>
      <c r="F64" s="19">
        <f>'[1]OKTOBER JL 23'!F64+'[1]NOVEMBER 23'!F64+'[1]DESEMBER 23'!F64</f>
        <v>0</v>
      </c>
      <c r="G64" s="20">
        <f t="shared" si="4"/>
        <v>2167650</v>
      </c>
      <c r="H64" s="20"/>
      <c r="I64" s="21"/>
      <c r="J64" s="22"/>
      <c r="M64" s="24"/>
    </row>
    <row r="65" spans="1:13" x14ac:dyDescent="0.25">
      <c r="A65" s="15"/>
      <c r="B65" s="16"/>
      <c r="C65" s="27">
        <f>SUM(C60:C64)</f>
        <v>1379798750</v>
      </c>
      <c r="D65" s="17"/>
      <c r="E65" s="28">
        <f>SUM(E60:E64)</f>
        <v>23618000</v>
      </c>
      <c r="F65" s="28"/>
      <c r="G65" s="30">
        <f>C65+E65-F65</f>
        <v>1403416750</v>
      </c>
      <c r="H65" s="30"/>
      <c r="I65" s="31"/>
      <c r="J65" s="22"/>
      <c r="M65" s="24"/>
    </row>
    <row r="66" spans="1:13" x14ac:dyDescent="0.25">
      <c r="A66" s="15"/>
      <c r="B66" s="16"/>
      <c r="C66" s="17"/>
      <c r="D66" s="17"/>
      <c r="E66" s="28"/>
      <c r="F66" s="28"/>
      <c r="G66" s="20"/>
      <c r="H66" s="20"/>
      <c r="I66" s="21"/>
      <c r="J66" s="22"/>
      <c r="M66" s="24"/>
    </row>
    <row r="67" spans="1:13" x14ac:dyDescent="0.25">
      <c r="A67" s="15">
        <v>12201</v>
      </c>
      <c r="B67" s="16" t="s">
        <v>53</v>
      </c>
      <c r="C67" s="17"/>
      <c r="D67" s="17"/>
      <c r="E67" s="18">
        <f>'[1]OKTOBER JL 23'!E67+'[1]NOVEMBER 23'!E67</f>
        <v>0</v>
      </c>
      <c r="F67" s="19">
        <f>'[1]JANUARI jl'!F64+[1]FEBRUARI!F64</f>
        <v>0</v>
      </c>
      <c r="G67" s="20"/>
      <c r="H67" s="20"/>
      <c r="I67" s="21"/>
      <c r="J67" s="22"/>
      <c r="M67" s="24"/>
    </row>
    <row r="68" spans="1:13" x14ac:dyDescent="0.25">
      <c r="A68" s="15"/>
      <c r="B68" s="16"/>
      <c r="C68" s="27"/>
      <c r="D68" s="17"/>
      <c r="E68" s="19"/>
      <c r="F68" s="29"/>
      <c r="G68" s="20"/>
      <c r="H68" s="20"/>
      <c r="I68" s="31"/>
      <c r="J68" s="22"/>
      <c r="M68" s="24"/>
    </row>
    <row r="69" spans="1:13" x14ac:dyDescent="0.25">
      <c r="A69" s="15"/>
      <c r="B69" s="16"/>
      <c r="C69" s="17"/>
      <c r="D69" s="17"/>
      <c r="E69" s="38"/>
      <c r="F69" s="19">
        <f>'[1]JULI JL 23'!F69+'[1]AGUSTUS 23'!F69+'[1]SEPTEMBER 23'!F69</f>
        <v>0</v>
      </c>
      <c r="G69" s="20"/>
      <c r="H69" s="20"/>
      <c r="I69" s="21"/>
      <c r="J69" s="22"/>
      <c r="M69" s="24"/>
    </row>
    <row r="70" spans="1:13" x14ac:dyDescent="0.25">
      <c r="A70" s="15">
        <v>13101</v>
      </c>
      <c r="B70" s="16" t="s">
        <v>54</v>
      </c>
      <c r="C70" s="17"/>
      <c r="D70" s="17">
        <v>74584336</v>
      </c>
      <c r="E70" s="18">
        <f>'[1]OKTOBER JL 23'!E70+'[1]NOVEMBER 23'!E70+'[1]DESEMBER 23'!E70</f>
        <v>1493039.21</v>
      </c>
      <c r="F70" s="19">
        <f>'[1]OKTOBER JL 23'!F70+'[1]NOVEMBER 23'!F70+'[1]DESEMBER 23'!F70</f>
        <v>6678770.04</v>
      </c>
      <c r="G70" s="20"/>
      <c r="H70" s="20">
        <f t="shared" ref="H70:H75" si="5">D70+F70-E70</f>
        <v>79770066.830000013</v>
      </c>
      <c r="I70" s="21"/>
      <c r="J70" s="22"/>
      <c r="K70" s="44">
        <v>5185730.833333333</v>
      </c>
      <c r="L70" s="26">
        <v>53805333.326666668</v>
      </c>
      <c r="M70" s="24"/>
    </row>
    <row r="71" spans="1:13" x14ac:dyDescent="0.25">
      <c r="A71" s="15">
        <v>13102</v>
      </c>
      <c r="B71" s="16" t="s">
        <v>55</v>
      </c>
      <c r="C71" s="17"/>
      <c r="D71" s="17">
        <v>8459617</v>
      </c>
      <c r="E71" s="18">
        <f>'[1]OKTOBER JL 23'!E71+'[1]NOVEMBER 23'!E71+'[1]DESEMBER 23'!E71</f>
        <v>716916.71</v>
      </c>
      <c r="F71" s="19">
        <f>'[1]OKTOBER JL 23'!F71+'[1]NOVEMBER 23'!F71+'[1]DESEMBER 23'!F71</f>
        <v>860300.04000000015</v>
      </c>
      <c r="G71" s="20"/>
      <c r="H71" s="20">
        <f t="shared" si="5"/>
        <v>8603000.3300000019</v>
      </c>
      <c r="I71" s="21"/>
      <c r="J71" s="22"/>
      <c r="K71" s="44">
        <v>143383.33333333334</v>
      </c>
      <c r="L71" s="26">
        <v>5515999.9966666661</v>
      </c>
      <c r="M71" s="24"/>
    </row>
    <row r="72" spans="1:13" x14ac:dyDescent="0.25">
      <c r="A72" s="15">
        <v>13103</v>
      </c>
      <c r="B72" s="16" t="s">
        <v>56</v>
      </c>
      <c r="C72" s="17"/>
      <c r="D72" s="17">
        <v>109278125</v>
      </c>
      <c r="E72" s="18">
        <f>'[1]OKTOBER JL 23'!E72+'[1]NOVEMBER 23'!E72+'[1]DESEMBER 23'!E72</f>
        <v>0</v>
      </c>
      <c r="F72" s="19">
        <f>'[1]OKTOBER JL 23'!F72+'[1]NOVEMBER 23'!F72+'[1]DESEMBER 23'!F72</f>
        <v>9733166.6699999981</v>
      </c>
      <c r="G72" s="20"/>
      <c r="H72" s="20">
        <f t="shared" si="5"/>
        <v>119011291.67</v>
      </c>
      <c r="I72" s="21"/>
      <c r="J72" s="22"/>
      <c r="K72" s="44">
        <v>9733166.666666666</v>
      </c>
      <c r="L72" s="26">
        <v>123087708.33333333</v>
      </c>
      <c r="M72" s="24"/>
    </row>
    <row r="73" spans="1:13" x14ac:dyDescent="0.25">
      <c r="A73" s="15">
        <v>13104</v>
      </c>
      <c r="B73" s="16" t="s">
        <v>57</v>
      </c>
      <c r="C73" s="17"/>
      <c r="D73" s="17">
        <v>550056074</v>
      </c>
      <c r="E73" s="18">
        <f>'[1]OKTOBER JL 23'!E73+'[1]NOVEMBER 23'!E73+'[1]DESEMBER 23'!E73</f>
        <v>38833.33</v>
      </c>
      <c r="F73" s="19">
        <f>'[1]OKTOBER JL 23'!F73+'[1]NOVEMBER 23'!F73+'[1]DESEMBER 23'!F73</f>
        <v>108403899.99999996</v>
      </c>
      <c r="G73" s="20"/>
      <c r="H73" s="20">
        <f t="shared" si="5"/>
        <v>658421140.66999996</v>
      </c>
      <c r="I73" s="21"/>
      <c r="J73" s="22"/>
      <c r="K73" s="44">
        <v>108365066.66666667</v>
      </c>
      <c r="L73" s="26">
        <v>644091904.18000007</v>
      </c>
      <c r="M73" s="24"/>
    </row>
    <row r="74" spans="1:13" x14ac:dyDescent="0.25">
      <c r="A74" s="15">
        <v>13105</v>
      </c>
      <c r="B74" s="16" t="s">
        <v>58</v>
      </c>
      <c r="C74" s="17"/>
      <c r="D74" s="17">
        <v>2167650</v>
      </c>
      <c r="E74" s="18">
        <f>'[1]OKTOBER JL 23'!E74+'[1]NOVEMBER 23'!E74+'[1]DESEMBER 23'!E74</f>
        <v>0</v>
      </c>
      <c r="F74" s="19">
        <f>'[1]OKTOBER JL 23'!F74+'[1]NOVEMBER 23'!F74+'[1]DESEMBER 23'!F74</f>
        <v>0</v>
      </c>
      <c r="G74" s="20"/>
      <c r="H74" s="20">
        <f t="shared" si="5"/>
        <v>2167650</v>
      </c>
      <c r="I74" s="21"/>
      <c r="J74" s="22"/>
      <c r="K74" s="44">
        <v>0</v>
      </c>
      <c r="L74" s="26">
        <v>2167650</v>
      </c>
      <c r="M74" s="24"/>
    </row>
    <row r="75" spans="1:13" x14ac:dyDescent="0.25">
      <c r="A75" s="15"/>
      <c r="B75" s="16"/>
      <c r="C75" s="27"/>
      <c r="D75" s="27">
        <f>SUM(D70:D74)</f>
        <v>744545802</v>
      </c>
      <c r="E75" s="28">
        <f>SUM(E70:E74)</f>
        <v>2248789.25</v>
      </c>
      <c r="F75" s="28">
        <f>SUM(F70:F74)</f>
        <v>125676136.74999996</v>
      </c>
      <c r="G75" s="30"/>
      <c r="H75" s="30">
        <f t="shared" si="5"/>
        <v>867973149.5</v>
      </c>
      <c r="I75" s="31"/>
      <c r="J75" s="22"/>
      <c r="K75" s="45">
        <v>123427347.5</v>
      </c>
      <c r="L75" s="26">
        <f>SUM(L70:L74)</f>
        <v>828668595.8366667</v>
      </c>
      <c r="M75" s="24"/>
    </row>
    <row r="76" spans="1:13" x14ac:dyDescent="0.25">
      <c r="A76" s="32"/>
      <c r="B76" s="16"/>
      <c r="C76" s="17"/>
      <c r="D76" s="17"/>
      <c r="E76" s="28"/>
      <c r="F76" s="28"/>
      <c r="G76" s="20"/>
      <c r="H76" s="20"/>
      <c r="I76" s="33"/>
      <c r="J76" s="34"/>
      <c r="K76" s="23"/>
      <c r="M76" s="24"/>
    </row>
    <row r="77" spans="1:13" x14ac:dyDescent="0.25">
      <c r="A77" s="42">
        <v>19202</v>
      </c>
      <c r="B77" s="16" t="s">
        <v>59</v>
      </c>
      <c r="C77" s="17">
        <v>400000000</v>
      </c>
      <c r="D77" s="17"/>
      <c r="E77" s="18">
        <f>'[1]OKTOBER JL 23'!E77+'[1]NOVEMBER 23'!E77+'[1]DESEMBER 23'!E77</f>
        <v>0</v>
      </c>
      <c r="F77" s="19">
        <f>'[1]OKTOBER JL 23'!F77+'[1]NOVEMBER 23'!F77+'[1]DESEMBER 23'!F77</f>
        <v>0</v>
      </c>
      <c r="G77" s="20">
        <f t="shared" ref="G77:G85" si="6">C77+E77-F77</f>
        <v>400000000</v>
      </c>
      <c r="H77" s="20"/>
      <c r="I77" s="21"/>
      <c r="J77" s="22"/>
      <c r="K77" s="35"/>
      <c r="M77" s="24"/>
    </row>
    <row r="78" spans="1:13" x14ac:dyDescent="0.25">
      <c r="A78" s="42">
        <v>19207</v>
      </c>
      <c r="B78" s="16" t="s">
        <v>60</v>
      </c>
      <c r="C78" s="17">
        <v>423111635</v>
      </c>
      <c r="D78" s="17"/>
      <c r="E78" s="18">
        <f>'[1]OKTOBER JL 23'!E78+'[1]NOVEMBER 23'!E78+'[1]DESEMBER 23'!E78</f>
        <v>0</v>
      </c>
      <c r="F78" s="19">
        <f>'[1]OKTOBER JL 23'!F78+'[1]NOVEMBER 23'!F78+'[1]DESEMBER 23'!F78</f>
        <v>0</v>
      </c>
      <c r="G78" s="20">
        <f t="shared" si="6"/>
        <v>423111635</v>
      </c>
      <c r="H78" s="20"/>
      <c r="I78" s="21"/>
      <c r="J78" s="22"/>
      <c r="K78" s="5"/>
      <c r="M78" s="24"/>
    </row>
    <row r="79" spans="1:13" x14ac:dyDescent="0.25">
      <c r="A79" s="42">
        <v>19208</v>
      </c>
      <c r="B79" s="16" t="s">
        <v>61</v>
      </c>
      <c r="C79" s="17">
        <v>950000000</v>
      </c>
      <c r="D79" s="17"/>
      <c r="E79" s="18">
        <f>'[1]OKTOBER JL 23'!E79+'[1]NOVEMBER 23'!E79+'[1]DESEMBER 23'!E79</f>
        <v>0</v>
      </c>
      <c r="F79" s="19">
        <f>'[1]OKTOBER JL 23'!F79+'[1]NOVEMBER 23'!F79+'[1]DESEMBER 23'!F79</f>
        <v>0</v>
      </c>
      <c r="G79" s="20">
        <f t="shared" si="6"/>
        <v>950000000</v>
      </c>
      <c r="H79" s="20"/>
      <c r="I79" s="21"/>
      <c r="J79" s="22"/>
      <c r="K79" s="46"/>
      <c r="L79" s="37"/>
      <c r="M79" s="24"/>
    </row>
    <row r="80" spans="1:13" x14ac:dyDescent="0.25">
      <c r="A80" s="42">
        <v>19209</v>
      </c>
      <c r="B80" s="16" t="s">
        <v>62</v>
      </c>
      <c r="C80" s="17">
        <v>0</v>
      </c>
      <c r="D80" s="17"/>
      <c r="E80" s="18">
        <f>'[1]OKTOBER JL 23'!E80+'[1]NOVEMBER 23'!E80+'[1]DESEMBER 23'!E80</f>
        <v>0</v>
      </c>
      <c r="F80" s="19">
        <f>'[1]OKTOBER JL 23'!F80+'[1]NOVEMBER 23'!F80+'[1]DESEMBER 23'!F80</f>
        <v>0</v>
      </c>
      <c r="G80" s="20">
        <f t="shared" si="6"/>
        <v>0</v>
      </c>
      <c r="H80" s="20"/>
      <c r="I80" s="21"/>
      <c r="J80" s="22"/>
      <c r="K80" s="5"/>
      <c r="L80" s="26"/>
      <c r="M80" s="24"/>
    </row>
    <row r="81" spans="1:13" x14ac:dyDescent="0.25">
      <c r="A81" s="42">
        <v>19210</v>
      </c>
      <c r="B81" s="16" t="s">
        <v>63</v>
      </c>
      <c r="C81" s="17">
        <v>202247100</v>
      </c>
      <c r="D81" s="17"/>
      <c r="E81" s="18">
        <f>'[1]OKTOBER JL 23'!E81+'[1]NOVEMBER 23'!E81+'[1]DESEMBER 23'!E81</f>
        <v>74505000</v>
      </c>
      <c r="F81" s="19">
        <f>'[1]OKTOBER JL 23'!F81+'[1]NOVEMBER 23'!F81+'[1]DESEMBER 23'!F81</f>
        <v>0</v>
      </c>
      <c r="G81" s="20">
        <f t="shared" si="6"/>
        <v>276752100</v>
      </c>
      <c r="H81" s="20"/>
      <c r="I81" s="21"/>
      <c r="J81" s="22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17">
        <v>60000000</v>
      </c>
      <c r="D82" s="17"/>
      <c r="E82" s="18">
        <f>'[1]OKTOBER JL 23'!E82+'[1]NOVEMBER 23'!E82+'[1]DESEMBER 23'!E82</f>
        <v>0</v>
      </c>
      <c r="F82" s="19">
        <f>'[1]OKTOBER JL 23'!F82+'[1]NOVEMBER 23'!F82+'[1]DESEMBER 23'!F82</f>
        <v>0</v>
      </c>
      <c r="G82" s="20">
        <f t="shared" si="6"/>
        <v>60000000</v>
      </c>
      <c r="H82" s="20"/>
      <c r="I82" s="21"/>
      <c r="J82" s="22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17">
        <v>0</v>
      </c>
      <c r="D83" s="17"/>
      <c r="E83" s="18">
        <f>'[1]OKTOBER JL 23'!E83+'[1]NOVEMBER 23'!E83+'[1]DESEMBER 23'!E83</f>
        <v>79674000</v>
      </c>
      <c r="F83" s="19">
        <f>'[1]OKTOBER JL 23'!F83+'[1]NOVEMBER 23'!F83+'[1]DESEMBER 23'!F83</f>
        <v>2443000</v>
      </c>
      <c r="G83" s="20">
        <f t="shared" si="6"/>
        <v>77231000</v>
      </c>
      <c r="H83" s="20"/>
      <c r="I83" s="21"/>
      <c r="J83" s="22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17">
        <v>0</v>
      </c>
      <c r="D84" s="17"/>
      <c r="E84" s="18">
        <f>'[1]OKTOBER JL 23'!E84+'[1]NOVEMBER 23'!E84+'[1]DESEMBER 23'!E84</f>
        <v>490000000</v>
      </c>
      <c r="F84" s="19">
        <f>'[1]OKTOBER JL 23'!F84+'[1]NOVEMBER 23'!F84+'[1]DESEMBER 23'!F84</f>
        <v>0</v>
      </c>
      <c r="G84" s="20">
        <f t="shared" si="6"/>
        <v>490000000</v>
      </c>
      <c r="H84" s="20"/>
      <c r="I84" s="21"/>
      <c r="J84" s="22"/>
      <c r="K84" s="5"/>
      <c r="L84" s="26"/>
      <c r="M84" s="24"/>
    </row>
    <row r="85" spans="1:13" x14ac:dyDescent="0.25">
      <c r="A85" s="15"/>
      <c r="B85" s="16"/>
      <c r="C85" s="27">
        <v>2035358735</v>
      </c>
      <c r="D85" s="17"/>
      <c r="E85" s="28">
        <f>SUM(E77:E84)</f>
        <v>644179000</v>
      </c>
      <c r="F85" s="28">
        <f>SUM(F77:F84)</f>
        <v>2443000</v>
      </c>
      <c r="G85" s="30">
        <f t="shared" si="6"/>
        <v>2677094735</v>
      </c>
      <c r="H85" s="30"/>
      <c r="I85" s="31"/>
      <c r="J85" s="22"/>
      <c r="K85" s="5"/>
      <c r="M85" s="24"/>
    </row>
    <row r="86" spans="1:13" x14ac:dyDescent="0.25">
      <c r="A86" s="15"/>
      <c r="B86" s="16"/>
      <c r="C86" s="17"/>
      <c r="D86" s="17"/>
      <c r="E86" s="38"/>
      <c r="F86" s="38"/>
      <c r="G86" s="20"/>
      <c r="H86" s="20"/>
      <c r="I86" s="21"/>
      <c r="J86" s="22"/>
      <c r="K86" s="5"/>
      <c r="M86" s="24"/>
    </row>
    <row r="87" spans="1:13" x14ac:dyDescent="0.25">
      <c r="A87" s="15">
        <v>19901</v>
      </c>
      <c r="B87" s="16" t="s">
        <v>67</v>
      </c>
      <c r="C87" s="17"/>
      <c r="D87" s="17">
        <v>0</v>
      </c>
      <c r="E87" s="18">
        <f>'[1]OKTOBER JL 23'!E87+'[1]NOVEMBER 23'!E87+'[1]DESEMBER 23'!E87</f>
        <v>13295134898</v>
      </c>
      <c r="F87" s="19">
        <f>'[1]OKTOBER JL 23'!F87+'[1]NOVEMBER 23'!F87+'[1]DESEMBER 23'!F87</f>
        <v>13295134898</v>
      </c>
      <c r="G87" s="20"/>
      <c r="H87" s="20">
        <f t="shared" ref="H87:H106" si="7">D87-E87+F87</f>
        <v>0</v>
      </c>
      <c r="I87" s="21"/>
      <c r="J87" s="22"/>
      <c r="K87" s="5"/>
      <c r="M87" s="24"/>
    </row>
    <row r="88" spans="1:13" x14ac:dyDescent="0.25">
      <c r="A88" s="15"/>
      <c r="B88" s="16"/>
      <c r="C88" s="27"/>
      <c r="D88" s="27">
        <v>0</v>
      </c>
      <c r="E88" s="28">
        <f>SUM(E87)</f>
        <v>13295134898</v>
      </c>
      <c r="F88" s="28">
        <f>SUM(F87)</f>
        <v>13295134898</v>
      </c>
      <c r="G88" s="30"/>
      <c r="H88" s="30">
        <f t="shared" si="7"/>
        <v>0</v>
      </c>
      <c r="I88" s="31"/>
      <c r="J88" s="22"/>
      <c r="K88" s="5"/>
      <c r="M88" s="24"/>
    </row>
    <row r="89" spans="1:13" x14ac:dyDescent="0.25">
      <c r="A89" s="32"/>
      <c r="B89" s="16"/>
      <c r="C89" s="17"/>
      <c r="D89" s="17">
        <v>0</v>
      </c>
      <c r="E89" s="38"/>
      <c r="F89" s="38"/>
      <c r="G89" s="20"/>
      <c r="H89" s="20">
        <f t="shared" si="7"/>
        <v>0</v>
      </c>
      <c r="I89" s="33"/>
      <c r="J89" s="34"/>
      <c r="K89" s="5"/>
      <c r="M89" s="24"/>
    </row>
    <row r="90" spans="1:13" x14ac:dyDescent="0.25">
      <c r="A90" s="15">
        <v>21101</v>
      </c>
      <c r="B90" s="16" t="s">
        <v>68</v>
      </c>
      <c r="C90" s="17"/>
      <c r="D90" s="17">
        <v>2385000</v>
      </c>
      <c r="E90" s="18">
        <f>'[1]OKTOBER JL 23'!E90+'[1]NOVEMBER 23'!E90+'[1]DESEMBER 23'!E90</f>
        <v>416731734</v>
      </c>
      <c r="F90" s="19">
        <f>'[1]OKTOBER JL 23'!F90+'[1]NOVEMBER 23'!F90+'[1]DESEMBER 23'!F90</f>
        <v>493041610</v>
      </c>
      <c r="G90" s="20"/>
      <c r="H90" s="47">
        <f t="shared" si="7"/>
        <v>78694876</v>
      </c>
      <c r="I90" s="21"/>
      <c r="J90" s="22"/>
      <c r="K90" s="48">
        <f>'[3]Belum Bayar'!$I$249-H90</f>
        <v>-33559876</v>
      </c>
      <c r="L90" s="26">
        <v>45135000</v>
      </c>
      <c r="M90" s="24"/>
    </row>
    <row r="91" spans="1:13" x14ac:dyDescent="0.25">
      <c r="A91" s="15">
        <v>21101</v>
      </c>
      <c r="B91" s="16" t="s">
        <v>69</v>
      </c>
      <c r="C91" s="17"/>
      <c r="D91" s="17">
        <v>117381399.99666667</v>
      </c>
      <c r="E91" s="18">
        <f>'[1]OKTOBER JL 23'!E91+'[1]NOVEMBER 23'!E91+'[1]DESEMBER 23'!E91</f>
        <v>4149168658</v>
      </c>
      <c r="F91" s="19">
        <f>'[1]OKTOBER JL 23'!F91+'[1]NOVEMBER 23'!F91+'[1]DESEMBER 23'!F91</f>
        <v>4429212044</v>
      </c>
      <c r="G91" s="20"/>
      <c r="H91" s="47">
        <f t="shared" si="7"/>
        <v>397424785.99666691</v>
      </c>
      <c r="I91" s="21"/>
      <c r="J91" s="22"/>
      <c r="K91" s="23">
        <f>'[3]Belum Bayar'!$I$250-H91-0.11</f>
        <v>-280043386.00000024</v>
      </c>
      <c r="L91" s="44">
        <v>117381400</v>
      </c>
      <c r="M91" s="24"/>
    </row>
    <row r="92" spans="1:13" x14ac:dyDescent="0.25">
      <c r="A92" s="15">
        <v>21101</v>
      </c>
      <c r="B92" s="16" t="s">
        <v>70</v>
      </c>
      <c r="C92" s="17"/>
      <c r="D92" s="17">
        <v>0</v>
      </c>
      <c r="E92" s="18">
        <f>'[1]OKTOBER JL 23'!E92+'[1]NOVEMBER 23'!E92+'[1]DESEMBER 23'!E92</f>
        <v>0</v>
      </c>
      <c r="F92" s="19">
        <f>'[1]OKTOBER JL 23'!F92+'[1]NOVEMBER 23'!F92+'[1]DESEMBER 23'!F92</f>
        <v>0</v>
      </c>
      <c r="G92" s="20"/>
      <c r="H92" s="20">
        <f t="shared" si="7"/>
        <v>0</v>
      </c>
      <c r="I92" s="21"/>
      <c r="J92" s="22"/>
      <c r="K92" s="23"/>
      <c r="L92" s="37"/>
      <c r="M92" s="24"/>
    </row>
    <row r="93" spans="1:13" x14ac:dyDescent="0.25">
      <c r="A93" s="15"/>
      <c r="B93" s="16"/>
      <c r="C93" s="17"/>
      <c r="D93" s="27">
        <v>119766399.99666667</v>
      </c>
      <c r="E93" s="28">
        <f>SUM(E90:E92)</f>
        <v>4565900392</v>
      </c>
      <c r="F93" s="28">
        <f>SUM(F90:F92)</f>
        <v>4922253654</v>
      </c>
      <c r="G93" s="30"/>
      <c r="H93" s="30">
        <f>D93-E93+F93</f>
        <v>476119661.99666691</v>
      </c>
      <c r="I93" s="31"/>
      <c r="J93" s="22"/>
      <c r="K93" s="49">
        <f>SUM(K90:K92)</f>
        <v>-313603262.00000024</v>
      </c>
      <c r="L93" s="49">
        <f>SUM(L90:L92)</f>
        <v>162516400</v>
      </c>
      <c r="M93" s="24"/>
    </row>
    <row r="94" spans="1:13" x14ac:dyDescent="0.25">
      <c r="A94" s="15"/>
      <c r="B94" s="16"/>
      <c r="C94" s="50"/>
      <c r="D94" s="50">
        <v>0</v>
      </c>
      <c r="E94" s="18">
        <f>'[1]SEPTEMBER JL'!E90+[1]OKTOBER!E90</f>
        <v>0</v>
      </c>
      <c r="F94" s="51"/>
      <c r="G94" s="20"/>
      <c r="H94" s="20">
        <f t="shared" si="7"/>
        <v>0</v>
      </c>
      <c r="I94" s="52"/>
      <c r="J94" s="15"/>
      <c r="K94" s="23"/>
      <c r="L94" s="26">
        <f>L93-H93</f>
        <v>-313603261.99666691</v>
      </c>
      <c r="M94" s="24"/>
    </row>
    <row r="95" spans="1:13" x14ac:dyDescent="0.25">
      <c r="A95" s="15">
        <v>21201</v>
      </c>
      <c r="B95" s="16" t="s">
        <v>71</v>
      </c>
      <c r="C95" s="17"/>
      <c r="D95" s="17">
        <v>0</v>
      </c>
      <c r="E95" s="18">
        <f>'[1]OKTOBER JL 23'!E95+'[1]NOVEMBER 23'!E95+'[1]DESEMBER 23'!E95</f>
        <v>327913812</v>
      </c>
      <c r="F95" s="19">
        <f>'[1]OKTOBER JL 23'!F95+'[1]NOVEMBER 23'!F95+'[1]DESEMBER 23'!F95</f>
        <v>554373824.18261266</v>
      </c>
      <c r="G95" s="20"/>
      <c r="H95" s="20">
        <f>D95-E95+F95</f>
        <v>226460012.18261266</v>
      </c>
      <c r="I95" s="21"/>
      <c r="J95" s="22"/>
      <c r="M95" s="24"/>
    </row>
    <row r="96" spans="1:13" x14ac:dyDescent="0.25">
      <c r="A96" s="15">
        <v>21203</v>
      </c>
      <c r="B96" s="16" t="s">
        <v>72</v>
      </c>
      <c r="C96" s="17"/>
      <c r="D96" s="17">
        <v>0</v>
      </c>
      <c r="E96" s="18">
        <f>'[1]OKTOBER JL 23'!E96+'[1]NOVEMBER 23'!E96+'[1]DESEMBER 23'!E96</f>
        <v>0</v>
      </c>
      <c r="F96" s="19">
        <f>'[1]OKTOBER JL 23'!F96+'[1]NOVEMBER 23'!F96+'[1]DESEMBER 23'!F96</f>
        <v>0</v>
      </c>
      <c r="G96" s="20"/>
      <c r="H96" s="20">
        <f t="shared" si="7"/>
        <v>0</v>
      </c>
      <c r="I96" s="21"/>
      <c r="J96" s="22"/>
      <c r="K96" s="26">
        <f>H91</f>
        <v>397424785.99666691</v>
      </c>
      <c r="L96" s="26">
        <f>K96-K97</f>
        <v>394850735.99666691</v>
      </c>
      <c r="M96" s="24"/>
    </row>
    <row r="97" spans="1:13" x14ac:dyDescent="0.25">
      <c r="A97" s="15">
        <v>21206</v>
      </c>
      <c r="B97" s="16" t="s">
        <v>73</v>
      </c>
      <c r="C97" s="17"/>
      <c r="D97" s="17">
        <v>0</v>
      </c>
      <c r="E97" s="18">
        <f>'[1]OKTOBER JL 23'!E97+'[1]NOVEMBER 23'!E97+'[1]DESEMBER 23'!E97</f>
        <v>0</v>
      </c>
      <c r="F97" s="19">
        <f>'[1]OKTOBER JL 23'!F97+'[1]NOVEMBER 23'!F97+'[1]DESEMBER 23'!F97</f>
        <v>0</v>
      </c>
      <c r="G97" s="20"/>
      <c r="H97" s="20">
        <f t="shared" si="7"/>
        <v>0</v>
      </c>
      <c r="I97" s="21"/>
      <c r="J97" s="22"/>
      <c r="K97" s="26">
        <f>[4]November!$I$156</f>
        <v>2574050</v>
      </c>
      <c r="M97" s="24"/>
    </row>
    <row r="98" spans="1:13" x14ac:dyDescent="0.25">
      <c r="A98" s="15"/>
      <c r="B98" s="16"/>
      <c r="C98" s="17"/>
      <c r="D98" s="27">
        <v>0</v>
      </c>
      <c r="E98" s="53">
        <f>SUM(E95:E97)</f>
        <v>327913812</v>
      </c>
      <c r="F98" s="29">
        <f>SUM(F95:F97)</f>
        <v>554373824.18261266</v>
      </c>
      <c r="G98" s="30"/>
      <c r="H98" s="30">
        <f t="shared" si="7"/>
        <v>226460012.18261266</v>
      </c>
      <c r="I98" s="31"/>
      <c r="J98" s="22"/>
      <c r="M98" s="24"/>
    </row>
    <row r="99" spans="1:13" x14ac:dyDescent="0.25">
      <c r="A99" s="15"/>
      <c r="B99" s="16"/>
      <c r="C99" s="17"/>
      <c r="D99" s="17">
        <v>0</v>
      </c>
      <c r="E99" s="28"/>
      <c r="F99" s="28"/>
      <c r="G99" s="20"/>
      <c r="H99" s="20">
        <f t="shared" si="7"/>
        <v>0</v>
      </c>
      <c r="I99" s="21"/>
      <c r="J99" s="22"/>
      <c r="M99" s="24"/>
    </row>
    <row r="100" spans="1:13" x14ac:dyDescent="0.25">
      <c r="A100" s="15">
        <v>21902</v>
      </c>
      <c r="B100" s="16" t="s">
        <v>74</v>
      </c>
      <c r="C100" s="17"/>
      <c r="D100" s="20">
        <v>0</v>
      </c>
      <c r="E100" s="18">
        <f>'[1]OKTOBER JL 23'!E100+'[1]NOVEMBER 23'!E100+'[1]DESEMBER 23'!E100</f>
        <v>0</v>
      </c>
      <c r="F100" s="19">
        <f>'[1]OKTOBER JL 23'!F100+'[1]NOVEMBER 23'!F100+'[1]DESEMBER 23'!F100</f>
        <v>0</v>
      </c>
      <c r="G100" s="20"/>
      <c r="H100" s="20">
        <f t="shared" si="7"/>
        <v>0</v>
      </c>
      <c r="I100" s="21"/>
      <c r="J100" s="22"/>
      <c r="M100" s="24"/>
    </row>
    <row r="101" spans="1:13" x14ac:dyDescent="0.25">
      <c r="A101" s="15">
        <v>21903</v>
      </c>
      <c r="B101" s="16" t="s">
        <v>75</v>
      </c>
      <c r="C101" s="17"/>
      <c r="D101" s="17">
        <v>13105974</v>
      </c>
      <c r="E101" s="18">
        <f>'[1]OKTOBER JL 23'!E101+'[1]NOVEMBER 23'!E101+'[1]DESEMBER 23'!E101</f>
        <v>0</v>
      </c>
      <c r="F101" s="19">
        <f>'[1]OKTOBER JL 23'!F101+'[1]NOVEMBER 23'!F101+'[1]DESEMBER 23'!F101</f>
        <v>0</v>
      </c>
      <c r="G101" s="20"/>
      <c r="H101" s="20">
        <f>D101-E101+F101</f>
        <v>13105974</v>
      </c>
      <c r="I101" s="21"/>
      <c r="J101" s="22"/>
      <c r="M101" s="24"/>
    </row>
    <row r="102" spans="1:13" x14ac:dyDescent="0.25">
      <c r="A102" s="15"/>
      <c r="B102" s="16"/>
      <c r="C102" s="17"/>
      <c r="D102" s="27">
        <v>13105974</v>
      </c>
      <c r="E102" s="28">
        <f>SUM(E100:E101)</f>
        <v>0</v>
      </c>
      <c r="F102" s="19">
        <f>'[1]JULI JL 23'!F102+'[1]AGUSTUS 23'!F102+'[1]SEPTEMBER 23'!F102</f>
        <v>0</v>
      </c>
      <c r="G102" s="30"/>
      <c r="H102" s="30">
        <f t="shared" si="7"/>
        <v>13105974</v>
      </c>
      <c r="I102" s="31"/>
      <c r="J102" s="22"/>
      <c r="M102" s="24"/>
    </row>
    <row r="103" spans="1:13" x14ac:dyDescent="0.25">
      <c r="A103" s="15"/>
      <c r="B103" s="16"/>
      <c r="C103" s="17"/>
      <c r="D103" s="17">
        <v>0</v>
      </c>
      <c r="E103" s="38"/>
      <c r="F103" s="19">
        <f>'[1]JULI JL 23'!F103+'[1]AGUSTUS 23'!F103+'[1]SEPTEMBER 23'!F103</f>
        <v>0</v>
      </c>
      <c r="G103" s="20"/>
      <c r="H103" s="20">
        <f t="shared" si="7"/>
        <v>0</v>
      </c>
      <c r="I103" s="21"/>
      <c r="J103" s="22"/>
      <c r="M103" s="24"/>
    </row>
    <row r="104" spans="1:13" x14ac:dyDescent="0.25">
      <c r="A104" s="15">
        <v>22204</v>
      </c>
      <c r="B104" s="16" t="s">
        <v>76</v>
      </c>
      <c r="C104" s="17"/>
      <c r="D104" s="17">
        <v>10605962</v>
      </c>
      <c r="E104" s="18">
        <f>'[1]OKTOBER JL 23'!E104+'[1]NOVEMBER 23'!E104+'[1]DESEMBER 23'!E104</f>
        <v>0</v>
      </c>
      <c r="F104" s="19">
        <f>'[1]OKTOBER JL 23'!F104+'[1]NOVEMBER 23'!F104+'[1]DESEMBER 23'!F104</f>
        <v>0</v>
      </c>
      <c r="G104" s="20"/>
      <c r="H104" s="20">
        <f t="shared" si="7"/>
        <v>10605962</v>
      </c>
      <c r="I104" s="21"/>
      <c r="J104" s="22"/>
      <c r="M104" s="24"/>
    </row>
    <row r="105" spans="1:13" x14ac:dyDescent="0.25">
      <c r="A105" s="15">
        <v>22206</v>
      </c>
      <c r="B105" s="16" t="s">
        <v>77</v>
      </c>
      <c r="C105" s="17"/>
      <c r="D105" s="17">
        <v>44116076</v>
      </c>
      <c r="E105" s="18">
        <f>'[1]OKTOBER JL 23'!E105+'[1]NOVEMBER 23'!E105+'[1]DESEMBER 23'!E105</f>
        <v>0</v>
      </c>
      <c r="F105" s="19">
        <f>'[1]OKTOBER JL 23'!F105+'[1]NOVEMBER 23'!F105+'[1]DESEMBER 23'!F105</f>
        <v>0</v>
      </c>
      <c r="G105" s="20"/>
      <c r="H105" s="20">
        <f t="shared" si="7"/>
        <v>44116076</v>
      </c>
      <c r="I105" s="21"/>
      <c r="J105" s="22"/>
      <c r="M105" s="24"/>
    </row>
    <row r="106" spans="1:13" x14ac:dyDescent="0.25">
      <c r="A106" s="54">
        <v>22208</v>
      </c>
      <c r="B106" s="25" t="s">
        <v>78</v>
      </c>
      <c r="C106" s="47"/>
      <c r="D106" s="47">
        <v>5341487</v>
      </c>
      <c r="E106" s="18">
        <f>'[1]OKTOBER JL 23'!E106+'[1]NOVEMBER 23'!E106+'[1]DESEMBER 23'!E106</f>
        <v>0</v>
      </c>
      <c r="F106" s="19">
        <f>'[1]OKTOBER JL 23'!F106+'[1]NOVEMBER 23'!F106+'[1]DESEMBER 23'!F106</f>
        <v>0</v>
      </c>
      <c r="G106" s="47"/>
      <c r="H106" s="20">
        <f t="shared" si="7"/>
        <v>5341487</v>
      </c>
      <c r="I106" s="39"/>
      <c r="J106" s="40"/>
      <c r="M106" s="24"/>
    </row>
    <row r="107" spans="1:13" x14ac:dyDescent="0.25">
      <c r="A107" s="15"/>
      <c r="B107" s="16"/>
      <c r="C107" s="17"/>
      <c r="D107" s="27">
        <v>60063525</v>
      </c>
      <c r="E107" s="53">
        <f>SUM(E104:E106)</f>
        <v>0</v>
      </c>
      <c r="F107" s="19">
        <f>'[1]JULI JL 23'!F107+'[1]AGUSTUS 23'!F107+'[1]SEPTEMBER 23'!F107</f>
        <v>0</v>
      </c>
      <c r="G107" s="30"/>
      <c r="H107" s="30">
        <f>D107-E107+F107</f>
        <v>60063525</v>
      </c>
      <c r="I107" s="31"/>
      <c r="J107" s="22"/>
      <c r="M107" s="24"/>
    </row>
    <row r="108" spans="1:13" x14ac:dyDescent="0.25">
      <c r="A108" s="15"/>
      <c r="B108" s="16"/>
      <c r="C108" s="17"/>
      <c r="D108" s="27"/>
      <c r="E108" s="53"/>
      <c r="F108" s="19">
        <f>'[1]JULI JL 23'!F108+'[1]AGUSTUS 23'!F108+'[1]SEPTEMBER 23'!F108</f>
        <v>0</v>
      </c>
      <c r="G108" s="30"/>
      <c r="H108" s="30"/>
      <c r="I108" s="31"/>
      <c r="J108" s="22"/>
      <c r="M108" s="24"/>
    </row>
    <row r="109" spans="1:13" x14ac:dyDescent="0.25">
      <c r="A109" s="54">
        <v>31104</v>
      </c>
      <c r="B109" s="25" t="s">
        <v>79</v>
      </c>
      <c r="C109" s="47"/>
      <c r="D109" s="47">
        <v>10682973</v>
      </c>
      <c r="E109" s="18">
        <f>'[1]OKTOBER JL 23'!E109+'[1]NOVEMBER 23'!E109+'[1]DESEMBER 23'!E109</f>
        <v>0</v>
      </c>
      <c r="F109" s="19">
        <f>'[1]OKTOBER JL 23'!F109+'[1]NOVEMBER 23'!F109+'[1]DESEMBER 23'!F109</f>
        <v>0</v>
      </c>
      <c r="G109" s="20"/>
      <c r="H109" s="20">
        <f>D109-E109+F109</f>
        <v>10682973</v>
      </c>
      <c r="I109" s="21"/>
      <c r="J109" s="22"/>
      <c r="M109" s="24"/>
    </row>
    <row r="110" spans="1:13" x14ac:dyDescent="0.25">
      <c r="A110" s="15"/>
      <c r="B110" s="16"/>
      <c r="C110" s="17"/>
      <c r="D110" s="27">
        <v>10682973</v>
      </c>
      <c r="E110" s="53">
        <f>E109</f>
        <v>0</v>
      </c>
      <c r="F110" s="19">
        <f>'[1]JULI JL 23'!F110+'[1]AGUSTUS 23'!F110+'[1]SEPTEMBER 23'!F110</f>
        <v>0</v>
      </c>
      <c r="G110" s="30"/>
      <c r="H110" s="30">
        <f>D110-E110+F110</f>
        <v>10682973</v>
      </c>
      <c r="I110" s="21"/>
      <c r="J110" s="22"/>
      <c r="M110" s="24"/>
    </row>
    <row r="111" spans="1:13" x14ac:dyDescent="0.25">
      <c r="A111" s="15"/>
      <c r="B111" s="16"/>
      <c r="C111" s="17"/>
      <c r="D111" s="27"/>
      <c r="E111" s="53"/>
      <c r="F111" s="19">
        <f>'[1]JULI JL 23'!F111+'[1]AGUSTUS 23'!F111+'[1]SEPTEMBER 23'!F111</f>
        <v>0</v>
      </c>
      <c r="G111" s="30"/>
      <c r="H111" s="30"/>
      <c r="I111" s="21"/>
      <c r="J111" s="22"/>
      <c r="M111" s="24"/>
    </row>
    <row r="112" spans="1:13" x14ac:dyDescent="0.25">
      <c r="A112" s="15">
        <v>31101</v>
      </c>
      <c r="B112" s="16" t="s">
        <v>80</v>
      </c>
      <c r="C112" s="17"/>
      <c r="D112" s="17">
        <v>25000000</v>
      </c>
      <c r="E112" s="18">
        <f>'[1]OKTOBER JL 23'!E112+'[1]NOVEMBER 23'!E112+'[1]DESEMBER 23'!E112</f>
        <v>0</v>
      </c>
      <c r="F112" s="19">
        <f>'[1]OKTOBER JL 23'!F112+'[1]NOVEMBER 23'!F112+'[1]DESEMBER 23'!F112</f>
        <v>0</v>
      </c>
      <c r="G112" s="20"/>
      <c r="H112" s="20">
        <f t="shared" ref="H112:H138" si="8">D112-E112+F112</f>
        <v>25000000</v>
      </c>
      <c r="I112" s="21"/>
      <c r="J112" s="22"/>
      <c r="M112" s="24"/>
    </row>
    <row r="113" spans="1:13" x14ac:dyDescent="0.25">
      <c r="A113" s="15">
        <v>31102</v>
      </c>
      <c r="B113" s="16" t="s">
        <v>81</v>
      </c>
      <c r="C113" s="17"/>
      <c r="D113" s="17">
        <v>10290063051</v>
      </c>
      <c r="E113" s="18">
        <f>'[1]OKTOBER JL 23'!E113+'[1]NOVEMBER 23'!E113+'[1]DESEMBER 23'!E113</f>
        <v>0</v>
      </c>
      <c r="F113" s="19">
        <f>'[1]OKTOBER JL 23'!F113+'[1]NOVEMBER 23'!F113+'[1]DESEMBER 23'!F113</f>
        <v>351093800</v>
      </c>
      <c r="G113" s="20"/>
      <c r="H113" s="20">
        <f t="shared" si="8"/>
        <v>10641156851</v>
      </c>
      <c r="I113" s="21"/>
      <c r="J113" s="22"/>
      <c r="M113" s="24"/>
    </row>
    <row r="114" spans="1:13" x14ac:dyDescent="0.25">
      <c r="A114" s="15">
        <v>31103</v>
      </c>
      <c r="B114" s="16" t="s">
        <v>82</v>
      </c>
      <c r="C114" s="17"/>
      <c r="D114" s="17">
        <v>0</v>
      </c>
      <c r="E114" s="18">
        <f>'[1]OKTOBER JL 23'!E114+'[1]NOVEMBER 23'!E114+'[1]DESEMBER 23'!E114</f>
        <v>0</v>
      </c>
      <c r="F114" s="19">
        <f>'[1]OKTOBER JL 23'!F114+'[1]NOVEMBER 23'!F114+'[1]DESEMBER 23'!F114</f>
        <v>0</v>
      </c>
      <c r="G114" s="20"/>
      <c r="H114" s="20">
        <f t="shared" si="8"/>
        <v>0</v>
      </c>
      <c r="I114" s="21"/>
      <c r="J114" s="22"/>
      <c r="M114" s="24"/>
    </row>
    <row r="115" spans="1:13" x14ac:dyDescent="0.25">
      <c r="A115" s="15"/>
      <c r="B115" s="16"/>
      <c r="C115" s="17"/>
      <c r="D115" s="27">
        <v>10315063051</v>
      </c>
      <c r="E115" s="53">
        <f>SUM(E112:E114)</f>
        <v>0</v>
      </c>
      <c r="F115" s="29">
        <f>SUM(F112:F114)</f>
        <v>351093800</v>
      </c>
      <c r="G115" s="30"/>
      <c r="H115" s="30">
        <f t="shared" si="8"/>
        <v>10666156851</v>
      </c>
      <c r="I115" s="31"/>
      <c r="J115" s="22"/>
      <c r="M115" s="24"/>
    </row>
    <row r="116" spans="1:13" x14ac:dyDescent="0.25">
      <c r="A116" s="15"/>
      <c r="B116" s="16"/>
      <c r="C116" s="17"/>
      <c r="D116" s="17"/>
      <c r="E116" s="38"/>
      <c r="F116" s="38"/>
      <c r="G116" s="20"/>
      <c r="H116" s="20">
        <f t="shared" si="8"/>
        <v>0</v>
      </c>
      <c r="I116" s="21"/>
      <c r="J116" s="22"/>
      <c r="M116" s="24"/>
    </row>
    <row r="117" spans="1:13" x14ac:dyDescent="0.25">
      <c r="A117" s="15">
        <v>32102</v>
      </c>
      <c r="B117" s="16" t="s">
        <v>83</v>
      </c>
      <c r="C117" s="17"/>
      <c r="D117" s="17">
        <v>19112119</v>
      </c>
      <c r="E117" s="18">
        <f>'[1]OKTOBER JL 23'!E117+'[1]NOVEMBER 23'!E117+'[1]DESEMBER 23'!E117</f>
        <v>19112119</v>
      </c>
      <c r="F117" s="19">
        <f>'[1]OKTOBER JL 23'!F117+'[1]NOVEMBER 23'!F117+'[1]DESEMBER 23'!F117</f>
        <v>0</v>
      </c>
      <c r="G117" s="20"/>
      <c r="H117" s="20">
        <f t="shared" si="8"/>
        <v>0</v>
      </c>
      <c r="I117" s="21"/>
      <c r="J117" s="22"/>
      <c r="M117" s="24"/>
    </row>
    <row r="118" spans="1:13" x14ac:dyDescent="0.25">
      <c r="A118" s="15"/>
      <c r="B118" s="16"/>
      <c r="C118" s="17"/>
      <c r="D118" s="27">
        <v>19112119</v>
      </c>
      <c r="E118" s="28">
        <f>SUM(E117)</f>
        <v>19112119</v>
      </c>
      <c r="F118" s="38"/>
      <c r="G118" s="20"/>
      <c r="H118" s="30">
        <f t="shared" si="8"/>
        <v>0</v>
      </c>
      <c r="I118" s="21"/>
      <c r="J118" s="22"/>
      <c r="M118" s="24"/>
    </row>
    <row r="119" spans="1:13" x14ac:dyDescent="0.25">
      <c r="A119" s="15"/>
      <c r="B119" s="16"/>
      <c r="C119" s="17"/>
      <c r="D119" s="17">
        <v>0</v>
      </c>
      <c r="E119" s="38"/>
      <c r="F119" s="19">
        <f>'[1]JULI JL 23'!F119+'[1]AGUSTUS 23'!F119+'[1]SEPTEMBER 23'!F119</f>
        <v>0</v>
      </c>
      <c r="G119" s="20"/>
      <c r="H119" s="20"/>
      <c r="I119" s="21"/>
      <c r="J119" s="22"/>
      <c r="M119" s="24"/>
    </row>
    <row r="120" spans="1:13" x14ac:dyDescent="0.25">
      <c r="A120" s="15">
        <v>32002</v>
      </c>
      <c r="B120" s="16" t="s">
        <v>84</v>
      </c>
      <c r="C120" s="17"/>
      <c r="D120" s="17">
        <v>-2382049613</v>
      </c>
      <c r="E120" s="18">
        <f>'[1]OKTOBER JL 23'!E120+'[1]NOVEMBER 23'!E120+'[1]DESEMBER 23'!E120</f>
        <v>0</v>
      </c>
      <c r="F120" s="19">
        <f>'[1]OKTOBER JL 23'!F120+'[1]NOVEMBER 23'!F120+'[1]DESEMBER 23'!F120</f>
        <v>0</v>
      </c>
      <c r="G120" s="20"/>
      <c r="H120" s="20">
        <f t="shared" si="8"/>
        <v>-2382049613</v>
      </c>
      <c r="I120" s="21"/>
      <c r="J120" s="22"/>
      <c r="M120" s="24"/>
    </row>
    <row r="121" spans="1:13" x14ac:dyDescent="0.25">
      <c r="A121" s="15">
        <v>32002</v>
      </c>
      <c r="B121" s="16" t="s">
        <v>85</v>
      </c>
      <c r="C121" s="17"/>
      <c r="D121" s="17">
        <v>7067500</v>
      </c>
      <c r="E121" s="18">
        <f>'[1]OKTOBER JL 23'!E121+'[1]NOVEMBER 23'!E121+'[1]DESEMBER 23'!E121</f>
        <v>0</v>
      </c>
      <c r="F121" s="19">
        <f>'[1]OKTOBER JL 23'!F121+'[1]NOVEMBER 23'!F121+'[1]DESEMBER 23'!F121</f>
        <v>0</v>
      </c>
      <c r="G121" s="20"/>
      <c r="H121" s="20">
        <f t="shared" si="8"/>
        <v>7067500</v>
      </c>
      <c r="I121" s="21"/>
      <c r="J121" s="22"/>
      <c r="M121" s="24"/>
    </row>
    <row r="122" spans="1:13" x14ac:dyDescent="0.25">
      <c r="A122" s="15"/>
      <c r="B122" s="16"/>
      <c r="C122" s="17"/>
      <c r="D122" s="27">
        <v>-2374982113</v>
      </c>
      <c r="E122" s="29">
        <f>SUM(E120:E121)</f>
        <v>0</v>
      </c>
      <c r="F122" s="19">
        <f>'[1]JULI JL 23'!F122+'[1]AGUSTUS 23'!F122+'[1]SEPTEMBER 23'!F122</f>
        <v>0</v>
      </c>
      <c r="G122" s="30"/>
      <c r="H122" s="30">
        <f>D122-E122+F122</f>
        <v>-2374982113</v>
      </c>
      <c r="I122" s="31"/>
      <c r="J122" s="22"/>
      <c r="M122" s="24"/>
    </row>
    <row r="123" spans="1:13" x14ac:dyDescent="0.25">
      <c r="A123" s="32"/>
      <c r="B123" s="16"/>
      <c r="C123" s="17"/>
      <c r="D123" s="17">
        <v>0</v>
      </c>
      <c r="E123" s="29"/>
      <c r="F123" s="19">
        <f>'[1]JULI JL 23'!F123+'[1]AGUSTUS 23'!F123+'[1]SEPTEMBER 23'!F123</f>
        <v>0</v>
      </c>
      <c r="G123" s="20"/>
      <c r="H123" s="20">
        <f t="shared" si="8"/>
        <v>0</v>
      </c>
      <c r="I123" s="33"/>
      <c r="J123" s="34"/>
      <c r="K123" t="s">
        <v>86</v>
      </c>
      <c r="L123" t="s">
        <v>87</v>
      </c>
      <c r="M123" s="24"/>
    </row>
    <row r="124" spans="1:13" x14ac:dyDescent="0.25">
      <c r="A124" s="15">
        <v>41101</v>
      </c>
      <c r="B124" s="16" t="s">
        <v>88</v>
      </c>
      <c r="C124" s="17"/>
      <c r="D124" s="17">
        <v>0</v>
      </c>
      <c r="E124" s="18">
        <f>'[1]OKTOBER JL 23'!E124+'[1]NOVEMBER 23'!E124+'[1]DESEMBER 23'!E124</f>
        <v>5482859</v>
      </c>
      <c r="F124" s="19">
        <f>'[1]OKTOBER JL 23'!F124+'[1]NOVEMBER 23'!F124+'[1]DESEMBER 23'!F124</f>
        <v>1057355245</v>
      </c>
      <c r="G124" s="20"/>
      <c r="H124" s="20">
        <f t="shared" si="8"/>
        <v>1051872386</v>
      </c>
      <c r="I124" s="21"/>
      <c r="J124" s="34">
        <f>H124</f>
        <v>1051872386</v>
      </c>
      <c r="K124" s="37">
        <f>'[1]JUNI JL 23'!K123+'[1]JULI 23'!K124+'[1]AGUSTUS 23'!K124+'[1]SEPTEMBER 23'!K124+'[1]OKTOBER 23'!K124+'[1]NOVEMBER 23'!K124+'[1]DESEMBER 23'!K124</f>
        <v>736154509</v>
      </c>
      <c r="L124" s="37">
        <f>'[1]JUNI JL 23'!L123+'[1]JULI 23'!L124+'[1]AGUSTUS 23'!L124+'[1]SEPTEMBER 23'!L124+'[1]OKTOBER 23'!L124+'[1]NOVEMBER 23'!L124+'[1]DESEMBER 23'!L124</f>
        <v>315717877</v>
      </c>
      <c r="M124" s="24"/>
    </row>
    <row r="125" spans="1:13" x14ac:dyDescent="0.25">
      <c r="A125" s="15">
        <v>41102</v>
      </c>
      <c r="B125" s="16" t="s">
        <v>89</v>
      </c>
      <c r="C125" s="17"/>
      <c r="D125" s="17">
        <v>0</v>
      </c>
      <c r="E125" s="18">
        <f>'[1]OKTOBER JL 23'!E125+'[1]NOVEMBER 23'!E125+'[1]DESEMBER 23'!E125</f>
        <v>0</v>
      </c>
      <c r="F125" s="19">
        <f>'[1]OKTOBER JL 23'!F125+'[1]NOVEMBER 23'!F125+'[1]DESEMBER 23'!F125</f>
        <v>77715528</v>
      </c>
      <c r="G125" s="20"/>
      <c r="H125" s="20">
        <f t="shared" si="8"/>
        <v>77715528</v>
      </c>
      <c r="I125" s="21"/>
      <c r="J125" s="38">
        <f t="shared" ref="J125:J138" si="9">H125</f>
        <v>77715528</v>
      </c>
      <c r="K125" s="26"/>
      <c r="M125" s="24"/>
    </row>
    <row r="126" spans="1:13" x14ac:dyDescent="0.25">
      <c r="A126" s="15">
        <v>41102</v>
      </c>
      <c r="B126" s="16" t="s">
        <v>90</v>
      </c>
      <c r="C126" s="17"/>
      <c r="D126" s="17">
        <v>0</v>
      </c>
      <c r="E126" s="18">
        <f>'[1]OKTOBER JL 23'!E126+'[1]NOVEMBER 23'!E126+'[1]DESEMBER 23'!E126</f>
        <v>0</v>
      </c>
      <c r="F126" s="19">
        <f>'[1]OKTOBER JL 23'!F126+'[1]NOVEMBER 23'!F126+'[1]DESEMBER 23'!F126</f>
        <v>83192500</v>
      </c>
      <c r="G126" s="20"/>
      <c r="H126" s="20">
        <f t="shared" si="8"/>
        <v>83192500</v>
      </c>
      <c r="I126" s="21"/>
      <c r="J126" s="38">
        <f t="shared" si="9"/>
        <v>83192500</v>
      </c>
      <c r="M126" s="24"/>
    </row>
    <row r="127" spans="1:13" x14ac:dyDescent="0.25">
      <c r="A127" s="15">
        <v>41102</v>
      </c>
      <c r="B127" s="16" t="s">
        <v>91</v>
      </c>
      <c r="C127" s="17"/>
      <c r="D127" s="17">
        <v>0</v>
      </c>
      <c r="E127" s="18">
        <f>'[1]OKTOBER JL 23'!E127+'[1]NOVEMBER 23'!E127+'[1]DESEMBER 23'!E127</f>
        <v>0</v>
      </c>
      <c r="F127" s="19">
        <f>'[1]OKTOBER JL 23'!F127+'[1]NOVEMBER 23'!F127+'[1]DESEMBER 23'!F127</f>
        <v>21228000</v>
      </c>
      <c r="G127" s="20"/>
      <c r="H127" s="20">
        <f t="shared" si="8"/>
        <v>21228000</v>
      </c>
      <c r="I127" s="21"/>
      <c r="J127" s="38">
        <f t="shared" si="9"/>
        <v>21228000</v>
      </c>
      <c r="K127" s="38">
        <f>SUM(J125:J127)</f>
        <v>182136028</v>
      </c>
      <c r="M127" s="24"/>
    </row>
    <row r="128" spans="1:13" x14ac:dyDescent="0.25">
      <c r="A128" s="15">
        <v>41116</v>
      </c>
      <c r="B128" s="16" t="s">
        <v>92</v>
      </c>
      <c r="C128" s="17"/>
      <c r="D128" s="17">
        <v>0</v>
      </c>
      <c r="E128" s="18">
        <f>'[1]OKTOBER JL 23'!E128+'[1]NOVEMBER 23'!E128+'[1]DESEMBER 23'!E128</f>
        <v>22296583</v>
      </c>
      <c r="F128" s="19">
        <f>'[1]OKTOBER JL 23'!F128+'[1]NOVEMBER 23'!F128+'[1]DESEMBER 23'!F128</f>
        <v>3254268262.3873873</v>
      </c>
      <c r="G128" s="20"/>
      <c r="H128" s="20">
        <f t="shared" si="8"/>
        <v>3231971679.3873873</v>
      </c>
      <c r="I128" s="21"/>
      <c r="J128" s="38">
        <f t="shared" si="9"/>
        <v>3231971679.3873873</v>
      </c>
      <c r="K128" s="26"/>
      <c r="M128" s="24"/>
    </row>
    <row r="129" spans="1:13" x14ac:dyDescent="0.25">
      <c r="A129" s="15">
        <v>41117</v>
      </c>
      <c r="B129" s="16" t="s">
        <v>93</v>
      </c>
      <c r="C129" s="17"/>
      <c r="D129" s="17">
        <v>0</v>
      </c>
      <c r="E129" s="18">
        <f>'[1]OKTOBER JL 23'!E129+'[1]NOVEMBER 23'!E129+'[1]DESEMBER 23'!E129</f>
        <v>0</v>
      </c>
      <c r="F129" s="19">
        <f>'[1]OKTOBER JL 23'!F129+'[1]NOVEMBER 23'!F129+'[1]DESEMBER 23'!F129</f>
        <v>0</v>
      </c>
      <c r="G129" s="20"/>
      <c r="H129" s="20">
        <f t="shared" si="8"/>
        <v>0</v>
      </c>
      <c r="I129" s="21"/>
      <c r="J129" s="38">
        <f t="shared" si="9"/>
        <v>0</v>
      </c>
      <c r="M129" s="24"/>
    </row>
    <row r="130" spans="1:13" x14ac:dyDescent="0.25">
      <c r="A130" s="15">
        <v>41110</v>
      </c>
      <c r="B130" s="16" t="s">
        <v>94</v>
      </c>
      <c r="C130" s="17"/>
      <c r="D130" s="17">
        <v>0</v>
      </c>
      <c r="E130" s="18">
        <f>'[1]OKTOBER JL 23'!E130+'[1]NOVEMBER 23'!E130+'[1]DESEMBER 23'!E130</f>
        <v>0</v>
      </c>
      <c r="F130" s="19">
        <f>'[1]OKTOBER JL 23'!F130+'[1]NOVEMBER 23'!F130+'[1]DESEMBER 23'!F130</f>
        <v>0</v>
      </c>
      <c r="G130" s="20"/>
      <c r="H130" s="20">
        <f t="shared" si="8"/>
        <v>0</v>
      </c>
      <c r="I130" s="21"/>
      <c r="J130" s="38">
        <f t="shared" si="9"/>
        <v>0</v>
      </c>
      <c r="M130" s="24"/>
    </row>
    <row r="131" spans="1:13" x14ac:dyDescent="0.25">
      <c r="A131" s="15">
        <v>41118</v>
      </c>
      <c r="B131" s="16" t="s">
        <v>95</v>
      </c>
      <c r="C131" s="17"/>
      <c r="D131" s="17">
        <v>0</v>
      </c>
      <c r="E131" s="18">
        <f>'[1]OKTOBER JL 23'!E131+'[1]NOVEMBER 23'!E131+'[1]DESEMBER 23'!E131</f>
        <v>0</v>
      </c>
      <c r="F131" s="19">
        <f>'[1]OKTOBER JL 23'!F131+'[1]NOVEMBER 23'!F131+'[1]DESEMBER 23'!F131</f>
        <v>539560859.5</v>
      </c>
      <c r="G131" s="20"/>
      <c r="H131" s="20">
        <f t="shared" si="8"/>
        <v>539560859.5</v>
      </c>
      <c r="I131" s="21"/>
      <c r="J131" s="38">
        <f t="shared" si="9"/>
        <v>539560859.5</v>
      </c>
      <c r="M131" s="24"/>
    </row>
    <row r="132" spans="1:13" x14ac:dyDescent="0.25">
      <c r="A132" s="15">
        <v>41125</v>
      </c>
      <c r="B132" s="16" t="s">
        <v>96</v>
      </c>
      <c r="C132" s="17"/>
      <c r="D132" s="17">
        <v>0</v>
      </c>
      <c r="E132" s="18">
        <f>'[1]OKTOBER JL 23'!E132+'[1]NOVEMBER 23'!E132+'[1]DESEMBER 23'!E132</f>
        <v>4148978</v>
      </c>
      <c r="F132" s="19">
        <f>'[1]OKTOBER JL 23'!F132+'[1]NOVEMBER 23'!F132+'[1]DESEMBER 23'!F132</f>
        <v>1049901769</v>
      </c>
      <c r="G132" s="20"/>
      <c r="H132" s="20">
        <f t="shared" si="8"/>
        <v>1045752791</v>
      </c>
      <c r="I132" s="33"/>
      <c r="J132" s="38">
        <f t="shared" si="9"/>
        <v>1045752791</v>
      </c>
      <c r="K132" s="26"/>
      <c r="M132" s="24"/>
    </row>
    <row r="133" spans="1:13" x14ac:dyDescent="0.25">
      <c r="A133" s="15">
        <v>41126</v>
      </c>
      <c r="B133" s="16" t="s">
        <v>97</v>
      </c>
      <c r="C133" s="17"/>
      <c r="D133" s="17">
        <v>0</v>
      </c>
      <c r="E133" s="18">
        <f>'[1]OKTOBER JL 23'!E133+'[1]NOVEMBER 23'!E133+'[1]DESEMBER 23'!E133</f>
        <v>0</v>
      </c>
      <c r="F133" s="19">
        <f>'[1]OKTOBER JL 23'!F133+'[1]NOVEMBER 23'!F133+'[1]DESEMBER 23'!F133</f>
        <v>0</v>
      </c>
      <c r="G133" s="20"/>
      <c r="H133" s="20">
        <f t="shared" si="8"/>
        <v>0</v>
      </c>
      <c r="I133" s="33"/>
      <c r="J133" s="38">
        <f t="shared" si="9"/>
        <v>0</v>
      </c>
      <c r="M133" s="24"/>
    </row>
    <row r="134" spans="1:13" x14ac:dyDescent="0.25">
      <c r="A134" s="15">
        <v>41127</v>
      </c>
      <c r="B134" s="16" t="s">
        <v>98</v>
      </c>
      <c r="C134" s="17"/>
      <c r="D134" s="17">
        <v>0</v>
      </c>
      <c r="E134" s="18">
        <f>'[1]OKTOBER JL 23'!E134+'[1]NOVEMBER 23'!E134+'[1]DESEMBER 23'!E134</f>
        <v>0</v>
      </c>
      <c r="F134" s="19">
        <f>'[1]OKTOBER JL 23'!F134+'[1]NOVEMBER 23'!F134+'[1]DESEMBER 23'!F134</f>
        <v>30750000</v>
      </c>
      <c r="G134" s="20"/>
      <c r="H134" s="20">
        <f t="shared" si="8"/>
        <v>30750000</v>
      </c>
      <c r="I134" s="33"/>
      <c r="J134" s="38">
        <f t="shared" si="9"/>
        <v>30750000</v>
      </c>
      <c r="M134" s="24"/>
    </row>
    <row r="135" spans="1:13" x14ac:dyDescent="0.25">
      <c r="A135" s="15">
        <v>41128</v>
      </c>
      <c r="B135" s="16" t="s">
        <v>99</v>
      </c>
      <c r="C135" s="17"/>
      <c r="D135" s="17">
        <v>0</v>
      </c>
      <c r="E135" s="18">
        <f>'[1]OKTOBER JL 23'!E135+'[1]NOVEMBER 23'!E135+'[1]DESEMBER 23'!E135</f>
        <v>85102</v>
      </c>
      <c r="F135" s="19">
        <f>'[1]OKTOBER JL 23'!F135+'[1]NOVEMBER 23'!F135+'[1]DESEMBER 23'!F135</f>
        <v>12162573</v>
      </c>
      <c r="G135" s="20"/>
      <c r="H135" s="20">
        <f t="shared" si="8"/>
        <v>12077471</v>
      </c>
      <c r="I135" s="33"/>
      <c r="J135" s="38">
        <f t="shared" si="9"/>
        <v>12077471</v>
      </c>
      <c r="M135" s="24"/>
    </row>
    <row r="136" spans="1:13" x14ac:dyDescent="0.25">
      <c r="A136" s="15">
        <v>41129</v>
      </c>
      <c r="B136" s="16" t="s">
        <v>100</v>
      </c>
      <c r="C136" s="17"/>
      <c r="D136" s="17">
        <v>0</v>
      </c>
      <c r="E136" s="18">
        <f>'[1]OKTOBER JL 23'!E136+'[1]NOVEMBER 23'!E136+'[1]DESEMBER 23'!E136</f>
        <v>362945</v>
      </c>
      <c r="F136" s="19">
        <f>'[1]OKTOBER JL 23'!F136+'[1]NOVEMBER 23'!F136+'[1]DESEMBER 23'!F136</f>
        <v>30587413</v>
      </c>
      <c r="G136" s="20"/>
      <c r="H136" s="20">
        <f t="shared" si="8"/>
        <v>30224468</v>
      </c>
      <c r="I136" s="33"/>
      <c r="J136" s="38">
        <f t="shared" si="9"/>
        <v>30224468</v>
      </c>
      <c r="M136" s="24"/>
    </row>
    <row r="137" spans="1:13" x14ac:dyDescent="0.25">
      <c r="A137" s="15">
        <v>41130</v>
      </c>
      <c r="B137" s="16" t="s">
        <v>101</v>
      </c>
      <c r="C137" s="17"/>
      <c r="D137" s="17">
        <v>0</v>
      </c>
      <c r="E137" s="18">
        <f>'[1]OKTOBER JL 23'!E137+'[1]NOVEMBER 23'!E137+'[1]DESEMBER 23'!E137</f>
        <v>0</v>
      </c>
      <c r="F137" s="19">
        <f>'[1]OKTOBER JL 23'!F137+'[1]NOVEMBER 23'!F137+'[1]DESEMBER 23'!F137</f>
        <v>7150000</v>
      </c>
      <c r="G137" s="20"/>
      <c r="H137" s="20">
        <f t="shared" si="8"/>
        <v>7150000</v>
      </c>
      <c r="I137" s="33"/>
      <c r="J137" s="38">
        <f t="shared" si="9"/>
        <v>7150000</v>
      </c>
      <c r="M137" s="24"/>
    </row>
    <row r="138" spans="1:13" x14ac:dyDescent="0.25">
      <c r="A138" s="15">
        <v>41131</v>
      </c>
      <c r="B138" s="16" t="s">
        <v>102</v>
      </c>
      <c r="C138" s="17"/>
      <c r="D138" s="17"/>
      <c r="E138" s="18">
        <f>'[1]DESEMBER 23'!E138</f>
        <v>0</v>
      </c>
      <c r="F138" s="19">
        <f>'[1]DESEMBER 23'!F138</f>
        <v>10000000</v>
      </c>
      <c r="G138" s="20"/>
      <c r="H138" s="20">
        <f t="shared" si="8"/>
        <v>10000000</v>
      </c>
      <c r="I138" s="33"/>
      <c r="J138" s="38">
        <f t="shared" si="9"/>
        <v>10000000</v>
      </c>
      <c r="M138" s="24"/>
    </row>
    <row r="139" spans="1:13" x14ac:dyDescent="0.25">
      <c r="A139" s="55"/>
      <c r="B139" s="56"/>
      <c r="C139" s="17"/>
      <c r="D139" s="27">
        <v>0</v>
      </c>
      <c r="E139" s="28">
        <f>SUM(E124:E138)</f>
        <v>32376467</v>
      </c>
      <c r="F139" s="28">
        <f>SUM(F124:F138)</f>
        <v>6173872149.8873873</v>
      </c>
      <c r="G139" s="30"/>
      <c r="H139" s="30">
        <f>D139-E139+F139</f>
        <v>6141495682.8873873</v>
      </c>
      <c r="I139" s="57"/>
      <c r="J139" s="58">
        <f>H139</f>
        <v>6141495682.8873873</v>
      </c>
      <c r="K139" s="26"/>
      <c r="M139" s="24"/>
    </row>
    <row r="140" spans="1:13" x14ac:dyDescent="0.25">
      <c r="A140" s="32"/>
      <c r="B140" s="16"/>
      <c r="C140" s="17"/>
      <c r="D140" s="17">
        <v>0</v>
      </c>
      <c r="E140" s="38"/>
      <c r="F140" s="38"/>
      <c r="G140" s="20"/>
      <c r="H140" s="20">
        <f>D140-E140+F140</f>
        <v>0</v>
      </c>
      <c r="I140" s="33"/>
      <c r="J140" s="34"/>
      <c r="K140" t="s">
        <v>103</v>
      </c>
      <c r="L140" t="s">
        <v>87</v>
      </c>
      <c r="M140" s="24"/>
    </row>
    <row r="141" spans="1:13" x14ac:dyDescent="0.25">
      <c r="A141" s="15">
        <v>51101</v>
      </c>
      <c r="B141" s="16" t="s">
        <v>104</v>
      </c>
      <c r="C141" s="17">
        <v>0</v>
      </c>
      <c r="D141" s="17"/>
      <c r="E141" s="18">
        <f>'[1]OKTOBER JL 23'!E140+'[1]NOVEMBER 23'!E140+'[1]DESEMBER 23'!E141</f>
        <v>511744117</v>
      </c>
      <c r="F141" s="19">
        <f>'[1]OKTOBER JL 23'!F140+'[1]NOVEMBER 23'!F140+'[1]DESEMBER 23'!F141</f>
        <v>110000</v>
      </c>
      <c r="G141" s="20">
        <f>C141+E141-F141</f>
        <v>511634117</v>
      </c>
      <c r="H141" s="20"/>
      <c r="I141" s="34">
        <f>G141</f>
        <v>511634117</v>
      </c>
      <c r="J141" s="22"/>
      <c r="K141" s="37">
        <f>'[1]SEPTEMBER JL 23'!K140+'[1]OKTOBER 23'!K140-F141+'[1]NOVEMBER 23'!K140+'[1]DESEMBER 23'!K141</f>
        <v>411800417</v>
      </c>
      <c r="L141" s="37">
        <f>'[1]SEPTEMBER JL 23'!L140+'[1]OKTOBER 23'!L140+'[1]NOVEMBER 23'!L140+'[1]DESEMBER 23'!L141</f>
        <v>99833700</v>
      </c>
      <c r="M141" s="24"/>
    </row>
    <row r="142" spans="1:13" x14ac:dyDescent="0.25">
      <c r="A142" s="15">
        <v>51102</v>
      </c>
      <c r="B142" s="16" t="s">
        <v>105</v>
      </c>
      <c r="C142" s="17">
        <v>0</v>
      </c>
      <c r="D142" s="17"/>
      <c r="E142" s="18">
        <f>'[1]OKTOBER JL 23'!E141+'[1]NOVEMBER 23'!E141+'[1]DESEMBER 23'!E142</f>
        <v>32731381.920000002</v>
      </c>
      <c r="F142" s="19">
        <f>'[1]OKTOBER JL 23'!F141+'[1]NOVEMBER 23'!F141+'[1]DESEMBER 23'!F142</f>
        <v>0</v>
      </c>
      <c r="G142" s="20">
        <f t="shared" ref="G142:G154" si="10">C142+E142-F142</f>
        <v>32731381.920000002</v>
      </c>
      <c r="H142" s="20"/>
      <c r="I142" s="34">
        <f t="shared" ref="I142:I155" si="11">G142</f>
        <v>32731381.920000002</v>
      </c>
      <c r="J142" s="22"/>
      <c r="M142" s="24"/>
    </row>
    <row r="143" spans="1:13" x14ac:dyDescent="0.25">
      <c r="A143" s="15">
        <v>51102</v>
      </c>
      <c r="B143" s="16" t="s">
        <v>106</v>
      </c>
      <c r="C143" s="17">
        <v>0</v>
      </c>
      <c r="D143" s="17"/>
      <c r="E143" s="18">
        <f>'[1]OKTOBER JL 23'!E142+'[1]NOVEMBER 23'!E142+'[1]DESEMBER 23'!E143</f>
        <v>32537325</v>
      </c>
      <c r="F143" s="19">
        <f>'[1]OKTOBER JL 23'!F142+'[1]NOVEMBER 23'!F142+'[1]DESEMBER 23'!F143</f>
        <v>0</v>
      </c>
      <c r="G143" s="20">
        <f t="shared" si="10"/>
        <v>32537325</v>
      </c>
      <c r="H143" s="20"/>
      <c r="I143" s="34">
        <f t="shared" si="11"/>
        <v>32537325</v>
      </c>
      <c r="J143" s="22"/>
      <c r="L143">
        <v>270</v>
      </c>
      <c r="M143" s="24"/>
    </row>
    <row r="144" spans="1:13" x14ac:dyDescent="0.25">
      <c r="A144" s="15">
        <v>51102</v>
      </c>
      <c r="B144" s="16" t="s">
        <v>107</v>
      </c>
      <c r="C144" s="17">
        <v>0</v>
      </c>
      <c r="D144" s="17"/>
      <c r="E144" s="18">
        <f>'[1]OKTOBER JL 23'!E143+'[1]NOVEMBER 23'!E143+'[1]DESEMBER 23'!E144</f>
        <v>8701531</v>
      </c>
      <c r="F144" s="19">
        <f>'[1]OKTOBER JL 23'!F143+'[1]NOVEMBER 23'!F143+'[1]DESEMBER 23'!F144</f>
        <v>0</v>
      </c>
      <c r="G144" s="20">
        <f t="shared" si="10"/>
        <v>8701531</v>
      </c>
      <c r="H144" s="20"/>
      <c r="I144" s="34">
        <f t="shared" si="11"/>
        <v>8701531</v>
      </c>
      <c r="J144" s="22"/>
      <c r="K144" s="26">
        <f>SUM(I142:I144)</f>
        <v>73970237.920000002</v>
      </c>
      <c r="L144" t="s">
        <v>108</v>
      </c>
      <c r="M144" s="24"/>
    </row>
    <row r="145" spans="1:13" x14ac:dyDescent="0.25">
      <c r="A145" s="15">
        <v>51110</v>
      </c>
      <c r="B145" s="16" t="s">
        <v>109</v>
      </c>
      <c r="C145" s="17">
        <v>0</v>
      </c>
      <c r="D145" s="17"/>
      <c r="E145" s="18">
        <f>'[1]OKTOBER JL 23'!E144+'[1]NOVEMBER 23'!E144+'[1]DESEMBER 23'!E145</f>
        <v>0</v>
      </c>
      <c r="F145" s="19">
        <f>'[1]OKTOBER JL 23'!F144+'[1]NOVEMBER 23'!F144+'[1]DESEMBER 23'!F145</f>
        <v>0</v>
      </c>
      <c r="G145" s="20">
        <f t="shared" si="10"/>
        <v>0</v>
      </c>
      <c r="H145" s="20"/>
      <c r="I145" s="34">
        <f t="shared" si="11"/>
        <v>0</v>
      </c>
      <c r="J145" s="22"/>
      <c r="M145" s="24"/>
    </row>
    <row r="146" spans="1:13" x14ac:dyDescent="0.25">
      <c r="A146" s="15">
        <v>51116</v>
      </c>
      <c r="B146" s="16" t="s">
        <v>110</v>
      </c>
      <c r="C146" s="17">
        <v>0</v>
      </c>
      <c r="D146" s="17"/>
      <c r="E146" s="18">
        <f>'[1]OKTOBER JL 23'!E145+'[1]NOVEMBER 23'!E145+'[1]DESEMBER 23'!E146</f>
        <v>2884556029.1740899</v>
      </c>
      <c r="F146" s="19">
        <f>'[1]OKTOBER JL 23'!F145+'[1]NOVEMBER 23'!F145+'[1]DESEMBER 23'!F146</f>
        <v>16724823</v>
      </c>
      <c r="G146" s="20">
        <f t="shared" si="10"/>
        <v>2867831206.1740899</v>
      </c>
      <c r="H146" s="20"/>
      <c r="I146" s="34">
        <f t="shared" si="11"/>
        <v>2867831206.1740899</v>
      </c>
      <c r="J146" s="22"/>
      <c r="M146" s="24"/>
    </row>
    <row r="147" spans="1:13" x14ac:dyDescent="0.25">
      <c r="A147" s="15">
        <v>51118</v>
      </c>
      <c r="B147" s="16" t="s">
        <v>111</v>
      </c>
      <c r="C147" s="17">
        <v>0</v>
      </c>
      <c r="D147" s="17"/>
      <c r="E147" s="18">
        <f>'[1]OKTOBER JL 23'!E146+'[1]NOVEMBER 23'!E146+'[1]DESEMBER 23'!E147</f>
        <v>488955419.5</v>
      </c>
      <c r="F147" s="19">
        <f>'[1]OKTOBER JL 23'!F146+'[1]NOVEMBER 23'!F146+'[1]DESEMBER 23'!F147</f>
        <v>1042761</v>
      </c>
      <c r="G147" s="20">
        <f t="shared" si="10"/>
        <v>487912658.5</v>
      </c>
      <c r="H147" s="20"/>
      <c r="I147" s="34">
        <f t="shared" si="11"/>
        <v>487912658.5</v>
      </c>
      <c r="J147" s="22"/>
      <c r="M147" s="24"/>
    </row>
    <row r="148" spans="1:13" x14ac:dyDescent="0.25">
      <c r="A148" s="15">
        <v>51124</v>
      </c>
      <c r="B148" s="16" t="s">
        <v>112</v>
      </c>
      <c r="C148" s="17">
        <v>0</v>
      </c>
      <c r="D148" s="17"/>
      <c r="E148" s="18">
        <f>'[1]OKTOBER JL 23'!E147+'[1]NOVEMBER 23'!E147+'[1]DESEMBER 23'!E148</f>
        <v>0</v>
      </c>
      <c r="F148" s="19">
        <f>'[1]OKTOBER JL 23'!F147+'[1]NOVEMBER 23'!F147+'[1]DESEMBER 23'!F148</f>
        <v>0</v>
      </c>
      <c r="G148" s="20">
        <f t="shared" si="10"/>
        <v>0</v>
      </c>
      <c r="H148" s="20"/>
      <c r="I148" s="34">
        <f t="shared" si="11"/>
        <v>0</v>
      </c>
      <c r="J148" s="22"/>
      <c r="M148" s="24"/>
    </row>
    <row r="149" spans="1:13" x14ac:dyDescent="0.25">
      <c r="A149" s="15">
        <v>51125</v>
      </c>
      <c r="B149" s="16" t="s">
        <v>113</v>
      </c>
      <c r="C149" s="17">
        <v>0</v>
      </c>
      <c r="D149" s="17"/>
      <c r="E149" s="18">
        <f>'[1]OKTOBER JL 23'!E148+'[1]NOVEMBER 23'!E148+'[1]DESEMBER 23'!E149</f>
        <v>826056776.0600009</v>
      </c>
      <c r="F149" s="19">
        <f>'[1]OKTOBER JL 23'!F148+'[1]NOVEMBER 23'!F148+'[1]DESEMBER 23'!F149</f>
        <v>7337742</v>
      </c>
      <c r="G149" s="20">
        <f t="shared" si="10"/>
        <v>818719034.0600009</v>
      </c>
      <c r="H149" s="20"/>
      <c r="I149" s="34">
        <f t="shared" si="11"/>
        <v>818719034.0600009</v>
      </c>
      <c r="J149" s="22"/>
      <c r="M149" s="24"/>
    </row>
    <row r="150" spans="1:13" x14ac:dyDescent="0.25">
      <c r="A150" s="15">
        <v>51126</v>
      </c>
      <c r="B150" s="16" t="s">
        <v>114</v>
      </c>
      <c r="C150" s="17">
        <v>0</v>
      </c>
      <c r="D150" s="17"/>
      <c r="E150" s="18">
        <f>'[1]OKTOBER JL 23'!E149+'[1]NOVEMBER 23'!E149+'[1]DESEMBER 23'!E150</f>
        <v>0</v>
      </c>
      <c r="F150" s="19">
        <f>'[1]OKTOBER JL 23'!F149+'[1]NOVEMBER 23'!F149+'[1]DESEMBER 23'!F150</f>
        <v>0</v>
      </c>
      <c r="G150" s="20">
        <f t="shared" si="10"/>
        <v>0</v>
      </c>
      <c r="H150" s="20"/>
      <c r="I150" s="34">
        <f t="shared" si="11"/>
        <v>0</v>
      </c>
      <c r="J150" s="22"/>
      <c r="M150" s="24"/>
    </row>
    <row r="151" spans="1:13" x14ac:dyDescent="0.25">
      <c r="A151" s="15">
        <v>51127</v>
      </c>
      <c r="B151" s="16" t="s">
        <v>115</v>
      </c>
      <c r="C151" s="17">
        <v>0</v>
      </c>
      <c r="D151" s="17"/>
      <c r="E151" s="18">
        <f>'[1]OKTOBER JL 23'!E150+'[1]NOVEMBER 23'!E150+'[1]DESEMBER 23'!E151</f>
        <v>0</v>
      </c>
      <c r="F151" s="19">
        <f>'[1]OKTOBER JL 23'!F150+'[1]NOVEMBER 23'!F150+'[1]DESEMBER 23'!F151</f>
        <v>0</v>
      </c>
      <c r="G151" s="20">
        <f t="shared" si="10"/>
        <v>0</v>
      </c>
      <c r="H151" s="20"/>
      <c r="I151" s="34">
        <f t="shared" si="11"/>
        <v>0</v>
      </c>
      <c r="J151" s="22"/>
      <c r="M151" s="24"/>
    </row>
    <row r="152" spans="1:13" x14ac:dyDescent="0.25">
      <c r="A152" s="15">
        <v>51128</v>
      </c>
      <c r="B152" s="16" t="s">
        <v>116</v>
      </c>
      <c r="C152" s="17">
        <v>0</v>
      </c>
      <c r="D152" s="17"/>
      <c r="E152" s="18">
        <f>'[1]OKTOBER JL 23'!E151+'[1]NOVEMBER 23'!E151+'[1]DESEMBER 23'!E152</f>
        <v>8778000</v>
      </c>
      <c r="F152" s="19">
        <f>'[1]OKTOBER JL 23'!F151+'[1]NOVEMBER 23'!F151+'[1]DESEMBER 23'!F152</f>
        <v>0</v>
      </c>
      <c r="G152" s="20">
        <f t="shared" si="10"/>
        <v>8778000</v>
      </c>
      <c r="H152" s="20"/>
      <c r="I152" s="34">
        <f t="shared" si="11"/>
        <v>8778000</v>
      </c>
      <c r="J152" s="22"/>
      <c r="M152" s="24"/>
    </row>
    <row r="153" spans="1:13" x14ac:dyDescent="0.25">
      <c r="A153" s="15">
        <v>51129</v>
      </c>
      <c r="B153" s="16" t="s">
        <v>117</v>
      </c>
      <c r="C153" s="17">
        <v>0</v>
      </c>
      <c r="D153" s="17"/>
      <c r="E153" s="18">
        <f>'[1]OKTOBER JL 23'!E152+'[1]NOVEMBER 23'!E152+'[1]DESEMBER 23'!E153</f>
        <v>34318693</v>
      </c>
      <c r="F153" s="19">
        <f>'[1]OKTOBER JL 23'!F152+'[1]NOVEMBER 23'!F152+'[1]DESEMBER 23'!F153</f>
        <v>0</v>
      </c>
      <c r="G153" s="20">
        <f t="shared" si="10"/>
        <v>34318693</v>
      </c>
      <c r="H153" s="20"/>
      <c r="I153" s="34">
        <f t="shared" si="11"/>
        <v>34318693</v>
      </c>
      <c r="J153" s="22"/>
      <c r="M153" s="24"/>
    </row>
    <row r="154" spans="1:13" x14ac:dyDescent="0.25">
      <c r="A154" s="15">
        <v>51130</v>
      </c>
      <c r="B154" s="16" t="s">
        <v>118</v>
      </c>
      <c r="C154" s="17">
        <v>0</v>
      </c>
      <c r="D154" s="17"/>
      <c r="E154" s="18">
        <f>'[1]OKTOBER JL 23'!E153+'[1]NOVEMBER 23'!E153+'[1]DESEMBER 23'!E154</f>
        <v>0</v>
      </c>
      <c r="F154" s="19">
        <f>'[1]OKTOBER JL 23'!F153+'[1]NOVEMBER 23'!F153+'[1]DESEMBER 23'!F154</f>
        <v>0</v>
      </c>
      <c r="G154" s="20">
        <f t="shared" si="10"/>
        <v>0</v>
      </c>
      <c r="H154" s="20"/>
      <c r="I154" s="34">
        <f t="shared" si="11"/>
        <v>0</v>
      </c>
      <c r="J154" s="22"/>
      <c r="M154" s="24"/>
    </row>
    <row r="155" spans="1:13" x14ac:dyDescent="0.25">
      <c r="A155" s="55"/>
      <c r="B155" s="56"/>
      <c r="C155" s="27">
        <v>0</v>
      </c>
      <c r="D155" s="17"/>
      <c r="E155" s="28">
        <f>SUM(E141:E154)</f>
        <v>4828379272.6540909</v>
      </c>
      <c r="F155" s="28">
        <f>SUM(F141:F154)</f>
        <v>25215326</v>
      </c>
      <c r="G155" s="30">
        <f>C155+E155-F155</f>
        <v>4803163946.6540909</v>
      </c>
      <c r="H155" s="20"/>
      <c r="I155" s="58">
        <f t="shared" si="11"/>
        <v>4803163946.6540909</v>
      </c>
      <c r="J155" s="59"/>
      <c r="K155" s="26">
        <f>J139-I155</f>
        <v>1338331736.2332964</v>
      </c>
      <c r="M155" s="24"/>
    </row>
    <row r="156" spans="1:13" x14ac:dyDescent="0.25">
      <c r="A156" s="15"/>
      <c r="B156" s="16"/>
      <c r="C156" s="17">
        <v>0</v>
      </c>
      <c r="D156" s="17"/>
      <c r="E156" s="38"/>
      <c r="F156" s="38"/>
      <c r="G156" s="20">
        <f t="shared" ref="G156:G201" si="12">C156+E156-F156</f>
        <v>0</v>
      </c>
      <c r="H156" s="20"/>
      <c r="I156" s="21"/>
      <c r="J156" s="22"/>
      <c r="M156" s="24"/>
    </row>
    <row r="157" spans="1:13" x14ac:dyDescent="0.25">
      <c r="A157" s="15">
        <v>52101</v>
      </c>
      <c r="B157" s="16" t="s">
        <v>119</v>
      </c>
      <c r="C157" s="17">
        <v>0</v>
      </c>
      <c r="D157" s="17"/>
      <c r="E157" s="18">
        <f>'[1]OKTOBER JL 23'!E156+'[1]NOVEMBER 23'!E156+'[1]DESEMBER 23'!E157</f>
        <v>0</v>
      </c>
      <c r="F157" s="19">
        <f>'[1]OKTOBER JL 23'!F156+'[1]NOVEMBER 23'!F156+'[1]DESEMBER 23'!F157</f>
        <v>0</v>
      </c>
      <c r="G157" s="20">
        <f t="shared" si="12"/>
        <v>0</v>
      </c>
      <c r="H157" s="20"/>
      <c r="I157" s="34"/>
      <c r="J157" s="22"/>
      <c r="M157" s="24"/>
    </row>
    <row r="158" spans="1:13" x14ac:dyDescent="0.25">
      <c r="A158" s="55"/>
      <c r="B158" s="56"/>
      <c r="C158" s="27">
        <v>0</v>
      </c>
      <c r="D158" s="17"/>
      <c r="E158" s="18">
        <f>'[1]OKTOBER JL 23'!E157+'[1]NOVEMBER 23'!E157+'[1]DESEMBER 23'!E158</f>
        <v>0</v>
      </c>
      <c r="F158" s="19">
        <f>'[1]JULI JL 23'!F157+'[1]AGUSTUS 23'!F157+'[1]SEPTEMBER 23'!F157</f>
        <v>0</v>
      </c>
      <c r="G158" s="20">
        <f t="shared" si="12"/>
        <v>0</v>
      </c>
      <c r="H158" s="20"/>
      <c r="I158" s="58"/>
      <c r="J158" s="22"/>
      <c r="M158" s="24"/>
    </row>
    <row r="159" spans="1:13" x14ac:dyDescent="0.25">
      <c r="A159" s="32"/>
      <c r="B159" s="16"/>
      <c r="C159" s="17">
        <v>0</v>
      </c>
      <c r="D159" s="17"/>
      <c r="E159" s="18">
        <f>'[1]OKTOBER JL 23'!E158+'[1]NOVEMBER 23'!E158+'[1]DESEMBER 23'!E159</f>
        <v>0</v>
      </c>
      <c r="F159" s="19">
        <f>'[1]JULI JL 23'!F158+'[1]AGUSTUS 23'!F158+'[1]SEPTEMBER 23'!F158</f>
        <v>0</v>
      </c>
      <c r="G159" s="20">
        <f t="shared" si="12"/>
        <v>0</v>
      </c>
      <c r="H159" s="20"/>
      <c r="I159" s="32"/>
      <c r="J159" s="34"/>
      <c r="M159" s="24"/>
    </row>
    <row r="160" spans="1:13" x14ac:dyDescent="0.25">
      <c r="A160" s="15">
        <v>52209</v>
      </c>
      <c r="B160" s="16" t="s">
        <v>120</v>
      </c>
      <c r="C160" s="17">
        <v>0</v>
      </c>
      <c r="D160" s="17"/>
      <c r="E160" s="18">
        <f>'[1]OKTOBER JL 23'!E159+'[1]NOVEMBER 23'!E159+'[1]DESEMBER 23'!E160</f>
        <v>19724000</v>
      </c>
      <c r="F160" s="19">
        <f>'[1]OKTOBER JL 23'!F159+'[1]NOVEMBER 23'!F159+'[1]DESEMBER 23'!F160</f>
        <v>0</v>
      </c>
      <c r="G160" s="20">
        <f t="shared" si="12"/>
        <v>19724000</v>
      </c>
      <c r="H160" s="20"/>
      <c r="I160" s="34">
        <f>G160</f>
        <v>19724000</v>
      </c>
      <c r="J160" s="22"/>
      <c r="M160" s="24"/>
    </row>
    <row r="161" spans="1:13" x14ac:dyDescent="0.25">
      <c r="A161" s="15">
        <v>52204</v>
      </c>
      <c r="B161" s="16" t="s">
        <v>121</v>
      </c>
      <c r="C161" s="17">
        <v>0</v>
      </c>
      <c r="D161" s="17"/>
      <c r="E161" s="18">
        <f>'[1]OKTOBER JL 23'!E160+'[1]NOVEMBER 23'!E160+'[1]DESEMBER 23'!E161</f>
        <v>0</v>
      </c>
      <c r="F161" s="19">
        <f>'[1]OKTOBER JL 23'!F160+'[1]NOVEMBER 23'!F160+'[1]DESEMBER 23'!F161</f>
        <v>0</v>
      </c>
      <c r="G161" s="20">
        <f t="shared" si="12"/>
        <v>0</v>
      </c>
      <c r="H161" s="20"/>
      <c r="I161" s="34"/>
      <c r="J161" s="22"/>
      <c r="M161" s="24"/>
    </row>
    <row r="162" spans="1:13" x14ac:dyDescent="0.25">
      <c r="A162" s="15">
        <v>52205</v>
      </c>
      <c r="B162" s="16" t="s">
        <v>122</v>
      </c>
      <c r="C162" s="17">
        <v>0</v>
      </c>
      <c r="D162" s="17"/>
      <c r="E162" s="18">
        <f>'[1]OKTOBER JL 23'!E161+'[1]NOVEMBER 23'!E161+'[1]DESEMBER 23'!E162</f>
        <v>0</v>
      </c>
      <c r="F162" s="19">
        <f>'[1]OKTOBER JL 23'!F161+'[1]NOVEMBER 23'!F161+'[1]DESEMBER 23'!F162</f>
        <v>0</v>
      </c>
      <c r="G162" s="20">
        <f t="shared" si="12"/>
        <v>0</v>
      </c>
      <c r="H162" s="20"/>
      <c r="I162" s="34">
        <f>G162</f>
        <v>0</v>
      </c>
      <c r="J162" s="22"/>
      <c r="M162" s="24"/>
    </row>
    <row r="163" spans="1:13" x14ac:dyDescent="0.25">
      <c r="A163" s="55"/>
      <c r="B163" s="56"/>
      <c r="C163" s="27">
        <v>0</v>
      </c>
      <c r="D163" s="17"/>
      <c r="E163" s="28">
        <f>SUM(E160:E162)</f>
        <v>19724000</v>
      </c>
      <c r="F163" s="28">
        <f>SUM(F160:F162)</f>
        <v>0</v>
      </c>
      <c r="G163" s="30">
        <f t="shared" si="12"/>
        <v>19724000</v>
      </c>
      <c r="H163" s="20"/>
      <c r="I163" s="58">
        <f>G163</f>
        <v>19724000</v>
      </c>
      <c r="J163" s="22"/>
      <c r="M163" s="24"/>
    </row>
    <row r="164" spans="1:13" x14ac:dyDescent="0.25">
      <c r="A164" s="15"/>
      <c r="B164" s="16"/>
      <c r="C164" s="17">
        <v>0</v>
      </c>
      <c r="D164" s="17"/>
      <c r="E164" s="38">
        <v>0</v>
      </c>
      <c r="F164" s="38"/>
      <c r="G164" s="20">
        <f t="shared" si="12"/>
        <v>0</v>
      </c>
      <c r="H164" s="20"/>
      <c r="I164" s="21"/>
      <c r="J164" s="22"/>
      <c r="M164" s="24"/>
    </row>
    <row r="165" spans="1:13" x14ac:dyDescent="0.25">
      <c r="A165" s="15">
        <v>52301</v>
      </c>
      <c r="B165" s="16" t="s">
        <v>123</v>
      </c>
      <c r="C165" s="17">
        <v>0</v>
      </c>
      <c r="D165" s="17"/>
      <c r="E165" s="18">
        <f>'[1]OKTOBER JL 23'!E164+'[1]NOVEMBER 23'!E164+'[1]DESEMBER 23'!E165</f>
        <v>28254000</v>
      </c>
      <c r="F165" s="19">
        <f>'[1]OKTOBER JL 23'!F164+'[1]NOVEMBER 23'!F164+'[1]DESEMBER 23'!F165</f>
        <v>0</v>
      </c>
      <c r="G165" s="20">
        <f t="shared" si="12"/>
        <v>28254000</v>
      </c>
      <c r="H165" s="20"/>
      <c r="I165" s="34">
        <f>G165</f>
        <v>28254000</v>
      </c>
      <c r="J165" s="22"/>
      <c r="M165" s="24"/>
    </row>
    <row r="166" spans="1:13" x14ac:dyDescent="0.25">
      <c r="A166" s="15"/>
      <c r="B166" s="16"/>
      <c r="C166" s="17">
        <v>0</v>
      </c>
      <c r="D166" s="17"/>
      <c r="E166" s="28">
        <f>SUM(E165)</f>
        <v>28254000</v>
      </c>
      <c r="F166" s="28">
        <f>SUM(F165)</f>
        <v>0</v>
      </c>
      <c r="G166" s="30">
        <f>C166+E166-F166</f>
        <v>28254000</v>
      </c>
      <c r="H166" s="30"/>
      <c r="I166" s="58">
        <f>G166</f>
        <v>28254000</v>
      </c>
      <c r="J166" s="22"/>
      <c r="M166" s="24"/>
    </row>
    <row r="167" spans="1:13" x14ac:dyDescent="0.25">
      <c r="A167" s="15"/>
      <c r="B167" s="16"/>
      <c r="C167" s="17"/>
      <c r="D167" s="17"/>
      <c r="E167" s="38"/>
      <c r="F167" s="38"/>
      <c r="G167" s="20"/>
      <c r="H167" s="20"/>
      <c r="I167" s="34"/>
      <c r="J167" s="22"/>
      <c r="M167" s="24"/>
    </row>
    <row r="168" spans="1:13" x14ac:dyDescent="0.25">
      <c r="A168" s="15">
        <v>52302</v>
      </c>
      <c r="B168" s="16" t="s">
        <v>124</v>
      </c>
      <c r="C168" s="17">
        <v>0</v>
      </c>
      <c r="D168" s="17"/>
      <c r="E168" s="18">
        <f>'[1]OKTOBER JL 23'!E167+'[1]NOVEMBER 23'!E167+'[1]DESEMBER 23'!E168</f>
        <v>12907300</v>
      </c>
      <c r="F168" s="19">
        <f>'[1]OKTOBER JL 23'!F167+'[1]NOVEMBER 23'!F167+'[1]DESEMBER 23'!F168</f>
        <v>0</v>
      </c>
      <c r="G168" s="20">
        <f t="shared" si="12"/>
        <v>12907300</v>
      </c>
      <c r="H168" s="20"/>
      <c r="I168" s="34">
        <f>G168</f>
        <v>12907300</v>
      </c>
      <c r="J168" s="22"/>
      <c r="M168" s="24"/>
    </row>
    <row r="169" spans="1:13" x14ac:dyDescent="0.25">
      <c r="A169" s="55"/>
      <c r="B169" s="56"/>
      <c r="C169" s="27">
        <v>0</v>
      </c>
      <c r="D169" s="17"/>
      <c r="E169" s="28">
        <f>SUM(E168)</f>
        <v>12907300</v>
      </c>
      <c r="F169" s="28">
        <f>SUM(F168)</f>
        <v>0</v>
      </c>
      <c r="G169" s="30">
        <f>C169+E169-F169</f>
        <v>12907300</v>
      </c>
      <c r="H169" s="30"/>
      <c r="I169" s="58">
        <f>G169</f>
        <v>12907300</v>
      </c>
      <c r="J169" s="59"/>
      <c r="M169" s="24"/>
    </row>
    <row r="170" spans="1:13" x14ac:dyDescent="0.25">
      <c r="A170" s="15"/>
      <c r="B170" s="16"/>
      <c r="C170" s="17">
        <v>0</v>
      </c>
      <c r="D170" s="17"/>
      <c r="E170" s="38"/>
      <c r="F170" s="38"/>
      <c r="G170" s="20">
        <f t="shared" si="12"/>
        <v>0</v>
      </c>
      <c r="H170" s="20"/>
      <c r="I170" s="34">
        <f t="shared" ref="I170:J227" si="13">G170</f>
        <v>0</v>
      </c>
      <c r="J170" s="22"/>
      <c r="M170" s="24"/>
    </row>
    <row r="171" spans="1:13" x14ac:dyDescent="0.25">
      <c r="A171" s="15">
        <v>52401</v>
      </c>
      <c r="B171" s="16" t="s">
        <v>125</v>
      </c>
      <c r="C171" s="17">
        <v>0</v>
      </c>
      <c r="D171" s="17"/>
      <c r="E171" s="18">
        <f>'[1]OKTOBER JL 23'!E170+'[1]NOVEMBER 23'!E170+'[1]DESEMBER 23'!E171</f>
        <v>595000</v>
      </c>
      <c r="F171" s="19">
        <f>'[1]OKTOBER JL 23'!F170+'[1]NOVEMBER 23'!F170+'[1]DESEMBER 23'!F171</f>
        <v>0</v>
      </c>
      <c r="G171" s="20">
        <f t="shared" si="12"/>
        <v>595000</v>
      </c>
      <c r="H171" s="20"/>
      <c r="I171" s="34">
        <f t="shared" si="13"/>
        <v>595000</v>
      </c>
      <c r="J171" s="22"/>
      <c r="M171" s="24"/>
    </row>
    <row r="172" spans="1:13" x14ac:dyDescent="0.25">
      <c r="A172" s="15">
        <v>52402</v>
      </c>
      <c r="B172" s="16" t="s">
        <v>126</v>
      </c>
      <c r="C172" s="17">
        <v>0</v>
      </c>
      <c r="D172" s="17"/>
      <c r="E172" s="18">
        <f>'[1]OKTOBER JL 23'!E171+'[1]NOVEMBER 23'!E171+'[1]DESEMBER 23'!E172</f>
        <v>2195000</v>
      </c>
      <c r="F172" s="19">
        <f>'[1]OKTOBER JL 23'!F171+'[1]NOVEMBER 23'!F171+'[1]DESEMBER 23'!F172</f>
        <v>0</v>
      </c>
      <c r="G172" s="20">
        <f t="shared" si="12"/>
        <v>2195000</v>
      </c>
      <c r="H172" s="20"/>
      <c r="I172" s="38">
        <f t="shared" si="13"/>
        <v>2195000</v>
      </c>
      <c r="J172" s="22"/>
      <c r="M172" s="24"/>
    </row>
    <row r="173" spans="1:13" x14ac:dyDescent="0.25">
      <c r="A173" s="15">
        <v>52403</v>
      </c>
      <c r="B173" s="16" t="s">
        <v>127</v>
      </c>
      <c r="C173" s="17">
        <v>0</v>
      </c>
      <c r="D173" s="17"/>
      <c r="E173" s="18">
        <f>'[1]OKTOBER JL 23'!E172+'[1]NOVEMBER 23'!E172+'[1]DESEMBER 23'!E173</f>
        <v>10120000</v>
      </c>
      <c r="F173" s="19">
        <f>'[1]OKTOBER JL 23'!F172+'[1]NOVEMBER 23'!F172+'[1]DESEMBER 23'!F173</f>
        <v>0</v>
      </c>
      <c r="G173" s="20">
        <f t="shared" si="12"/>
        <v>10120000</v>
      </c>
      <c r="H173" s="20"/>
      <c r="I173" s="38">
        <f t="shared" si="13"/>
        <v>10120000</v>
      </c>
      <c r="J173" s="22"/>
      <c r="M173" s="24"/>
    </row>
    <row r="174" spans="1:13" x14ac:dyDescent="0.25">
      <c r="A174" s="15">
        <v>52404</v>
      </c>
      <c r="B174" s="16" t="s">
        <v>128</v>
      </c>
      <c r="C174" s="17">
        <v>0</v>
      </c>
      <c r="D174" s="17"/>
      <c r="E174" s="18">
        <f>'[1]OKTOBER JL 23'!E173+'[1]NOVEMBER 23'!E173+'[1]DESEMBER 23'!E174</f>
        <v>0</v>
      </c>
      <c r="F174" s="19">
        <f>'[1]OKTOBER JL 23'!F173+'[1]NOVEMBER 23'!F173+'[1]DESEMBER 23'!F174</f>
        <v>0</v>
      </c>
      <c r="G174" s="20">
        <f t="shared" si="12"/>
        <v>0</v>
      </c>
      <c r="H174" s="20"/>
      <c r="I174" s="38">
        <f t="shared" si="13"/>
        <v>0</v>
      </c>
      <c r="J174" s="22"/>
      <c r="M174" s="24"/>
    </row>
    <row r="175" spans="1:13" x14ac:dyDescent="0.25">
      <c r="A175" s="55"/>
      <c r="B175" s="56"/>
      <c r="C175" s="27">
        <v>0</v>
      </c>
      <c r="D175" s="17"/>
      <c r="E175" s="28">
        <f>SUM(E171:E174)</f>
        <v>12910000</v>
      </c>
      <c r="F175" s="28">
        <f>SUM(F171:F174)</f>
        <v>0</v>
      </c>
      <c r="G175" s="30">
        <f>C175+E175-F175</f>
        <v>12910000</v>
      </c>
      <c r="H175" s="30"/>
      <c r="I175" s="28">
        <f>G175</f>
        <v>12910000</v>
      </c>
      <c r="J175" s="59"/>
      <c r="M175" s="24"/>
    </row>
    <row r="176" spans="1:13" x14ac:dyDescent="0.25">
      <c r="A176" s="32"/>
      <c r="B176" s="16"/>
      <c r="C176" s="17">
        <v>0</v>
      </c>
      <c r="D176" s="17"/>
      <c r="E176" s="38"/>
      <c r="F176" s="38"/>
      <c r="G176" s="20">
        <f t="shared" si="12"/>
        <v>0</v>
      </c>
      <c r="H176" s="20"/>
      <c r="I176" s="38">
        <f t="shared" si="13"/>
        <v>0</v>
      </c>
      <c r="J176" s="34"/>
      <c r="M176" s="24"/>
    </row>
    <row r="177" spans="1:13" x14ac:dyDescent="0.25">
      <c r="A177" s="15">
        <v>52501</v>
      </c>
      <c r="B177" s="16" t="s">
        <v>129</v>
      </c>
      <c r="C177" s="17">
        <v>0</v>
      </c>
      <c r="D177" s="17"/>
      <c r="E177" s="18">
        <f>'[1]OKTOBER JL 23'!E176+'[1]NOVEMBER 23'!E176+'[1]DESEMBER 23'!E177</f>
        <v>6678770.04</v>
      </c>
      <c r="F177" s="19">
        <f>'[1]OKTOBER JL 23'!F176+'[1]NOVEMBER 23'!F176+'[1]DESEMBER 23'!F177</f>
        <v>1493039.21</v>
      </c>
      <c r="G177" s="20">
        <f>E177</f>
        <v>6678770.04</v>
      </c>
      <c r="H177" s="20"/>
      <c r="I177" s="38">
        <f t="shared" si="13"/>
        <v>6678770.04</v>
      </c>
      <c r="J177" s="22"/>
      <c r="K177" s="44">
        <v>9257870.416666666</v>
      </c>
      <c r="L177" s="26">
        <f t="shared" ref="L177:L182" si="14">I177-K177</f>
        <v>-2579100.376666666</v>
      </c>
      <c r="M177" s="24"/>
    </row>
    <row r="178" spans="1:13" x14ac:dyDescent="0.25">
      <c r="A178" s="15">
        <v>52502</v>
      </c>
      <c r="B178" s="16" t="s">
        <v>130</v>
      </c>
      <c r="C178" s="17">
        <v>0</v>
      </c>
      <c r="D178" s="17"/>
      <c r="E178" s="18">
        <f>'[1]OKTOBER JL 23'!E177+'[1]NOVEMBER 23'!E177+'[1]DESEMBER 23'!E178</f>
        <v>860300.04000000015</v>
      </c>
      <c r="F178" s="19">
        <f>'[1]OKTOBER JL 23'!F177+'[1]NOVEMBER 23'!F177+'[1]DESEMBER 23'!F178</f>
        <v>716916.71</v>
      </c>
      <c r="G178" s="20">
        <f t="shared" ref="G178" si="15">E178</f>
        <v>860300.04000000015</v>
      </c>
      <c r="H178" s="20"/>
      <c r="I178" s="38">
        <f t="shared" si="13"/>
        <v>860300.04000000015</v>
      </c>
      <c r="J178" s="22"/>
      <c r="K178" s="44">
        <v>1294241.6666666667</v>
      </c>
      <c r="L178" s="26">
        <f t="shared" si="14"/>
        <v>-433941.62666666659</v>
      </c>
      <c r="M178" s="24"/>
    </row>
    <row r="179" spans="1:13" x14ac:dyDescent="0.25">
      <c r="A179" s="15">
        <v>52503</v>
      </c>
      <c r="B179" s="16" t="s">
        <v>131</v>
      </c>
      <c r="C179" s="17">
        <v>0</v>
      </c>
      <c r="D179" s="17"/>
      <c r="E179" s="18">
        <f>'[1]OKTOBER JL 23'!E178+'[1]NOVEMBER 23'!E178+'[1]DESEMBER 23'!E179</f>
        <v>9733166.6699999981</v>
      </c>
      <c r="F179" s="19">
        <f>'[1]OKTOBER JL 23'!F178+'[1]NOVEMBER 23'!F178+'[1]DESEMBER 23'!F179</f>
        <v>0</v>
      </c>
      <c r="G179" s="20">
        <f>E179-F179</f>
        <v>9733166.6699999981</v>
      </c>
      <c r="H179" s="20"/>
      <c r="I179" s="38">
        <f t="shared" si="13"/>
        <v>9733166.6699999981</v>
      </c>
      <c r="J179" s="22"/>
      <c r="K179" s="44">
        <v>34805208.333333336</v>
      </c>
      <c r="L179" s="26">
        <f t="shared" si="14"/>
        <v>-25072041.663333338</v>
      </c>
      <c r="M179" s="24"/>
    </row>
    <row r="180" spans="1:13" x14ac:dyDescent="0.25">
      <c r="A180" s="15">
        <v>52504</v>
      </c>
      <c r="B180" s="16" t="s">
        <v>132</v>
      </c>
      <c r="C180" s="17">
        <v>0</v>
      </c>
      <c r="D180" s="17"/>
      <c r="E180" s="18">
        <f>'[1]OKTOBER JL 23'!E179+'[1]NOVEMBER 23'!E179+'[1]DESEMBER 23'!E180</f>
        <v>108403899.99999996</v>
      </c>
      <c r="F180" s="19">
        <f>'[1]OKTOBER JL 23'!F179+'[1]NOVEMBER 23'!F179+'[1]DESEMBER 23'!F180</f>
        <v>38833.33</v>
      </c>
      <c r="G180" s="20">
        <f>E180-F180</f>
        <v>108365066.66999996</v>
      </c>
      <c r="H180" s="20"/>
      <c r="I180" s="38">
        <f t="shared" si="13"/>
        <v>108365066.66999996</v>
      </c>
      <c r="J180" s="22"/>
      <c r="K180" s="44">
        <v>39943302.083333343</v>
      </c>
      <c r="L180" s="26">
        <f t="shared" si="14"/>
        <v>68421764.586666614</v>
      </c>
      <c r="M180" s="24"/>
    </row>
    <row r="181" spans="1:13" x14ac:dyDescent="0.25">
      <c r="A181" s="15">
        <v>52505</v>
      </c>
      <c r="B181" s="16" t="s">
        <v>133</v>
      </c>
      <c r="C181" s="17">
        <v>0</v>
      </c>
      <c r="D181" s="17"/>
      <c r="E181" s="18">
        <f>'[1]OKTOBER JL 23'!E180+'[1]NOVEMBER 23'!E180+'[1]DESEMBER 23'!E181</f>
        <v>0</v>
      </c>
      <c r="F181" s="19">
        <f>'[1]OKTOBER JL 23'!F180+'[1]NOVEMBER 23'!F180+'[1]DESEMBER 23'!F181</f>
        <v>0</v>
      </c>
      <c r="G181" s="20">
        <f>E181-F181</f>
        <v>0</v>
      </c>
      <c r="H181" s="20"/>
      <c r="I181" s="38">
        <f t="shared" si="13"/>
        <v>0</v>
      </c>
      <c r="J181" s="22"/>
      <c r="K181" s="44">
        <v>124188.28125</v>
      </c>
      <c r="L181" s="26">
        <f t="shared" si="14"/>
        <v>-124188.28125</v>
      </c>
      <c r="M181" s="24"/>
    </row>
    <row r="182" spans="1:13" x14ac:dyDescent="0.25">
      <c r="A182" s="55"/>
      <c r="B182" s="56"/>
      <c r="C182" s="27">
        <v>0</v>
      </c>
      <c r="D182" s="17"/>
      <c r="E182" s="28">
        <f>SUM(E177:E181)</f>
        <v>125676136.74999996</v>
      </c>
      <c r="F182" s="28">
        <f>SUM(F177:F181)</f>
        <v>2248789.25</v>
      </c>
      <c r="G182" s="30">
        <f>E182-F182</f>
        <v>123427347.49999996</v>
      </c>
      <c r="H182" s="30"/>
      <c r="I182" s="28">
        <f t="shared" si="13"/>
        <v>123427347.49999996</v>
      </c>
      <c r="J182" s="59"/>
      <c r="K182" s="60">
        <f>SUM(K177:K181)</f>
        <v>85424810.781250015</v>
      </c>
      <c r="L182" s="26">
        <f t="shared" si="14"/>
        <v>38002536.71874994</v>
      </c>
      <c r="M182" s="24"/>
    </row>
    <row r="183" spans="1:13" x14ac:dyDescent="0.25">
      <c r="A183" s="15"/>
      <c r="B183" s="61"/>
      <c r="C183" s="17"/>
      <c r="D183" s="17"/>
      <c r="E183" s="38"/>
      <c r="F183" s="38"/>
      <c r="G183" s="20"/>
      <c r="H183" s="20"/>
      <c r="I183" s="38">
        <f t="shared" si="13"/>
        <v>0</v>
      </c>
      <c r="J183" s="22"/>
      <c r="K183" s="60"/>
      <c r="M183" s="24"/>
    </row>
    <row r="184" spans="1:13" x14ac:dyDescent="0.25">
      <c r="A184" s="15">
        <v>52601</v>
      </c>
      <c r="B184" s="16" t="s">
        <v>134</v>
      </c>
      <c r="C184" s="17">
        <v>0</v>
      </c>
      <c r="D184" s="17"/>
      <c r="E184" s="18">
        <f>'[1]OKTOBER JL 23'!E183+'[1]NOVEMBER 23'!E183+'[1]DESEMBER 23'!E184</f>
        <v>611798125</v>
      </c>
      <c r="F184" s="19">
        <f>'[1]OKTOBER JL 23'!F183+'[1]NOVEMBER 23'!F183+'[1]DESEMBER 23'!F184</f>
        <v>0</v>
      </c>
      <c r="G184" s="20">
        <f>E184-F184</f>
        <v>611798125</v>
      </c>
      <c r="H184" s="20"/>
      <c r="I184" s="38">
        <f t="shared" si="13"/>
        <v>611798125</v>
      </c>
      <c r="J184" s="22"/>
      <c r="K184" s="60"/>
      <c r="M184" s="24"/>
    </row>
    <row r="185" spans="1:13" x14ac:dyDescent="0.25">
      <c r="A185" s="15">
        <v>52603</v>
      </c>
      <c r="B185" s="16" t="s">
        <v>135</v>
      </c>
      <c r="C185" s="17">
        <v>0</v>
      </c>
      <c r="D185" s="17"/>
      <c r="E185" s="18">
        <f>'[1]OKTOBER JL 23'!E184+'[1]NOVEMBER 23'!E184+'[1]DESEMBER 23'!E185</f>
        <v>49750000</v>
      </c>
      <c r="F185" s="19">
        <f>'[1]OKTOBER JL 23'!F184+'[1]NOVEMBER 23'!F184+'[1]DESEMBER 23'!F185</f>
        <v>0</v>
      </c>
      <c r="G185" s="20">
        <f t="shared" ref="G185:G190" si="16">E185-F185</f>
        <v>49750000</v>
      </c>
      <c r="H185" s="20"/>
      <c r="I185" s="38">
        <f t="shared" si="13"/>
        <v>49750000</v>
      </c>
      <c r="J185" s="22"/>
      <c r="K185" s="60"/>
      <c r="M185" s="24"/>
    </row>
    <row r="186" spans="1:13" x14ac:dyDescent="0.25">
      <c r="A186" s="15">
        <v>52604</v>
      </c>
      <c r="B186" s="16" t="s">
        <v>136</v>
      </c>
      <c r="C186" s="17">
        <v>0</v>
      </c>
      <c r="D186" s="17"/>
      <c r="E186" s="18">
        <f>'[1]OKTOBER JL 23'!E185+'[1]NOVEMBER 23'!E185+'[1]DESEMBER 23'!E186</f>
        <v>1650000</v>
      </c>
      <c r="F186" s="19">
        <f>'[1]OKTOBER JL 23'!F185+'[1]NOVEMBER 23'!F185+'[1]DESEMBER 23'!F186</f>
        <v>0</v>
      </c>
      <c r="G186" s="20">
        <f t="shared" si="16"/>
        <v>1650000</v>
      </c>
      <c r="H186" s="20"/>
      <c r="I186" s="34">
        <f t="shared" si="13"/>
        <v>1650000</v>
      </c>
      <c r="J186" s="22"/>
      <c r="K186" s="60"/>
      <c r="M186" s="24"/>
    </row>
    <row r="187" spans="1:13" x14ac:dyDescent="0.25">
      <c r="A187" s="15">
        <v>52605</v>
      </c>
      <c r="B187" s="16" t="s">
        <v>137</v>
      </c>
      <c r="C187" s="17">
        <v>0</v>
      </c>
      <c r="D187" s="17"/>
      <c r="E187" s="18">
        <f>'[1]OKTOBER JL 23'!E186+'[1]NOVEMBER 23'!E186+'[1]DESEMBER 23'!E187</f>
        <v>0</v>
      </c>
      <c r="F187" s="19">
        <f>'[1]OKTOBER JL 23'!F186+'[1]NOVEMBER 23'!F186+'[1]DESEMBER 23'!F187</f>
        <v>0</v>
      </c>
      <c r="G187" s="20">
        <f t="shared" si="16"/>
        <v>0</v>
      </c>
      <c r="H187" s="20"/>
      <c r="I187" s="34">
        <f t="shared" si="13"/>
        <v>0</v>
      </c>
      <c r="J187" s="22"/>
      <c r="K187" s="60">
        <f>3100000-2700000</f>
        <v>400000</v>
      </c>
      <c r="M187" s="24"/>
    </row>
    <row r="188" spans="1:13" x14ac:dyDescent="0.25">
      <c r="A188" s="15">
        <v>52607</v>
      </c>
      <c r="B188" s="16" t="s">
        <v>138</v>
      </c>
      <c r="C188" s="17">
        <v>0</v>
      </c>
      <c r="D188" s="17"/>
      <c r="E188" s="18">
        <f>'[1]OKTOBER JL 23'!E187+'[1]NOVEMBER 23'!E187+'[1]DESEMBER 23'!E188</f>
        <v>0</v>
      </c>
      <c r="F188" s="19">
        <f>'[1]OKTOBER JL 23'!F187+'[1]NOVEMBER 23'!F187+'[1]DESEMBER 23'!F188</f>
        <v>0</v>
      </c>
      <c r="G188" s="20">
        <f t="shared" si="16"/>
        <v>0</v>
      </c>
      <c r="H188" s="20"/>
      <c r="I188" s="34">
        <f t="shared" si="13"/>
        <v>0</v>
      </c>
      <c r="J188" s="22"/>
      <c r="K188" s="60"/>
      <c r="M188" s="24"/>
    </row>
    <row r="189" spans="1:13" x14ac:dyDescent="0.25">
      <c r="A189" s="15">
        <v>52609</v>
      </c>
      <c r="B189" s="16" t="s">
        <v>139</v>
      </c>
      <c r="C189" s="17">
        <v>0</v>
      </c>
      <c r="D189" s="17"/>
      <c r="E189" s="18">
        <f>'[1]OKTOBER JL 23'!E188+'[1]NOVEMBER 23'!E188+'[1]DESEMBER 23'!E189</f>
        <v>75868800</v>
      </c>
      <c r="F189" s="19">
        <f>'[1]OKTOBER JL 23'!F188+'[1]NOVEMBER 23'!F188+'[1]DESEMBER 23'!F189</f>
        <v>23504300</v>
      </c>
      <c r="G189" s="20">
        <f t="shared" si="16"/>
        <v>52364500</v>
      </c>
      <c r="H189" s="20"/>
      <c r="I189" s="34">
        <f t="shared" si="13"/>
        <v>52364500</v>
      </c>
      <c r="J189" s="22">
        <f>H189</f>
        <v>0</v>
      </c>
      <c r="K189" s="60"/>
      <c r="M189" s="24"/>
    </row>
    <row r="190" spans="1:13" x14ac:dyDescent="0.25">
      <c r="A190" s="15">
        <v>52610</v>
      </c>
      <c r="B190" s="16" t="s">
        <v>140</v>
      </c>
      <c r="C190" s="17">
        <v>0</v>
      </c>
      <c r="D190" s="17"/>
      <c r="E190" s="18">
        <f>'[1]OKTOBER JL 23'!E189+'[1]NOVEMBER 23'!E189+'[1]DESEMBER 23'!E190</f>
        <v>0</v>
      </c>
      <c r="F190" s="19">
        <f>'[1]OKTOBER JL 23'!F189+'[1]NOVEMBER 23'!F189+'[1]DESEMBER 23'!F190</f>
        <v>0</v>
      </c>
      <c r="G190" s="20">
        <f t="shared" si="16"/>
        <v>0</v>
      </c>
      <c r="H190" s="20"/>
      <c r="I190" s="34">
        <f t="shared" si="13"/>
        <v>0</v>
      </c>
      <c r="J190" s="22">
        <f t="shared" si="13"/>
        <v>0</v>
      </c>
      <c r="K190" s="60"/>
      <c r="M190" s="24"/>
    </row>
    <row r="191" spans="1:13" x14ac:dyDescent="0.25">
      <c r="A191" s="55"/>
      <c r="B191" s="56"/>
      <c r="C191" s="27">
        <v>0</v>
      </c>
      <c r="D191" s="17"/>
      <c r="E191" s="28">
        <f>SUM(E184:E190)</f>
        <v>739066925</v>
      </c>
      <c r="F191" s="28">
        <f>SUM(F184:F190)</f>
        <v>23504300</v>
      </c>
      <c r="G191" s="30">
        <f>E191-F191</f>
        <v>715562625</v>
      </c>
      <c r="H191" s="30"/>
      <c r="I191" s="58">
        <f>G191</f>
        <v>715562625</v>
      </c>
      <c r="J191" s="59">
        <f t="shared" si="13"/>
        <v>0</v>
      </c>
      <c r="K191" s="60"/>
      <c r="M191" s="24"/>
    </row>
    <row r="192" spans="1:13" x14ac:dyDescent="0.25">
      <c r="A192" s="15"/>
      <c r="B192" s="16"/>
      <c r="C192" s="17">
        <v>0</v>
      </c>
      <c r="D192" s="17"/>
      <c r="E192" s="38"/>
      <c r="F192" s="38"/>
      <c r="G192" s="20">
        <f t="shared" si="12"/>
        <v>0</v>
      </c>
      <c r="H192" s="20"/>
      <c r="I192" s="34">
        <f t="shared" si="13"/>
        <v>0</v>
      </c>
      <c r="J192" s="22">
        <f t="shared" si="13"/>
        <v>0</v>
      </c>
      <c r="K192" s="60"/>
      <c r="M192" s="24"/>
    </row>
    <row r="193" spans="1:13" x14ac:dyDescent="0.25">
      <c r="A193" s="15">
        <v>52701</v>
      </c>
      <c r="B193" s="16" t="s">
        <v>141</v>
      </c>
      <c r="C193" s="17">
        <v>0</v>
      </c>
      <c r="D193" s="17"/>
      <c r="E193" s="18">
        <f>'[1]OKTOBER JL 23'!E192+'[1]NOVEMBER 23'!E192+'[1]DESEMBER 23'!E193</f>
        <v>11320178</v>
      </c>
      <c r="F193" s="19">
        <f>'[1]OKTOBER JL 23'!F192+'[1]NOVEMBER 23'!F192+'[1]DESEMBER 23'!F193</f>
        <v>0</v>
      </c>
      <c r="G193" s="20">
        <f t="shared" si="12"/>
        <v>11320178</v>
      </c>
      <c r="H193" s="20"/>
      <c r="I193" s="34">
        <f t="shared" si="13"/>
        <v>11320178</v>
      </c>
      <c r="J193" s="22">
        <f t="shared" si="13"/>
        <v>0</v>
      </c>
      <c r="K193" s="46" t="e">
        <f>#REF!+#REF!+#REF!</f>
        <v>#REF!</v>
      </c>
      <c r="L193" s="62" t="e">
        <f>#REF!</f>
        <v>#REF!</v>
      </c>
      <c r="M193" s="24"/>
    </row>
    <row r="194" spans="1:13" x14ac:dyDescent="0.25">
      <c r="A194" s="15">
        <v>52702</v>
      </c>
      <c r="B194" s="16" t="s">
        <v>142</v>
      </c>
      <c r="C194" s="17">
        <v>0</v>
      </c>
      <c r="D194" s="17"/>
      <c r="E194" s="18">
        <f>'[1]OKTOBER JL 23'!E193+'[1]NOVEMBER 23'!E193+'[1]DESEMBER 23'!E194</f>
        <v>25478696</v>
      </c>
      <c r="F194" s="19">
        <f>'[1]OKTOBER JL 23'!F193+'[1]NOVEMBER 23'!F193+'[1]DESEMBER 23'!F194</f>
        <v>0</v>
      </c>
      <c r="G194" s="20">
        <f t="shared" si="12"/>
        <v>25478696</v>
      </c>
      <c r="H194" s="20"/>
      <c r="I194" s="34">
        <f t="shared" si="13"/>
        <v>25478696</v>
      </c>
      <c r="J194" s="22">
        <f t="shared" si="13"/>
        <v>0</v>
      </c>
      <c r="K194" s="5"/>
      <c r="M194" s="24"/>
    </row>
    <row r="195" spans="1:13" x14ac:dyDescent="0.25">
      <c r="A195" s="15">
        <v>52703</v>
      </c>
      <c r="B195" s="16" t="s">
        <v>143</v>
      </c>
      <c r="C195" s="17">
        <v>0</v>
      </c>
      <c r="D195" s="17"/>
      <c r="E195" s="18">
        <f>'[1]OKTOBER JL 23'!E194+'[1]NOVEMBER 23'!E194+'[1]DESEMBER 23'!E195</f>
        <v>2343500</v>
      </c>
      <c r="F195" s="19">
        <f>'[1]OKTOBER JL 23'!F194+'[1]NOVEMBER 23'!F194+'[1]DESEMBER 23'!F195</f>
        <v>0</v>
      </c>
      <c r="G195" s="20">
        <f t="shared" si="12"/>
        <v>2343500</v>
      </c>
      <c r="H195" s="20"/>
      <c r="I195" s="34">
        <f t="shared" si="13"/>
        <v>2343500</v>
      </c>
      <c r="J195" s="22">
        <f t="shared" si="13"/>
        <v>0</v>
      </c>
      <c r="K195" s="23"/>
      <c r="M195" s="24"/>
    </row>
    <row r="196" spans="1:13" x14ac:dyDescent="0.25">
      <c r="A196" s="15">
        <v>52704</v>
      </c>
      <c r="B196" s="16" t="s">
        <v>144</v>
      </c>
      <c r="C196" s="17">
        <v>0</v>
      </c>
      <c r="D196" s="17"/>
      <c r="E196" s="18">
        <f>'[1]OKTOBER JL 23'!E195+'[1]NOVEMBER 23'!E195+'[1]DESEMBER 23'!E196</f>
        <v>710750</v>
      </c>
      <c r="F196" s="19">
        <f>'[1]OKTOBER JL 23'!F195+'[1]NOVEMBER 23'!F195+'[1]DESEMBER 23'!F196</f>
        <v>0</v>
      </c>
      <c r="G196" s="20">
        <f t="shared" si="12"/>
        <v>710750</v>
      </c>
      <c r="H196" s="20"/>
      <c r="I196" s="34">
        <f t="shared" si="13"/>
        <v>710750</v>
      </c>
      <c r="J196" s="22">
        <f t="shared" si="13"/>
        <v>0</v>
      </c>
      <c r="K196" s="63"/>
      <c r="M196" s="24"/>
    </row>
    <row r="197" spans="1:13" x14ac:dyDescent="0.25">
      <c r="A197" s="15">
        <v>52706</v>
      </c>
      <c r="B197" s="16" t="s">
        <v>145</v>
      </c>
      <c r="C197" s="17">
        <v>0</v>
      </c>
      <c r="D197" s="17"/>
      <c r="E197" s="18">
        <f>'[1]OKTOBER JL 23'!E196+'[1]NOVEMBER 23'!E196+'[1]DESEMBER 23'!E197</f>
        <v>12830361.122399999</v>
      </c>
      <c r="F197" s="19">
        <f>'[1]OKTOBER JL 23'!F196+'[1]NOVEMBER 23'!F196+'[1]DESEMBER 23'!F197</f>
        <v>0</v>
      </c>
      <c r="G197" s="20">
        <f t="shared" si="12"/>
        <v>12830361.122399999</v>
      </c>
      <c r="H197" s="20"/>
      <c r="I197" s="34">
        <f t="shared" si="13"/>
        <v>12830361.122399999</v>
      </c>
      <c r="J197" s="22">
        <f t="shared" si="13"/>
        <v>0</v>
      </c>
      <c r="K197" s="5"/>
      <c r="M197" s="24"/>
    </row>
    <row r="198" spans="1:13" x14ac:dyDescent="0.25">
      <c r="A198" s="15">
        <v>52708</v>
      </c>
      <c r="B198" s="16" t="s">
        <v>146</v>
      </c>
      <c r="C198" s="17">
        <v>0</v>
      </c>
      <c r="D198" s="17"/>
      <c r="E198" s="18">
        <f>'[1]OKTOBER JL 23'!E197+'[1]NOVEMBER 23'!E197+'[1]DESEMBER 23'!E198</f>
        <v>0</v>
      </c>
      <c r="F198" s="19">
        <f>'[1]OKTOBER JL 23'!F197+'[1]NOVEMBER 23'!F197+'[1]DESEMBER 23'!F198</f>
        <v>0</v>
      </c>
      <c r="G198" s="20">
        <f t="shared" si="12"/>
        <v>0</v>
      </c>
      <c r="H198" s="20"/>
      <c r="I198" s="34">
        <f t="shared" si="13"/>
        <v>0</v>
      </c>
      <c r="J198" s="22">
        <f t="shared" si="13"/>
        <v>0</v>
      </c>
      <c r="K198" s="5"/>
      <c r="M198" s="24"/>
    </row>
    <row r="199" spans="1:13" x14ac:dyDescent="0.25">
      <c r="A199" s="15">
        <v>52710</v>
      </c>
      <c r="B199" s="16" t="s">
        <v>147</v>
      </c>
      <c r="C199" s="17">
        <v>0</v>
      </c>
      <c r="D199" s="17"/>
      <c r="E199" s="18">
        <f>'[1]OKTOBER JL 23'!E198+'[1]NOVEMBER 23'!E198+'[1]DESEMBER 23'!E199</f>
        <v>0</v>
      </c>
      <c r="F199" s="19">
        <f>'[1]OKTOBER JL 23'!F198+'[1]NOVEMBER 23'!F198+'[1]DESEMBER 23'!F199</f>
        <v>0</v>
      </c>
      <c r="G199" s="20">
        <f t="shared" si="12"/>
        <v>0</v>
      </c>
      <c r="H199" s="20"/>
      <c r="I199" s="34">
        <f t="shared" si="13"/>
        <v>0</v>
      </c>
      <c r="J199" s="22">
        <f t="shared" si="13"/>
        <v>0</v>
      </c>
      <c r="K199" s="5"/>
      <c r="M199" s="24"/>
    </row>
    <row r="200" spans="1:13" x14ac:dyDescent="0.25">
      <c r="A200" s="15">
        <v>52711</v>
      </c>
      <c r="B200" s="16" t="s">
        <v>148</v>
      </c>
      <c r="C200" s="17">
        <v>0</v>
      </c>
      <c r="D200" s="17"/>
      <c r="E200" s="18">
        <f>'[1]OKTOBER JL 23'!E199+'[1]NOVEMBER 23'!E199+'[1]DESEMBER 23'!E200</f>
        <v>50938879</v>
      </c>
      <c r="F200" s="19">
        <f>'[1]OKTOBER JL 23'!F199+'[1]NOVEMBER 23'!F199+'[1]DESEMBER 23'!F200</f>
        <v>5105354</v>
      </c>
      <c r="G200" s="20">
        <f t="shared" si="12"/>
        <v>45833525</v>
      </c>
      <c r="H200" s="20"/>
      <c r="I200" s="34">
        <f t="shared" si="13"/>
        <v>45833525</v>
      </c>
      <c r="J200" s="22">
        <f t="shared" si="13"/>
        <v>0</v>
      </c>
      <c r="K200" s="23"/>
      <c r="M200" s="24"/>
    </row>
    <row r="201" spans="1:13" x14ac:dyDescent="0.25">
      <c r="A201" s="15">
        <v>52713</v>
      </c>
      <c r="B201" s="16" t="s">
        <v>149</v>
      </c>
      <c r="C201" s="17">
        <v>0</v>
      </c>
      <c r="D201" s="17"/>
      <c r="E201" s="18">
        <f>'[1]OKTOBER JL 23'!E200+'[1]NOVEMBER 23'!E200+'[1]DESEMBER 23'!E201</f>
        <v>10547900</v>
      </c>
      <c r="F201" s="19">
        <f>'[1]OKTOBER JL 23'!F200+'[1]NOVEMBER 23'!F200+'[1]DESEMBER 23'!F201</f>
        <v>0</v>
      </c>
      <c r="G201" s="20">
        <f t="shared" si="12"/>
        <v>10547900</v>
      </c>
      <c r="H201" s="20"/>
      <c r="I201" s="34">
        <f t="shared" si="13"/>
        <v>10547900</v>
      </c>
      <c r="J201" s="22">
        <f>H201</f>
        <v>0</v>
      </c>
      <c r="K201" s="5"/>
      <c r="M201" s="24"/>
    </row>
    <row r="202" spans="1:13" x14ac:dyDescent="0.25">
      <c r="A202" s="55"/>
      <c r="B202" s="56"/>
      <c r="C202" s="27">
        <v>0</v>
      </c>
      <c r="D202" s="17"/>
      <c r="E202" s="28">
        <f>SUM(E193:E201)</f>
        <v>114170264.1224</v>
      </c>
      <c r="F202" s="28">
        <f>SUM(F193:F201)</f>
        <v>5105354</v>
      </c>
      <c r="G202" s="30">
        <f>C202+E202-F202</f>
        <v>109064910.1224</v>
      </c>
      <c r="H202" s="30"/>
      <c r="I202" s="58">
        <f t="shared" si="13"/>
        <v>109064910.1224</v>
      </c>
      <c r="J202" s="59">
        <f t="shared" si="13"/>
        <v>0</v>
      </c>
      <c r="K202" s="23"/>
      <c r="M202" s="24"/>
    </row>
    <row r="203" spans="1:13" x14ac:dyDescent="0.25">
      <c r="A203" s="32"/>
      <c r="B203" s="16"/>
      <c r="C203" s="17"/>
      <c r="D203" s="17"/>
      <c r="E203" s="38"/>
      <c r="F203" s="19">
        <f>'[1]SEPTEMBER JL 23'!F202+'[1]OKTOBER 23'!F202</f>
        <v>0</v>
      </c>
      <c r="G203" s="20"/>
      <c r="H203" s="20"/>
      <c r="I203" s="34">
        <f t="shared" si="13"/>
        <v>0</v>
      </c>
      <c r="J203" s="22">
        <f t="shared" si="13"/>
        <v>0</v>
      </c>
      <c r="K203" s="23"/>
      <c r="M203" s="24"/>
    </row>
    <row r="204" spans="1:13" x14ac:dyDescent="0.25">
      <c r="A204" s="15">
        <v>61303</v>
      </c>
      <c r="B204" s="16" t="s">
        <v>150</v>
      </c>
      <c r="C204" s="17"/>
      <c r="D204" s="17">
        <v>0</v>
      </c>
      <c r="E204" s="18">
        <f>'[1]OKTOBER JL 23'!E203+'[1]NOVEMBER 23'!E203+'[1]DESEMBER 23'!E204</f>
        <v>0</v>
      </c>
      <c r="F204" s="19">
        <f>'[1]OKTOBER JL 23'!F203+'[1]NOVEMBER 23'!F203+'[1]DESEMBER 23'!F204</f>
        <v>0</v>
      </c>
      <c r="G204" s="20"/>
      <c r="H204" s="20">
        <f t="shared" ref="H204:H212" si="17">F204</f>
        <v>0</v>
      </c>
      <c r="I204" s="34">
        <f t="shared" si="13"/>
        <v>0</v>
      </c>
      <c r="J204" s="22">
        <f t="shared" si="13"/>
        <v>0</v>
      </c>
      <c r="K204" s="63">
        <f>SUM(J204:J210)</f>
        <v>23328649.559999999</v>
      </c>
      <c r="M204" s="24"/>
    </row>
    <row r="205" spans="1:13" x14ac:dyDescent="0.25">
      <c r="A205" s="15">
        <v>61304</v>
      </c>
      <c r="B205" s="16" t="s">
        <v>151</v>
      </c>
      <c r="C205" s="17"/>
      <c r="D205" s="17">
        <v>0</v>
      </c>
      <c r="E205" s="18">
        <f>'[1]OKTOBER JL 23'!E204+'[1]NOVEMBER 23'!E204+'[1]DESEMBER 23'!E205</f>
        <v>0</v>
      </c>
      <c r="F205" s="19">
        <f>'[1]OKTOBER JL 23'!F204+'[1]NOVEMBER 23'!F204+'[1]DESEMBER 23'!F205</f>
        <v>6779588</v>
      </c>
      <c r="G205" s="20"/>
      <c r="H205" s="20">
        <f t="shared" si="17"/>
        <v>6779588</v>
      </c>
      <c r="I205" s="34">
        <f t="shared" si="13"/>
        <v>0</v>
      </c>
      <c r="J205" s="22">
        <f t="shared" si="13"/>
        <v>6779588</v>
      </c>
      <c r="K205" s="23"/>
      <c r="M205" s="24"/>
    </row>
    <row r="206" spans="1:13" x14ac:dyDescent="0.25">
      <c r="A206" s="15">
        <v>61305</v>
      </c>
      <c r="B206" s="16" t="s">
        <v>152</v>
      </c>
      <c r="C206" s="17"/>
      <c r="D206" s="17">
        <v>0</v>
      </c>
      <c r="E206" s="18">
        <f>'[1]OKTOBER JL 23'!E205+'[1]NOVEMBER 23'!E205+'[1]DESEMBER 23'!E206</f>
        <v>0</v>
      </c>
      <c r="F206" s="19">
        <f>'[1]OKTOBER JL 23'!F205+'[1]NOVEMBER 23'!F205+'[1]DESEMBER 23'!F206</f>
        <v>0</v>
      </c>
      <c r="G206" s="20"/>
      <c r="H206" s="20">
        <f t="shared" si="17"/>
        <v>0</v>
      </c>
      <c r="I206" s="34">
        <f t="shared" si="13"/>
        <v>0</v>
      </c>
      <c r="J206" s="22">
        <f t="shared" si="13"/>
        <v>0</v>
      </c>
      <c r="K206" s="5"/>
      <c r="M206" s="24"/>
    </row>
    <row r="207" spans="1:13" s="64" customFormat="1" x14ac:dyDescent="0.25">
      <c r="A207" s="15">
        <v>61307</v>
      </c>
      <c r="B207" s="16" t="s">
        <v>153</v>
      </c>
      <c r="C207" s="17"/>
      <c r="D207" s="17">
        <v>0</v>
      </c>
      <c r="E207" s="18">
        <f>'[1]OKTOBER JL 23'!E206+'[1]NOVEMBER 23'!E206+'[1]DESEMBER 23'!E207</f>
        <v>0</v>
      </c>
      <c r="F207" s="19">
        <f>'[1]OKTOBER JL 23'!F206+'[1]NOVEMBER 23'!F206+'[1]DESEMBER 23'!F207</f>
        <v>1094381</v>
      </c>
      <c r="G207" s="20"/>
      <c r="H207" s="20">
        <f t="shared" si="17"/>
        <v>1094381</v>
      </c>
      <c r="I207" s="34">
        <f t="shared" si="13"/>
        <v>0</v>
      </c>
      <c r="J207" s="22">
        <f t="shared" si="13"/>
        <v>1094381</v>
      </c>
      <c r="K207" s="5"/>
      <c r="L207"/>
      <c r="M207" s="24"/>
    </row>
    <row r="208" spans="1:13" s="64" customFormat="1" x14ac:dyDescent="0.25">
      <c r="A208" s="15">
        <v>61308</v>
      </c>
      <c r="B208" s="16" t="s">
        <v>154</v>
      </c>
      <c r="C208" s="17"/>
      <c r="D208" s="17">
        <v>0</v>
      </c>
      <c r="E208" s="18">
        <f>'[1]OKTOBER JL 23'!E207+'[1]NOVEMBER 23'!E207+'[1]DESEMBER 23'!E208</f>
        <v>0</v>
      </c>
      <c r="F208" s="19">
        <f>'[1]OKTOBER JL 23'!F207+'[1]NOVEMBER 23'!F207+'[1]DESEMBER 23'!F208</f>
        <v>5221235</v>
      </c>
      <c r="G208" s="20"/>
      <c r="H208" s="20">
        <f t="shared" si="17"/>
        <v>5221235</v>
      </c>
      <c r="I208" s="34">
        <f t="shared" si="13"/>
        <v>0</v>
      </c>
      <c r="J208" s="22">
        <f t="shared" si="13"/>
        <v>5221235</v>
      </c>
      <c r="K208" s="23"/>
      <c r="L208"/>
      <c r="M208" s="24"/>
    </row>
    <row r="209" spans="1:13" s="64" customFormat="1" x14ac:dyDescent="0.25">
      <c r="A209" s="15">
        <v>61309</v>
      </c>
      <c r="B209" s="16" t="s">
        <v>155</v>
      </c>
      <c r="C209" s="17"/>
      <c r="D209" s="17">
        <v>0</v>
      </c>
      <c r="E209" s="18">
        <f>'[1]OKTOBER JL 23'!E208+'[1]NOVEMBER 23'!E208+'[1]DESEMBER 23'!E209</f>
        <v>0</v>
      </c>
      <c r="F209" s="19">
        <f>'[1]OKTOBER JL 23'!F208+'[1]NOVEMBER 23'!F208+'[1]DESEMBER 23'!F209</f>
        <v>6968560</v>
      </c>
      <c r="G209" s="20"/>
      <c r="H209" s="20">
        <f t="shared" si="17"/>
        <v>6968560</v>
      </c>
      <c r="I209" s="34"/>
      <c r="J209" s="22">
        <f t="shared" si="13"/>
        <v>6968560</v>
      </c>
      <c r="K209" s="23"/>
      <c r="L209"/>
      <c r="M209" s="24"/>
    </row>
    <row r="210" spans="1:13" x14ac:dyDescent="0.25">
      <c r="A210" s="54">
        <v>61311</v>
      </c>
      <c r="B210" s="25" t="s">
        <v>156</v>
      </c>
      <c r="C210" s="17"/>
      <c r="D210" s="17">
        <v>0</v>
      </c>
      <c r="E210" s="18">
        <f>'[1]OKTOBER JL 23'!E209+'[1]NOVEMBER 23'!E209+'[1]DESEMBER 23'!E210</f>
        <v>0</v>
      </c>
      <c r="F210" s="19">
        <f>'[1]OKTOBER JL 23'!F209+'[1]NOVEMBER 23'!F209+'[1]DESEMBER 23'!F210</f>
        <v>3264885.56</v>
      </c>
      <c r="G210" s="20"/>
      <c r="H210" s="20">
        <f t="shared" si="17"/>
        <v>3264885.56</v>
      </c>
      <c r="I210" s="34"/>
      <c r="J210" s="22">
        <f t="shared" si="13"/>
        <v>3264885.56</v>
      </c>
      <c r="K210" s="23"/>
      <c r="M210" s="24"/>
    </row>
    <row r="211" spans="1:13" x14ac:dyDescent="0.25">
      <c r="A211" s="15">
        <v>61902</v>
      </c>
      <c r="B211" s="16" t="s">
        <v>157</v>
      </c>
      <c r="C211" s="17"/>
      <c r="D211" s="17">
        <v>0</v>
      </c>
      <c r="E211" s="18">
        <f>'[1]OKTOBER JL 23'!E210+'[1]NOVEMBER 23'!E210+'[1]DESEMBER 23'!E211</f>
        <v>0</v>
      </c>
      <c r="F211" s="19">
        <f>'[1]OKTOBER JL 23'!F210+'[1]NOVEMBER 23'!F210+'[1]DESEMBER 23'!F211</f>
        <v>0</v>
      </c>
      <c r="G211" s="20"/>
      <c r="H211" s="20">
        <f t="shared" si="17"/>
        <v>0</v>
      </c>
      <c r="I211" s="34">
        <f t="shared" si="13"/>
        <v>0</v>
      </c>
      <c r="J211" s="22">
        <f t="shared" si="13"/>
        <v>0</v>
      </c>
      <c r="K211" s="63">
        <f>SUM(J211:J212)-I212</f>
        <v>13475779</v>
      </c>
      <c r="L211" s="37">
        <f>(K211+J139)*0.5%</f>
        <v>30774857.309436936</v>
      </c>
      <c r="M211" s="24"/>
    </row>
    <row r="212" spans="1:13" x14ac:dyDescent="0.25">
      <c r="A212" s="15">
        <v>61904</v>
      </c>
      <c r="B212" s="16" t="s">
        <v>158</v>
      </c>
      <c r="C212" s="20"/>
      <c r="D212" s="20">
        <v>0</v>
      </c>
      <c r="E212" s="18">
        <f>'[1]OKTOBER JL 23'!E211+'[1]NOVEMBER 23'!E211+'[1]DESEMBER 23'!E212</f>
        <v>0</v>
      </c>
      <c r="F212" s="19">
        <f>'[1]OKTOBER JL 23'!F211+'[1]NOVEMBER 23'!F211+'[1]DESEMBER 23'!F212</f>
        <v>13475779</v>
      </c>
      <c r="G212" s="20"/>
      <c r="H212" s="20">
        <f t="shared" si="17"/>
        <v>13475779</v>
      </c>
      <c r="I212" s="34">
        <f t="shared" si="13"/>
        <v>0</v>
      </c>
      <c r="J212" s="22">
        <f t="shared" si="13"/>
        <v>13475779</v>
      </c>
      <c r="K212" s="65"/>
      <c r="L212" s="64"/>
      <c r="M212" s="24"/>
    </row>
    <row r="213" spans="1:13" x14ac:dyDescent="0.25">
      <c r="A213" s="15"/>
      <c r="B213" s="66"/>
      <c r="C213" s="17"/>
      <c r="D213" s="27">
        <v>0</v>
      </c>
      <c r="E213" s="28">
        <f>SUM(E204:E212)</f>
        <v>0</v>
      </c>
      <c r="F213" s="28">
        <f>SUM(F204:F212)</f>
        <v>36804428.560000002</v>
      </c>
      <c r="G213" s="30"/>
      <c r="H213" s="30">
        <f>F213-E213</f>
        <v>36804428.560000002</v>
      </c>
      <c r="I213" s="58">
        <f t="shared" si="13"/>
        <v>0</v>
      </c>
      <c r="J213" s="59">
        <f>H213</f>
        <v>36804428.560000002</v>
      </c>
      <c r="K213" s="5"/>
      <c r="M213" s="24"/>
    </row>
    <row r="214" spans="1:13" x14ac:dyDescent="0.25">
      <c r="A214" s="15"/>
      <c r="B214" s="16"/>
      <c r="C214" s="17"/>
      <c r="D214" s="17"/>
      <c r="E214" s="38"/>
      <c r="F214" s="38"/>
      <c r="G214" s="20"/>
      <c r="H214" s="20"/>
      <c r="I214" s="34">
        <f t="shared" si="13"/>
        <v>0</v>
      </c>
      <c r="J214" s="22">
        <f t="shared" si="13"/>
        <v>0</v>
      </c>
      <c r="K214" s="5"/>
      <c r="M214" s="24"/>
    </row>
    <row r="215" spans="1:13" x14ac:dyDescent="0.25">
      <c r="A215" s="15">
        <v>62303</v>
      </c>
      <c r="B215" s="16" t="s">
        <v>159</v>
      </c>
      <c r="C215" s="17">
        <v>0</v>
      </c>
      <c r="D215" s="17">
        <v>0</v>
      </c>
      <c r="E215" s="18">
        <f>'[1]OKTOBER JL 23'!E214+'[1]NOVEMBER 23'!E214+'[1]DESEMBER 23'!E215</f>
        <v>0</v>
      </c>
      <c r="F215" s="19">
        <f>'[1]OKTOBER JL 23'!F214+'[1]NOVEMBER 23'!F214+'[1]DESEMBER 23'!F215</f>
        <v>0</v>
      </c>
      <c r="G215" s="20">
        <f>E215</f>
        <v>0</v>
      </c>
      <c r="H215" s="20">
        <f>F215</f>
        <v>0</v>
      </c>
      <c r="I215" s="34">
        <f t="shared" si="13"/>
        <v>0</v>
      </c>
      <c r="J215" s="22">
        <f t="shared" si="13"/>
        <v>0</v>
      </c>
      <c r="K215" s="67">
        <f>SUM(I215:I221)</f>
        <v>4929757.07</v>
      </c>
      <c r="M215" s="24"/>
    </row>
    <row r="216" spans="1:13" x14ac:dyDescent="0.25">
      <c r="A216" s="15">
        <v>62304</v>
      </c>
      <c r="B216" s="16" t="s">
        <v>160</v>
      </c>
      <c r="C216" s="17">
        <v>0</v>
      </c>
      <c r="D216" s="17"/>
      <c r="E216" s="18">
        <f>'[1]OKTOBER JL 23'!E215+'[1]NOVEMBER 23'!E215+'[1]DESEMBER 23'!E216</f>
        <v>1475916</v>
      </c>
      <c r="F216" s="19">
        <f>'[1]OKTOBER JL 23'!F215+'[1]NOVEMBER 23'!F215+'[1]DESEMBER 23'!F216</f>
        <v>0</v>
      </c>
      <c r="G216" s="20">
        <f t="shared" ref="G216:G226" si="18">E216</f>
        <v>1475916</v>
      </c>
      <c r="H216" s="20"/>
      <c r="I216" s="34">
        <f t="shared" si="13"/>
        <v>1475916</v>
      </c>
      <c r="J216" s="22">
        <f t="shared" si="13"/>
        <v>0</v>
      </c>
      <c r="K216" s="5"/>
      <c r="M216" s="24"/>
    </row>
    <row r="217" spans="1:13" x14ac:dyDescent="0.25">
      <c r="A217" s="15">
        <v>62305</v>
      </c>
      <c r="B217" s="16" t="s">
        <v>161</v>
      </c>
      <c r="C217" s="17">
        <v>0</v>
      </c>
      <c r="D217" s="17"/>
      <c r="E217" s="18">
        <f>'[1]OKTOBER JL 23'!E216+'[1]NOVEMBER 23'!E216+'[1]DESEMBER 23'!E217</f>
        <v>0</v>
      </c>
      <c r="F217" s="19">
        <f>'[1]OKTOBER JL 23'!F216+'[1]NOVEMBER 23'!F216+'[1]DESEMBER 23'!F217</f>
        <v>0</v>
      </c>
      <c r="G217" s="20">
        <f t="shared" si="18"/>
        <v>0</v>
      </c>
      <c r="H217" s="20"/>
      <c r="I217" s="34">
        <f t="shared" si="13"/>
        <v>0</v>
      </c>
      <c r="J217" s="22">
        <f t="shared" si="13"/>
        <v>0</v>
      </c>
      <c r="K217" s="5"/>
      <c r="M217" s="24"/>
    </row>
    <row r="218" spans="1:13" x14ac:dyDescent="0.25">
      <c r="A218" s="15">
        <v>62307</v>
      </c>
      <c r="B218" s="16" t="s">
        <v>162</v>
      </c>
      <c r="C218" s="17">
        <v>0</v>
      </c>
      <c r="D218" s="17"/>
      <c r="E218" s="18">
        <f>'[1]OKTOBER JL 23'!E217+'[1]NOVEMBER 23'!E217+'[1]DESEMBER 23'!E218</f>
        <v>242900</v>
      </c>
      <c r="F218" s="19">
        <f>'[1]OKTOBER JL 23'!F217+'[1]NOVEMBER 23'!F217+'[1]DESEMBER 23'!F218</f>
        <v>0</v>
      </c>
      <c r="G218" s="20">
        <f t="shared" si="18"/>
        <v>242900</v>
      </c>
      <c r="H218" s="20"/>
      <c r="I218" s="34">
        <f t="shared" si="13"/>
        <v>242900</v>
      </c>
      <c r="J218" s="22"/>
      <c r="K218" s="5"/>
      <c r="L218">
        <f>76100/3</f>
        <v>25366.666666666668</v>
      </c>
      <c r="M218" s="24"/>
    </row>
    <row r="219" spans="1:13" x14ac:dyDescent="0.25">
      <c r="A219" s="15">
        <v>62308</v>
      </c>
      <c r="B219" s="16" t="s">
        <v>163</v>
      </c>
      <c r="C219" s="17">
        <v>0</v>
      </c>
      <c r="D219" s="17"/>
      <c r="E219" s="18">
        <f>'[1]OKTOBER JL 23'!E218+'[1]NOVEMBER 23'!E218+'[1]DESEMBER 23'!E219</f>
        <v>1044247</v>
      </c>
      <c r="F219" s="19">
        <f>'[1]OKTOBER JL 23'!F218+'[1]NOVEMBER 23'!F218+'[1]DESEMBER 23'!F219</f>
        <v>0</v>
      </c>
      <c r="G219" s="20">
        <f t="shared" si="18"/>
        <v>1044247</v>
      </c>
      <c r="H219" s="20"/>
      <c r="I219" s="34">
        <f t="shared" si="13"/>
        <v>1044247</v>
      </c>
      <c r="J219" s="22">
        <f t="shared" si="13"/>
        <v>0</v>
      </c>
      <c r="M219" s="24"/>
    </row>
    <row r="220" spans="1:13" x14ac:dyDescent="0.25">
      <c r="A220" s="15">
        <v>62309</v>
      </c>
      <c r="B220" s="16" t="s">
        <v>164</v>
      </c>
      <c r="C220" s="17">
        <v>0</v>
      </c>
      <c r="D220" s="17"/>
      <c r="E220" s="18">
        <f>'[1]OKTOBER JL 23'!E219+'[1]NOVEMBER 23'!E219+'[1]DESEMBER 23'!E220</f>
        <v>1513717</v>
      </c>
      <c r="F220" s="19">
        <f>'[1]OKTOBER JL 23'!F219+'[1]NOVEMBER 23'!F219+'[1]DESEMBER 23'!F220</f>
        <v>0</v>
      </c>
      <c r="G220" s="20">
        <f t="shared" si="18"/>
        <v>1513717</v>
      </c>
      <c r="H220" s="20"/>
      <c r="I220" s="34">
        <f t="shared" si="13"/>
        <v>1513717</v>
      </c>
      <c r="J220" s="22"/>
      <c r="M220" s="24"/>
    </row>
    <row r="221" spans="1:13" x14ac:dyDescent="0.25">
      <c r="A221" s="54">
        <v>62311</v>
      </c>
      <c r="B221" s="25" t="s">
        <v>165</v>
      </c>
      <c r="C221" s="17">
        <v>0</v>
      </c>
      <c r="D221" s="17"/>
      <c r="E221" s="18">
        <f>'[1]OKTOBER JL 23'!E220+'[1]NOVEMBER 23'!E220+'[1]DESEMBER 23'!E221</f>
        <v>652977.07000000007</v>
      </c>
      <c r="F221" s="19">
        <f>'[1]OKTOBER JL 23'!F220+'[1]NOVEMBER 23'!F220+'[1]DESEMBER 23'!F221</f>
        <v>0</v>
      </c>
      <c r="G221" s="20">
        <f t="shared" si="18"/>
        <v>652977.07000000007</v>
      </c>
      <c r="H221" s="20"/>
      <c r="I221" s="34">
        <f t="shared" si="13"/>
        <v>652977.07000000007</v>
      </c>
      <c r="J221" s="22"/>
      <c r="M221" s="24"/>
    </row>
    <row r="222" spans="1:13" x14ac:dyDescent="0.25">
      <c r="A222" s="15">
        <v>62902</v>
      </c>
      <c r="B222" s="16" t="s">
        <v>166</v>
      </c>
      <c r="C222" s="17">
        <v>0</v>
      </c>
      <c r="D222" s="17"/>
      <c r="E222" s="18">
        <f>'[1]OKTOBER JL 23'!E221+'[1]NOVEMBER 23'!E221+'[1]DESEMBER 23'!E222</f>
        <v>0</v>
      </c>
      <c r="F222" s="19">
        <f>'[1]OKTOBER JL 23'!F221+'[1]NOVEMBER 23'!F221+'[1]DESEMBER 23'!F222</f>
        <v>0</v>
      </c>
      <c r="G222" s="20">
        <f t="shared" si="18"/>
        <v>0</v>
      </c>
      <c r="H222" s="20"/>
      <c r="I222" s="34">
        <f t="shared" si="13"/>
        <v>0</v>
      </c>
      <c r="J222" s="22">
        <f t="shared" si="13"/>
        <v>0</v>
      </c>
      <c r="K222" s="5"/>
      <c r="M222" s="24"/>
    </row>
    <row r="223" spans="1:13" x14ac:dyDescent="0.25">
      <c r="A223" s="15">
        <v>62903</v>
      </c>
      <c r="B223" s="16" t="s">
        <v>167</v>
      </c>
      <c r="C223" s="17">
        <v>0</v>
      </c>
      <c r="D223" s="17"/>
      <c r="E223" s="18">
        <f>'[1]OKTOBER JL 23'!E222+'[1]NOVEMBER 23'!E222+'[1]DESEMBER 23'!E223</f>
        <v>5467025</v>
      </c>
      <c r="F223" s="19">
        <f>'[1]OKTOBER JL 23'!F222+'[1]NOVEMBER 23'!F222+'[1]DESEMBER 23'!F223</f>
        <v>62000</v>
      </c>
      <c r="G223" s="20">
        <f>E223-F223</f>
        <v>5405025</v>
      </c>
      <c r="H223" s="20"/>
      <c r="I223" s="34">
        <f t="shared" si="13"/>
        <v>5405025</v>
      </c>
      <c r="J223" s="22">
        <f t="shared" si="13"/>
        <v>0</v>
      </c>
      <c r="K223" s="26">
        <f>SUM(I222:I226)</f>
        <v>68816725</v>
      </c>
      <c r="L223" s="26"/>
      <c r="M223" s="24"/>
    </row>
    <row r="224" spans="1:13" x14ac:dyDescent="0.25">
      <c r="A224" s="15">
        <v>62904</v>
      </c>
      <c r="B224" s="16" t="s">
        <v>168</v>
      </c>
      <c r="C224" s="17">
        <v>0</v>
      </c>
      <c r="D224" s="17"/>
      <c r="E224" s="18">
        <f>'[1]OKTOBER JL 23'!E223+'[1]NOVEMBER 23'!E223+'[1]DESEMBER 23'!E224</f>
        <v>0</v>
      </c>
      <c r="F224" s="19">
        <f>'[1]OKTOBER JL 23'!F223+'[1]NOVEMBER 23'!F223+'[1]DESEMBER 23'!F224</f>
        <v>0</v>
      </c>
      <c r="G224" s="20">
        <f t="shared" si="18"/>
        <v>0</v>
      </c>
      <c r="H224" s="20"/>
      <c r="I224" s="34">
        <f t="shared" si="13"/>
        <v>0</v>
      </c>
      <c r="J224" s="22">
        <f t="shared" si="13"/>
        <v>0</v>
      </c>
      <c r="M224" s="24"/>
    </row>
    <row r="225" spans="1:13" x14ac:dyDescent="0.25">
      <c r="A225" s="15">
        <v>62905</v>
      </c>
      <c r="B225" s="16" t="s">
        <v>169</v>
      </c>
      <c r="C225" s="17">
        <v>0</v>
      </c>
      <c r="D225" s="17"/>
      <c r="E225" s="18">
        <f>'[1]OKTOBER JL 23'!E224+'[1]NOVEMBER 23'!E224+'[1]DESEMBER 23'!E225</f>
        <v>23000</v>
      </c>
      <c r="F225" s="19">
        <f>'[1]OKTOBER JL 23'!F224+'[1]NOVEMBER 23'!F224+'[1]DESEMBER 23'!F225</f>
        <v>0</v>
      </c>
      <c r="G225" s="20">
        <f t="shared" si="18"/>
        <v>23000</v>
      </c>
      <c r="H225" s="20"/>
      <c r="I225" s="34">
        <f t="shared" si="13"/>
        <v>23000</v>
      </c>
      <c r="J225" s="22">
        <f t="shared" si="13"/>
        <v>0</v>
      </c>
      <c r="M225" s="24"/>
    </row>
    <row r="226" spans="1:13" x14ac:dyDescent="0.25">
      <c r="A226" s="15">
        <v>62907</v>
      </c>
      <c r="B226" s="16" t="s">
        <v>170</v>
      </c>
      <c r="C226" s="17">
        <v>0</v>
      </c>
      <c r="D226" s="17"/>
      <c r="E226" s="18">
        <f>'[1]OKTOBER JL 23'!E225+'[1]NOVEMBER 23'!E225+'[1]DESEMBER 23'!E226</f>
        <v>63388700</v>
      </c>
      <c r="F226" s="19">
        <f>'[1]OKTOBER JL 23'!F225+'[1]NOVEMBER 23'!F225+'[1]DESEMBER 23'!F226</f>
        <v>0</v>
      </c>
      <c r="G226" s="20">
        <f t="shared" si="18"/>
        <v>63388700</v>
      </c>
      <c r="H226" s="20"/>
      <c r="I226" s="34">
        <f t="shared" si="13"/>
        <v>63388700</v>
      </c>
      <c r="J226" s="22">
        <f t="shared" si="13"/>
        <v>0</v>
      </c>
      <c r="M226" s="24"/>
    </row>
    <row r="227" spans="1:13" x14ac:dyDescent="0.25">
      <c r="A227" s="15"/>
      <c r="B227" s="16"/>
      <c r="C227" s="27">
        <v>0</v>
      </c>
      <c r="D227" s="17">
        <v>0</v>
      </c>
      <c r="E227" s="28">
        <f>SUM(E215:E226)</f>
        <v>73808482.069999993</v>
      </c>
      <c r="F227" s="28">
        <f>SUM(F215:F226)</f>
        <v>62000</v>
      </c>
      <c r="G227" s="30">
        <f>SUM(G215:G226)</f>
        <v>73746482.069999993</v>
      </c>
      <c r="H227" s="30">
        <f>SUM(H216:H226)</f>
        <v>0</v>
      </c>
      <c r="I227" s="58">
        <f>G227</f>
        <v>73746482.069999993</v>
      </c>
      <c r="J227" s="59">
        <f t="shared" si="13"/>
        <v>0</v>
      </c>
      <c r="M227" s="24"/>
    </row>
    <row r="228" spans="1:13" x14ac:dyDescent="0.25">
      <c r="A228" s="15"/>
      <c r="B228" s="16"/>
      <c r="C228" s="17"/>
      <c r="D228" s="17"/>
      <c r="E228" s="28"/>
      <c r="F228" s="38"/>
      <c r="G228" s="20"/>
      <c r="H228" s="20"/>
      <c r="I228" s="21"/>
      <c r="J228" s="22"/>
      <c r="K228" s="37">
        <f>0.5%*(J139+K211)</f>
        <v>30774857.309436936</v>
      </c>
      <c r="M228" s="24"/>
    </row>
    <row r="229" spans="1:13" x14ac:dyDescent="0.25">
      <c r="A229" s="15"/>
      <c r="B229" s="68"/>
      <c r="C229" s="27">
        <v>8907357731</v>
      </c>
      <c r="D229" s="27">
        <v>8907357730.996666</v>
      </c>
      <c r="E229" s="58">
        <f>E227+E202+E191+E182+E175+E169+E163+E155+E122+E102+E93+E88+E55+E47+E28+E19+E15+E139+E98+E166+E118+E85+E65+E75</f>
        <v>55151581750.976486</v>
      </c>
      <c r="F229" s="58">
        <f>F213+F191+F139+F107+F102+F98+F93+F88+F75+F47+F28+F19+F15+F155+F110+F118+F85+F39+F227+F202+F115+F182</f>
        <v>55151581750.979897</v>
      </c>
      <c r="G229" s="27">
        <f>G227+G202+G191+G182+G175+G169+G166+G155+G85+G65+G55+G47+G42+G39+G28+G19+G15+G163</f>
        <v>16123880145.126602</v>
      </c>
      <c r="H229" s="27">
        <f>H213+H139+H122+H115+H107+H102+H98+H93+H75+H110+H118</f>
        <v>16123880145.126667</v>
      </c>
      <c r="I229" s="57">
        <f>I227+I213+I202+I191+I182+I175+I169+I155+I139+I163+I166</f>
        <v>5898760611.3464909</v>
      </c>
      <c r="J229" s="57">
        <f>J227+J213+J202+J191+J182+J175+J169+J155+J139</f>
        <v>6178300111.4473877</v>
      </c>
    </row>
    <row r="230" spans="1:13" x14ac:dyDescent="0.25">
      <c r="A230" s="15"/>
      <c r="B230" s="69"/>
      <c r="C230" s="17"/>
      <c r="D230" s="27">
        <v>3.33404541015625E-3</v>
      </c>
      <c r="E230" s="58"/>
      <c r="F230" s="58">
        <f>E229-F229</f>
        <v>-3.41033935546875E-3</v>
      </c>
      <c r="G230" s="27"/>
      <c r="H230" s="27">
        <f>G229-H229</f>
        <v>-6.4849853515625E-5</v>
      </c>
      <c r="I230" s="57"/>
      <c r="J230" s="59">
        <f>J229-I229</f>
        <v>279539500.10089684</v>
      </c>
      <c r="K230" s="26"/>
    </row>
    <row r="231" spans="1:13" x14ac:dyDescent="0.25">
      <c r="A231" s="15"/>
      <c r="B231" s="69"/>
      <c r="C231" s="17"/>
      <c r="D231" s="17"/>
      <c r="E231" s="34"/>
      <c r="F231" s="34"/>
      <c r="G231" s="70"/>
      <c r="H231" s="70"/>
      <c r="I231" s="57">
        <f>I229</f>
        <v>5898760611.3464909</v>
      </c>
      <c r="J231" s="59">
        <f>J229-J230</f>
        <v>5898760611.3464909</v>
      </c>
    </row>
    <row r="232" spans="1:13" x14ac:dyDescent="0.25">
      <c r="A232" s="71"/>
      <c r="B232" s="72"/>
      <c r="C232" s="5"/>
      <c r="D232" s="23"/>
      <c r="E232" s="23"/>
      <c r="F232" s="23"/>
      <c r="G232" s="71"/>
      <c r="H232" s="65"/>
      <c r="I232" s="71"/>
      <c r="J232" s="71"/>
    </row>
    <row r="233" spans="1:13" x14ac:dyDescent="0.25">
      <c r="D233" s="26">
        <f>D229-C229</f>
        <v>-3.33404541015625E-3</v>
      </c>
      <c r="F233" s="26"/>
      <c r="J233" s="74">
        <f>J230-74000000</f>
        <v>205539500.10089684</v>
      </c>
    </row>
    <row r="234" spans="1:13" s="64" customFormat="1" x14ac:dyDescent="0.25">
      <c r="B234" s="73"/>
      <c r="C234"/>
      <c r="D234"/>
      <c r="E234"/>
      <c r="F234"/>
      <c r="G234" s="74">
        <f>F230-H230</f>
        <v>-3.345489501953125E-3</v>
      </c>
      <c r="K234"/>
      <c r="L234"/>
      <c r="M234"/>
    </row>
    <row r="235" spans="1:13" s="64" customFormat="1" x14ac:dyDescent="0.25">
      <c r="B235" s="73"/>
      <c r="C235"/>
      <c r="D235"/>
      <c r="E235"/>
      <c r="F235"/>
      <c r="G235" s="74"/>
      <c r="H235" s="74"/>
      <c r="K235" s="44">
        <v>47568</v>
      </c>
      <c r="L235"/>
      <c r="M235"/>
    </row>
    <row r="236" spans="1:13" x14ac:dyDescent="0.25">
      <c r="G236" s="64" t="s">
        <v>171</v>
      </c>
      <c r="K236" s="44">
        <v>223647</v>
      </c>
    </row>
    <row r="237" spans="1:13" x14ac:dyDescent="0.25">
      <c r="K237" s="44">
        <v>481760</v>
      </c>
    </row>
    <row r="238" spans="1:13" x14ac:dyDescent="0.25">
      <c r="K238" s="44">
        <v>486725</v>
      </c>
    </row>
    <row r="239" spans="1:13" x14ac:dyDescent="0.25">
      <c r="K239" s="75">
        <v>941441</v>
      </c>
    </row>
    <row r="240" spans="1:13" x14ac:dyDescent="0.25">
      <c r="K240" s="44">
        <f>SUM(K235:K239)</f>
        <v>2181141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orientation="landscape" horizontalDpi="4294967293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27" zoomScaleNormal="100" workbookViewId="0">
      <selection activeCell="I16" sqref="I16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'[5]2024'!$B$2311</f>
        <v>1340137382</v>
      </c>
      <c r="F7" s="19">
        <f>'[5]2024'!$C$2311</f>
        <v>1344694200</v>
      </c>
      <c r="G7" s="17">
        <f>C7+E7-F7</f>
        <v>-2540378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'[5]2024'!$J$528</f>
        <v>566789342</v>
      </c>
      <c r="F9" s="19">
        <f>'[5]2024'!$K$528</f>
        <v>593433630</v>
      </c>
      <c r="G9" s="17">
        <f t="shared" si="0"/>
        <v>1358600497</v>
      </c>
      <c r="H9" s="17"/>
      <c r="I9" s="39"/>
      <c r="J9" s="40"/>
      <c r="K9" s="5"/>
      <c r="L9" s="26">
        <f>F9-E9</f>
        <v>26644288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'[5]2024'!$N$38</f>
        <v>85515</v>
      </c>
      <c r="F10" s="19">
        <f>'[5]2024'!$O$38</f>
        <v>100019105</v>
      </c>
      <c r="G10" s="17">
        <f t="shared" si="0"/>
        <v>-7750460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'[5]2024'!$V$85</f>
        <v>25919045</v>
      </c>
      <c r="F12" s="19">
        <f>'[5]2024'!$W$85</f>
        <v>70003001</v>
      </c>
      <c r="G12" s="17">
        <f t="shared" si="0"/>
        <v>411258315</v>
      </c>
      <c r="H12" s="17"/>
      <c r="I12" s="39"/>
      <c r="J12" s="40"/>
      <c r="K12" s="23">
        <f>SUM(G8:G14)</f>
        <v>2454389629.2199998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'[5]2024'!$QN$35</f>
        <v>15615</v>
      </c>
      <c r="F13" s="19">
        <f>'[5]2024'!$QO$35</f>
        <v>13123</v>
      </c>
      <c r="G13" s="17">
        <f t="shared" si="0"/>
        <v>728567198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'[5]2024'!$RU$454</f>
        <v>39944127.270000003</v>
      </c>
      <c r="F14" s="19">
        <f>'[5]2024'!$RV$454</f>
        <v>114131463.05</v>
      </c>
      <c r="G14" s="17">
        <f t="shared" si="0"/>
        <v>-36285920.779999986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1972891026.27</v>
      </c>
      <c r="F15" s="28">
        <f>SUM(F7:F14)</f>
        <v>2222294522.0500002</v>
      </c>
      <c r="G15" s="27">
        <f>C15+E15-F15</f>
        <v>2451849251.2200003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'[5]2024'!$AB$547</f>
        <v>74432900</v>
      </c>
      <c r="F17" s="19">
        <f>'[5]2024'!$AB$510</f>
        <v>77702264</v>
      </c>
      <c r="G17" s="17">
        <f t="shared" si="1"/>
        <v>-3269364</v>
      </c>
      <c r="H17" s="17"/>
      <c r="I17" s="39"/>
      <c r="J17" s="40"/>
      <c r="K17" s="26">
        <f>G17-'[2]FC Samya'!$F$103</f>
        <v>-6355727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'[5]2024'!$AB$555</f>
        <v>489508362.90560007</v>
      </c>
      <c r="F18" s="19">
        <f>'[5]2024'!$AB$545</f>
        <v>379414487</v>
      </c>
      <c r="G18" s="17">
        <f t="shared" si="1"/>
        <v>418334967.90560007</v>
      </c>
      <c r="H18" s="17"/>
      <c r="I18" s="39"/>
      <c r="J18" s="40"/>
      <c r="K18" s="37">
        <f>E18-F18</f>
        <v>110093875.90560007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563941262.90560007</v>
      </c>
      <c r="F19" s="28">
        <f>SUM(F17:F18)</f>
        <v>457116751</v>
      </c>
      <c r="G19" s="27">
        <f>C19+E19-F19</f>
        <v>415065603.90560007</v>
      </c>
      <c r="H19" s="27"/>
      <c r="I19" s="79"/>
      <c r="J19" s="40"/>
      <c r="K19" s="26">
        <f>'[1]OKTOBER JL'!G9+'MEI 24'!G9</f>
        <v>2248794955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'[5]2024'!$AH$259</f>
        <v>119960462</v>
      </c>
      <c r="F44" s="19">
        <f>'[5]2024'!$AI$259</f>
        <v>368399537.43000007</v>
      </c>
      <c r="G44" s="17">
        <f>C44+E44-F44</f>
        <v>145197900.56999993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119960462</v>
      </c>
      <c r="F47" s="28">
        <f>SUM(F44:F46)</f>
        <v>368399537.43000007</v>
      </c>
      <c r="G47" s="27">
        <f>C47+E47-F47</f>
        <v>160197900.56999993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'[5]2024'!$BB$64</f>
        <v>283784</v>
      </c>
      <c r="F51" s="19">
        <f>'JAN 24'!F51+'FEB 24'!F51</f>
        <v>0</v>
      </c>
      <c r="G51" s="17">
        <f>C51+E51-F51</f>
        <v>283784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'[5]2024'!$BJ$23</f>
        <v>3279409</v>
      </c>
      <c r="F53" s="19">
        <f>'JAN 24'!F53+'FEB 24'!F53</f>
        <v>0</v>
      </c>
      <c r="G53" s="17">
        <f>C53+E53-F53</f>
        <v>3279409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3563193</v>
      </c>
      <c r="F55" s="28">
        <f>SUM(F49:F54)</f>
        <v>0</v>
      </c>
      <c r="G55" s="27">
        <f>C55+E55-F55</f>
        <v>3563193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'[5]2024'!$CS$23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'[5]2024'!$DA$23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'[5]2024'!$DE$23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4411556459.1756001</v>
      </c>
      <c r="L79" s="37">
        <f>F15+F19+F28+F47+F88+F93</f>
        <v>4708618077.4800005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297061618.30440044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'[5]2024'!$TI$41</f>
        <v>384900000</v>
      </c>
      <c r="F83" s="19">
        <f>'[5]2024'!$TJ$41</f>
        <v>3464000</v>
      </c>
      <c r="G83" s="17">
        <f t="shared" si="6"/>
        <v>458667000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v>0</v>
      </c>
      <c r="F84" s="19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384900000</v>
      </c>
      <c r="F85" s="28">
        <f>SUM(F77:F84)</f>
        <v>3464000</v>
      </c>
      <c r="G85" s="27">
        <f>C85+E85-F85</f>
        <v>3049280735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'[5]2024'!$EB$1983</f>
        <v>1510137382</v>
      </c>
      <c r="F87" s="19">
        <f>'[5]2024'!$EC$1983</f>
        <v>1510137382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1510137382</v>
      </c>
      <c r="F88" s="28">
        <f>SUM(F87)</f>
        <v>1510137382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'[5]2024'!$EH$537</f>
        <v>31168900</v>
      </c>
      <c r="F90" s="19">
        <f>'[5]2024'!$EH$469</f>
        <v>31168900</v>
      </c>
      <c r="G90" s="17"/>
      <c r="H90" s="17">
        <f>D90-E90+F90</f>
        <v>78694876</v>
      </c>
      <c r="I90" s="39"/>
      <c r="J90" s="40"/>
      <c r="K90" s="35"/>
      <c r="L90" s="26">
        <f>H90+H91</f>
        <v>385726414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'[5]2024'!$EH$603</f>
        <v>209894233</v>
      </c>
      <c r="F91" s="19">
        <f>'[5]2024'!$EH$530</f>
        <v>119500985</v>
      </c>
      <c r="G91" s="17"/>
      <c r="H91" s="17">
        <f t="shared" si="7"/>
        <v>307031538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-315755314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241063133</v>
      </c>
      <c r="F93" s="28">
        <f>SUM(F90:F92)</f>
        <v>150669885</v>
      </c>
      <c r="G93" s="27"/>
      <c r="H93" s="27">
        <f>D93-E93+F93</f>
        <v>385726414</v>
      </c>
      <c r="I93" s="79"/>
      <c r="J93" s="40"/>
      <c r="K93" s="23">
        <f>E93-F93</f>
        <v>90393248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'[5]2024'!$EJ$88</f>
        <v>2081081</v>
      </c>
      <c r="F95" s="19">
        <f>'[5]2024'!$EK$88</f>
        <v>50754445.936590992</v>
      </c>
      <c r="G95" s="17"/>
      <c r="H95" s="17">
        <f>D95-E95+F95</f>
        <v>48673364.936590992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v>0</v>
      </c>
      <c r="F99" s="19">
        <f>'JAN 24'!F99+'FEB 24'!F99</f>
        <v>0</v>
      </c>
      <c r="G99" s="17"/>
      <c r="H99" s="17">
        <f t="shared" si="7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2081081</v>
      </c>
      <c r="F100" s="53">
        <f>SUM(F95:F99)</f>
        <v>50754445.936590992</v>
      </c>
      <c r="G100" s="27"/>
      <c r="H100" s="27">
        <f>D100-E100+F100</f>
        <v>99461462.936590999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'JAN 24'!E106+'FEB 24'!E106</f>
        <v>0</v>
      </c>
      <c r="F106" s="19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'JAN 24'!E107+'FEB 24'!E107</f>
        <v>0</v>
      </c>
      <c r="F107" s="19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'JAN 24'!E108+'FEB 24'!E108</f>
        <v>0</v>
      </c>
      <c r="F108" s="19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19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'JAN 24'!E111+'FEB 24'!E111</f>
        <v>0</v>
      </c>
      <c r="F111" s="19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'JAN 24'!E119+'FEB 24'!E119</f>
        <v>0</v>
      </c>
      <c r="F119" s="19">
        <v>0</v>
      </c>
      <c r="G119" s="17"/>
      <c r="H119" s="17">
        <f t="shared" si="8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0</v>
      </c>
      <c r="G120" s="17"/>
      <c r="H120" s="27">
        <f t="shared" si="8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f>'JAN 24'!F122+'FEB 24'!F122</f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'JAN 24'!E126+'FEB 24'!E126</f>
        <v>0</v>
      </c>
      <c r="F126" s="19">
        <f>'[5]2024'!$GE$27</f>
        <v>71289824.324324325</v>
      </c>
      <c r="G126" s="17"/>
      <c r="H126" s="17">
        <f t="shared" si="8"/>
        <v>71289824.324324325</v>
      </c>
      <c r="I126" s="39"/>
      <c r="J126" s="34">
        <f>H126</f>
        <v>71289824.324324325</v>
      </c>
      <c r="K126" s="37">
        <f>'[5]2024'!$GE$25</f>
        <v>32064324.324324321</v>
      </c>
      <c r="L126" s="26">
        <f>'[5]2024'!$GE$26</f>
        <v>39225500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'[5]2024'!$GI$28</f>
        <v>2985000</v>
      </c>
      <c r="G127" s="17"/>
      <c r="H127" s="17">
        <f t="shared" si="8"/>
        <v>2985000</v>
      </c>
      <c r="I127" s="39"/>
      <c r="J127" s="34">
        <f t="shared" ref="J127:J137" si="9">H127</f>
        <v>2985000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'[5]2024'!$GI$29</f>
        <v>2837500</v>
      </c>
      <c r="G128" s="17"/>
      <c r="H128" s="17">
        <f t="shared" si="8"/>
        <v>2837500</v>
      </c>
      <c r="I128" s="39"/>
      <c r="J128" s="34">
        <f t="shared" si="9"/>
        <v>2837500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'[5]2024'!$GI$30</f>
        <v>0</v>
      </c>
      <c r="G129" s="17"/>
      <c r="H129" s="17">
        <f t="shared" si="8"/>
        <v>0</v>
      </c>
      <c r="I129" s="39"/>
      <c r="J129" s="34">
        <f t="shared" si="9"/>
        <v>0</v>
      </c>
      <c r="K129" s="26">
        <f>SUM(J127:J129)</f>
        <v>5822500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'JAN 24'!E130+'FEB 24'!E130</f>
        <v>0</v>
      </c>
      <c r="F130" s="19">
        <f>'[5]2024'!$GM$21</f>
        <v>337567657.65765768</v>
      </c>
      <c r="G130" s="17"/>
      <c r="H130" s="17">
        <f t="shared" si="8"/>
        <v>337567657.65765768</v>
      </c>
      <c r="I130" s="39"/>
      <c r="J130" s="34">
        <f t="shared" si="9"/>
        <v>337567657.65765768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f>'[5]2024'!$TB$21</f>
        <v>6727400</v>
      </c>
      <c r="G133" s="17"/>
      <c r="H133" s="17">
        <f t="shared" si="8"/>
        <v>6727400</v>
      </c>
      <c r="I133" s="39"/>
      <c r="J133" s="34">
        <f t="shared" si="9"/>
        <v>6727400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'[5]2024'!$HC$21</f>
        <v>80798017.998198181</v>
      </c>
      <c r="G134" s="17"/>
      <c r="H134" s="17">
        <f t="shared" si="8"/>
        <v>80798017.998198181</v>
      </c>
      <c r="I134" s="80"/>
      <c r="J134" s="34">
        <f t="shared" si="9"/>
        <v>80798017.998198181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v>0</v>
      </c>
      <c r="G136" s="17"/>
      <c r="H136" s="17">
        <f t="shared" si="8"/>
        <v>0</v>
      </c>
      <c r="I136" s="80"/>
      <c r="J136" s="34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f>'[5]2024'!$RF$10</f>
        <v>2023783.7837837837</v>
      </c>
      <c r="G137" s="17"/>
      <c r="H137" s="17">
        <f t="shared" si="8"/>
        <v>2023783.7837837837</v>
      </c>
      <c r="I137" s="80"/>
      <c r="J137" s="34">
        <f t="shared" si="9"/>
        <v>2023783.7837837837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'JAN 24'!E138+'FEB 24'!E138</f>
        <v>0</v>
      </c>
      <c r="F138" s="19">
        <f>'[5]2024'!$RR$15</f>
        <v>8950270.2050450444</v>
      </c>
      <c r="G138" s="17"/>
      <c r="H138" s="17">
        <f t="shared" si="8"/>
        <v>8950270.2050450444</v>
      </c>
      <c r="I138" s="80"/>
      <c r="J138" s="34">
        <f>H138</f>
        <v>8950270.2050450444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513179453.96900898</v>
      </c>
      <c r="G141" s="27"/>
      <c r="H141" s="27">
        <f>D141-E141+F141</f>
        <v>513179453.96900898</v>
      </c>
      <c r="I141" s="87"/>
      <c r="J141" s="58">
        <f>H141</f>
        <v>513179453.96900898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'[5]2024'!$HF$108</f>
        <v>43293199.950000003</v>
      </c>
      <c r="F143" s="19">
        <f>'JAN 24'!F143+'FEB 24'!F143</f>
        <v>0</v>
      </c>
      <c r="G143" s="17">
        <f>C143+E143-F143</f>
        <v>43293199.950000003</v>
      </c>
      <c r="H143" s="17"/>
      <c r="I143" s="34">
        <f t="shared" ref="I143:I157" si="11">G143</f>
        <v>43293199.950000003</v>
      </c>
      <c r="J143" s="40"/>
      <c r="K143" s="37">
        <f>I143-L143</f>
        <v>18205299.950000003</v>
      </c>
      <c r="L143" s="26">
        <f>'[5]2024'!$HH$108</f>
        <v>25087900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'[5]2024'!$HJ$29</f>
        <v>1599000</v>
      </c>
      <c r="F144" s="19">
        <f>'JAN 24'!F144+'FEB 24'!F144</f>
        <v>0</v>
      </c>
      <c r="G144" s="17">
        <f t="shared" ref="G144:G156" si="12">C144+E144-F144</f>
        <v>1599000</v>
      </c>
      <c r="H144" s="17"/>
      <c r="I144" s="34">
        <f t="shared" si="11"/>
        <v>1599000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'[5]2024'!$HJ$30</f>
        <v>838500</v>
      </c>
      <c r="F145" s="19">
        <f>'JAN 24'!F145+'FEB 24'!F145</f>
        <v>0</v>
      </c>
      <c r="G145" s="17">
        <f t="shared" si="12"/>
        <v>838500</v>
      </c>
      <c r="H145" s="17"/>
      <c r="I145" s="34">
        <f t="shared" si="11"/>
        <v>838500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'[5]2024'!$HJ$31</f>
        <v>0</v>
      </c>
      <c r="F146" s="19">
        <f>'JAN 24'!F146+'FEB 24'!F146</f>
        <v>0</v>
      </c>
      <c r="G146" s="17">
        <f t="shared" si="12"/>
        <v>0</v>
      </c>
      <c r="H146" s="17"/>
      <c r="I146" s="34">
        <f t="shared" si="11"/>
        <v>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'[5]2024'!$HS$98</f>
        <v>274607015.84000003</v>
      </c>
      <c r="F148" s="19">
        <f>'JAN 24'!F148+'FEB 24'!F148</f>
        <v>0</v>
      </c>
      <c r="G148" s="17">
        <f t="shared" si="12"/>
        <v>274607015.84000003</v>
      </c>
      <c r="H148" s="17"/>
      <c r="I148" s="34">
        <f t="shared" si="11"/>
        <v>274607015.84000003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'[5]2024'!$TE$38</f>
        <v>6084472</v>
      </c>
      <c r="F149" s="19">
        <f>'JAN 24'!F149+'FEB 24'!F149</f>
        <v>0</v>
      </c>
      <c r="G149" s="17">
        <f t="shared" si="12"/>
        <v>6084472</v>
      </c>
      <c r="H149" s="17"/>
      <c r="I149" s="34">
        <f t="shared" si="11"/>
        <v>6084472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'[5]2024'!$ID$43</f>
        <v>66501352</v>
      </c>
      <c r="F151" s="19">
        <f>'JAN 24'!F151+'FEB 24'!F151</f>
        <v>0</v>
      </c>
      <c r="G151" s="17">
        <f t="shared" si="12"/>
        <v>66501352</v>
      </c>
      <c r="H151" s="17"/>
      <c r="I151" s="34">
        <f t="shared" si="11"/>
        <v>66501352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'[5]2024'!$RI$10</f>
        <v>1481994</v>
      </c>
      <c r="F154" s="19">
        <f>'JAN 24'!F154+'FEB 24'!F154</f>
        <v>0</v>
      </c>
      <c r="G154" s="17">
        <f t="shared" si="12"/>
        <v>1481994</v>
      </c>
      <c r="H154" s="17"/>
      <c r="I154" s="34">
        <f t="shared" si="11"/>
        <v>1481994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'[5]2024'!$RM$23</f>
        <v>8087201.9699999997</v>
      </c>
      <c r="F155" s="19">
        <f>'JAN 24'!F155+'FEB 24'!F155</f>
        <v>0</v>
      </c>
      <c r="G155" s="17">
        <f t="shared" si="12"/>
        <v>8087201.9699999997</v>
      </c>
      <c r="H155" s="17"/>
      <c r="I155" s="34">
        <f t="shared" si="11"/>
        <v>8087201.9699999997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402492735.76000005</v>
      </c>
      <c r="F157" s="28">
        <f>SUM(F143:F156)</f>
        <v>0</v>
      </c>
      <c r="G157" s="27">
        <f>C157+E157-F157</f>
        <v>402492735.76000005</v>
      </c>
      <c r="H157" s="17"/>
      <c r="I157" s="58">
        <f t="shared" si="11"/>
        <v>402492735.76000005</v>
      </c>
      <c r="J157" s="88"/>
      <c r="K157" s="26">
        <f>J141-I157</f>
        <v>110686718.20900893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'[5]2024'!$IM$16</f>
        <v>409000</v>
      </c>
      <c r="F162" s="19">
        <f>'JAN 24'!F162+'FEB 24'!F162</f>
        <v>0</v>
      </c>
      <c r="G162" s="17">
        <f t="shared" si="13"/>
        <v>409000</v>
      </c>
      <c r="H162" s="17"/>
      <c r="I162" s="81">
        <f>G162</f>
        <v>409000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409000</v>
      </c>
      <c r="F165" s="28"/>
      <c r="G165" s="27">
        <f t="shared" si="13"/>
        <v>409000</v>
      </c>
      <c r="H165" s="17"/>
      <c r="I165" s="58">
        <f>G165</f>
        <v>409000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'[5]2024'!$IY$10</f>
        <v>1915000</v>
      </c>
      <c r="F167" s="19">
        <f>'JAN 24'!F167+'FEB 24'!F167</f>
        <v>0</v>
      </c>
      <c r="G167" s="17">
        <f t="shared" si="13"/>
        <v>1915000</v>
      </c>
      <c r="H167" s="17"/>
      <c r="I167" s="34">
        <f>G167</f>
        <v>1915000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1915000</v>
      </c>
      <c r="F168" s="28">
        <f>SUM(F164:F167)</f>
        <v>0</v>
      </c>
      <c r="G168" s="27">
        <f>C168+E168-F168</f>
        <v>1915000</v>
      </c>
      <c r="H168" s="27"/>
      <c r="I168" s="58">
        <f>G168</f>
        <v>1915000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'[5]2024'!$JC$42</f>
        <v>1226000</v>
      </c>
      <c r="F170" s="19">
        <f>'JAN 24'!F170+'FEB 24'!F170</f>
        <v>0</v>
      </c>
      <c r="G170" s="17">
        <f t="shared" si="13"/>
        <v>1226000</v>
      </c>
      <c r="H170" s="17"/>
      <c r="I170" s="34">
        <f>G170</f>
        <v>1226000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1226000</v>
      </c>
      <c r="F171" s="28">
        <f>SUM(F167:F170)</f>
        <v>0</v>
      </c>
      <c r="G171" s="27">
        <f>C171+E171-F171</f>
        <v>1226000</v>
      </c>
      <c r="H171" s="27"/>
      <c r="I171" s="58">
        <f>G171</f>
        <v>1226000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'[5]2024'!$JG$18</f>
        <v>200000</v>
      </c>
      <c r="F173" s="19">
        <f>'JAN 24'!F173+'FEB 24'!F173</f>
        <v>0</v>
      </c>
      <c r="G173" s="17">
        <f t="shared" si="13"/>
        <v>200000</v>
      </c>
      <c r="H173" s="17"/>
      <c r="I173" s="34">
        <f t="shared" si="14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v>0</v>
      </c>
      <c r="F174" s="19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'[5]2024'!$JO$32</f>
        <v>2165000</v>
      </c>
      <c r="F175" s="19">
        <f>'JAN 24'!F175+'FEB 24'!F175</f>
        <v>0</v>
      </c>
      <c r="G175" s="17">
        <f t="shared" si="13"/>
        <v>2165000</v>
      </c>
      <c r="H175" s="17"/>
      <c r="I175" s="38">
        <f t="shared" si="14"/>
        <v>2165000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2365000</v>
      </c>
      <c r="F177" s="28">
        <f>SUM(F173:F176)</f>
        <v>0</v>
      </c>
      <c r="G177" s="27">
        <f>C177+E177-F177</f>
        <v>2365000</v>
      </c>
      <c r="H177" s="27"/>
      <c r="I177" s="28">
        <f t="shared" si="14"/>
        <v>2365000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'[5]2024'!$JU$21</f>
        <v>420833.33333333331</v>
      </c>
      <c r="F179" s="19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'[5]2024'!$KC$21</f>
        <v>821854.16666666663</v>
      </c>
      <c r="F181" s="19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'[5]2024'!$KG$21</f>
        <v>8941512.5</v>
      </c>
      <c r="F182" s="19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'[5]2024'!$KP$21</f>
        <v>52815000</v>
      </c>
      <c r="F186" s="19">
        <f>'JAN 24'!F186+'FEB 24'!F186</f>
        <v>0</v>
      </c>
      <c r="G186" s="17">
        <f>E186-F186</f>
        <v>52815000</v>
      </c>
      <c r="H186" s="17"/>
      <c r="I186" s="38">
        <f t="shared" si="14"/>
        <v>52815000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v>0</v>
      </c>
      <c r="F187" s="19">
        <f>'JAN 24'!F187+'FEB 24'!F187</f>
        <v>0</v>
      </c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'[5]2024'!$KX$10</f>
        <v>500000</v>
      </c>
      <c r="F188" s="19">
        <f>'JAN 24'!F188+'FEB 24'!F188</f>
        <v>0</v>
      </c>
      <c r="G188" s="17">
        <f t="shared" si="18"/>
        <v>500000</v>
      </c>
      <c r="H188" s="17"/>
      <c r="I188" s="34">
        <f t="shared" si="14"/>
        <v>500000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v>0</v>
      </c>
      <c r="F189" s="19">
        <f>'JAN 24'!F189+'FEB 24'!F189</f>
        <v>0</v>
      </c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'[5]2024'!$LF$31</f>
        <v>6887088</v>
      </c>
      <c r="F191" s="19">
        <f>'[5]2024'!$LG$31</f>
        <v>2010742</v>
      </c>
      <c r="G191" s="17">
        <f t="shared" si="18"/>
        <v>4876346</v>
      </c>
      <c r="H191" s="17"/>
      <c r="I191" s="34">
        <f t="shared" si="14"/>
        <v>4876346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60202088</v>
      </c>
      <c r="F193" s="28">
        <f>SUM(F186:F192)</f>
        <v>2010742</v>
      </c>
      <c r="G193" s="27">
        <f>E193-F193</f>
        <v>58191346</v>
      </c>
      <c r="H193" s="27"/>
      <c r="I193" s="58">
        <f>G193</f>
        <v>58191346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'[5]2024'!$LJ$26</f>
        <v>862580</v>
      </c>
      <c r="F195" s="19">
        <f>'JAN 24'!F195+'FEB 24'!F195</f>
        <v>0</v>
      </c>
      <c r="G195" s="17">
        <f t="shared" si="13"/>
        <v>862580</v>
      </c>
      <c r="H195" s="17"/>
      <c r="I195" s="34">
        <f t="shared" si="14"/>
        <v>862580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'[5]2024'!$LN$41</f>
        <v>1855420</v>
      </c>
      <c r="F196" s="19">
        <f>'JAN 24'!F196+'FEB 24'!F196</f>
        <v>0</v>
      </c>
      <c r="G196" s="17">
        <f t="shared" si="13"/>
        <v>1855420</v>
      </c>
      <c r="H196" s="17"/>
      <c r="I196" s="34">
        <f t="shared" si="14"/>
        <v>1855420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v>0</v>
      </c>
      <c r="F197" s="19">
        <f>'JAN 24'!F197+'FEB 24'!F197</f>
        <v>0</v>
      </c>
      <c r="G197" s="17">
        <f t="shared" si="13"/>
        <v>0</v>
      </c>
      <c r="H197" s="17"/>
      <c r="I197" s="34">
        <f t="shared" si="14"/>
        <v>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'[5]2024'!$LV$18</f>
        <v>52000</v>
      </c>
      <c r="F198" s="19">
        <f>'JAN 24'!F198+'FEB 24'!F198</f>
        <v>0</v>
      </c>
      <c r="G198" s="17">
        <f t="shared" si="13"/>
        <v>52000</v>
      </c>
      <c r="H198" s="17"/>
      <c r="I198" s="34">
        <f t="shared" si="14"/>
        <v>52000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'[5]2024'!$LZ$24</f>
        <v>806573.67</v>
      </c>
      <c r="F199" s="19">
        <f>'JAN 24'!F199+'FEB 24'!F199</f>
        <v>0</v>
      </c>
      <c r="G199" s="17">
        <f t="shared" si="13"/>
        <v>806573.67</v>
      </c>
      <c r="H199" s="17"/>
      <c r="I199" s="34">
        <f t="shared" si="14"/>
        <v>806573.67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'[5]2024'!$ML$80</f>
        <v>1483000</v>
      </c>
      <c r="F202" s="19">
        <f>'JAN 24'!F202+'FEB 24'!F202</f>
        <v>0</v>
      </c>
      <c r="G202" s="17">
        <f>C202+E202-F202</f>
        <v>1483000</v>
      </c>
      <c r="H202" s="17"/>
      <c r="I202" s="34">
        <f>G202</f>
        <v>1483000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5059573.67</v>
      </c>
      <c r="F204" s="28">
        <f>SUM(F195:F203)</f>
        <v>0</v>
      </c>
      <c r="G204" s="27">
        <f>C204+E204-F204</f>
        <v>5059573.67</v>
      </c>
      <c r="H204" s="27"/>
      <c r="I204" s="58">
        <f>G204</f>
        <v>5059573.67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162151.26999999999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'[5]2024'!$NB$21</f>
        <v>43338</v>
      </c>
      <c r="G207" s="17"/>
      <c r="H207" s="17">
        <f t="shared" si="19"/>
        <v>43338</v>
      </c>
      <c r="I207" s="34">
        <f t="shared" si="14"/>
        <v>0</v>
      </c>
      <c r="J207" s="40">
        <f t="shared" si="14"/>
        <v>43338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'[5]2024'!$NJ$21</f>
        <v>85515</v>
      </c>
      <c r="G209" s="17"/>
      <c r="H209" s="17">
        <f t="shared" si="19"/>
        <v>85515</v>
      </c>
      <c r="I209" s="34">
        <f t="shared" si="14"/>
        <v>0</v>
      </c>
      <c r="J209" s="40">
        <f t="shared" si="14"/>
        <v>85515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'[5]2024'!$NN$21</f>
        <v>15003</v>
      </c>
      <c r="G210" s="17"/>
      <c r="H210" s="17">
        <f t="shared" si="19"/>
        <v>15003</v>
      </c>
      <c r="I210" s="34">
        <f t="shared" si="14"/>
        <v>0</v>
      </c>
      <c r="J210" s="40">
        <f t="shared" si="14"/>
        <v>15003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'[5]2024'!$QS$22</f>
        <v>15615</v>
      </c>
      <c r="G211" s="17"/>
      <c r="H211" s="17">
        <f t="shared" si="19"/>
        <v>15615</v>
      </c>
      <c r="I211" s="34"/>
      <c r="J211" s="40">
        <f t="shared" si="14"/>
        <v>15615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'[5]2024'!$RZ$21</f>
        <v>2680.27</v>
      </c>
      <c r="G212" s="17"/>
      <c r="H212" s="17">
        <f t="shared" si="19"/>
        <v>2680.27</v>
      </c>
      <c r="I212" s="34"/>
      <c r="J212" s="40">
        <f t="shared" si="14"/>
        <v>2680.27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'[5]2024'!$NV$25</f>
        <v>500000</v>
      </c>
      <c r="G214" s="20"/>
      <c r="H214" s="17">
        <f t="shared" si="19"/>
        <v>500000</v>
      </c>
      <c r="I214" s="34">
        <f t="shared" si="14"/>
        <v>0</v>
      </c>
      <c r="J214" s="22">
        <f t="shared" si="14"/>
        <v>500000</v>
      </c>
      <c r="K214" s="65">
        <f>SUM(J213:J214)</f>
        <v>500000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662151.27</v>
      </c>
      <c r="G215" s="27"/>
      <c r="H215" s="27">
        <f>F215-E215</f>
        <v>662151.27</v>
      </c>
      <c r="I215" s="58">
        <f t="shared" si="14"/>
        <v>0</v>
      </c>
      <c r="J215" s="88">
        <f>H215</f>
        <v>662151.27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54433.05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'[5]2024'!$OC$27</f>
        <v>18668</v>
      </c>
      <c r="F218" s="19">
        <f>'JAN 24'!F218+'FEB 24'!F218</f>
        <v>0</v>
      </c>
      <c r="G218" s="17">
        <f t="shared" ref="G218:G228" si="20">E218</f>
        <v>18668</v>
      </c>
      <c r="H218" s="17"/>
      <c r="I218" s="34">
        <f t="shared" si="14"/>
        <v>18668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'[5]2024'!$OK$26</f>
        <v>19105</v>
      </c>
      <c r="F220" s="19">
        <f>'JAN 24'!F220+'FEB 24'!F220</f>
        <v>0</v>
      </c>
      <c r="G220" s="17">
        <f t="shared" si="20"/>
        <v>19105</v>
      </c>
      <c r="H220" s="17"/>
      <c r="I220" s="34">
        <f t="shared" si="14"/>
        <v>19105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'[5]2024'!$OO$21</f>
        <v>3001</v>
      </c>
      <c r="F221" s="19">
        <f>'JAN 24'!F221+'FEB 24'!F221</f>
        <v>0</v>
      </c>
      <c r="G221" s="17">
        <f t="shared" si="20"/>
        <v>3001</v>
      </c>
      <c r="H221" s="17"/>
      <c r="I221" s="34">
        <f t="shared" si="14"/>
        <v>3001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'[5]2024'!$QV$27</f>
        <v>13123</v>
      </c>
      <c r="F222" s="19">
        <f>'JAN 24'!F222+'FEB 24'!F222</f>
        <v>0</v>
      </c>
      <c r="G222" s="17">
        <f t="shared" si="20"/>
        <v>13123</v>
      </c>
      <c r="H222" s="17"/>
      <c r="I222" s="34">
        <f t="shared" si="14"/>
        <v>13123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'[5]2024'!$SC$21</f>
        <v>536.04999999999995</v>
      </c>
      <c r="F223" s="19">
        <f>'JAN 24'!F223+'FEB 24'!F223</f>
        <v>0</v>
      </c>
      <c r="G223" s="17">
        <f t="shared" si="20"/>
        <v>536.04999999999995</v>
      </c>
      <c r="H223" s="17"/>
      <c r="I223" s="34">
        <f t="shared" si="14"/>
        <v>536.04999999999995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'[5]2024'!$OX$23</f>
        <v>327500</v>
      </c>
      <c r="F225" s="19">
        <f>'JAN 24'!F225+'FEB 24'!F225</f>
        <v>0</v>
      </c>
      <c r="G225" s="17">
        <f>E225-F225</f>
        <v>327500</v>
      </c>
      <c r="H225" s="17"/>
      <c r="I225" s="34">
        <f t="shared" si="14"/>
        <v>327500</v>
      </c>
      <c r="J225" s="40">
        <f t="shared" si="14"/>
        <v>0</v>
      </c>
      <c r="K225" s="26">
        <f>SUM(I224:I228)</f>
        <v>6427500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v>0</v>
      </c>
      <c r="F227" s="19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'[5]2024'!$PF$18</f>
        <v>6100000</v>
      </c>
      <c r="F228" s="19">
        <f>'JAN 24'!F228+'FEB 24'!F228</f>
        <v>0</v>
      </c>
      <c r="G228" s="17">
        <f t="shared" si="20"/>
        <v>6100000</v>
      </c>
      <c r="H228" s="17"/>
      <c r="I228" s="34">
        <f t="shared" si="14"/>
        <v>6100000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6481933.0499999998</v>
      </c>
      <c r="F229" s="28">
        <f>SUM(F217:F228)</f>
        <v>0</v>
      </c>
      <c r="G229" s="27">
        <f>SUM(G217:G228)</f>
        <v>6481933.0499999998</v>
      </c>
      <c r="H229" s="27">
        <f>SUM(H218:H228)</f>
        <v>0</v>
      </c>
      <c r="I229" s="58">
        <f>G229</f>
        <v>6481933.0499999998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2565897.2698450452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5288873070.6555996</v>
      </c>
      <c r="F231" s="58">
        <f>F229+F204+F193+F184+F177+F171+F165+F157+F124+F104+F93+F88+F55+F47+F28+F19+F15+F141+F100+F168+F120+F85+F65+F39+F75+F215</f>
        <v>5288873070.6556015</v>
      </c>
      <c r="G231" s="27">
        <f>G229+G204+G193+G184+G177+G171+G168+G157+G85+G65+G55+G47+G42+G39+G28+G19+G15+G165</f>
        <v>10493601393.175598</v>
      </c>
      <c r="H231" s="27">
        <f>H215+H141+H124+H117+H109+H104+H100+H93+H75+H112+H120</f>
        <v>10493601393.1756</v>
      </c>
      <c r="I231" s="87">
        <f>I229+I215+I204+I193+I184+I177+I171+I157+I141+I165+I168</f>
        <v>488324788.48000002</v>
      </c>
      <c r="J231" s="87">
        <f>J229+J215+J204+J193+J184+J177+J171+J157+J141</f>
        <v>513841605.23900896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25516816.759008944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488324788.48000002</v>
      </c>
      <c r="J233" s="88">
        <f>J231-J232</f>
        <v>488324788.48000002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25516816.759008944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25516816.759008944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11" zoomScaleNormal="100" workbookViewId="0">
      <selection activeCell="G245" sqref="G245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24'!E7+'APR 24'!E7+'MEI 24'!E7</f>
        <v>5418278041.9787836</v>
      </c>
      <c r="F7" s="19">
        <f>'FEB JL 24'!F7+'MAR 24'!F7+'APR 24'!F7+'MEI 24'!F7</f>
        <v>5419460534</v>
      </c>
      <c r="G7" s="94">
        <f>C7+E7-F7</f>
        <v>833947.97878360748</v>
      </c>
      <c r="H7" s="94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24'!E8+'APR 24'!E8+'MEI 24'!E8</f>
        <v>0</v>
      </c>
      <c r="F8" s="19">
        <f>'FEB JL 24'!F8+'MAR 24'!F8+'APR 24'!F8+'MEI 24'!F8</f>
        <v>0</v>
      </c>
      <c r="G8" s="94">
        <f t="shared" ref="G8:G14" si="0">C8+E8-F8</f>
        <v>0</v>
      </c>
      <c r="H8" s="94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24'!E9+'APR 24'!E9+'MEI 24'!E9</f>
        <v>1111806810</v>
      </c>
      <c r="F9" s="19">
        <f>'FEB JL 24'!F9+'MAR 24'!F9+'APR 24'!F9+'MEI 24'!F9</f>
        <v>2330200169</v>
      </c>
      <c r="G9" s="94">
        <f t="shared" si="0"/>
        <v>166851426</v>
      </c>
      <c r="H9" s="94"/>
      <c r="I9" s="39"/>
      <c r="J9" s="40"/>
      <c r="K9" s="5"/>
      <c r="L9" s="26">
        <f>F9-E9</f>
        <v>1218393359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24'!E10+'APR 24'!E10+'MEI 24'!E10</f>
        <v>10593823</v>
      </c>
      <c r="F10" s="19">
        <f>'FEB JL 24'!F10+'MAR 24'!F10+'APR 24'!F10+'MEI 24'!F10</f>
        <v>100091275</v>
      </c>
      <c r="G10" s="94">
        <f t="shared" si="0"/>
        <v>2685678</v>
      </c>
      <c r="H10" s="94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24'!E11+'APR 24'!E11+'MEI 24'!E11</f>
        <v>0</v>
      </c>
      <c r="F11" s="19">
        <f>'FEB JL 24'!F11+'MAR 24'!F11+'APR 24'!F11+'MEI 24'!F11</f>
        <v>0</v>
      </c>
      <c r="G11" s="94">
        <f t="shared" si="0"/>
        <v>0</v>
      </c>
      <c r="H11" s="94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24'!E12+'APR 24'!E12+'MEI 24'!E12</f>
        <v>94324457</v>
      </c>
      <c r="F12" s="19">
        <f>'FEB JL 24'!F12+'MAR 24'!F12+'APR 24'!F12+'MEI 24'!F12</f>
        <v>520210692</v>
      </c>
      <c r="G12" s="94">
        <f t="shared" si="0"/>
        <v>29456036</v>
      </c>
      <c r="H12" s="94"/>
      <c r="I12" s="39"/>
      <c r="J12" s="40"/>
      <c r="K12" s="23">
        <f>SUM(G8:G14)</f>
        <v>236564214.29000002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24'!E13+'APR 24'!E13+'MEI 24'!E13</f>
        <v>1290518</v>
      </c>
      <c r="F13" s="19">
        <f>'FEB JL 24'!F13+'MAR 24'!F13+'APR 24'!F13+'MEI 24'!F13</f>
        <v>700338097</v>
      </c>
      <c r="G13" s="94">
        <f t="shared" si="0"/>
        <v>29517127</v>
      </c>
      <c r="H13" s="94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24'!E14+'APR 24'!E14+'MEI 24'!E14</f>
        <v>348031085.62</v>
      </c>
      <c r="F14" s="19">
        <f>'FEB JL 24'!F14+'MAR 24'!F14+'APR 24'!F14+'MEI 24'!F14</f>
        <v>377878553.32999998</v>
      </c>
      <c r="G14" s="94">
        <f t="shared" si="0"/>
        <v>8053947.2900000215</v>
      </c>
      <c r="H14" s="94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6984324735.5987835</v>
      </c>
      <c r="F15" s="28">
        <f>SUM(F7:F14)</f>
        <v>9448179320.3299999</v>
      </c>
      <c r="G15" s="95">
        <f>C15+E15-F15</f>
        <v>237398162.26878357</v>
      </c>
      <c r="H15" s="95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94">
        <f t="shared" ref="G16:G59" si="1">C16+E16-F16</f>
        <v>0</v>
      </c>
      <c r="H16" s="94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24'!E17+'APR 24'!E17+'MEI 24'!E17</f>
        <v>352291520</v>
      </c>
      <c r="F17" s="19">
        <f>'FEB JL 24'!F17+'MAR 24'!F17+'APR 24'!F17+'MEI 24'!F17</f>
        <v>264174222</v>
      </c>
      <c r="G17" s="94">
        <f t="shared" si="1"/>
        <v>88117298</v>
      </c>
      <c r="H17" s="94"/>
      <c r="I17" s="39"/>
      <c r="J17" s="40"/>
      <c r="K17" s="26">
        <f>G17-'[2]FC Samya'!$F$103</f>
        <v>85030935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24'!E18+'APR 24'!E18+'MEI 24'!E18</f>
        <v>1132116562.9056001</v>
      </c>
      <c r="F18" s="19">
        <f>'FEB JL 24'!F18+'MAR 24'!F18+'APR 24'!F18+'MEI 24'!F18</f>
        <v>1018986674.9787838</v>
      </c>
      <c r="G18" s="94">
        <f t="shared" si="1"/>
        <v>421370979.92681623</v>
      </c>
      <c r="H18" s="94"/>
      <c r="I18" s="39"/>
      <c r="J18" s="40"/>
      <c r="K18" s="37">
        <f>E18-F18</f>
        <v>113129887.92681623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1484408082.9056001</v>
      </c>
      <c r="F19" s="28">
        <f>SUM(F17:F18)</f>
        <v>1283160896.9787838</v>
      </c>
      <c r="G19" s="95">
        <f>C19+E19-F19</f>
        <v>509488277.92681623</v>
      </c>
      <c r="H19" s="95"/>
      <c r="I19" s="79"/>
      <c r="J19" s="40"/>
      <c r="K19" s="26">
        <f>'[1]OKTOBER JL'!G9+'MEI JL 24'!G9</f>
        <v>1057045884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94">
        <f t="shared" si="1"/>
        <v>0</v>
      </c>
      <c r="H20" s="94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24'!E21+'APR 24'!E21+'MEI 24'!E21</f>
        <v>0</v>
      </c>
      <c r="F21" s="19">
        <f>'FEB JL 24'!F21+'MAR 24'!F21+'APR 24'!F21+'MEI 24'!F21</f>
        <v>0</v>
      </c>
      <c r="G21" s="94">
        <f t="shared" si="1"/>
        <v>0</v>
      </c>
      <c r="H21" s="94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24'!E22+'APR 24'!E22+'MEI 24'!E22</f>
        <v>0</v>
      </c>
      <c r="F22" s="19">
        <f>'FEB JL 24'!F22+'MAR 24'!F22+'APR 24'!F22+'MEI 24'!F22</f>
        <v>0</v>
      </c>
      <c r="G22" s="94">
        <f t="shared" si="1"/>
        <v>90596724</v>
      </c>
      <c r="H22" s="94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24'!E23+'APR 24'!E23+'MEI 24'!E23</f>
        <v>0</v>
      </c>
      <c r="F23" s="19">
        <f>'FEB JL 24'!F23+'MAR 24'!F23+'APR 24'!F23+'MEI 24'!F23</f>
        <v>0</v>
      </c>
      <c r="G23" s="94">
        <f t="shared" si="1"/>
        <v>36376060</v>
      </c>
      <c r="H23" s="94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24'!E24+'APR 24'!E24+'MEI 24'!E24</f>
        <v>0</v>
      </c>
      <c r="F24" s="19">
        <f>'FEB JL 24'!F24+'MAR 24'!F24+'APR 24'!F24+'MEI 24'!F24</f>
        <v>0</v>
      </c>
      <c r="G24" s="94">
        <f t="shared" si="1"/>
        <v>16920000</v>
      </c>
      <c r="H24" s="94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24'!E25+'APR 24'!E25+'MEI 24'!E25</f>
        <v>0</v>
      </c>
      <c r="F25" s="19">
        <f>'FEB JL 24'!F25+'MAR 24'!F25+'APR 24'!F25+'MEI 24'!F25</f>
        <v>0</v>
      </c>
      <c r="G25" s="94">
        <f t="shared" si="1"/>
        <v>0</v>
      </c>
      <c r="H25" s="94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24'!E26+'APR 24'!E26+'MEI 24'!E26</f>
        <v>0</v>
      </c>
      <c r="F26" s="19">
        <f>'FEB JL 24'!F26+'MAR 24'!F26+'APR 24'!F26+'MEI 24'!F26</f>
        <v>0</v>
      </c>
      <c r="G26" s="94">
        <f t="shared" si="1"/>
        <v>7350000</v>
      </c>
      <c r="H26" s="94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24'!E27+'APR 24'!E27+'MEI 24'!E27</f>
        <v>0</v>
      </c>
      <c r="F27" s="19">
        <f>'FEB JL 24'!F27+'MAR 24'!F27+'APR 24'!F27+'MEI 24'!F27</f>
        <v>0</v>
      </c>
      <c r="G27" s="94">
        <f t="shared" si="1"/>
        <v>16000000</v>
      </c>
      <c r="H27" s="94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95">
        <f>C28+E28-F28</f>
        <v>167242784</v>
      </c>
      <c r="H28" s="95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94">
        <f t="shared" si="1"/>
        <v>0</v>
      </c>
      <c r="H29" s="94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24'!E30+'APR 24'!E30+'MEI 24'!E30</f>
        <v>0</v>
      </c>
      <c r="F30" s="19">
        <f>'FEB JL 24'!F30+'MAR 24'!F30+'APR 24'!F30+'MEI 24'!F30</f>
        <v>0</v>
      </c>
      <c r="G30" s="94">
        <f>C30+E30-F30</f>
        <v>11744635</v>
      </c>
      <c r="H30" s="94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24'!E31+'APR 24'!E31+'MEI 24'!E31</f>
        <v>0</v>
      </c>
      <c r="F31" s="19">
        <f>'FEB JL 24'!F31+'MAR 24'!F31+'APR 24'!F31+'MEI 24'!F31</f>
        <v>0</v>
      </c>
      <c r="G31" s="94">
        <f t="shared" ref="G31:G38" si="2">C31+E31-F31</f>
        <v>114000000</v>
      </c>
      <c r="H31" s="94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24'!E32+'APR 24'!E32+'MEI 24'!E32</f>
        <v>0</v>
      </c>
      <c r="F32" s="19">
        <f>'FEB JL 24'!F32+'MAR 24'!F32+'APR 24'!F32+'MEI 24'!F32</f>
        <v>0</v>
      </c>
      <c r="G32" s="94">
        <f t="shared" si="2"/>
        <v>28323470</v>
      </c>
      <c r="H32" s="94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24'!E33+'APR 24'!E33+'MEI 24'!E33</f>
        <v>0</v>
      </c>
      <c r="F33" s="19">
        <f>'FEB JL 24'!F33+'MAR 24'!F33+'APR 24'!F33+'MEI 24'!F33</f>
        <v>0</v>
      </c>
      <c r="G33" s="94">
        <f t="shared" si="2"/>
        <v>50000000</v>
      </c>
      <c r="H33" s="94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24'!E34+'APR 24'!E34+'MEI 24'!E34</f>
        <v>0</v>
      </c>
      <c r="F34" s="19">
        <f>'FEB JL 24'!F34+'MAR 24'!F34+'APR 24'!F34+'MEI 24'!F34</f>
        <v>0</v>
      </c>
      <c r="G34" s="94">
        <f t="shared" si="2"/>
        <v>23000000</v>
      </c>
      <c r="H34" s="94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24'!E35+'APR 24'!E35+'MEI 24'!E35</f>
        <v>0</v>
      </c>
      <c r="F35" s="19">
        <f>'FEB JL 24'!F35+'MAR 24'!F35+'APR 24'!F35+'MEI 24'!F35</f>
        <v>0</v>
      </c>
      <c r="G35" s="94">
        <f t="shared" si="2"/>
        <v>35896000</v>
      </c>
      <c r="H35" s="94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24'!E36+'APR 24'!E36+'MEI 24'!E36</f>
        <v>0</v>
      </c>
      <c r="F36" s="19">
        <f>'FEB JL 24'!F36+'MAR 24'!F36+'APR 24'!F36+'MEI 24'!F36</f>
        <v>0</v>
      </c>
      <c r="G36" s="94">
        <f t="shared" si="2"/>
        <v>163136696</v>
      </c>
      <c r="H36" s="94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24'!E37+'APR 24'!E37+'MEI 24'!E37</f>
        <v>0</v>
      </c>
      <c r="F37" s="19">
        <f>'FEB JL 24'!F37+'MAR 24'!F37+'APR 24'!F37+'MEI 24'!F37</f>
        <v>0</v>
      </c>
      <c r="G37" s="94">
        <f t="shared" si="2"/>
        <v>92144250</v>
      </c>
      <c r="H37" s="94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24'!E38+'APR 24'!E38+'MEI 24'!E38</f>
        <v>0</v>
      </c>
      <c r="F38" s="19">
        <f>'FEB JL 24'!F38+'MAR 24'!F38+'APR 24'!F38+'MEI 24'!F38</f>
        <v>0</v>
      </c>
      <c r="G38" s="94">
        <f t="shared" si="2"/>
        <v>56674500</v>
      </c>
      <c r="H38" s="94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95">
        <f>C39+E39-F39</f>
        <v>574919551</v>
      </c>
      <c r="H39" s="94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94"/>
      <c r="H40" s="94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24'!E41+'APR 24'!E41+'MEI 24'!E41</f>
        <v>0</v>
      </c>
      <c r="F41" s="19">
        <f>'FEB JL 24'!F41+'MAR 24'!F41+'APR 24'!F41+'MEI 24'!F41</f>
        <v>0</v>
      </c>
      <c r="G41" s="94">
        <f>C41+E41-F41</f>
        <v>1779740836</v>
      </c>
      <c r="H41" s="94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95">
        <f>C42+E42-F42</f>
        <v>1779740836</v>
      </c>
      <c r="H42" s="94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94"/>
      <c r="H43" s="94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24'!E44+'APR 24'!E44+'MEI 24'!E44</f>
        <v>1079781940</v>
      </c>
      <c r="F44" s="19">
        <f>'FEB JL 24'!F44+'MAR 24'!F44+'APR 24'!F44+'MEI 24'!F44</f>
        <v>972557886.43337011</v>
      </c>
      <c r="G44" s="94">
        <f>C44+E44-F44</f>
        <v>500861029.56662989</v>
      </c>
      <c r="H44" s="94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24'!E45+'APR 24'!E45+'MEI 24'!E45</f>
        <v>0</v>
      </c>
      <c r="F45" s="19">
        <f>'FEB JL 24'!F45+'MAR 24'!F45+'APR 24'!F45+'MEI 24'!F45</f>
        <v>0</v>
      </c>
      <c r="G45" s="94">
        <f t="shared" ref="G45:G46" si="3">C45+E45-F45</f>
        <v>15000000</v>
      </c>
      <c r="H45" s="94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24'!E46+'APR 24'!E46+'MEI 24'!E46</f>
        <v>0</v>
      </c>
      <c r="F46" s="19">
        <f>'FEB JL 24'!F46+'MAR 24'!F46+'APR 24'!F46+'MEI 24'!F46</f>
        <v>0</v>
      </c>
      <c r="G46" s="94">
        <f t="shared" si="3"/>
        <v>0</v>
      </c>
      <c r="H46" s="94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1079781940</v>
      </c>
      <c r="F47" s="28">
        <f>SUM(F44:F46)</f>
        <v>972557886.43337011</v>
      </c>
      <c r="G47" s="95">
        <f>C47+E47-F47</f>
        <v>515861029.56662989</v>
      </c>
      <c r="H47" s="95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94">
        <f t="shared" si="1"/>
        <v>0</v>
      </c>
      <c r="H48" s="94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24'!E49+'APR 24'!E49+'MEI 24'!E49</f>
        <v>0</v>
      </c>
      <c r="F49" s="19">
        <f>'FEB JL 24'!F49+'MAR 24'!F49+'APR 24'!F49+'MEI 24'!F49</f>
        <v>0</v>
      </c>
      <c r="G49" s="94">
        <f t="shared" si="1"/>
        <v>0</v>
      </c>
      <c r="H49" s="94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24'!E50+'APR 24'!E50+'MEI 24'!E50</f>
        <v>0</v>
      </c>
      <c r="F50" s="19">
        <f>'FEB JL 24'!F50+'MAR 24'!F50+'APR 24'!F50+'MEI 24'!F50</f>
        <v>0</v>
      </c>
      <c r="G50" s="94">
        <f t="shared" si="1"/>
        <v>0</v>
      </c>
      <c r="H50" s="94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24'!E51+'APR 24'!E51+'MEI 24'!E51</f>
        <v>2140326</v>
      </c>
      <c r="F51" s="19">
        <f>'FEB JL 24'!F51+'MAR 24'!F51+'APR 24'!F51+'MEI 24'!F51</f>
        <v>0</v>
      </c>
      <c r="G51" s="94">
        <f>C51+E51-F51</f>
        <v>2140326</v>
      </c>
      <c r="H51" s="94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24'!E52+'APR 24'!E52+'MEI 24'!E52</f>
        <v>0</v>
      </c>
      <c r="F52" s="19">
        <f>'FEB JL 24'!F52+'MAR 24'!F52+'APR 24'!F52+'MEI 24'!F52</f>
        <v>0</v>
      </c>
      <c r="G52" s="94">
        <f t="shared" si="1"/>
        <v>0</v>
      </c>
      <c r="H52" s="94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24'!E53+'APR 24'!E53+'MEI 24'!E53</f>
        <v>6224199</v>
      </c>
      <c r="F53" s="19">
        <f>'FEB JL 24'!F53+'MAR 24'!F53+'APR 24'!F53+'MEI 24'!F53</f>
        <v>0</v>
      </c>
      <c r="G53" s="94">
        <f>C53+E53-F53</f>
        <v>6224199</v>
      </c>
      <c r="H53" s="94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24'!E54+'APR 24'!E54+'MEI 24'!E54</f>
        <v>0</v>
      </c>
      <c r="F54" s="19">
        <f>'FEB JL 24'!F54+'MAR 24'!F54+'APR 24'!F54+'MEI 24'!F54</f>
        <v>0</v>
      </c>
      <c r="G54" s="94">
        <f>C54+E54-F54</f>
        <v>0</v>
      </c>
      <c r="H54" s="94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8364525</v>
      </c>
      <c r="F55" s="28">
        <f>SUM(F49:F54)</f>
        <v>0</v>
      </c>
      <c r="G55" s="95">
        <f>C55+E55-F55</f>
        <v>8364525</v>
      </c>
      <c r="H55" s="94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94">
        <f t="shared" si="1"/>
        <v>0</v>
      </c>
      <c r="H56" s="94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24'!E57+'APR 24'!E57+'MEI 24'!E57</f>
        <v>0</v>
      </c>
      <c r="F57" s="19">
        <f>'FEB JL 24'!F57+'MAR 24'!F57+'APR 24'!F57+'MEI 24'!F57</f>
        <v>0</v>
      </c>
      <c r="G57" s="94">
        <f t="shared" si="1"/>
        <v>0</v>
      </c>
      <c r="H57" s="94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94">
        <f t="shared" si="1"/>
        <v>0</v>
      </c>
      <c r="H58" s="94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94">
        <f t="shared" si="1"/>
        <v>0</v>
      </c>
      <c r="H59" s="94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24'!E60+'APR 24'!E60+'MEI 24'!E60</f>
        <v>0</v>
      </c>
      <c r="F60" s="19">
        <f>'FEB JL 24'!F60+'MAR 24'!F60+'APR 24'!F60+'MEI 24'!F60</f>
        <v>0</v>
      </c>
      <c r="G60" s="94">
        <f>C60+E60</f>
        <v>133575400</v>
      </c>
      <c r="H60" s="94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24'!E61+'APR 24'!E61+'MEI 24'!E61</f>
        <v>0</v>
      </c>
      <c r="F61" s="19">
        <f>'FEB JL 24'!F61+'MAR 24'!F61+'APR 24'!F61+'MEI 24'!F61</f>
        <v>0</v>
      </c>
      <c r="G61" s="94">
        <f t="shared" ref="G61:G64" si="4">C61+E61</f>
        <v>14119000</v>
      </c>
      <c r="H61" s="94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24'!E62+'APR 24'!E62+'MEI 24'!E62</f>
        <v>0</v>
      </c>
      <c r="F62" s="19">
        <f>'FEB JL 24'!F62+'MAR 24'!F62+'APR 24'!F62+'MEI 24'!F62</f>
        <v>0</v>
      </c>
      <c r="G62" s="94">
        <f t="shared" si="4"/>
        <v>141599000</v>
      </c>
      <c r="H62" s="94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24'!E63+'APR 24'!E63+'MEI 24'!E63</f>
        <v>0</v>
      </c>
      <c r="F63" s="19">
        <f>'FEB JL 24'!F63+'MAR 24'!F63+'APR 24'!F63+'MEI 24'!F63</f>
        <v>0</v>
      </c>
      <c r="G63" s="94">
        <f t="shared" si="4"/>
        <v>1111955700</v>
      </c>
      <c r="H63" s="94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24'!E64+'APR 24'!E64+'MEI 24'!E64</f>
        <v>0</v>
      </c>
      <c r="F64" s="19">
        <f>'FEB JL 24'!F64+'MAR 24'!F64+'APR 24'!F64+'MEI 24'!F64</f>
        <v>0</v>
      </c>
      <c r="G64" s="94">
        <f t="shared" si="4"/>
        <v>2167650</v>
      </c>
      <c r="H64" s="94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95">
        <f>C65+E65-F65</f>
        <v>1403416750</v>
      </c>
      <c r="H65" s="95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94"/>
      <c r="H66" s="94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24'!E67+'APR 24'!E67</f>
        <v>0</v>
      </c>
      <c r="F67" s="19">
        <f>'FEB JL 24'!F67+'MAR 24'!F67+'APR 24'!F67+'MEI 24'!F67</f>
        <v>0</v>
      </c>
      <c r="G67" s="94"/>
      <c r="H67" s="94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94"/>
      <c r="H68" s="94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94"/>
      <c r="H69" s="94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24'!E70+'APR 24'!E70+'MEI 24'!E70</f>
        <v>0</v>
      </c>
      <c r="F70" s="19">
        <f>'FEB JL 24'!F70+'MAR 24'!F70+'APR 24'!F70+'MEI 24'!F70</f>
        <v>2104166.6666666665</v>
      </c>
      <c r="G70" s="94"/>
      <c r="H70" s="94">
        <f>D70+F70</f>
        <v>81874233.666666672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24'!E71+'APR 24'!E71+'MEI 24'!E71</f>
        <v>0</v>
      </c>
      <c r="F71" s="19">
        <f>'FEB JL 24'!F71+'MAR 24'!F71+'APR 24'!F71+'MEI 24'!F71</f>
        <v>0</v>
      </c>
      <c r="G71" s="94"/>
      <c r="H71" s="94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24'!E72+'APR 24'!E72+'MEI 24'!E72</f>
        <v>0</v>
      </c>
      <c r="F72" s="19">
        <f>'FEB JL 24'!F72+'MAR 24'!F72+'APR 24'!F72+'MEI 24'!F72</f>
        <v>4109270.833333333</v>
      </c>
      <c r="G72" s="94"/>
      <c r="H72" s="94">
        <f t="shared" si="5"/>
        <v>123120562.83333333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24'!E73+'APR 24'!E73+'MEI 24'!E73</f>
        <v>0</v>
      </c>
      <c r="F73" s="19">
        <f>'FEB JL 24'!F73+'MAR 24'!F73+'APR 24'!F73+'MEI 24'!F73</f>
        <v>44707562.5</v>
      </c>
      <c r="G73" s="94"/>
      <c r="H73" s="94">
        <f t="shared" si="5"/>
        <v>703128702.5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24'!E74+'APR 24'!E74+'MEI 24'!E74</f>
        <v>0</v>
      </c>
      <c r="F74" s="19">
        <f>'FEB JL 24'!F74+'MAR 24'!F74+'APR 24'!F74+'MEI 24'!F74</f>
        <v>0</v>
      </c>
      <c r="G74" s="94"/>
      <c r="H74" s="94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50921000</v>
      </c>
      <c r="G75" s="95"/>
      <c r="H75" s="95">
        <f>D75+F75-E75</f>
        <v>918894149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94"/>
      <c r="H76" s="94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24'!E77+'APR 24'!E77+'MEI 24'!E77</f>
        <v>0</v>
      </c>
      <c r="F77" s="19">
        <f>'FEB JL 24'!F77+'MAR 24'!F77+'APR 24'!F77+'MEI 24'!F77</f>
        <v>0</v>
      </c>
      <c r="G77" s="94">
        <f t="shared" ref="G77:G84" si="6">C77+E77-F77</f>
        <v>400000000</v>
      </c>
      <c r="H77" s="94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24'!E78+'APR 24'!E78+'MEI 24'!E78</f>
        <v>0</v>
      </c>
      <c r="F78" s="19">
        <f>'FEB JL 24'!F78+'MAR 24'!F78+'APR 24'!F78+'MEI 24'!F78</f>
        <v>0</v>
      </c>
      <c r="G78" s="94">
        <f t="shared" si="6"/>
        <v>423111635</v>
      </c>
      <c r="H78" s="94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24'!E79+'APR 24'!E79+'MEI 24'!E79</f>
        <v>0</v>
      </c>
      <c r="F79" s="19">
        <f>'FEB JL 24'!F79+'MAR 24'!F79+'APR 24'!F79+'MEI 24'!F79</f>
        <v>0</v>
      </c>
      <c r="G79" s="94">
        <f t="shared" si="6"/>
        <v>950000000</v>
      </c>
      <c r="H79" s="94"/>
      <c r="I79" s="39"/>
      <c r="J79" s="40"/>
      <c r="K79" s="46">
        <f>E15+E19+E28+E47+E55+E75+E88+E93</f>
        <v>16562977695.504383</v>
      </c>
      <c r="L79" s="37">
        <f>F15+F19+F28+F47+F88+F93</f>
        <v>18428388127.742157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24'!E80+'APR 24'!E80+'MEI 24'!E80</f>
        <v>0</v>
      </c>
      <c r="F80" s="19">
        <f>'FEB JL 24'!F80+'MAR 24'!F80+'APR 24'!F80+'MEI 24'!F80</f>
        <v>0</v>
      </c>
      <c r="G80" s="94">
        <f t="shared" si="6"/>
        <v>0</v>
      </c>
      <c r="H80" s="94"/>
      <c r="I80" s="39"/>
      <c r="J80" s="40"/>
      <c r="K80" s="5"/>
      <c r="L80" s="26">
        <f>L79-K79</f>
        <v>1865410432.2377739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24'!E81+'APR 24'!E81+'MEI 24'!E81</f>
        <v>0</v>
      </c>
      <c r="F81" s="19">
        <f>'FEB JL 24'!F81+'MAR 24'!F81+'APR 24'!F81+'MEI 24'!F81</f>
        <v>0</v>
      </c>
      <c r="G81" s="94">
        <f t="shared" si="6"/>
        <v>276752100</v>
      </c>
      <c r="H81" s="94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24'!E82+'APR 24'!E82+'MEI 24'!E82</f>
        <v>0</v>
      </c>
      <c r="F82" s="19">
        <f>'FEB JL 24'!F82+'MAR 24'!F82+'APR 24'!F82+'MEI 24'!F82</f>
        <v>0</v>
      </c>
      <c r="G82" s="94">
        <f t="shared" si="6"/>
        <v>50750000</v>
      </c>
      <c r="H82" s="94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24'!E83+'APR 24'!E83+'MEI 24'!E83</f>
        <v>1731605635</v>
      </c>
      <c r="F83" s="19">
        <f>'FEB JL 24'!F83+'MAR 24'!F83+'APR 24'!F83+'MEI 24'!F83</f>
        <v>3464000</v>
      </c>
      <c r="G83" s="94">
        <f t="shared" si="6"/>
        <v>1805372635</v>
      </c>
      <c r="H83" s="94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24'!E84+'APR 24'!E84+'MEI 24'!E84</f>
        <v>155100000</v>
      </c>
      <c r="F84" s="19">
        <f>'FEB JL 24'!F84+'MAR 24'!F84+'APR 24'!F84+'MEI 24'!F84</f>
        <v>0</v>
      </c>
      <c r="G84" s="94">
        <f t="shared" si="6"/>
        <v>645100000</v>
      </c>
      <c r="H84" s="94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1886705635</v>
      </c>
      <c r="F85" s="28">
        <f>SUM(F77:F84)</f>
        <v>3464000</v>
      </c>
      <c r="G85" s="95">
        <f>C85+E85-F85</f>
        <v>4551086370</v>
      </c>
      <c r="H85" s="95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94"/>
      <c r="H86" s="94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24'!E87+'APR 24'!E87+'MEI 24'!E87</f>
        <v>5588278042</v>
      </c>
      <c r="F87" s="19">
        <f>'FEB JL 24'!F87+'MAR 24'!F87+'APR 24'!F87+'MEI 24'!F87</f>
        <v>5588278042</v>
      </c>
      <c r="G87" s="94"/>
      <c r="H87" s="94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5588278042</v>
      </c>
      <c r="F88" s="28">
        <f>SUM(F87)</f>
        <v>5588278042</v>
      </c>
      <c r="G88" s="95"/>
      <c r="H88" s="95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94"/>
      <c r="H89" s="94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24'!E90+'APR 24'!E90+'MEI 24'!E90</f>
        <v>250395144</v>
      </c>
      <c r="F90" s="19">
        <f>'FEB JL 24'!F90+'MAR 24'!F90+'APR 24'!F90+'MEI 24'!F90</f>
        <v>177350844</v>
      </c>
      <c r="G90" s="94"/>
      <c r="H90" s="94">
        <f>D90-E90+F90</f>
        <v>5650576</v>
      </c>
      <c r="I90" s="39"/>
      <c r="J90" s="40"/>
      <c r="K90" s="35"/>
      <c r="L90" s="26">
        <f>H90+H91</f>
        <v>194511274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24'!E91+'APR 24'!E91+'MEI 24'!E91</f>
        <v>1167425226</v>
      </c>
      <c r="F91" s="19">
        <f>'FEB JL 24'!F91+'MAR 24'!F91+'APR 24'!F91+'MEI 24'!F91</f>
        <v>958861138</v>
      </c>
      <c r="G91" s="94"/>
      <c r="H91" s="94">
        <f t="shared" si="7"/>
        <v>188860698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24'!E92+'APR 24'!E92+'MEI 24'!E92</f>
        <v>0</v>
      </c>
      <c r="F92" s="19">
        <f>'FEB JL 24'!F92+'MAR 24'!F92+'APR 24'!F92+'MEI 24'!F92</f>
        <v>0</v>
      </c>
      <c r="G92" s="94"/>
      <c r="H92" s="94">
        <f t="shared" si="7"/>
        <v>0</v>
      </c>
      <c r="I92" s="39"/>
      <c r="J92" s="40"/>
      <c r="K92" s="23"/>
      <c r="L92" s="37">
        <f>L91-L90</f>
        <v>-124540174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1417820370</v>
      </c>
      <c r="F93" s="28">
        <f>SUM(F90:F92)</f>
        <v>1136211982</v>
      </c>
      <c r="G93" s="95"/>
      <c r="H93" s="95">
        <f>D93-E93+F93</f>
        <v>194511274</v>
      </c>
      <c r="I93" s="79"/>
      <c r="J93" s="40"/>
      <c r="K93" s="23">
        <f>E93-F93</f>
        <v>281608388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94"/>
      <c r="H94" s="94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24'!E95+'APR 24'!E95+'MEI 24'!E95</f>
        <v>15689719</v>
      </c>
      <c r="F95" s="19">
        <f>'FEB JL 24'!F95+'MAR 24'!F95+'APR 24'!F95+'MEI 24'!F95</f>
        <v>123242075.936591</v>
      </c>
      <c r="G95" s="94"/>
      <c r="H95" s="94">
        <f>D95-E95+F95</f>
        <v>107552356.936591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24'!E96+'APR 24'!E96+'MEI 24'!E96</f>
        <v>0</v>
      </c>
      <c r="F96" s="19">
        <f>'FEB JL 24'!F96+'MAR 24'!F96+'APR 24'!F96+'MEI 24'!F96</f>
        <v>0</v>
      </c>
      <c r="G96" s="94"/>
      <c r="H96" s="94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24'!E97+'APR 24'!E97+'MEI 24'!E97</f>
        <v>0</v>
      </c>
      <c r="F97" s="19">
        <f>'FEB JL 24'!F97+'MAR 24'!F97+'APR 24'!F97+'MEI 24'!F97</f>
        <v>0</v>
      </c>
      <c r="G97" s="94"/>
      <c r="H97" s="94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24'!E98+'APR 24'!E98+'MEI 24'!E98</f>
        <v>0</v>
      </c>
      <c r="F98" s="19">
        <f>'FEB JL 24'!F98+'MAR 24'!F98+'APR 24'!F98+'MEI 24'!F98</f>
        <v>0</v>
      </c>
      <c r="G98" s="94"/>
      <c r="H98" s="94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24'!E99+'APR 24'!E99+'MEI 24'!E99</f>
        <v>32834404</v>
      </c>
      <c r="F99" s="19">
        <f>'FEB JL 24'!F99+'MAR 24'!F99+'APR 24'!F99+'MEI 24'!F99</f>
        <v>0</v>
      </c>
      <c r="G99" s="94"/>
      <c r="H99" s="94">
        <f t="shared" si="8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48524123</v>
      </c>
      <c r="F100" s="53">
        <f>SUM(F95:F99)</f>
        <v>123242075.936591</v>
      </c>
      <c r="G100" s="95"/>
      <c r="H100" s="95">
        <f>D100-E100+F100</f>
        <v>125506050.936591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94"/>
      <c r="H101" s="94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24'!E102+'APR 24'!E102+'MEI 24'!E102</f>
        <v>0</v>
      </c>
      <c r="F102" s="19">
        <f>'FEB JL 24'!F102+'MAR 24'!F102+'APR 24'!F102+'MEI 24'!F102</f>
        <v>0</v>
      </c>
      <c r="G102" s="94"/>
      <c r="H102" s="94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24'!E103+'APR 24'!E103+'MEI 24'!E103</f>
        <v>0</v>
      </c>
      <c r="F103" s="19">
        <f>'FEB JL 24'!F103+'MAR 24'!F103+'APR 24'!F103+'MEI 24'!F103</f>
        <v>0</v>
      </c>
      <c r="G103" s="94"/>
      <c r="H103" s="94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95"/>
      <c r="H104" s="95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94"/>
      <c r="H105" s="94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24'!E106+'APR 24'!E106+'MEI 24'!E106</f>
        <v>0</v>
      </c>
      <c r="F106" s="19">
        <f>'FEB JL 24'!F106+'MAR 24'!F106+'APR 24'!F106+'MEI 24'!F106</f>
        <v>0</v>
      </c>
      <c r="G106" s="94"/>
      <c r="H106" s="94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24'!E107+'APR 24'!E107+'MEI 24'!E107</f>
        <v>0</v>
      </c>
      <c r="F107" s="19">
        <f>'FEB JL 24'!F107+'MAR 24'!F107+'APR 24'!F107+'MEI 24'!F107</f>
        <v>0</v>
      </c>
      <c r="G107" s="94"/>
      <c r="H107" s="94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24'!E108+'APR 24'!E108+'MEI 24'!E108</f>
        <v>0</v>
      </c>
      <c r="F108" s="19">
        <f>'FEB JL 24'!F108+'MAR 24'!F108+'APR 24'!F108+'MEI 24'!F108</f>
        <v>0</v>
      </c>
      <c r="G108" s="96"/>
      <c r="H108" s="94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53">
        <f>SUM(F106:F108)</f>
        <v>0</v>
      </c>
      <c r="G109" s="95"/>
      <c r="H109" s="95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95"/>
      <c r="H110" s="95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24'!E111+'APR 24'!E111+'MEI 24'!E111</f>
        <v>0</v>
      </c>
      <c r="F111" s="19">
        <f>'FEB JL 24'!F111+'MAR 24'!F111+'APR 24'!F111+'MEI 24'!F111</f>
        <v>0</v>
      </c>
      <c r="G111" s="94"/>
      <c r="H111" s="94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95"/>
      <c r="H112" s="95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95"/>
      <c r="H113" s="95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24'!E114+'APR 24'!E114+'MEI 24'!E114</f>
        <v>0</v>
      </c>
      <c r="F114" s="19">
        <f>'FEB JL 24'!F114+'MAR 24'!F114+'APR 24'!F114+'MEI 24'!F114</f>
        <v>0</v>
      </c>
      <c r="G114" s="94"/>
      <c r="H114" s="94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24'!E115+'APR 24'!E115+'MEI 24'!E115</f>
        <v>0</v>
      </c>
      <c r="F115" s="19">
        <f>'FEB JL 24'!F115+'MAR 24'!F115+'APR 24'!F115+'MEI 24'!F115</f>
        <v>0</v>
      </c>
      <c r="G115" s="94"/>
      <c r="H115" s="94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24'!E116+'APR 24'!E116+'MEI 24'!E116</f>
        <v>0</v>
      </c>
      <c r="F116" s="19">
        <f>'FEB JL 24'!F116+'MAR 24'!F116+'APR 24'!F116+'MEI 24'!F116</f>
        <v>0</v>
      </c>
      <c r="G116" s="94"/>
      <c r="H116" s="94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95"/>
      <c r="H117" s="95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94"/>
      <c r="H118" s="94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24'!E119+'APR 24'!E119+'MEI 24'!E119</f>
        <v>0</v>
      </c>
      <c r="F119" s="19">
        <f>'FEB JL 24'!F119+'MAR 24'!F119+'APR 24'!F119+'MEI 24'!F119</f>
        <v>39385500</v>
      </c>
      <c r="G119" s="94"/>
      <c r="H119" s="94">
        <f t="shared" si="9"/>
        <v>172148544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39385500</v>
      </c>
      <c r="G120" s="94"/>
      <c r="H120" s="95">
        <f t="shared" si="9"/>
        <v>172148544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94"/>
      <c r="H121" s="94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24'!E122+'APR 24'!E122+'MEI 24'!E122</f>
        <v>0</v>
      </c>
      <c r="F122" s="19">
        <f>'FEB JL 24'!F122+'MAR 24'!F122+'APR 24'!F122+'MEI 24'!F122</f>
        <v>0</v>
      </c>
      <c r="G122" s="94"/>
      <c r="H122" s="94">
        <f t="shared" si="9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24'!E123+'APR 24'!E123+'MEI 24'!E123</f>
        <v>0</v>
      </c>
      <c r="F123" s="19">
        <f>'FEB JL 24'!F123+'MAR 24'!F123+'APR 24'!F123+'MEI 24'!F123</f>
        <v>0</v>
      </c>
      <c r="G123" s="94"/>
      <c r="H123" s="94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95"/>
      <c r="H124" s="95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94"/>
      <c r="H125" s="94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24'!E126+'APR 24'!E126+'MEI 24'!E126</f>
        <v>0</v>
      </c>
      <c r="F126" s="19">
        <f>'FEB JL 24'!F126+'MAR 24'!F126+'APR 24'!F126+'MEI 24'!F126</f>
        <v>360244042.32432431</v>
      </c>
      <c r="G126" s="94"/>
      <c r="H126" s="94">
        <f t="shared" si="9"/>
        <v>360244042.32432431</v>
      </c>
      <c r="I126" s="39"/>
      <c r="J126" s="34">
        <f>H126</f>
        <v>360244042.32432431</v>
      </c>
      <c r="K126" s="37">
        <f>'FEB JL 24'!K126+'MAR 24'!K126+'APR 24'!K126+'MEI 24'!K126</f>
        <v>160813422.32432431</v>
      </c>
      <c r="L126" s="26">
        <f>'FEB JL 24'!L126+'MAR 24'!L126+'APR 24'!L126+'MEI 24'!L126</f>
        <v>199430620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24'!E127+'APR 24'!E127+'MEI 24'!E127</f>
        <v>0</v>
      </c>
      <c r="F127" s="19">
        <f>'FEB JL 24'!F127+'MAR 24'!F127+'APR 24'!F127+'MEI 24'!F127</f>
        <v>21582500</v>
      </c>
      <c r="G127" s="94"/>
      <c r="H127" s="94">
        <f t="shared" si="9"/>
        <v>21582500</v>
      </c>
      <c r="I127" s="39"/>
      <c r="J127" s="34">
        <f t="shared" ref="J127:J137" si="10">H127</f>
        <v>21582500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24'!E128+'APR 24'!E128+'MEI 24'!E128</f>
        <v>0</v>
      </c>
      <c r="F128" s="19">
        <f>'FEB JL 24'!F128+'MAR 24'!F128+'APR 24'!F128+'MEI 24'!F128</f>
        <v>15525000</v>
      </c>
      <c r="G128" s="94"/>
      <c r="H128" s="94">
        <f t="shared" si="9"/>
        <v>15525000</v>
      </c>
      <c r="I128" s="39"/>
      <c r="J128" s="34">
        <f t="shared" si="10"/>
        <v>15525000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24'!E129+'APR 24'!E129+'MEI 24'!E129</f>
        <v>0</v>
      </c>
      <c r="F129" s="19">
        <f>'FEB JL 24'!F129+'MAR 24'!F129+'APR 24'!F129+'MEI 24'!F129</f>
        <v>3520500</v>
      </c>
      <c r="G129" s="94"/>
      <c r="H129" s="94">
        <f t="shared" si="9"/>
        <v>3520500</v>
      </c>
      <c r="I129" s="39"/>
      <c r="J129" s="34">
        <f t="shared" si="10"/>
        <v>3520500</v>
      </c>
      <c r="K129" s="26">
        <f>SUM(J127:J129)</f>
        <v>40628000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24'!E130+'APR 24'!E130+'MEI 24'!E130</f>
        <v>0</v>
      </c>
      <c r="F130" s="19">
        <f>'FEB JL 24'!F130+'MAR 24'!F130+'APR 24'!F130+'MEI 24'!F130</f>
        <v>808430089.65765762</v>
      </c>
      <c r="G130" s="94"/>
      <c r="H130" s="94">
        <f t="shared" si="9"/>
        <v>808430089.65765762</v>
      </c>
      <c r="I130" s="39"/>
      <c r="J130" s="34">
        <f t="shared" si="10"/>
        <v>808430089.65765762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24'!E131+'APR 24'!E131+'MEI 24'!E131</f>
        <v>0</v>
      </c>
      <c r="F131" s="19">
        <f>'FEB JL 24'!F131+'MAR 24'!F131+'APR 24'!F131+'MEI 24'!F131</f>
        <v>0</v>
      </c>
      <c r="G131" s="94"/>
      <c r="H131" s="94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24'!E132+'APR 24'!E132+'MEI 24'!E132</f>
        <v>0</v>
      </c>
      <c r="F132" s="19">
        <f>'FEB JL 24'!F132+'MAR 24'!F132+'APR 24'!F132+'MEI 24'!F132</f>
        <v>0</v>
      </c>
      <c r="G132" s="94"/>
      <c r="H132" s="94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24'!E133+'APR 24'!E133+'MEI 24'!E133</f>
        <v>0</v>
      </c>
      <c r="F133" s="19">
        <f>'FEB JL 24'!F133+'MAR 24'!F133+'APR 24'!F133+'MEI 24'!F133</f>
        <v>20997700</v>
      </c>
      <c r="G133" s="94"/>
      <c r="H133" s="94">
        <f t="shared" si="9"/>
        <v>20997700</v>
      </c>
      <c r="I133" s="39"/>
      <c r="J133" s="34">
        <f t="shared" si="10"/>
        <v>20997700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24'!E134+'APR 24'!E134+'MEI 24'!E134</f>
        <v>0</v>
      </c>
      <c r="F134" s="19">
        <f>'FEB JL 24'!F134+'MAR 24'!F134+'APR 24'!F134+'MEI 24'!F134</f>
        <v>103767656.99819818</v>
      </c>
      <c r="G134" s="94"/>
      <c r="H134" s="94">
        <f t="shared" si="9"/>
        <v>103767656.99819818</v>
      </c>
      <c r="I134" s="80"/>
      <c r="J134" s="34">
        <f t="shared" si="10"/>
        <v>103767656.99819818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24'!E135+'APR 24'!E135+'MEI 24'!E135</f>
        <v>0</v>
      </c>
      <c r="F135" s="19">
        <f>'FEB JL 24'!F135+'MAR 24'!F135+'APR 24'!F135+'MEI 24'!F135</f>
        <v>0</v>
      </c>
      <c r="G135" s="94"/>
      <c r="H135" s="94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24'!E136+'APR 24'!E136+'MEI 24'!E136</f>
        <v>0</v>
      </c>
      <c r="F136" s="19">
        <f>'FEB JL 24'!F136+'MAR 24'!F136+'APR 24'!F136+'MEI 24'!F136</f>
        <v>2750000</v>
      </c>
      <c r="G136" s="94"/>
      <c r="H136" s="94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24'!E137+'APR 24'!E137+'MEI 24'!E137</f>
        <v>0</v>
      </c>
      <c r="F137" s="19">
        <f>'FEB JL 24'!F137+'MAR 24'!F137+'APR 24'!F137+'MEI 24'!F137</f>
        <v>2023783.7837837837</v>
      </c>
      <c r="G137" s="94"/>
      <c r="H137" s="94">
        <f t="shared" si="9"/>
        <v>2023783.7837837837</v>
      </c>
      <c r="I137" s="80"/>
      <c r="J137" s="34">
        <f t="shared" si="10"/>
        <v>2023783.7837837837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24'!E138+'APR 24'!E138+'MEI 24'!E138</f>
        <v>0</v>
      </c>
      <c r="F138" s="19">
        <f>'FEB JL 24'!F138+'MAR 24'!F138+'APR 24'!F138+'MEI 24'!F138</f>
        <v>45866972.205045044</v>
      </c>
      <c r="G138" s="94"/>
      <c r="H138" s="94">
        <f t="shared" si="9"/>
        <v>45866972.205045044</v>
      </c>
      <c r="I138" s="80"/>
      <c r="J138" s="34">
        <f>H138</f>
        <v>45866972.205045044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24'!E139+'APR 24'!E139+'MEI 24'!E139</f>
        <v>0</v>
      </c>
      <c r="F139" s="19">
        <f>'FEB JL 24'!F139+'MAR 24'!F139+'APR 24'!F139+'MEI 24'!F139</f>
        <v>0</v>
      </c>
      <c r="G139" s="94"/>
      <c r="H139" s="94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24'!E140+'APR 24'!E140+'MEI 24'!E140</f>
        <v>0</v>
      </c>
      <c r="F140" s="19">
        <f>'FEB JL 24'!F140+'MAR 24'!F140+'APR 24'!F140+'MEI 24'!F140</f>
        <v>0</v>
      </c>
      <c r="G140" s="94"/>
      <c r="H140" s="94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1384708244.9690089</v>
      </c>
      <c r="G141" s="95"/>
      <c r="H141" s="95">
        <f>D141-E141+F141</f>
        <v>1384708244.9690089</v>
      </c>
      <c r="I141" s="87"/>
      <c r="J141" s="58">
        <f>H141</f>
        <v>1384708244.9690089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94"/>
      <c r="H142" s="94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24'!E143+'APR 24'!E143+'MEI 24'!E143</f>
        <v>201538573.94999999</v>
      </c>
      <c r="F143" s="19">
        <f>'FEB JL 24'!F143+'MAR 24'!F143+'APR 24'!F143+'MEI 24'!F143</f>
        <v>0</v>
      </c>
      <c r="G143" s="94">
        <f>C143+E143-F143</f>
        <v>201538573.94999999</v>
      </c>
      <c r="H143" s="94"/>
      <c r="I143" s="34">
        <f t="shared" ref="I143:I157" si="12">G143</f>
        <v>201538573.94999999</v>
      </c>
      <c r="J143" s="40"/>
      <c r="K143" s="37">
        <f>'FEB JL 24'!K143+'MAR 24'!K143+'APR 24'!K143+'MEI 24'!K143</f>
        <v>110257473.95</v>
      </c>
      <c r="L143" s="26">
        <f>'FEB JL 24'!L143+'MAR 24'!L143+'APR 24'!L143+'MEI 24'!L143</f>
        <v>91281100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24'!E144+'APR 24'!E144+'MEI 24'!E144</f>
        <v>11154134</v>
      </c>
      <c r="F144" s="19">
        <f>'FEB JL 24'!F144+'MAR 24'!F144+'APR 24'!F144+'MEI 24'!F144</f>
        <v>0</v>
      </c>
      <c r="G144" s="94">
        <f t="shared" ref="G144:G156" si="13">C144+E144-F144</f>
        <v>11154134</v>
      </c>
      <c r="H144" s="94"/>
      <c r="I144" s="34">
        <f t="shared" si="12"/>
        <v>11154134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24'!E145+'APR 24'!E145+'MEI 24'!E145</f>
        <v>5640400</v>
      </c>
      <c r="F145" s="19">
        <f>'FEB JL 24'!F145+'MAR 24'!F145+'APR 24'!F145+'MEI 24'!F145</f>
        <v>0</v>
      </c>
      <c r="G145" s="94">
        <f t="shared" si="13"/>
        <v>5640400</v>
      </c>
      <c r="H145" s="94"/>
      <c r="I145" s="34">
        <f t="shared" si="12"/>
        <v>5640400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24'!E146+'APR 24'!E146+'MEI 24'!E146</f>
        <v>1243000</v>
      </c>
      <c r="F146" s="19">
        <f>'FEB JL 24'!F146+'MAR 24'!F146+'APR 24'!F146+'MEI 24'!F146</f>
        <v>0</v>
      </c>
      <c r="G146" s="94">
        <f t="shared" si="13"/>
        <v>1243000</v>
      </c>
      <c r="H146" s="94"/>
      <c r="I146" s="34">
        <f t="shared" si="12"/>
        <v>1243000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24'!E147+'APR 24'!E147+'MEI 24'!E147</f>
        <v>0</v>
      </c>
      <c r="F147" s="19">
        <f>'FEB JL 24'!F147+'MAR 24'!F147+'APR 24'!F147+'MEI 24'!F147</f>
        <v>0</v>
      </c>
      <c r="G147" s="94">
        <f t="shared" si="13"/>
        <v>0</v>
      </c>
      <c r="H147" s="94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24'!E148+'APR 24'!E148+'MEI 24'!E148</f>
        <v>667112129.57703996</v>
      </c>
      <c r="F148" s="19">
        <f>'FEB JL 24'!F148+'MAR 24'!F148+'APR 24'!F148+'MEI 24'!F148</f>
        <v>0</v>
      </c>
      <c r="G148" s="94">
        <f t="shared" si="13"/>
        <v>667112129.57703996</v>
      </c>
      <c r="H148" s="94"/>
      <c r="I148" s="34">
        <f t="shared" si="12"/>
        <v>667112129.57703996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24'!E149+'APR 24'!E149+'MEI 24'!E149</f>
        <v>18927742</v>
      </c>
      <c r="F149" s="19">
        <f>'FEB JL 24'!F149+'MAR 24'!F149+'APR 24'!F149+'MEI 24'!F149</f>
        <v>0</v>
      </c>
      <c r="G149" s="94">
        <f t="shared" si="13"/>
        <v>18927742</v>
      </c>
      <c r="H149" s="94"/>
      <c r="I149" s="34">
        <f t="shared" si="12"/>
        <v>18927742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24'!E150+'APR 24'!E150+'MEI 24'!E150</f>
        <v>0</v>
      </c>
      <c r="F150" s="19">
        <f>'FEB JL 24'!F150+'MAR 24'!F150+'APR 24'!F150+'MEI 24'!F150</f>
        <v>0</v>
      </c>
      <c r="G150" s="94">
        <f t="shared" si="13"/>
        <v>0</v>
      </c>
      <c r="H150" s="94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24'!E151+'APR 24'!E151+'MEI 24'!E151</f>
        <v>89329459.156200007</v>
      </c>
      <c r="F151" s="19">
        <f>'FEB JL 24'!F151+'MAR 24'!F151+'APR 24'!F151+'MEI 24'!F151</f>
        <v>0</v>
      </c>
      <c r="G151" s="94">
        <f t="shared" si="13"/>
        <v>89329459.156200007</v>
      </c>
      <c r="H151" s="94"/>
      <c r="I151" s="34">
        <f t="shared" si="12"/>
        <v>89329459.156200007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24'!E152+'APR 24'!E152+'MEI 24'!E152</f>
        <v>0</v>
      </c>
      <c r="F152" s="19">
        <f>'FEB JL 24'!F152+'MAR 24'!F152+'APR 24'!F152+'MEI 24'!F152</f>
        <v>0</v>
      </c>
      <c r="G152" s="94">
        <f t="shared" si="13"/>
        <v>0</v>
      </c>
      <c r="H152" s="94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24'!E153+'APR 24'!E153+'MEI 24'!E153</f>
        <v>0</v>
      </c>
      <c r="F153" s="19">
        <f>'FEB JL 24'!F153+'MAR 24'!F153+'APR 24'!F153+'MEI 24'!F153</f>
        <v>0</v>
      </c>
      <c r="G153" s="94">
        <f t="shared" si="13"/>
        <v>0</v>
      </c>
      <c r="H153" s="94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24'!E154+'APR 24'!E154+'MEI 24'!E154</f>
        <v>1481994</v>
      </c>
      <c r="F154" s="19">
        <f>'FEB JL 24'!F154+'MAR 24'!F154+'APR 24'!F154+'MEI 24'!F154</f>
        <v>0</v>
      </c>
      <c r="G154" s="94">
        <f t="shared" si="13"/>
        <v>1481994</v>
      </c>
      <c r="H154" s="94"/>
      <c r="I154" s="34">
        <f t="shared" si="12"/>
        <v>1481994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24'!E155+'APR 24'!E155+'MEI 24'!E155</f>
        <v>39117821.796800002</v>
      </c>
      <c r="F155" s="19">
        <f>'FEB JL 24'!F155+'MAR 24'!F155+'APR 24'!F155+'MEI 24'!F155</f>
        <v>0</v>
      </c>
      <c r="G155" s="94">
        <f t="shared" si="13"/>
        <v>39117821.796800002</v>
      </c>
      <c r="H155" s="94"/>
      <c r="I155" s="34">
        <f t="shared" si="12"/>
        <v>39117821.796800002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24'!E156+'APR 24'!E156+'MEI 24'!E156</f>
        <v>0</v>
      </c>
      <c r="F156" s="19">
        <f>'FEB JL 24'!F156+'MAR 24'!F156+'APR 24'!F156+'MEI 24'!F156</f>
        <v>0</v>
      </c>
      <c r="G156" s="94">
        <f t="shared" si="13"/>
        <v>0</v>
      </c>
      <c r="H156" s="94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1035545254.4800401</v>
      </c>
      <c r="F157" s="28">
        <f>SUM(F143:F156)</f>
        <v>0</v>
      </c>
      <c r="G157" s="95">
        <f>C157+E157-F157</f>
        <v>1035545254.4800401</v>
      </c>
      <c r="H157" s="94"/>
      <c r="I157" s="58">
        <f t="shared" si="12"/>
        <v>1035545254.4800401</v>
      </c>
      <c r="J157" s="88"/>
      <c r="K157" s="26">
        <f>J141-I157</f>
        <v>349162990.48896885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94">
        <f t="shared" ref="G158:G203" si="14">C158+E158-F158</f>
        <v>0</v>
      </c>
      <c r="H158" s="94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24'!E159+'APR 24'!E159+'MEI 24'!E159</f>
        <v>0</v>
      </c>
      <c r="F159" s="19">
        <f>'FEB JL 24'!F159+'MAR 24'!F159+'APR 24'!F159+'MEI 24'!F159</f>
        <v>0</v>
      </c>
      <c r="G159" s="94">
        <f t="shared" si="14"/>
        <v>0</v>
      </c>
      <c r="H159" s="94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94">
        <f t="shared" si="14"/>
        <v>0</v>
      </c>
      <c r="H160" s="94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94">
        <f t="shared" si="14"/>
        <v>0</v>
      </c>
      <c r="H161" s="94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24'!E162+'APR 24'!E162+'MEI 24'!E162</f>
        <v>5711900</v>
      </c>
      <c r="F162" s="19">
        <f>'FEB JL 24'!F162+'MAR 24'!F162+'APR 24'!F162+'MEI 24'!F162</f>
        <v>0</v>
      </c>
      <c r="G162" s="94">
        <f t="shared" si="14"/>
        <v>5711900</v>
      </c>
      <c r="H162" s="94"/>
      <c r="I162" s="81">
        <f>G162</f>
        <v>5711900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24'!E163+'APR 24'!E163+'MEI 24'!E163</f>
        <v>0</v>
      </c>
      <c r="F163" s="19">
        <f>'FEB JL 24'!F163+'MAR 24'!F163+'APR 24'!F163+'MEI 24'!F163</f>
        <v>0</v>
      </c>
      <c r="G163" s="94">
        <f t="shared" si="14"/>
        <v>0</v>
      </c>
      <c r="H163" s="94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24'!E164+'APR 24'!E164+'MEI 24'!E164</f>
        <v>0</v>
      </c>
      <c r="F164" s="19">
        <f>'FEB JL 24'!F164+'MAR 24'!F164+'APR 24'!F164+'MEI 24'!F164</f>
        <v>0</v>
      </c>
      <c r="G164" s="94">
        <f t="shared" si="14"/>
        <v>0</v>
      </c>
      <c r="H164" s="94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5711900</v>
      </c>
      <c r="F165" s="28"/>
      <c r="G165" s="95">
        <f t="shared" si="14"/>
        <v>5711900</v>
      </c>
      <c r="H165" s="94"/>
      <c r="I165" s="58">
        <f>G165</f>
        <v>5711900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94">
        <f t="shared" si="14"/>
        <v>0</v>
      </c>
      <c r="H166" s="94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24'!E167+'APR 24'!E167+'MEI 24'!E167</f>
        <v>1915000</v>
      </c>
      <c r="F167" s="19">
        <f>'FEB JL 24'!F167+'MAR 24'!F167+'APR 24'!F167+'MEI 24'!F167</f>
        <v>0</v>
      </c>
      <c r="G167" s="94">
        <f t="shared" si="14"/>
        <v>1915000</v>
      </c>
      <c r="H167" s="94"/>
      <c r="I167" s="34">
        <f>G167</f>
        <v>1915000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1915000</v>
      </c>
      <c r="F168" s="28">
        <f>SUM(F164:F167)</f>
        <v>0</v>
      </c>
      <c r="G168" s="95">
        <f>C168+E168-F168</f>
        <v>1915000</v>
      </c>
      <c r="H168" s="95"/>
      <c r="I168" s="58">
        <f>G168</f>
        <v>1915000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94"/>
      <c r="H169" s="94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24'!E170+'APR 24'!E170+'MEI 24'!E170</f>
        <v>4996100</v>
      </c>
      <c r="F170" s="19">
        <f>'FEB JL 24'!F170+'MAR 24'!F170+'APR 24'!F170+'MEI 24'!F170</f>
        <v>0</v>
      </c>
      <c r="G170" s="94">
        <f t="shared" si="14"/>
        <v>4996100</v>
      </c>
      <c r="H170" s="94"/>
      <c r="I170" s="34">
        <f>G170</f>
        <v>4996100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4996100</v>
      </c>
      <c r="F171" s="28">
        <f>SUM(F167:F170)</f>
        <v>0</v>
      </c>
      <c r="G171" s="95">
        <f>C171+E171-F171</f>
        <v>4996100</v>
      </c>
      <c r="H171" s="95"/>
      <c r="I171" s="58">
        <f>G171</f>
        <v>4996100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94">
        <f t="shared" si="14"/>
        <v>0</v>
      </c>
      <c r="H172" s="94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24'!E173+'APR 24'!E173+'MEI 24'!E173</f>
        <v>800000</v>
      </c>
      <c r="F173" s="19">
        <f>'FEB JL 24'!F173+'MAR 24'!F173+'APR 24'!F173+'MEI 24'!F173</f>
        <v>0</v>
      </c>
      <c r="G173" s="94">
        <f t="shared" si="14"/>
        <v>800000</v>
      </c>
      <c r="H173" s="94"/>
      <c r="I173" s="34">
        <f t="shared" si="15"/>
        <v>800000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24'!E174+'APR 24'!E174+'MEI 24'!E174</f>
        <v>48000</v>
      </c>
      <c r="F174" s="19">
        <f>'FEB JL 24'!F174+'MAR 24'!F174+'APR 24'!F174+'MEI 24'!F174</f>
        <v>0</v>
      </c>
      <c r="G174" s="94">
        <f t="shared" si="14"/>
        <v>48000</v>
      </c>
      <c r="H174" s="94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24'!E175+'APR 24'!E175+'MEI 24'!E175</f>
        <v>6599500</v>
      </c>
      <c r="F175" s="19">
        <f>'FEB JL 24'!F175+'MAR 24'!F175+'APR 24'!F175+'MEI 24'!F175</f>
        <v>0</v>
      </c>
      <c r="G175" s="94">
        <f t="shared" si="14"/>
        <v>6599500</v>
      </c>
      <c r="H175" s="94"/>
      <c r="I175" s="38">
        <f t="shared" si="15"/>
        <v>6599500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24'!E176+'APR 24'!E176+'MEI 24'!E176</f>
        <v>0</v>
      </c>
      <c r="F176" s="19">
        <f>'FEB JL 24'!F176+'MAR 24'!F176+'APR 24'!F176+'MEI 24'!F176</f>
        <v>0</v>
      </c>
      <c r="G176" s="94">
        <f t="shared" si="14"/>
        <v>0</v>
      </c>
      <c r="H176" s="94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7447500</v>
      </c>
      <c r="F177" s="28">
        <f>SUM(F173:F176)</f>
        <v>0</v>
      </c>
      <c r="G177" s="95">
        <f>C177+E177-F177</f>
        <v>7447500</v>
      </c>
      <c r="H177" s="95"/>
      <c r="I177" s="28">
        <f t="shared" si="15"/>
        <v>7447500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94">
        <f t="shared" si="14"/>
        <v>0</v>
      </c>
      <c r="H178" s="94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24'!E179+'APR 24'!E179+'MEI 24'!E179</f>
        <v>2104166.6666666665</v>
      </c>
      <c r="F179" s="19">
        <f>'FEB JL 24'!F179+'MAR 24'!F179+'APR 24'!F179+'MEI 24'!F179</f>
        <v>0</v>
      </c>
      <c r="G179" s="94">
        <f>E179-F179</f>
        <v>2104166.6666666665</v>
      </c>
      <c r="H179" s="94"/>
      <c r="I179" s="38">
        <f t="shared" si="15"/>
        <v>2104166.6666666665</v>
      </c>
      <c r="J179" s="40"/>
      <c r="K179" s="44">
        <v>9257870.416666666</v>
      </c>
      <c r="L179" s="26">
        <f t="shared" ref="L179:L184" si="16">I179-K179</f>
        <v>-7153703.75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24'!E180+'APR 24'!E180+'MEI 24'!E180</f>
        <v>0</v>
      </c>
      <c r="F180" s="19">
        <f>'FEB JL 24'!F180+'MAR 24'!F180+'APR 24'!F180+'MEI 24'!F180</f>
        <v>0</v>
      </c>
      <c r="G180" s="94">
        <f t="shared" ref="G180:G182" si="17">E180-F180</f>
        <v>0</v>
      </c>
      <c r="H180" s="94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24'!E181+'APR 24'!E181+'MEI 24'!E181</f>
        <v>4109270.833333333</v>
      </c>
      <c r="F181" s="19">
        <f>'FEB JL 24'!F181+'MAR 24'!F181+'APR 24'!F181+'MEI 24'!F181</f>
        <v>0</v>
      </c>
      <c r="G181" s="94">
        <f t="shared" si="17"/>
        <v>4109270.833333333</v>
      </c>
      <c r="H181" s="94"/>
      <c r="I181" s="38">
        <f t="shared" si="15"/>
        <v>4109270.833333333</v>
      </c>
      <c r="J181" s="40"/>
      <c r="K181" s="44">
        <v>34805208.333333336</v>
      </c>
      <c r="L181" s="26">
        <f t="shared" si="16"/>
        <v>-30695937.500000004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24'!E182+'APR 24'!E182+'MEI 24'!E182</f>
        <v>44707562.5</v>
      </c>
      <c r="F182" s="19">
        <f>'FEB JL 24'!F182+'MAR 24'!F182+'APR 24'!F182+'MEI 24'!F182</f>
        <v>0</v>
      </c>
      <c r="G182" s="94">
        <f t="shared" si="17"/>
        <v>44707562.5</v>
      </c>
      <c r="H182" s="94"/>
      <c r="I182" s="38">
        <f t="shared" si="15"/>
        <v>44707562.5</v>
      </c>
      <c r="J182" s="40"/>
      <c r="K182" s="44">
        <v>39943302.083333343</v>
      </c>
      <c r="L182" s="26">
        <f t="shared" si="16"/>
        <v>4764260.4166666567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24'!E183+'APR 24'!E183+'MEI 24'!E183</f>
        <v>0</v>
      </c>
      <c r="F183" s="19">
        <f>'FEB JL 24'!F183+'MAR 24'!F183+'APR 24'!F183+'MEI 24'!F183</f>
        <v>0</v>
      </c>
      <c r="G183" s="94">
        <f t="shared" ref="G183" si="18">E183</f>
        <v>0</v>
      </c>
      <c r="H183" s="94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50921000</v>
      </c>
      <c r="F184" s="28">
        <f>SUM(F179:F183)</f>
        <v>0</v>
      </c>
      <c r="G184" s="95">
        <f>E184-F184</f>
        <v>50921000</v>
      </c>
      <c r="H184" s="95"/>
      <c r="I184" s="28">
        <f t="shared" si="15"/>
        <v>50921000</v>
      </c>
      <c r="J184" s="88"/>
      <c r="K184" s="60">
        <f>SUM(K179:K183)</f>
        <v>85424810.781250015</v>
      </c>
      <c r="L184" s="26">
        <f t="shared" si="16"/>
        <v>-34503810.781250015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94"/>
      <c r="H185" s="94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24'!E186+'APR 24'!E186+'MEI 24'!E186</f>
        <v>267735000</v>
      </c>
      <c r="F186" s="19">
        <f>'FEB JL 24'!F186+'MAR 24'!F186+'APR 24'!F186+'MEI 24'!F186</f>
        <v>0</v>
      </c>
      <c r="G186" s="94">
        <f>E186-F186</f>
        <v>267735000</v>
      </c>
      <c r="H186" s="94"/>
      <c r="I186" s="38">
        <f t="shared" si="15"/>
        <v>267735000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24'!E187+'APR 24'!E187+'MEI 24'!E187</f>
        <v>47570000</v>
      </c>
      <c r="F187" s="19">
        <f>'FEB JL 24'!F187+'MAR 24'!F187+'APR 24'!F187+'MEI 24'!F187</f>
        <v>0</v>
      </c>
      <c r="G187" s="94">
        <f t="shared" ref="G187:G192" si="19">E187-F187</f>
        <v>47570000</v>
      </c>
      <c r="H187" s="94"/>
      <c r="I187" s="38">
        <f t="shared" si="15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24'!E188+'APR 24'!E188+'MEI 24'!E188</f>
        <v>500000</v>
      </c>
      <c r="F188" s="19">
        <f>'FEB JL 24'!F188+'MAR 24'!F188+'APR 24'!F188+'MEI 24'!F188</f>
        <v>0</v>
      </c>
      <c r="G188" s="94">
        <f t="shared" si="19"/>
        <v>500000</v>
      </c>
      <c r="H188" s="94"/>
      <c r="I188" s="34">
        <f t="shared" si="15"/>
        <v>500000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24'!E189+'APR 24'!E189+'MEI 24'!E189</f>
        <v>9002900</v>
      </c>
      <c r="F189" s="19">
        <f>'FEB JL 24'!F189+'MAR 24'!F189+'APR 24'!F189+'MEI 24'!F189</f>
        <v>0</v>
      </c>
      <c r="G189" s="94">
        <f t="shared" si="19"/>
        <v>9002900</v>
      </c>
      <c r="H189" s="94"/>
      <c r="I189" s="34">
        <f t="shared" si="15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24'!E190+'APR 24'!E190+'MEI 24'!E190</f>
        <v>0</v>
      </c>
      <c r="F190" s="19">
        <f>'FEB JL 24'!F190+'MAR 24'!F190+'APR 24'!F190+'MEI 24'!F190</f>
        <v>0</v>
      </c>
      <c r="G190" s="94">
        <f t="shared" si="19"/>
        <v>0</v>
      </c>
      <c r="H190" s="94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24'!E191+'APR 24'!E191+'MEI 24'!E191</f>
        <v>33035805</v>
      </c>
      <c r="F191" s="19">
        <f>'FEB JL 24'!F191+'MAR 24'!F191+'APR 24'!F191+'MEI 24'!F191</f>
        <v>7979298</v>
      </c>
      <c r="G191" s="94">
        <f t="shared" si="19"/>
        <v>25056507</v>
      </c>
      <c r="H191" s="94"/>
      <c r="I191" s="34">
        <f t="shared" si="15"/>
        <v>25056507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24'!E192+'APR 24'!E192+'MEI 24'!E192</f>
        <v>0</v>
      </c>
      <c r="F192" s="19">
        <f>'FEB JL 24'!F192+'MAR 24'!F192+'APR 24'!F192+'MEI 24'!F192</f>
        <v>0</v>
      </c>
      <c r="G192" s="94">
        <f t="shared" si="19"/>
        <v>0</v>
      </c>
      <c r="H192" s="94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357843705</v>
      </c>
      <c r="F193" s="28">
        <f>SUM(F186:F192)</f>
        <v>7979298</v>
      </c>
      <c r="G193" s="95">
        <f>E193-F193</f>
        <v>349864407</v>
      </c>
      <c r="H193" s="95"/>
      <c r="I193" s="58">
        <f>G193</f>
        <v>349864407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94">
        <f t="shared" si="14"/>
        <v>0</v>
      </c>
      <c r="H194" s="94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24'!E195+'APR 24'!E195+'MEI 24'!E195</f>
        <v>4325068</v>
      </c>
      <c r="F195" s="19">
        <f>'FEB JL 24'!F195+'MAR 24'!F195+'APR 24'!F195+'MEI 24'!F195</f>
        <v>0</v>
      </c>
      <c r="G195" s="94">
        <f t="shared" si="14"/>
        <v>4325068</v>
      </c>
      <c r="H195" s="94"/>
      <c r="I195" s="34">
        <f t="shared" si="15"/>
        <v>4325068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24'!E196+'APR 24'!E196+'MEI 24'!E196</f>
        <v>11579372</v>
      </c>
      <c r="F196" s="19">
        <f>'FEB JL 24'!F196+'MAR 24'!F196+'APR 24'!F196+'MEI 24'!F196</f>
        <v>0</v>
      </c>
      <c r="G196" s="94">
        <f t="shared" si="14"/>
        <v>11579372</v>
      </c>
      <c r="H196" s="94"/>
      <c r="I196" s="34">
        <f t="shared" si="15"/>
        <v>11579372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24'!E197+'APR 24'!E197+'MEI 24'!E197</f>
        <v>4422200</v>
      </c>
      <c r="F197" s="19">
        <f>'FEB JL 24'!F197+'MAR 24'!F197+'APR 24'!F197+'MEI 24'!F197</f>
        <v>0</v>
      </c>
      <c r="G197" s="94">
        <f t="shared" si="14"/>
        <v>4422200</v>
      </c>
      <c r="H197" s="94"/>
      <c r="I197" s="34">
        <f t="shared" si="15"/>
        <v>4422200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24'!E198+'APR 24'!E198+'MEI 24'!E198</f>
        <v>300500</v>
      </c>
      <c r="F198" s="19">
        <f>'FEB JL 24'!F198+'MAR 24'!F198+'APR 24'!F198+'MEI 24'!F198</f>
        <v>0</v>
      </c>
      <c r="G198" s="94">
        <f t="shared" si="14"/>
        <v>300500</v>
      </c>
      <c r="H198" s="94"/>
      <c r="I198" s="34">
        <f t="shared" si="15"/>
        <v>300500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24'!E199+'APR 24'!E199+'MEI 24'!E199</f>
        <v>11109273.953330001</v>
      </c>
      <c r="F199" s="19">
        <f>'FEB JL 24'!F199+'MAR 24'!F199+'APR 24'!F199+'MEI 24'!F199</f>
        <v>0</v>
      </c>
      <c r="G199" s="94">
        <f t="shared" si="14"/>
        <v>11109273.953330001</v>
      </c>
      <c r="H199" s="94"/>
      <c r="I199" s="34">
        <f t="shared" si="15"/>
        <v>11109273.953330001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24'!E200+'APR 24'!E200+'MEI 24'!E200</f>
        <v>0</v>
      </c>
      <c r="F200" s="19">
        <f>'FEB JL 24'!F200+'MAR 24'!F200+'APR 24'!F200+'MEI 24'!F200</f>
        <v>0</v>
      </c>
      <c r="G200" s="94">
        <f t="shared" si="14"/>
        <v>0</v>
      </c>
      <c r="H200" s="94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24'!E201+'APR 24'!E201+'MEI 24'!E201</f>
        <v>0</v>
      </c>
      <c r="F201" s="19">
        <f>'FEB JL 24'!F201+'MAR 24'!F201+'APR 24'!F201+'MEI 24'!F201</f>
        <v>0</v>
      </c>
      <c r="G201" s="94">
        <f t="shared" si="14"/>
        <v>0</v>
      </c>
      <c r="H201" s="94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24'!E202+'APR 24'!E202+'MEI 24'!E202</f>
        <v>28320908</v>
      </c>
      <c r="F202" s="19">
        <f>'FEB JL 24'!F202+'MAR 24'!F202+'APR 24'!F202+'MEI 24'!F202</f>
        <v>0</v>
      </c>
      <c r="G202" s="94">
        <f>C202+E202-F202</f>
        <v>28320908</v>
      </c>
      <c r="H202" s="94"/>
      <c r="I202" s="34">
        <f>G202</f>
        <v>28320908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24'!E203+'APR 24'!E203+'MEI 24'!E203</f>
        <v>0</v>
      </c>
      <c r="F203" s="19">
        <f>'FEB JL 24'!F203+'MAR 24'!F203+'APR 24'!F203+'MEI 24'!F203</f>
        <v>0</v>
      </c>
      <c r="G203" s="94">
        <f t="shared" si="14"/>
        <v>0</v>
      </c>
      <c r="H203" s="94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60057321.953330003</v>
      </c>
      <c r="F204" s="28">
        <f>SUM(F195:F203)</f>
        <v>0</v>
      </c>
      <c r="G204" s="95">
        <f>C204+E204-F204</f>
        <v>60057321.953330003</v>
      </c>
      <c r="H204" s="95"/>
      <c r="I204" s="58">
        <f>G204</f>
        <v>60057321.953330003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94"/>
      <c r="H205" s="94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24'!E206+'APR 24'!E206+'MEI 24'!E206</f>
        <v>0</v>
      </c>
      <c r="F206" s="19">
        <f>'FEB JL 24'!F206+'MAR 24'!F206+'APR 24'!F206+'MEI 24'!F206</f>
        <v>0</v>
      </c>
      <c r="G206" s="94"/>
      <c r="H206" s="94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5314527.62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24'!E207+'APR 24'!E207+'MEI 24'!E207</f>
        <v>0</v>
      </c>
      <c r="F207" s="19">
        <f>'FEB JL 24'!F207+'MAR 24'!F207+'APR 24'!F207+'MEI 24'!F207</f>
        <v>2518680</v>
      </c>
      <c r="G207" s="94"/>
      <c r="H207" s="94">
        <f t="shared" si="20"/>
        <v>2518680</v>
      </c>
      <c r="I207" s="34">
        <f t="shared" si="15"/>
        <v>0</v>
      </c>
      <c r="J207" s="40">
        <f t="shared" si="15"/>
        <v>2518680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24'!E208+'APR 24'!E208+'MEI 24'!E208</f>
        <v>0</v>
      </c>
      <c r="F208" s="19">
        <f>'FEB JL 24'!F208+'MAR 24'!F208+'APR 24'!F208+'MEI 24'!F208</f>
        <v>0</v>
      </c>
      <c r="G208" s="94"/>
      <c r="H208" s="94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24'!E209+'APR 24'!E209+'MEI 24'!E209</f>
        <v>0</v>
      </c>
      <c r="F209" s="19">
        <f>'FEB JL 24'!F209+'MAR 24'!F209+'APR 24'!F209+'MEI 24'!F209</f>
        <v>406323</v>
      </c>
      <c r="G209" s="94"/>
      <c r="H209" s="94">
        <f t="shared" si="20"/>
        <v>406323</v>
      </c>
      <c r="I209" s="34">
        <f t="shared" si="15"/>
        <v>0</v>
      </c>
      <c r="J209" s="40">
        <f t="shared" si="15"/>
        <v>406323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24'!E210+'APR 24'!E210+'MEI 24'!E210</f>
        <v>0</v>
      </c>
      <c r="F210" s="19">
        <f>'FEB JL 24'!F210+'MAR 24'!F210+'APR 24'!F210+'MEI 24'!F210</f>
        <v>1053455</v>
      </c>
      <c r="G210" s="94"/>
      <c r="H210" s="94">
        <f t="shared" si="20"/>
        <v>1053455</v>
      </c>
      <c r="I210" s="34">
        <f t="shared" si="15"/>
        <v>0</v>
      </c>
      <c r="J210" s="40">
        <f t="shared" si="15"/>
        <v>1053455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24'!E211+'APR 24'!E211+'MEI 24'!E211</f>
        <v>0</v>
      </c>
      <c r="F211" s="19">
        <f>'FEB JL 24'!F211+'MAR 24'!F211+'APR 24'!F211+'MEI 24'!F211</f>
        <v>1290518</v>
      </c>
      <c r="G211" s="94"/>
      <c r="H211" s="94">
        <f t="shared" si="20"/>
        <v>1290518</v>
      </c>
      <c r="I211" s="34"/>
      <c r="J211" s="40">
        <f t="shared" si="15"/>
        <v>1290518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24'!E212+'APR 24'!E212+'MEI 24'!E212</f>
        <v>0</v>
      </c>
      <c r="F212" s="19">
        <f>'FEB JL 24'!F212+'MAR 24'!F212+'APR 24'!F212+'MEI 24'!F212</f>
        <v>45551.62</v>
      </c>
      <c r="G212" s="94"/>
      <c r="H212" s="94">
        <f t="shared" si="20"/>
        <v>45551.62</v>
      </c>
      <c r="I212" s="34"/>
      <c r="J212" s="40">
        <f t="shared" si="15"/>
        <v>45551.62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24'!E213+'APR 24'!E213+'MEI 24'!E213</f>
        <v>0</v>
      </c>
      <c r="F213" s="19">
        <f>'FEB JL 24'!F213+'MAR 24'!F213+'APR 24'!F213+'MEI 24'!F213</f>
        <v>0</v>
      </c>
      <c r="G213" s="94"/>
      <c r="H213" s="94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24'!E214+'APR 24'!E214+'MEI 24'!E214</f>
        <v>0</v>
      </c>
      <c r="F214" s="19">
        <f>'FEB JL 24'!F214+'MAR 24'!F214+'APR 24'!F214+'MEI 24'!F214</f>
        <v>35342471</v>
      </c>
      <c r="G214" s="97"/>
      <c r="H214" s="94">
        <f t="shared" si="20"/>
        <v>35342471</v>
      </c>
      <c r="I214" s="34">
        <f t="shared" si="15"/>
        <v>0</v>
      </c>
      <c r="J214" s="22">
        <f t="shared" si="15"/>
        <v>35342471</v>
      </c>
      <c r="K214" s="65">
        <f>SUM(J213:J214)</f>
        <v>35342471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40656998.619999997</v>
      </c>
      <c r="G215" s="95"/>
      <c r="H215" s="95">
        <f>F215-E215</f>
        <v>40656998.619999997</v>
      </c>
      <c r="I215" s="58">
        <f t="shared" si="15"/>
        <v>0</v>
      </c>
      <c r="J215" s="88">
        <f>H215</f>
        <v>40656998.619999997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94"/>
      <c r="H216" s="94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24'!E217+'APR 24'!E217+'MEI 24'!E217</f>
        <v>0</v>
      </c>
      <c r="F217" s="19">
        <f>'FEB JL 24'!F217+'MAR 24'!F217+'APR 24'!F217+'MEI 24'!F217</f>
        <v>0</v>
      </c>
      <c r="G217" s="94">
        <f>E217</f>
        <v>0</v>
      </c>
      <c r="H217" s="94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1172910.33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24'!E218+'APR 24'!E218+'MEI 24'!E218</f>
        <v>553736</v>
      </c>
      <c r="F218" s="19">
        <f>'FEB JL 24'!F218+'MAR 24'!F218+'APR 24'!F218+'MEI 24'!F218</f>
        <v>0</v>
      </c>
      <c r="G218" s="94">
        <f t="shared" ref="G218:G228" si="21">E218</f>
        <v>553736</v>
      </c>
      <c r="H218" s="94"/>
      <c r="I218" s="34">
        <f t="shared" si="15"/>
        <v>553736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24'!E219+'APR 24'!E219+'MEI 24'!E219</f>
        <v>0</v>
      </c>
      <c r="F219" s="19">
        <f>'FEB JL 24'!F219+'MAR 24'!F219+'APR 24'!F219+'MEI 24'!F219</f>
        <v>0</v>
      </c>
      <c r="G219" s="94">
        <f t="shared" si="21"/>
        <v>0</v>
      </c>
      <c r="H219" s="94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24'!E220+'APR 24'!E220+'MEI 24'!E220</f>
        <v>91275</v>
      </c>
      <c r="F220" s="19">
        <f>'FEB JL 24'!F220+'MAR 24'!F220+'APR 24'!F220+'MEI 24'!F220</f>
        <v>0</v>
      </c>
      <c r="G220" s="94">
        <f t="shared" si="21"/>
        <v>91275</v>
      </c>
      <c r="H220" s="94"/>
      <c r="I220" s="34">
        <f t="shared" si="15"/>
        <v>91275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24'!E221+'APR 24'!E221+'MEI 24'!E221</f>
        <v>210692</v>
      </c>
      <c r="F221" s="19">
        <f>'FEB JL 24'!F221+'MAR 24'!F221+'APR 24'!F221+'MEI 24'!F221</f>
        <v>0</v>
      </c>
      <c r="G221" s="94">
        <f t="shared" si="21"/>
        <v>210692</v>
      </c>
      <c r="H221" s="94"/>
      <c r="I221" s="34">
        <f t="shared" si="15"/>
        <v>210692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24'!E222+'APR 24'!E222+'MEI 24'!E222</f>
        <v>308097</v>
      </c>
      <c r="F222" s="19">
        <f>'FEB JL 24'!F222+'MAR 24'!F222+'APR 24'!F222+'MEI 24'!F222</f>
        <v>0</v>
      </c>
      <c r="G222" s="94">
        <f t="shared" si="21"/>
        <v>308097</v>
      </c>
      <c r="H222" s="94"/>
      <c r="I222" s="34">
        <f t="shared" si="15"/>
        <v>308097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24'!E223+'APR 24'!E223+'MEI 24'!E223</f>
        <v>9110.33</v>
      </c>
      <c r="F223" s="19">
        <f>'FEB JL 24'!F223+'MAR 24'!F223+'APR 24'!F223+'MEI 24'!F223</f>
        <v>0</v>
      </c>
      <c r="G223" s="94">
        <f t="shared" si="21"/>
        <v>9110.33</v>
      </c>
      <c r="H223" s="94"/>
      <c r="I223" s="34">
        <f t="shared" si="15"/>
        <v>9110.33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24'!E224+'APR 24'!E224+'MEI 24'!E224</f>
        <v>0</v>
      </c>
      <c r="F224" s="19">
        <f>'FEB JL 24'!F224+'MAR 24'!F224+'APR 24'!F224+'MEI 24'!F224</f>
        <v>0</v>
      </c>
      <c r="G224" s="94">
        <f t="shared" si="21"/>
        <v>0</v>
      </c>
      <c r="H224" s="94"/>
      <c r="I224" s="34">
        <f t="shared" si="15"/>
        <v>0</v>
      </c>
      <c r="J224" s="40">
        <f t="shared" si="15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24'!E225+'APR 24'!E225+'MEI 24'!E225</f>
        <v>1629900</v>
      </c>
      <c r="F225" s="19">
        <f>'FEB JL 24'!F225+'MAR 24'!F225+'APR 24'!F225+'MEI 24'!F225</f>
        <v>0</v>
      </c>
      <c r="G225" s="94">
        <f>E225-F225</f>
        <v>1629900</v>
      </c>
      <c r="H225" s="94"/>
      <c r="I225" s="34">
        <f t="shared" si="15"/>
        <v>1629900</v>
      </c>
      <c r="J225" s="40">
        <f t="shared" si="15"/>
        <v>0</v>
      </c>
      <c r="K225" s="26">
        <f>SUM(I224:I228)</f>
        <v>54927100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24'!E226+'APR 24'!E226+'MEI 24'!E226</f>
        <v>0</v>
      </c>
      <c r="F226" s="19">
        <f>'FEB JL 24'!F226+'MAR 24'!F226+'APR 24'!F226+'MEI 24'!F226</f>
        <v>0</v>
      </c>
      <c r="G226" s="94">
        <f t="shared" si="21"/>
        <v>0</v>
      </c>
      <c r="H226" s="94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24'!E227+'APR 24'!E227+'MEI 24'!E227</f>
        <v>4997200</v>
      </c>
      <c r="F227" s="19">
        <f>'FEB JL 24'!F227+'MAR 24'!F227+'APR 24'!F227+'MEI 24'!F227</f>
        <v>0</v>
      </c>
      <c r="G227" s="94">
        <f t="shared" si="21"/>
        <v>4997200</v>
      </c>
      <c r="H227" s="94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24'!E228+'APR 24'!E228+'MEI 24'!E228</f>
        <v>48300000</v>
      </c>
      <c r="F228" s="19">
        <f>'FEB JL 24'!F228+'MAR 24'!F228+'APR 24'!F228+'MEI 24'!F228</f>
        <v>0</v>
      </c>
      <c r="G228" s="94">
        <f t="shared" si="21"/>
        <v>48300000</v>
      </c>
      <c r="H228" s="94"/>
      <c r="I228" s="34">
        <f t="shared" si="15"/>
        <v>48300000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56100010.329999998</v>
      </c>
      <c r="F229" s="28">
        <f>SUM(F217:F228)</f>
        <v>0</v>
      </c>
      <c r="G229" s="95">
        <f>SUM(G217:G228)</f>
        <v>56100010.329999998</v>
      </c>
      <c r="H229" s="95">
        <f>SUM(H218:H228)</f>
        <v>0</v>
      </c>
      <c r="I229" s="58">
        <f>G229</f>
        <v>56100010.329999998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94"/>
      <c r="H230" s="94"/>
      <c r="I230" s="39"/>
      <c r="J230" s="40"/>
      <c r="K230" s="37">
        <f>0.5%*(J141+K213)</f>
        <v>6923541.2248450443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20078745245.267754</v>
      </c>
      <c r="F231" s="58">
        <f>F229+F204+F193+F184+F177+F171+F165+F157+F124+F104+F93+F88+F55+F47+F28+F19+F15+F141+F100+F168+F120+F85+F65+F39+F75+F215</f>
        <v>20078745245.267757</v>
      </c>
      <c r="G231" s="27">
        <f>G229+G204+G193+G184+G177+G171+G168+G157+G85+G65+G55+G47+G42+G39+G28+G19+G15+G165</f>
        <v>11320076779.5256</v>
      </c>
      <c r="H231" s="27">
        <f>H215+H141+H124+H117+H109+H104+H100+H93+H75+H112+H120</f>
        <v>11320076779.525599</v>
      </c>
      <c r="I231" s="87">
        <f>I229+I215+I204+I193+I184+I177+I171+I157+I141+I165+I168</f>
        <v>1572558493.76337</v>
      </c>
      <c r="J231" s="87">
        <f>J229+J215+J204+J193+J184+J177+J171+J157+J141</f>
        <v>1425365243.5890088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-147193250.17436123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1572558493.76337</v>
      </c>
      <c r="J233" s="88">
        <f>J231-J232</f>
        <v>1572558493.76337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-147193250.17436123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-147193250.17436123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31" zoomScaleNormal="100" workbookViewId="0">
      <selection activeCell="I171" sqref="I171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'[5]2024'!$B$2781</f>
        <v>722290200</v>
      </c>
      <c r="F7" s="19">
        <f>'[5]2024'!$C$2781</f>
        <v>722777850</v>
      </c>
      <c r="G7" s="17">
        <f>C7+E7-F7</f>
        <v>1528790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'[5]2024'!$J$634</f>
        <v>308427551</v>
      </c>
      <c r="F9" s="19">
        <f>'[5]2024'!$K$634</f>
        <v>338098483</v>
      </c>
      <c r="G9" s="17">
        <f t="shared" si="0"/>
        <v>1355573853</v>
      </c>
      <c r="H9" s="17"/>
      <c r="I9" s="39"/>
      <c r="J9" s="40"/>
      <c r="K9" s="5"/>
      <c r="L9" s="26">
        <f>F9-E9</f>
        <v>29670932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'[5]2024'!$N$43</f>
        <v>2182235</v>
      </c>
      <c r="F10" s="19">
        <f>'[5]2024'!$O$43</f>
        <v>2000</v>
      </c>
      <c r="G10" s="17">
        <f t="shared" si="0"/>
        <v>94363365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'[5]2024'!$V$100</f>
        <v>6271069</v>
      </c>
      <c r="F12" s="19">
        <f>'[5]2024'!$W$100</f>
        <v>10001195</v>
      </c>
      <c r="G12" s="17">
        <f t="shared" si="0"/>
        <v>451612145</v>
      </c>
      <c r="H12" s="17"/>
      <c r="I12" s="39"/>
      <c r="J12" s="40"/>
      <c r="K12" s="23">
        <f>SUM(G8:G14)</f>
        <v>2663900958.9000001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'[5]2024'!$QN$40</f>
        <v>15113</v>
      </c>
      <c r="F13" s="19">
        <f>'[5]2024'!$QO$40</f>
        <v>13023</v>
      </c>
      <c r="G13" s="17">
        <f t="shared" si="0"/>
        <v>728566796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'[5]2024'!$RU$547</f>
        <v>31612218.899999999</v>
      </c>
      <c r="F14" s="19">
        <f>'[5]2024'!$RV$547</f>
        <v>35728834</v>
      </c>
      <c r="G14" s="17">
        <f t="shared" si="0"/>
        <v>33784799.900000006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1070798386.9</v>
      </c>
      <c r="F15" s="28">
        <f>SUM(F7:F14)</f>
        <v>1106621385</v>
      </c>
      <c r="G15" s="27">
        <f>C15+E15-F15</f>
        <v>2665429748.9000001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'[5]2024'!$AB$684</f>
        <v>190043410.90000001</v>
      </c>
      <c r="F17" s="19">
        <f>'[5]2024'!$AB$642</f>
        <v>171055757</v>
      </c>
      <c r="G17" s="17">
        <f t="shared" si="1"/>
        <v>18987653.900000006</v>
      </c>
      <c r="H17" s="17"/>
      <c r="I17" s="39"/>
      <c r="J17" s="40"/>
      <c r="K17" s="26">
        <f>G17-'[2]FC Samya'!$F$103</f>
        <v>15901290.900000006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'[5]2024'!$AB$691</f>
        <v>145910573.99999997</v>
      </c>
      <c r="F18" s="19">
        <f>'[5]2024'!$AB$682</f>
        <v>241792141</v>
      </c>
      <c r="G18" s="17">
        <f t="shared" si="1"/>
        <v>212359525</v>
      </c>
      <c r="H18" s="17"/>
      <c r="I18" s="39"/>
      <c r="J18" s="40"/>
      <c r="K18" s="37">
        <f>E18-F18</f>
        <v>-95881567.00000003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335953984.89999998</v>
      </c>
      <c r="F19" s="28">
        <f>SUM(F17:F18)</f>
        <v>412847898</v>
      </c>
      <c r="G19" s="27">
        <f>C19+E19-F19</f>
        <v>231347178.89999998</v>
      </c>
      <c r="H19" s="27"/>
      <c r="I19" s="79"/>
      <c r="J19" s="40"/>
      <c r="K19" s="26">
        <f>'[1]OKTOBER JL'!G9+'JUNI 24'!G9</f>
        <v>2245768311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'[5]2024'!$AH$321</f>
        <v>220593618</v>
      </c>
      <c r="F44" s="19">
        <f>'[5]2024'!$AI$321</f>
        <v>179319891.13112</v>
      </c>
      <c r="G44" s="17">
        <f>C44+E44-F44</f>
        <v>434910702.86888003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220593618</v>
      </c>
      <c r="F47" s="28">
        <f>SUM(F44:F46)</f>
        <v>179319891.13112</v>
      </c>
      <c r="G47" s="27">
        <f>C47+E47-F47</f>
        <v>449910702.86888003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'[5]2024'!$BB$67</f>
        <v>31861</v>
      </c>
      <c r="F51" s="19">
        <f>'JAN 24'!F51+'FEB 24'!F51</f>
        <v>0</v>
      </c>
      <c r="G51" s="17">
        <f>C51+E51-F51</f>
        <v>31861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'[5]2024'!$BJ$26</f>
        <v>3279409</v>
      </c>
      <c r="F53" s="19">
        <f>'JAN 24'!F53+'FEB 24'!F53</f>
        <v>0</v>
      </c>
      <c r="G53" s="17">
        <f>C53+E53-F53</f>
        <v>3279409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3311270</v>
      </c>
      <c r="F55" s="28">
        <f>SUM(F49:F54)</f>
        <v>0</v>
      </c>
      <c r="G55" s="27">
        <f>C55+E55-F55</f>
        <v>3311270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'[5]2024'!$CS$26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'[5]2024'!$DA$26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'[5]2024'!$DE$26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2576301435.8000002</v>
      </c>
      <c r="L79" s="37">
        <f>F15+F19+F28+F47+F88+F93</f>
        <v>2682120629.1311197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105819193.33111954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'[5]2024'!$TI$47</f>
        <v>87000000</v>
      </c>
      <c r="F83" s="19">
        <f>'[5]2024'!$TJ$47</f>
        <v>0</v>
      </c>
      <c r="G83" s="17">
        <f t="shared" si="6"/>
        <v>164231000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v>0</v>
      </c>
      <c r="F84" s="19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87000000</v>
      </c>
      <c r="F85" s="28">
        <f>SUM(F77:F84)</f>
        <v>0</v>
      </c>
      <c r="G85" s="27">
        <f>C85+E85-F85</f>
        <v>2754844735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'[5]2024'!$EB$2390</f>
        <v>732290200</v>
      </c>
      <c r="F87" s="19">
        <f>'[5]2024'!$EC$2390</f>
        <v>732290200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732290200</v>
      </c>
      <c r="F88" s="28">
        <f>SUM(F87)</f>
        <v>732290200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'[5]2024'!$EH$694</f>
        <v>110826800</v>
      </c>
      <c r="F90" s="19">
        <f>'[5]2024'!$EH$631</f>
        <v>110886800</v>
      </c>
      <c r="G90" s="17"/>
      <c r="H90" s="17">
        <f>D90-E90+F90</f>
        <v>78754876</v>
      </c>
      <c r="I90" s="39"/>
      <c r="J90" s="40"/>
      <c r="K90" s="35"/>
      <c r="L90" s="26">
        <f>H90+H91</f>
        <v>513806941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'[5]2024'!$EH$733</f>
        <v>102527176</v>
      </c>
      <c r="F91" s="19">
        <f>'[5]2024'!$EH$669</f>
        <v>140154455</v>
      </c>
      <c r="G91" s="17"/>
      <c r="H91" s="17">
        <f t="shared" si="7"/>
        <v>435052065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-443835841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213353976</v>
      </c>
      <c r="F93" s="28">
        <f>SUM(F90:F92)</f>
        <v>251041255</v>
      </c>
      <c r="G93" s="27"/>
      <c r="H93" s="27">
        <f>D93-E93+F93</f>
        <v>513806941</v>
      </c>
      <c r="I93" s="79"/>
      <c r="J93" s="40"/>
      <c r="K93" s="23">
        <f>E93-F93</f>
        <v>-37687279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'[5]2024'!$EJ$105</f>
        <v>77532263</v>
      </c>
      <c r="F95" s="19">
        <f>'[5]2024'!$EK$105</f>
        <v>26240972.593693692</v>
      </c>
      <c r="G95" s="17"/>
      <c r="H95" s="17">
        <f>D95-E95+F95</f>
        <v>-51291290.406306311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v>0</v>
      </c>
      <c r="F99" s="19">
        <f>'JAN 24'!F99+'FEB 24'!F99</f>
        <v>0</v>
      </c>
      <c r="G99" s="17"/>
      <c r="H99" s="17">
        <f t="shared" si="7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77532263</v>
      </c>
      <c r="F100" s="53">
        <f>SUM(F95:F99)</f>
        <v>26240972.593693692</v>
      </c>
      <c r="G100" s="27"/>
      <c r="H100" s="27">
        <f>D100-E100+F100</f>
        <v>-503192.40630630776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'[5]2024'!$FC$11</f>
        <v>24138735</v>
      </c>
      <c r="F106" s="19">
        <f>'JAN 24'!F106+'FEB 24'!F106</f>
        <v>0</v>
      </c>
      <c r="G106" s="17"/>
      <c r="H106" s="17">
        <f t="shared" si="7"/>
        <v>10605962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'[5]2024'!$FG$11</f>
        <v>12069368</v>
      </c>
      <c r="F107" s="19">
        <f>'JAN 24'!F107+'FEB 24'!F107</f>
        <v>0</v>
      </c>
      <c r="G107" s="17"/>
      <c r="H107" s="17">
        <f t="shared" si="7"/>
        <v>44116076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'[5]2024'!$SW$11</f>
        <v>24138735</v>
      </c>
      <c r="F108" s="19">
        <f>'JAN 24'!F108+'FEB 24'!F108</f>
        <v>0</v>
      </c>
      <c r="G108" s="47"/>
      <c r="H108" s="17">
        <f t="shared" si="7"/>
        <v>18447461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60346838</v>
      </c>
      <c r="F109" s="19">
        <f>'JAN 24'!F109+'FEB 24'!F109</f>
        <v>0</v>
      </c>
      <c r="G109" s="27"/>
      <c r="H109" s="27">
        <f>D109-E109+F109</f>
        <v>73169499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'[5]2024'!$SS$11</f>
        <v>48277471</v>
      </c>
      <c r="F111" s="19">
        <f>'JAN 24'!F111+'FEB 24'!F111</f>
        <v>0</v>
      </c>
      <c r="G111" s="17"/>
      <c r="H111" s="17">
        <f>D111-E111+F111</f>
        <v>10682973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48277471</v>
      </c>
      <c r="F112" s="53">
        <f>SUM(F111)</f>
        <v>0</v>
      </c>
      <c r="G112" s="27"/>
      <c r="H112" s="27">
        <f>D112-E112+F112</f>
        <v>10682973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'[5]2024'!$PZ$15</f>
        <v>132763044</v>
      </c>
      <c r="F119" s="19">
        <v>0</v>
      </c>
      <c r="G119" s="17"/>
      <c r="H119" s="17">
        <f t="shared" si="8"/>
        <v>0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132763044</v>
      </c>
      <c r="F120" s="28">
        <f>SUM(F119)</f>
        <v>0</v>
      </c>
      <c r="G120" s="17"/>
      <c r="H120" s="27">
        <f t="shared" si="8"/>
        <v>0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f>'[5]2024'!$GA$11</f>
        <v>241387353.00000003</v>
      </c>
      <c r="G122" s="17"/>
      <c r="H122" s="17">
        <f t="shared" si="8"/>
        <v>-2185226059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241387353.00000003</v>
      </c>
      <c r="G124" s="27"/>
      <c r="H124" s="27">
        <f>D124-E124+F124</f>
        <v>-2133594761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'[5]2024'!$GD$42</f>
        <v>894791</v>
      </c>
      <c r="F126" s="19">
        <f>'[5]2024'!$GE$42</f>
        <v>181095209.67567569</v>
      </c>
      <c r="G126" s="17"/>
      <c r="H126" s="17">
        <f t="shared" si="8"/>
        <v>180200418.67567569</v>
      </c>
      <c r="I126" s="39"/>
      <c r="J126" s="34">
        <f>H126</f>
        <v>180200418.67567569</v>
      </c>
      <c r="K126" s="37">
        <f>J126-L126</f>
        <v>120532945.67567569</v>
      </c>
      <c r="L126" s="26">
        <f>'[5]2024'!$GE$30</f>
        <v>59667473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'[5]2024'!$GI$33</f>
        <v>4410000</v>
      </c>
      <c r="G127" s="17"/>
      <c r="H127" s="17">
        <f t="shared" si="8"/>
        <v>4410000</v>
      </c>
      <c r="I127" s="39"/>
      <c r="J127" s="34">
        <f t="shared" ref="J127:J137" si="9">H127</f>
        <v>4410000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'[5]2024'!$GI$34</f>
        <v>3125000</v>
      </c>
      <c r="G128" s="17"/>
      <c r="H128" s="17">
        <f t="shared" si="8"/>
        <v>3125000</v>
      </c>
      <c r="I128" s="39"/>
      <c r="J128" s="34">
        <f t="shared" si="9"/>
        <v>3125000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'[5]2024'!$GI$35</f>
        <v>998000</v>
      </c>
      <c r="G129" s="17"/>
      <c r="H129" s="17">
        <f t="shared" si="8"/>
        <v>998000</v>
      </c>
      <c r="I129" s="39"/>
      <c r="J129" s="34">
        <f t="shared" si="9"/>
        <v>998000</v>
      </c>
      <c r="K129" s="26">
        <f>SUM(J127:J129)</f>
        <v>8533000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'[5]2024'!$GL$34</f>
        <v>5938006</v>
      </c>
      <c r="F130" s="19">
        <f>'[5]2024'!$GM$34</f>
        <v>117784000.19819818</v>
      </c>
      <c r="G130" s="17"/>
      <c r="H130" s="17">
        <f t="shared" si="8"/>
        <v>111845994.19819818</v>
      </c>
      <c r="I130" s="39"/>
      <c r="J130" s="34">
        <f t="shared" si="9"/>
        <v>111845994.19819818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v>0</v>
      </c>
      <c r="G133" s="17"/>
      <c r="H133" s="17">
        <f t="shared" si="8"/>
        <v>0</v>
      </c>
      <c r="I133" s="39"/>
      <c r="J133" s="34">
        <f t="shared" si="9"/>
        <v>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'[5]2024'!$HC$28</f>
        <v>8617510.8378378376</v>
      </c>
      <c r="G134" s="17"/>
      <c r="H134" s="17">
        <f t="shared" si="8"/>
        <v>8617510.8378378376</v>
      </c>
      <c r="I134" s="80"/>
      <c r="J134" s="34">
        <f t="shared" si="9"/>
        <v>8617510.8378378376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v>0</v>
      </c>
      <c r="G136" s="17"/>
      <c r="H136" s="17">
        <f t="shared" si="8"/>
        <v>0</v>
      </c>
      <c r="I136" s="80"/>
      <c r="J136" s="34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v>0</v>
      </c>
      <c r="G137" s="17"/>
      <c r="H137" s="17">
        <f t="shared" si="8"/>
        <v>0</v>
      </c>
      <c r="I137" s="80"/>
      <c r="J137" s="34">
        <f t="shared" si="9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'[5]2024'!$RQ$25</f>
        <v>686138</v>
      </c>
      <c r="F138" s="19">
        <f>'[5]2024'!$RR$25</f>
        <v>2776322.5945945946</v>
      </c>
      <c r="G138" s="17"/>
      <c r="H138" s="17">
        <f t="shared" si="8"/>
        <v>2090184.5945945946</v>
      </c>
      <c r="I138" s="80"/>
      <c r="J138" s="34">
        <f>H138</f>
        <v>2090184.5945945946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7518935</v>
      </c>
      <c r="F141" s="28">
        <f>SUM(F126:F140)</f>
        <v>318806043.3063063</v>
      </c>
      <c r="G141" s="27"/>
      <c r="H141" s="27">
        <f>D141-E141+F141</f>
        <v>311287108.3063063</v>
      </c>
      <c r="I141" s="87"/>
      <c r="J141" s="58">
        <f>H141</f>
        <v>311287108.3063063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'[5]2024'!$HF$136</f>
        <v>119983943.398</v>
      </c>
      <c r="F143" s="19">
        <f>'JAN 24'!F143+'FEB 24'!F143</f>
        <v>0</v>
      </c>
      <c r="G143" s="17">
        <f>C143+E143-F143</f>
        <v>119983943.398</v>
      </c>
      <c r="H143" s="17"/>
      <c r="I143" s="34">
        <f t="shared" ref="I143:I157" si="11">G143</f>
        <v>119983943.398</v>
      </c>
      <c r="J143" s="40"/>
      <c r="K143" s="37">
        <f>I143-L143</f>
        <v>88026122</v>
      </c>
      <c r="L143" s="26">
        <f>'[5]2024'!$HH$136</f>
        <v>31957821.398000002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'[5]2024'!$HJ$34</f>
        <v>1696499.9996</v>
      </c>
      <c r="F144" s="19">
        <f>'JAN 24'!F144+'FEB 24'!F144</f>
        <v>0</v>
      </c>
      <c r="G144" s="17">
        <f t="shared" ref="G144:G156" si="12">C144+E144-F144</f>
        <v>1696499.9996</v>
      </c>
      <c r="H144" s="17"/>
      <c r="I144" s="34">
        <f t="shared" si="11"/>
        <v>1696499.9996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'[5]2024'!$HJ$35</f>
        <v>1272000</v>
      </c>
      <c r="F145" s="19">
        <f>'JAN 24'!F145+'FEB 24'!F145</f>
        <v>0</v>
      </c>
      <c r="G145" s="17">
        <f t="shared" si="12"/>
        <v>1272000</v>
      </c>
      <c r="H145" s="17"/>
      <c r="I145" s="34">
        <f t="shared" si="11"/>
        <v>1272000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'[5]2024'!$HJ$36</f>
        <v>4142</v>
      </c>
      <c r="F146" s="19">
        <f>'JAN 24'!F146+'FEB 24'!F146</f>
        <v>0</v>
      </c>
      <c r="G146" s="17">
        <f t="shared" si="12"/>
        <v>4142</v>
      </c>
      <c r="H146" s="17"/>
      <c r="I146" s="34">
        <f t="shared" si="11"/>
        <v>4142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'[5]2024'!$HS$115</f>
        <v>81921795.699919999</v>
      </c>
      <c r="F148" s="19">
        <f>'JAN 24'!F148+'FEB 24'!F148</f>
        <v>0</v>
      </c>
      <c r="G148" s="17">
        <f t="shared" si="12"/>
        <v>81921795.699919999</v>
      </c>
      <c r="H148" s="17"/>
      <c r="I148" s="34">
        <f t="shared" si="11"/>
        <v>81921795.699919999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v>0</v>
      </c>
      <c r="F149" s="19">
        <f>'JAN 24'!F149+'FEB 24'!F149</f>
        <v>0</v>
      </c>
      <c r="G149" s="17">
        <f t="shared" si="12"/>
        <v>0</v>
      </c>
      <c r="H149" s="17"/>
      <c r="I149" s="34">
        <f t="shared" si="11"/>
        <v>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'[5]2024'!$ID$51</f>
        <v>6343768</v>
      </c>
      <c r="F151" s="19">
        <f>'JAN 24'!F151+'FEB 24'!F151</f>
        <v>0</v>
      </c>
      <c r="G151" s="17">
        <f t="shared" si="12"/>
        <v>6343768</v>
      </c>
      <c r="H151" s="17"/>
      <c r="I151" s="34">
        <f t="shared" si="11"/>
        <v>6343768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v>0</v>
      </c>
      <c r="F154" s="19">
        <f>'JAN 24'!F154+'FEB 24'!F154</f>
        <v>0</v>
      </c>
      <c r="G154" s="17">
        <f t="shared" si="12"/>
        <v>0</v>
      </c>
      <c r="H154" s="17"/>
      <c r="I154" s="34">
        <f t="shared" si="11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'[5]2024'!$RM$26</f>
        <v>1969113</v>
      </c>
      <c r="F155" s="19">
        <f>'JAN 24'!F155+'FEB 24'!F155</f>
        <v>0</v>
      </c>
      <c r="G155" s="17">
        <f t="shared" si="12"/>
        <v>1969113</v>
      </c>
      <c r="H155" s="17"/>
      <c r="I155" s="34">
        <f t="shared" si="11"/>
        <v>1969113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213191262.09751999</v>
      </c>
      <c r="F157" s="28">
        <f>SUM(F143:F156)</f>
        <v>0</v>
      </c>
      <c r="G157" s="27">
        <f>C157+E157-F157</f>
        <v>213191262.09751999</v>
      </c>
      <c r="H157" s="17"/>
      <c r="I157" s="58">
        <f t="shared" si="11"/>
        <v>213191262.09751999</v>
      </c>
      <c r="J157" s="88"/>
      <c r="K157" s="26">
        <f>J141-I157</f>
        <v>98095846.208786309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v>0</v>
      </c>
      <c r="F162" s="19">
        <f>'JAN 24'!F162+'FEB 24'!F162</f>
        <v>0</v>
      </c>
      <c r="G162" s="17">
        <f t="shared" si="13"/>
        <v>0</v>
      </c>
      <c r="H162" s="17"/>
      <c r="I162" s="81">
        <f>G162</f>
        <v>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0</v>
      </c>
      <c r="F165" s="28"/>
      <c r="G165" s="27">
        <f t="shared" si="13"/>
        <v>0</v>
      </c>
      <c r="H165" s="17"/>
      <c r="I165" s="58">
        <f>G165</f>
        <v>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v>0</v>
      </c>
      <c r="F167" s="19">
        <f>'JAN 24'!F167+'FEB 24'!F167</f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'[5]2024'!$JC$48</f>
        <v>600000</v>
      </c>
      <c r="F170" s="19">
        <f>'JAN 24'!F170+'FEB 24'!F170</f>
        <v>0</v>
      </c>
      <c r="G170" s="17">
        <f t="shared" si="13"/>
        <v>600000</v>
      </c>
      <c r="H170" s="17"/>
      <c r="I170" s="34">
        <f>G170</f>
        <v>600000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600000</v>
      </c>
      <c r="F171" s="28">
        <f>SUM(F167:F170)</f>
        <v>0</v>
      </c>
      <c r="G171" s="27">
        <f>C171+E171-F171</f>
        <v>600000</v>
      </c>
      <c r="H171" s="27"/>
      <c r="I171" s="58">
        <f>G171</f>
        <v>600000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v>0</v>
      </c>
      <c r="F173" s="19">
        <f>'JAN 24'!F173+'FEB 24'!F173</f>
        <v>0</v>
      </c>
      <c r="G173" s="17">
        <f t="shared" si="13"/>
        <v>0</v>
      </c>
      <c r="H173" s="17"/>
      <c r="I173" s="34">
        <f t="shared" si="14"/>
        <v>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v>0</v>
      </c>
      <c r="F174" s="19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SUM('[5]2024'!$JO$37)</f>
        <v>610000</v>
      </c>
      <c r="F175" s="19">
        <f>'JAN 24'!F175+'FEB 24'!F175</f>
        <v>0</v>
      </c>
      <c r="G175" s="17">
        <f t="shared" si="13"/>
        <v>610000</v>
      </c>
      <c r="H175" s="17"/>
      <c r="I175" s="38">
        <f t="shared" si="14"/>
        <v>610000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610000</v>
      </c>
      <c r="F177" s="28">
        <f>SUM(F173:F176)</f>
        <v>0</v>
      </c>
      <c r="G177" s="27">
        <f>C177+E177-F177</f>
        <v>610000</v>
      </c>
      <c r="H177" s="27"/>
      <c r="I177" s="28">
        <f t="shared" si="14"/>
        <v>610000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'[5]2024'!$JU$24</f>
        <v>420833.33333333331</v>
      </c>
      <c r="F179" s="19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'[5]2024'!$KC$24</f>
        <v>821854.16666666663</v>
      </c>
      <c r="F181" s="19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'[5]2024'!$KG$24</f>
        <v>8941512.5</v>
      </c>
      <c r="F182" s="19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'[5]2024'!$KP$24</f>
        <v>54645000</v>
      </c>
      <c r="F186" s="19">
        <f>'JAN 24'!F186+'FEB 24'!F186</f>
        <v>0</v>
      </c>
      <c r="G186" s="17">
        <f>E186-F186</f>
        <v>54645000</v>
      </c>
      <c r="H186" s="17"/>
      <c r="I186" s="38">
        <f t="shared" si="14"/>
        <v>54645000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v>0</v>
      </c>
      <c r="F187" s="19">
        <f>'JAN 24'!F187+'FEB 24'!F187</f>
        <v>0</v>
      </c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v>0</v>
      </c>
      <c r="F188" s="19">
        <f>'JAN 24'!F188+'FEB 24'!F188</f>
        <v>0</v>
      </c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v>0</v>
      </c>
      <c r="F189" s="19">
        <f>'JAN 24'!F189+'FEB 24'!F189</f>
        <v>0</v>
      </c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'[5]2024'!$LF$36</f>
        <v>6887088</v>
      </c>
      <c r="F191" s="19">
        <f>'[5]2024'!$LG$36</f>
        <v>1944248</v>
      </c>
      <c r="G191" s="17">
        <f t="shared" si="18"/>
        <v>4942840</v>
      </c>
      <c r="H191" s="17"/>
      <c r="I191" s="34">
        <f t="shared" si="14"/>
        <v>4942840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61532088</v>
      </c>
      <c r="F193" s="28">
        <f>SUM(F186:F192)</f>
        <v>1944248</v>
      </c>
      <c r="G193" s="27">
        <f>E193-F193</f>
        <v>59587840</v>
      </c>
      <c r="H193" s="27"/>
      <c r="I193" s="58">
        <f>G193</f>
        <v>59587840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'[5]2024'!$LJ$30</f>
        <v>862630</v>
      </c>
      <c r="F195" s="19">
        <f>'JAN 24'!F195+'FEB 24'!F195</f>
        <v>0</v>
      </c>
      <c r="G195" s="17">
        <f t="shared" si="13"/>
        <v>862630</v>
      </c>
      <c r="H195" s="17"/>
      <c r="I195" s="34">
        <f t="shared" si="14"/>
        <v>862630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'[5]2024'!$LN$48</f>
        <v>2177220</v>
      </c>
      <c r="F196" s="19">
        <f>'JAN 24'!F196+'FEB 24'!F196</f>
        <v>0</v>
      </c>
      <c r="G196" s="17">
        <f t="shared" si="13"/>
        <v>2177220</v>
      </c>
      <c r="H196" s="17"/>
      <c r="I196" s="34">
        <f t="shared" si="14"/>
        <v>2177220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'[5]2024'!$LR$34</f>
        <v>500000</v>
      </c>
      <c r="F197" s="19">
        <f>'JAN 24'!F197+'FEB 24'!F197</f>
        <v>0</v>
      </c>
      <c r="G197" s="17">
        <f t="shared" si="13"/>
        <v>500000</v>
      </c>
      <c r="H197" s="17"/>
      <c r="I197" s="34">
        <f t="shared" si="14"/>
        <v>500000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v>0</v>
      </c>
      <c r="F198" s="19">
        <f>'JAN 24'!F198+'FEB 24'!F198</f>
        <v>0</v>
      </c>
      <c r="G198" s="17">
        <f t="shared" si="13"/>
        <v>0</v>
      </c>
      <c r="H198" s="17"/>
      <c r="I198" s="34">
        <f t="shared" si="14"/>
        <v>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'[5]2024'!$LZ$29</f>
        <v>1216234.0336</v>
      </c>
      <c r="F199" s="19">
        <f>'JAN 24'!F199+'FEB 24'!F199</f>
        <v>0</v>
      </c>
      <c r="G199" s="17">
        <f t="shared" si="13"/>
        <v>1216234.0336</v>
      </c>
      <c r="H199" s="17"/>
      <c r="I199" s="34">
        <f t="shared" si="14"/>
        <v>1216234.0336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'[5]2024'!$ML$94</f>
        <v>516537</v>
      </c>
      <c r="F202" s="19">
        <f>'JAN 24'!F202+'FEB 24'!F202</f>
        <v>0</v>
      </c>
      <c r="G202" s="17">
        <f>C202+E202-F202</f>
        <v>516537</v>
      </c>
      <c r="H202" s="17"/>
      <c r="I202" s="34">
        <f>G202</f>
        <v>516537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5272621.0335999997</v>
      </c>
      <c r="F204" s="28">
        <f>SUM(F195:F203)</f>
        <v>0</v>
      </c>
      <c r="G204" s="27">
        <f>C204+E204-F204</f>
        <v>5272621.0335999997</v>
      </c>
      <c r="H204" s="27"/>
      <c r="I204" s="58">
        <f>G204</f>
        <v>5272621.0335999997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33366.9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'[5]2024'!$NB$24</f>
        <v>9684</v>
      </c>
      <c r="G207" s="17"/>
      <c r="H207" s="17">
        <f t="shared" si="19"/>
        <v>9684</v>
      </c>
      <c r="I207" s="34">
        <f t="shared" si="14"/>
        <v>0</v>
      </c>
      <c r="J207" s="40">
        <f t="shared" si="14"/>
        <v>9684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'[5]2024'!$NJ$24</f>
        <v>2235</v>
      </c>
      <c r="G209" s="17"/>
      <c r="H209" s="17">
        <f t="shared" si="19"/>
        <v>2235</v>
      </c>
      <c r="I209" s="34">
        <f t="shared" si="14"/>
        <v>0</v>
      </c>
      <c r="J209" s="40">
        <f t="shared" si="14"/>
        <v>2235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'[5]2024'!$NN$24</f>
        <v>5974</v>
      </c>
      <c r="G210" s="17"/>
      <c r="H210" s="17">
        <f t="shared" si="19"/>
        <v>5974</v>
      </c>
      <c r="I210" s="34">
        <f t="shared" si="14"/>
        <v>0</v>
      </c>
      <c r="J210" s="40">
        <f t="shared" si="14"/>
        <v>5974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'[5]2024'!$QS$25</f>
        <v>15113</v>
      </c>
      <c r="G211" s="17"/>
      <c r="H211" s="17">
        <f t="shared" si="19"/>
        <v>15113</v>
      </c>
      <c r="I211" s="34"/>
      <c r="J211" s="40">
        <f t="shared" si="14"/>
        <v>15113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'[5]2024'!$RZ$24</f>
        <v>360.9</v>
      </c>
      <c r="G212" s="17"/>
      <c r="H212" s="17">
        <f t="shared" si="19"/>
        <v>360.9</v>
      </c>
      <c r="I212" s="34"/>
      <c r="J212" s="40">
        <f t="shared" si="14"/>
        <v>360.9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'[5]2024'!$NV$29</f>
        <v>1000000</v>
      </c>
      <c r="G214" s="20"/>
      <c r="H214" s="17">
        <f t="shared" si="19"/>
        <v>1000000</v>
      </c>
      <c r="I214" s="34">
        <f t="shared" si="14"/>
        <v>0</v>
      </c>
      <c r="J214" s="22">
        <f t="shared" si="14"/>
        <v>1000000</v>
      </c>
      <c r="K214" s="65">
        <f>SUM(J213:J214)</f>
        <v>1000000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1033366.9</v>
      </c>
      <c r="G215" s="27"/>
      <c r="H215" s="27">
        <f>F215-E215</f>
        <v>1033366.9</v>
      </c>
      <c r="I215" s="58">
        <f t="shared" si="14"/>
        <v>0</v>
      </c>
      <c r="J215" s="88">
        <f>H215</f>
        <v>1033366.9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28155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'[5]2024'!$OC$31</f>
        <v>11937</v>
      </c>
      <c r="F218" s="19">
        <f>'JAN 24'!F218+'FEB 24'!F218</f>
        <v>0</v>
      </c>
      <c r="G218" s="17">
        <f t="shared" ref="G218:G228" si="20">E218</f>
        <v>11937</v>
      </c>
      <c r="H218" s="17"/>
      <c r="I218" s="34">
        <f t="shared" si="14"/>
        <v>11937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'[5]2024'!$OK$29</f>
        <v>2000</v>
      </c>
      <c r="F220" s="19">
        <f>'JAN 24'!F220+'FEB 24'!F220</f>
        <v>0</v>
      </c>
      <c r="G220" s="17">
        <f t="shared" si="20"/>
        <v>2000</v>
      </c>
      <c r="H220" s="17"/>
      <c r="I220" s="34">
        <f t="shared" si="14"/>
        <v>2000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'[5]2024'!$OO$24</f>
        <v>1195</v>
      </c>
      <c r="F221" s="19">
        <f>'JAN 24'!F221+'FEB 24'!F221</f>
        <v>0</v>
      </c>
      <c r="G221" s="17">
        <f t="shared" si="20"/>
        <v>1195</v>
      </c>
      <c r="H221" s="17"/>
      <c r="I221" s="34">
        <f t="shared" si="14"/>
        <v>1195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'[5]2024'!$QV$31</f>
        <v>13023</v>
      </c>
      <c r="F222" s="19">
        <f>'JAN 24'!F222+'FEB 24'!F222</f>
        <v>0</v>
      </c>
      <c r="G222" s="17">
        <f t="shared" si="20"/>
        <v>13023</v>
      </c>
      <c r="H222" s="17"/>
      <c r="I222" s="34">
        <f t="shared" si="14"/>
        <v>13023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v>0</v>
      </c>
      <c r="F223" s="19">
        <f>'JAN 24'!F223+'FEB 24'!F223</f>
        <v>0</v>
      </c>
      <c r="G223" s="17">
        <f t="shared" si="20"/>
        <v>0</v>
      </c>
      <c r="H223" s="17"/>
      <c r="I223" s="34">
        <f t="shared" si="14"/>
        <v>0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'[5]2024'!$OX$30</f>
        <v>558500</v>
      </c>
      <c r="F225" s="19">
        <f>'JAN 24'!F225+'FEB 24'!F225</f>
        <v>0</v>
      </c>
      <c r="G225" s="17">
        <f>E225-F225</f>
        <v>558500</v>
      </c>
      <c r="H225" s="17"/>
      <c r="I225" s="34">
        <f t="shared" si="14"/>
        <v>558500</v>
      </c>
      <c r="J225" s="40">
        <f t="shared" si="14"/>
        <v>0</v>
      </c>
      <c r="K225" s="26">
        <f>SUM(I224:I228)</f>
        <v>558500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v>0</v>
      </c>
      <c r="F227" s="19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v>0</v>
      </c>
      <c r="F228" s="19">
        <f>'JAN 24'!F228+'FEB 24'!F228</f>
        <v>0</v>
      </c>
      <c r="G228" s="17">
        <f t="shared" si="20"/>
        <v>0</v>
      </c>
      <c r="H228" s="17"/>
      <c r="I228" s="34">
        <f t="shared" si="14"/>
        <v>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586655</v>
      </c>
      <c r="F229" s="28">
        <f>SUM(F217:F228)</f>
        <v>0</v>
      </c>
      <c r="G229" s="27">
        <f>SUM(G217:G228)</f>
        <v>586655</v>
      </c>
      <c r="H229" s="27">
        <f>SUM(H218:H228)</f>
        <v>0</v>
      </c>
      <c r="I229" s="58">
        <f>G229</f>
        <v>586655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1556435.5415315316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3281716812.9311199</v>
      </c>
      <c r="F231" s="58">
        <f>F229+F204+F193+F184+F177+F171+F165+F157+F124+F104+F93+F88+F55+F47+F28+F19+F15+F141+F100+F168+F120+F85+F65+F39+F75+F215</f>
        <v>3281716812.9311199</v>
      </c>
      <c r="G231" s="27">
        <f>G229+G204+G193+G184+G177+G171+G168+G157+G85+G65+G55+G47+G42+G39+G28+G19+G15+G165</f>
        <v>10320196134.799999</v>
      </c>
      <c r="H231" s="27">
        <f>H215+H141+H124+H117+H109+H104+H100+H93+H75+H112+H120</f>
        <v>10320196134.799999</v>
      </c>
      <c r="I231" s="87">
        <f>I229+I215+I204+I193+I184+I177+I171+I157+I141+I165+I168</f>
        <v>290032578.13111997</v>
      </c>
      <c r="J231" s="87">
        <f>J229+J215+J204+J193+J184+J177+J171+J157+J141</f>
        <v>312320475.20630628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22287897.075186312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290032578.13111997</v>
      </c>
      <c r="J233" s="88">
        <f>J231-J232</f>
        <v>290032578.13111997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22287897.075186312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22287897.075186312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14" zoomScaleNormal="100" workbookViewId="0">
      <selection activeCell="L222" sqref="L222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24'!E7+'APR 24'!E7+'MEI 24'!E7+'JUNI 24'!E7</f>
        <v>6140568241.9787836</v>
      </c>
      <c r="F7" s="19">
        <f>'FEB JL 24'!F7+'MAR 24'!F7+'APR 24'!F7+'MEI 24'!F7+'JUNI 24'!F7</f>
        <v>6142238384</v>
      </c>
      <c r="G7" s="94">
        <f>C7+E7-F7</f>
        <v>346297.97878360748</v>
      </c>
      <c r="H7" s="94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24'!E8+'APR 24'!E8+'MEI 24'!E8+'JUNI 24'!E8</f>
        <v>0</v>
      </c>
      <c r="F8" s="19">
        <f>'FEB JL 24'!F8+'MAR 24'!F8+'APR 24'!F8+'MEI 24'!F8+'JUNI 24'!F8</f>
        <v>0</v>
      </c>
      <c r="G8" s="94">
        <f t="shared" ref="G8:G14" si="0">C8+E8-F8</f>
        <v>0</v>
      </c>
      <c r="H8" s="94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24'!E9+'APR 24'!E9+'MEI 24'!E9+'JUNI 24'!E9</f>
        <v>1420234361</v>
      </c>
      <c r="F9" s="19">
        <f>'FEB JL 24'!F9+'MAR 24'!F9+'APR 24'!F9+'MEI 24'!F9+'JUNI 24'!F9</f>
        <v>2668298652</v>
      </c>
      <c r="G9" s="94">
        <f t="shared" si="0"/>
        <v>137180494</v>
      </c>
      <c r="H9" s="94"/>
      <c r="I9" s="39"/>
      <c r="J9" s="40"/>
      <c r="K9" s="5"/>
      <c r="L9" s="26">
        <f>F9-E9</f>
        <v>1248064291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24'!E10+'APR 24'!E10+'MEI 24'!E10+'JUNI 24'!E10</f>
        <v>12776058</v>
      </c>
      <c r="F10" s="19">
        <f>'FEB JL 24'!F10+'MAR 24'!F10+'APR 24'!F10+'MEI 24'!F10+'JUNI 24'!F10</f>
        <v>100093275</v>
      </c>
      <c r="G10" s="94">
        <f t="shared" si="0"/>
        <v>4865913</v>
      </c>
      <c r="H10" s="94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24'!E11+'APR 24'!E11+'MEI 24'!E11+'JUNI 24'!E11</f>
        <v>0</v>
      </c>
      <c r="F11" s="19">
        <f>'FEB JL 24'!F11+'MAR 24'!F11+'APR 24'!F11+'MEI 24'!F11+'JUNI 24'!F11</f>
        <v>0</v>
      </c>
      <c r="G11" s="94">
        <f t="shared" si="0"/>
        <v>0</v>
      </c>
      <c r="H11" s="94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24'!E12+'APR 24'!E12+'MEI 24'!E12+'JUNI 24'!E12</f>
        <v>100595526</v>
      </c>
      <c r="F12" s="19">
        <f>'FEB JL 24'!F12+'MAR 24'!F12+'APR 24'!F12+'MEI 24'!F12+'JUNI 24'!F12</f>
        <v>530211887</v>
      </c>
      <c r="G12" s="94">
        <f t="shared" si="0"/>
        <v>25725910</v>
      </c>
      <c r="H12" s="94"/>
      <c r="I12" s="39"/>
      <c r="J12" s="40"/>
      <c r="K12" s="23">
        <f>SUM(G8:G14)</f>
        <v>201228866.19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24'!E13+'APR 24'!E13+'MEI 24'!E13+'JUNI 24'!E13</f>
        <v>1305631</v>
      </c>
      <c r="F13" s="19">
        <f>'FEB JL 24'!F13+'MAR 24'!F13+'APR 24'!F13+'MEI 24'!F13+'JUNI 24'!F13</f>
        <v>700351120</v>
      </c>
      <c r="G13" s="94">
        <f t="shared" si="0"/>
        <v>29519217</v>
      </c>
      <c r="H13" s="94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24'!E14+'APR 24'!E14+'MEI 24'!E14+'JUNI 24'!E14</f>
        <v>379643304.51999998</v>
      </c>
      <c r="F14" s="19">
        <f>'FEB JL 24'!F14+'MAR 24'!F14+'APR 24'!F14+'MEI 24'!F14+'JUNI 24'!F14</f>
        <v>413607387.32999998</v>
      </c>
      <c r="G14" s="94">
        <f t="shared" si="0"/>
        <v>3937332.1899999976</v>
      </c>
      <c r="H14" s="94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8055123122.4987831</v>
      </c>
      <c r="F15" s="28">
        <f>SUM(F7:F14)</f>
        <v>10554800705.33</v>
      </c>
      <c r="G15" s="95">
        <f>C15+E15-F15</f>
        <v>201575164.16878319</v>
      </c>
      <c r="H15" s="95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94">
        <f t="shared" ref="G16:G59" si="1">C16+E16-F16</f>
        <v>0</v>
      </c>
      <c r="H16" s="94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24'!E17+'APR 24'!E17+'MEI 24'!E17+'JUNI 24'!E17</f>
        <v>542334930.89999998</v>
      </c>
      <c r="F17" s="19">
        <f>'FEB JL 24'!F17+'MAR 24'!F17+'APR 24'!F17+'MEI 24'!F17+'JUNI 24'!F17</f>
        <v>435229979</v>
      </c>
      <c r="G17" s="94">
        <f t="shared" si="1"/>
        <v>107104951.89999998</v>
      </c>
      <c r="H17" s="94"/>
      <c r="I17" s="39"/>
      <c r="J17" s="40"/>
      <c r="K17" s="26">
        <f>G17-'[2]FC Samya'!$F$103</f>
        <v>104018588.89999998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24'!E18+'APR 24'!E18+'MEI 24'!E18+'JUNI 24'!E18</f>
        <v>1278027136.9056001</v>
      </c>
      <c r="F18" s="19">
        <f>'FEB JL 24'!F18+'MAR 24'!F18+'APR 24'!F18+'MEI 24'!F18+'JUNI 24'!F18</f>
        <v>1260778815.9787838</v>
      </c>
      <c r="G18" s="94">
        <f t="shared" si="1"/>
        <v>325489412.92681623</v>
      </c>
      <c r="H18" s="94"/>
      <c r="I18" s="39"/>
      <c r="J18" s="40"/>
      <c r="K18" s="37">
        <f>E18-F18</f>
        <v>17248320.926816225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1820362067.8056002</v>
      </c>
      <c r="F19" s="28">
        <f>SUM(F17:F18)</f>
        <v>1696008794.9787838</v>
      </c>
      <c r="G19" s="95">
        <f>C19+E19-F19</f>
        <v>432594364.82681632</v>
      </c>
      <c r="H19" s="95"/>
      <c r="I19" s="79"/>
      <c r="J19" s="40"/>
      <c r="K19" s="26">
        <f>'[1]OKTOBER JL'!G9+'JUNI JL 24'!G9</f>
        <v>1027374952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94">
        <f t="shared" si="1"/>
        <v>0</v>
      </c>
      <c r="H20" s="94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24'!E21+'APR 24'!E21+'MEI 24'!E21+'JUNI 24'!E21</f>
        <v>0</v>
      </c>
      <c r="F21" s="19">
        <f>'FEB JL 24'!F21+'MAR 24'!F21+'APR 24'!F21+'MEI 24'!F21+'JUNI 24'!F21</f>
        <v>0</v>
      </c>
      <c r="G21" s="94">
        <f t="shared" si="1"/>
        <v>0</v>
      </c>
      <c r="H21" s="94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24'!E22+'APR 24'!E22+'MEI 24'!E22+'JUNI 24'!E22</f>
        <v>0</v>
      </c>
      <c r="F22" s="19">
        <f>'FEB JL 24'!F22+'MAR 24'!F22+'APR 24'!F22+'MEI 24'!F22+'JUNI 24'!F22</f>
        <v>0</v>
      </c>
      <c r="G22" s="94">
        <f t="shared" si="1"/>
        <v>90596724</v>
      </c>
      <c r="H22" s="94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24'!E23+'APR 24'!E23+'MEI 24'!E23+'JUNI 24'!E23</f>
        <v>0</v>
      </c>
      <c r="F23" s="19">
        <f>'FEB JL 24'!F23+'MAR 24'!F23+'APR 24'!F23+'MEI 24'!F23+'JUNI 24'!F23</f>
        <v>0</v>
      </c>
      <c r="G23" s="94">
        <f t="shared" si="1"/>
        <v>36376060</v>
      </c>
      <c r="H23" s="94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24'!E24+'APR 24'!E24+'MEI 24'!E24+'JUNI 24'!E24</f>
        <v>0</v>
      </c>
      <c r="F24" s="19">
        <f>'FEB JL 24'!F24+'MAR 24'!F24+'APR 24'!F24+'MEI 24'!F24+'JUNI 24'!F24</f>
        <v>0</v>
      </c>
      <c r="G24" s="94">
        <f t="shared" si="1"/>
        <v>16920000</v>
      </c>
      <c r="H24" s="94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24'!E25+'APR 24'!E25+'MEI 24'!E25+'JUNI 24'!E25</f>
        <v>0</v>
      </c>
      <c r="F25" s="19">
        <f>'FEB JL 24'!F25+'MAR 24'!F25+'APR 24'!F25+'MEI 24'!F25+'JUNI 24'!F25</f>
        <v>0</v>
      </c>
      <c r="G25" s="94">
        <f t="shared" si="1"/>
        <v>0</v>
      </c>
      <c r="H25" s="94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24'!E26+'APR 24'!E26+'MEI 24'!E26+'JUNI 24'!E26</f>
        <v>0</v>
      </c>
      <c r="F26" s="19">
        <f>'FEB JL 24'!F26+'MAR 24'!F26+'APR 24'!F26+'MEI 24'!F26+'JUNI 24'!F26</f>
        <v>0</v>
      </c>
      <c r="G26" s="94">
        <f t="shared" si="1"/>
        <v>7350000</v>
      </c>
      <c r="H26" s="94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24'!E27+'APR 24'!E27+'MEI 24'!E27+'JUNI 24'!E27</f>
        <v>0</v>
      </c>
      <c r="F27" s="19">
        <f>'FEB JL 24'!F27+'MAR 24'!F27+'APR 24'!F27+'MEI 24'!F27+'JUNI 24'!F27</f>
        <v>0</v>
      </c>
      <c r="G27" s="94">
        <f t="shared" si="1"/>
        <v>16000000</v>
      </c>
      <c r="H27" s="94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95">
        <f>C28+E28-F28</f>
        <v>167242784</v>
      </c>
      <c r="H28" s="95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94">
        <f t="shared" si="1"/>
        <v>0</v>
      </c>
      <c r="H29" s="94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24'!E30+'APR 24'!E30+'MEI 24'!E30+'JUNI 24'!E30</f>
        <v>0</v>
      </c>
      <c r="F30" s="19">
        <f>'FEB JL 24'!F30+'MAR 24'!F30+'APR 24'!F30+'MEI 24'!F30+'JUNI 24'!F30</f>
        <v>0</v>
      </c>
      <c r="G30" s="94">
        <f>C30+E30-F30</f>
        <v>11744635</v>
      </c>
      <c r="H30" s="94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24'!E31+'APR 24'!E31+'MEI 24'!E31+'JUNI 24'!E31</f>
        <v>0</v>
      </c>
      <c r="F31" s="19">
        <f>'FEB JL 24'!F31+'MAR 24'!F31+'APR 24'!F31+'MEI 24'!F31+'JUNI 24'!F31</f>
        <v>0</v>
      </c>
      <c r="G31" s="94">
        <f t="shared" ref="G31:G38" si="2">C31+E31-F31</f>
        <v>114000000</v>
      </c>
      <c r="H31" s="94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24'!E32+'APR 24'!E32+'MEI 24'!E32+'JUNI 24'!E32</f>
        <v>0</v>
      </c>
      <c r="F32" s="19">
        <f>'FEB JL 24'!F32+'MAR 24'!F32+'APR 24'!F32+'MEI 24'!F32+'JUNI 24'!F32</f>
        <v>0</v>
      </c>
      <c r="G32" s="94">
        <f t="shared" si="2"/>
        <v>28323470</v>
      </c>
      <c r="H32" s="94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24'!E33+'APR 24'!E33+'MEI 24'!E33+'JUNI 24'!E33</f>
        <v>0</v>
      </c>
      <c r="F33" s="19">
        <f>'FEB JL 24'!F33+'MAR 24'!F33+'APR 24'!F33+'MEI 24'!F33+'JUNI 24'!F33</f>
        <v>0</v>
      </c>
      <c r="G33" s="94">
        <f t="shared" si="2"/>
        <v>50000000</v>
      </c>
      <c r="H33" s="94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24'!E34+'APR 24'!E34+'MEI 24'!E34+'JUNI 24'!E34</f>
        <v>0</v>
      </c>
      <c r="F34" s="19">
        <f>'FEB JL 24'!F34+'MAR 24'!F34+'APR 24'!F34+'MEI 24'!F34+'JUNI 24'!F34</f>
        <v>0</v>
      </c>
      <c r="G34" s="94">
        <f t="shared" si="2"/>
        <v>23000000</v>
      </c>
      <c r="H34" s="94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24'!E35+'APR 24'!E35+'MEI 24'!E35+'JUNI 24'!E35</f>
        <v>0</v>
      </c>
      <c r="F35" s="19">
        <f>'FEB JL 24'!F35+'MAR 24'!F35+'APR 24'!F35+'MEI 24'!F35+'JUNI 24'!F35</f>
        <v>0</v>
      </c>
      <c r="G35" s="94">
        <f t="shared" si="2"/>
        <v>35896000</v>
      </c>
      <c r="H35" s="94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24'!E36+'APR 24'!E36+'MEI 24'!E36+'JUNI 24'!E36</f>
        <v>0</v>
      </c>
      <c r="F36" s="19">
        <f>'FEB JL 24'!F36+'MAR 24'!F36+'APR 24'!F36+'MEI 24'!F36+'JUNI 24'!F36</f>
        <v>0</v>
      </c>
      <c r="G36" s="94">
        <f t="shared" si="2"/>
        <v>163136696</v>
      </c>
      <c r="H36" s="94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24'!E37+'APR 24'!E37+'MEI 24'!E37+'JUNI 24'!E37</f>
        <v>0</v>
      </c>
      <c r="F37" s="19">
        <f>'FEB JL 24'!F37+'MAR 24'!F37+'APR 24'!F37+'MEI 24'!F37+'JUNI 24'!F37</f>
        <v>0</v>
      </c>
      <c r="G37" s="94">
        <f t="shared" si="2"/>
        <v>92144250</v>
      </c>
      <c r="H37" s="94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24'!E38+'APR 24'!E38+'MEI 24'!E38+'JUNI 24'!E38</f>
        <v>0</v>
      </c>
      <c r="F38" s="19">
        <f>'FEB JL 24'!F38+'MAR 24'!F38+'APR 24'!F38+'MEI 24'!F38+'JUNI 24'!F38</f>
        <v>0</v>
      </c>
      <c r="G38" s="94">
        <f t="shared" si="2"/>
        <v>56674500</v>
      </c>
      <c r="H38" s="94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95">
        <f>C39+E39-F39</f>
        <v>574919551</v>
      </c>
      <c r="H39" s="94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94"/>
      <c r="H40" s="94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24'!E41+'APR 24'!E41+'MEI 24'!E41+'JUNI 24'!E41</f>
        <v>0</v>
      </c>
      <c r="F41" s="19">
        <f>'FEB JL 24'!F41+'MAR 24'!F41+'APR 24'!F41+'MEI 24'!F41+'JUNI 24'!F41</f>
        <v>0</v>
      </c>
      <c r="G41" s="94">
        <f>C41+E41-F41</f>
        <v>1779740836</v>
      </c>
      <c r="H41" s="94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95">
        <f>C42+E42-F42</f>
        <v>1779740836</v>
      </c>
      <c r="H42" s="94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94"/>
      <c r="H43" s="94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24'!E44+'APR 24'!E44+'MEI 24'!E44+'JUNI 24'!E44</f>
        <v>1300375558</v>
      </c>
      <c r="F44" s="19">
        <f>'FEB JL 24'!F44+'MAR 24'!F44+'APR 24'!F44+'MEI 24'!F44+'JUNI 24'!F44</f>
        <v>1151877777.5644901</v>
      </c>
      <c r="G44" s="94">
        <f>C44+E44-F44</f>
        <v>542134756.43550992</v>
      </c>
      <c r="H44" s="94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24'!E45+'APR 24'!E45+'MEI 24'!E45+'JUNI 24'!E45</f>
        <v>0</v>
      </c>
      <c r="F45" s="19">
        <f>'FEB JL 24'!F45+'MAR 24'!F45+'APR 24'!F45+'MEI 24'!F45+'JUNI 24'!F45</f>
        <v>0</v>
      </c>
      <c r="G45" s="94">
        <f t="shared" ref="G45:G46" si="3">C45+E45-F45</f>
        <v>15000000</v>
      </c>
      <c r="H45" s="94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24'!E46+'APR 24'!E46+'MEI 24'!E46+'JUNI 24'!E46</f>
        <v>0</v>
      </c>
      <c r="F46" s="19">
        <f>'FEB JL 24'!F46+'MAR 24'!F46+'APR 24'!F46+'MEI 24'!F46+'JUNI 24'!F46</f>
        <v>0</v>
      </c>
      <c r="G46" s="94">
        <f t="shared" si="3"/>
        <v>0</v>
      </c>
      <c r="H46" s="94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1300375558</v>
      </c>
      <c r="F47" s="28">
        <f>SUM(F44:F46)</f>
        <v>1151877777.5644901</v>
      </c>
      <c r="G47" s="95">
        <f>C47+E47-F47</f>
        <v>557134756.43550992</v>
      </c>
      <c r="H47" s="95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94">
        <f t="shared" si="1"/>
        <v>0</v>
      </c>
      <c r="H48" s="94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24'!E49+'APR 24'!E49+'MEI 24'!E49+'JUNI 24'!E49</f>
        <v>0</v>
      </c>
      <c r="F49" s="19">
        <f>'FEB JL 24'!F49+'MAR 24'!F49+'APR 24'!F49+'MEI 24'!F49+'JUNI 24'!F49</f>
        <v>0</v>
      </c>
      <c r="G49" s="94">
        <f t="shared" si="1"/>
        <v>0</v>
      </c>
      <c r="H49" s="94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24'!E50+'APR 24'!E50+'MEI 24'!E50+'JUNI 24'!E50</f>
        <v>0</v>
      </c>
      <c r="F50" s="19">
        <f>'FEB JL 24'!F50+'MAR 24'!F50+'APR 24'!F50+'MEI 24'!F50+'JUNI 24'!F50</f>
        <v>0</v>
      </c>
      <c r="G50" s="94">
        <f t="shared" si="1"/>
        <v>0</v>
      </c>
      <c r="H50" s="94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24'!E51+'APR 24'!E51+'MEI 24'!E51+'JUNI 24'!E51</f>
        <v>2172187</v>
      </c>
      <c r="F51" s="19">
        <f>'FEB JL 24'!F51+'MAR 24'!F51+'APR 24'!F51+'MEI 24'!F51+'JUNI 24'!F51</f>
        <v>0</v>
      </c>
      <c r="G51" s="94">
        <f>C51+E51-F51</f>
        <v>2172187</v>
      </c>
      <c r="H51" s="94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24'!E52+'APR 24'!E52+'MEI 24'!E52+'JUNI 24'!E52</f>
        <v>0</v>
      </c>
      <c r="F52" s="19">
        <f>'FEB JL 24'!F52+'MAR 24'!F52+'APR 24'!F52+'MEI 24'!F52+'JUNI 24'!F52</f>
        <v>0</v>
      </c>
      <c r="G52" s="94">
        <f t="shared" si="1"/>
        <v>0</v>
      </c>
      <c r="H52" s="94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24'!E53+'APR 24'!E53+'MEI 24'!E53+'JUNI 24'!E53</f>
        <v>9503608</v>
      </c>
      <c r="F53" s="19">
        <f>'FEB JL 24'!F53+'MAR 24'!F53+'APR 24'!F53+'MEI 24'!F53+'JUNI 24'!F53</f>
        <v>0</v>
      </c>
      <c r="G53" s="94">
        <f>C53+E53-F53</f>
        <v>9503608</v>
      </c>
      <c r="H53" s="94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24'!E54+'APR 24'!E54+'MEI 24'!E54+'JUNI 24'!E54</f>
        <v>0</v>
      </c>
      <c r="F54" s="19">
        <f>'FEB JL 24'!F54+'MAR 24'!F54+'APR 24'!F54+'MEI 24'!F54+'JUNI 24'!F54</f>
        <v>0</v>
      </c>
      <c r="G54" s="94">
        <f>C54+E54-F54</f>
        <v>0</v>
      </c>
      <c r="H54" s="94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11675795</v>
      </c>
      <c r="F55" s="28">
        <f>SUM(F49:F54)</f>
        <v>0</v>
      </c>
      <c r="G55" s="95">
        <f>C55+E55-F55</f>
        <v>11675795</v>
      </c>
      <c r="H55" s="94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94">
        <f t="shared" si="1"/>
        <v>0</v>
      </c>
      <c r="H56" s="94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24'!E57+'APR 24'!E57+'MEI 24'!E57+'JUNI 24'!E57</f>
        <v>0</v>
      </c>
      <c r="F57" s="19">
        <f>'FEB JL 24'!F57+'MAR 24'!F57+'APR 24'!F57+'MEI 24'!F57+'JUNI 24'!F57</f>
        <v>0</v>
      </c>
      <c r="G57" s="94">
        <f t="shared" si="1"/>
        <v>0</v>
      </c>
      <c r="H57" s="94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94">
        <f t="shared" si="1"/>
        <v>0</v>
      </c>
      <c r="H58" s="94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94">
        <f t="shared" si="1"/>
        <v>0</v>
      </c>
      <c r="H59" s="94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24'!E60+'APR 24'!E60+'MEI 24'!E60+'JUNI 24'!E60</f>
        <v>0</v>
      </c>
      <c r="F60" s="19">
        <f>'FEB JL 24'!F60+'MAR 24'!F60+'APR 24'!F60+'MEI 24'!F60+'JUNI 24'!F60</f>
        <v>0</v>
      </c>
      <c r="G60" s="94">
        <f>C60+E60</f>
        <v>133575400</v>
      </c>
      <c r="H60" s="94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24'!E61+'APR 24'!E61+'MEI 24'!E61+'JUNI 24'!E61</f>
        <v>0</v>
      </c>
      <c r="F61" s="19">
        <f>'FEB JL 24'!F61+'MAR 24'!F61+'APR 24'!F61+'MEI 24'!F61+'JUNI 24'!F61</f>
        <v>0</v>
      </c>
      <c r="G61" s="94">
        <f t="shared" ref="G61:G64" si="4">C61+E61</f>
        <v>14119000</v>
      </c>
      <c r="H61" s="94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24'!E62+'APR 24'!E62+'MEI 24'!E62+'JUNI 24'!E62</f>
        <v>0</v>
      </c>
      <c r="F62" s="19">
        <f>'FEB JL 24'!F62+'MAR 24'!F62+'APR 24'!F62+'MEI 24'!F62+'JUNI 24'!F62</f>
        <v>0</v>
      </c>
      <c r="G62" s="94">
        <f t="shared" si="4"/>
        <v>141599000</v>
      </c>
      <c r="H62" s="94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24'!E63+'APR 24'!E63+'MEI 24'!E63+'JUNI 24'!E63</f>
        <v>0</v>
      </c>
      <c r="F63" s="19">
        <f>'FEB JL 24'!F63+'MAR 24'!F63+'APR 24'!F63+'MEI 24'!F63+'JUNI 24'!F63</f>
        <v>0</v>
      </c>
      <c r="G63" s="94">
        <f t="shared" si="4"/>
        <v>1111955700</v>
      </c>
      <c r="H63" s="94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24'!E64+'APR 24'!E64+'MEI 24'!E64+'JUNI 24'!E64</f>
        <v>0</v>
      </c>
      <c r="F64" s="19">
        <f>'FEB JL 24'!F64+'MAR 24'!F64+'APR 24'!F64+'MEI 24'!F64+'JUNI 24'!F64</f>
        <v>0</v>
      </c>
      <c r="G64" s="94">
        <f t="shared" si="4"/>
        <v>2167650</v>
      </c>
      <c r="H64" s="94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95">
        <f>C65+E65-F65</f>
        <v>1403416750</v>
      </c>
      <c r="H65" s="95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94"/>
      <c r="H66" s="94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24'!E67+'APR 24'!E67+'MEI 24'!E67+'JUNI 24'!E67</f>
        <v>0</v>
      </c>
      <c r="F67" s="19">
        <f>'FEB JL 24'!F67+'MAR 24'!F67+'APR 24'!F67+'MEI 24'!F67+'JUNI 24'!F67</f>
        <v>0</v>
      </c>
      <c r="G67" s="94"/>
      <c r="H67" s="94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94"/>
      <c r="H68" s="94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94"/>
      <c r="H69" s="94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24'!E70+'APR 24'!E70+'MEI 24'!E70+'JUNI 24'!E70</f>
        <v>0</v>
      </c>
      <c r="F70" s="19">
        <f>'FEB JL 24'!F70+'MAR 24'!F70+'APR 24'!F70+'MEI 24'!F70+'JUNI 24'!F70</f>
        <v>2525000</v>
      </c>
      <c r="G70" s="94"/>
      <c r="H70" s="94">
        <f>D70+F70</f>
        <v>82295067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24'!E71+'APR 24'!E71+'MEI 24'!E71+'JUNI 24'!E71</f>
        <v>0</v>
      </c>
      <c r="F71" s="19">
        <f>'FEB JL 24'!F71+'MAR 24'!F71+'APR 24'!F71+'MEI 24'!F71+'JUNI 24'!F71</f>
        <v>0</v>
      </c>
      <c r="G71" s="94"/>
      <c r="H71" s="94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24'!E72+'APR 24'!E72+'MEI 24'!E72+'JUNI 24'!E72</f>
        <v>0</v>
      </c>
      <c r="F72" s="19">
        <f>'FEB JL 24'!F72+'MAR 24'!F72+'APR 24'!F72+'MEI 24'!F72+'JUNI 24'!F72</f>
        <v>4931125</v>
      </c>
      <c r="G72" s="94"/>
      <c r="H72" s="94">
        <f t="shared" si="5"/>
        <v>123942417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24'!E73+'APR 24'!E73+'MEI 24'!E73+'JUNI 24'!E73</f>
        <v>0</v>
      </c>
      <c r="F73" s="19">
        <f>'FEB JL 24'!F73+'MAR 24'!F73+'APR 24'!F73+'MEI 24'!F73+'JUNI 24'!F73</f>
        <v>53649075</v>
      </c>
      <c r="G73" s="94"/>
      <c r="H73" s="94">
        <f t="shared" si="5"/>
        <v>712070215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24'!E74+'APR 24'!E74+'MEI 24'!E74+'JUNI 24'!E74</f>
        <v>0</v>
      </c>
      <c r="F74" s="19">
        <f>'FEB JL 24'!F74+'MAR 24'!F74+'APR 24'!F74+'MEI 24'!F74+'JUNI 24'!F74</f>
        <v>0</v>
      </c>
      <c r="G74" s="94"/>
      <c r="H74" s="94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61105200</v>
      </c>
      <c r="G75" s="95"/>
      <c r="H75" s="95">
        <f>D75+F75-E75</f>
        <v>929078349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94"/>
      <c r="H76" s="94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24'!E77+'APR 24'!E77+'MEI 24'!E77+'JUNI 24'!E77</f>
        <v>0</v>
      </c>
      <c r="F77" s="19">
        <f>'FEB JL 24'!F77+'MAR 24'!F77+'APR 24'!F77+'MEI 24'!F77+'JUNI 24'!F77</f>
        <v>0</v>
      </c>
      <c r="G77" s="94">
        <f t="shared" ref="G77:G84" si="6">C77+E77-F77</f>
        <v>400000000</v>
      </c>
      <c r="H77" s="94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24'!E78+'APR 24'!E78+'MEI 24'!E78+'JUNI 24'!E78</f>
        <v>0</v>
      </c>
      <c r="F78" s="19">
        <f>'FEB JL 24'!F78+'MAR 24'!F78+'APR 24'!F78+'MEI 24'!F78+'JUNI 24'!F78</f>
        <v>0</v>
      </c>
      <c r="G78" s="94">
        <f t="shared" si="6"/>
        <v>423111635</v>
      </c>
      <c r="H78" s="94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24'!E79+'APR 24'!E79+'MEI 24'!E79+'JUNI 24'!E79</f>
        <v>0</v>
      </c>
      <c r="F79" s="19">
        <f>'FEB JL 24'!F79+'MAR 24'!F79+'APR 24'!F79+'MEI 24'!F79+'JUNI 24'!F79</f>
        <v>0</v>
      </c>
      <c r="G79" s="94">
        <f t="shared" si="6"/>
        <v>950000000</v>
      </c>
      <c r="H79" s="94"/>
      <c r="I79" s="39"/>
      <c r="J79" s="40"/>
      <c r="K79" s="46">
        <f>E15+E19+E28+E47+E55+E75+E88+E93</f>
        <v>19139279131.304382</v>
      </c>
      <c r="L79" s="37">
        <f>F15+F19+F28+F47+F88+F93</f>
        <v>21110508756.873276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24'!E80+'APR 24'!E80+'MEI 24'!E80+'JUNI 24'!E80</f>
        <v>0</v>
      </c>
      <c r="F80" s="19">
        <f>'FEB JL 24'!F80+'MAR 24'!F80+'APR 24'!F80+'MEI 24'!F80+'JUNI 24'!F80</f>
        <v>0</v>
      </c>
      <c r="G80" s="94">
        <f t="shared" si="6"/>
        <v>0</v>
      </c>
      <c r="H80" s="94"/>
      <c r="I80" s="39"/>
      <c r="J80" s="40"/>
      <c r="K80" s="5"/>
      <c r="L80" s="26">
        <f>L79-K79</f>
        <v>1971229625.5688934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24'!E81+'APR 24'!E81+'MEI 24'!E81+'JUNI 24'!E81</f>
        <v>0</v>
      </c>
      <c r="F81" s="19">
        <f>'FEB JL 24'!F81+'MAR 24'!F81+'APR 24'!F81+'MEI 24'!F81+'JUNI 24'!F81</f>
        <v>0</v>
      </c>
      <c r="G81" s="94">
        <f t="shared" si="6"/>
        <v>276752100</v>
      </c>
      <c r="H81" s="94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24'!E82+'APR 24'!E82+'MEI 24'!E82+'JUNI 24'!E82</f>
        <v>0</v>
      </c>
      <c r="F82" s="19">
        <f>'FEB JL 24'!F82+'MAR 24'!F82+'APR 24'!F82+'MEI 24'!F82+'JUNI 24'!F82</f>
        <v>0</v>
      </c>
      <c r="G82" s="94">
        <f t="shared" si="6"/>
        <v>50750000</v>
      </c>
      <c r="H82" s="94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24'!E83+'APR 24'!E83+'MEI 24'!E83+'JUNI 24'!E83</f>
        <v>1818605635</v>
      </c>
      <c r="F83" s="19">
        <f>'FEB JL 24'!F83+'MAR 24'!F83+'APR 24'!F83+'MEI 24'!F83+'JUNI 24'!F83</f>
        <v>3464000</v>
      </c>
      <c r="G83" s="94">
        <f t="shared" si="6"/>
        <v>1892372635</v>
      </c>
      <c r="H83" s="94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24'!E84+'APR 24'!E84+'MEI 24'!E84+'JUNI 24'!E84</f>
        <v>155100000</v>
      </c>
      <c r="F84" s="19">
        <f>'FEB JL 24'!F84+'MAR 24'!F84+'APR 24'!F84+'MEI 24'!F84+'JUNI 24'!F84</f>
        <v>0</v>
      </c>
      <c r="G84" s="94">
        <f t="shared" si="6"/>
        <v>645100000</v>
      </c>
      <c r="H84" s="94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1973705635</v>
      </c>
      <c r="F85" s="28">
        <f>SUM(F77:F84)</f>
        <v>3464000</v>
      </c>
      <c r="G85" s="95">
        <f>C85+E85-F85</f>
        <v>4638086370</v>
      </c>
      <c r="H85" s="95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94"/>
      <c r="H86" s="94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24'!E87+'APR 24'!E87+'MEI 24'!E87+'JUNI 24'!E87</f>
        <v>6320568242</v>
      </c>
      <c r="F87" s="19">
        <f>'FEB JL 24'!F87+'MAR 24'!F87+'APR 24'!F87+'MEI 24'!F87+'JUNI 24'!F87</f>
        <v>6320568242</v>
      </c>
      <c r="G87" s="94"/>
      <c r="H87" s="94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6320568242</v>
      </c>
      <c r="F88" s="28">
        <f>SUM(F87)</f>
        <v>6320568242</v>
      </c>
      <c r="G88" s="95"/>
      <c r="H88" s="95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94"/>
      <c r="H89" s="94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24'!E90+'APR 24'!E90+'MEI 24'!E90+'JUNI 24'!E90</f>
        <v>361221944</v>
      </c>
      <c r="F90" s="19">
        <f>'FEB JL 24'!F90+'MAR 24'!F90+'APR 24'!F90+'MEI 24'!F90+'JUNI 24'!F90</f>
        <v>288237644</v>
      </c>
      <c r="G90" s="94"/>
      <c r="H90" s="94">
        <f>D90-E90+F90</f>
        <v>5710576</v>
      </c>
      <c r="I90" s="39"/>
      <c r="J90" s="40"/>
      <c r="K90" s="35"/>
      <c r="L90" s="26">
        <f>H90+H91</f>
        <v>232198553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24'!E91+'APR 24'!E91+'MEI 24'!E91+'JUNI 24'!E91</f>
        <v>1269952402</v>
      </c>
      <c r="F91" s="19">
        <f>'FEB JL 24'!F91+'MAR 24'!F91+'APR 24'!F91+'MEI 24'!F91+'JUNI 24'!F91</f>
        <v>1099015593</v>
      </c>
      <c r="G91" s="94"/>
      <c r="H91" s="94">
        <f t="shared" si="7"/>
        <v>226487977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24'!E92+'APR 24'!E92+'MEI 24'!E92+'JUNI 24'!E92</f>
        <v>0</v>
      </c>
      <c r="F92" s="19">
        <f>'FEB JL 24'!F92+'MAR 24'!F92+'APR 24'!F92+'MEI 24'!F92+'JUNI 24'!F92</f>
        <v>0</v>
      </c>
      <c r="G92" s="94"/>
      <c r="H92" s="94">
        <f t="shared" si="7"/>
        <v>0</v>
      </c>
      <c r="I92" s="39"/>
      <c r="J92" s="40"/>
      <c r="K92" s="23"/>
      <c r="L92" s="37">
        <f>L91-L90</f>
        <v>-162227453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1631174346</v>
      </c>
      <c r="F93" s="28">
        <f>SUM(F90:F92)</f>
        <v>1387253237</v>
      </c>
      <c r="G93" s="95"/>
      <c r="H93" s="95">
        <f>D93-E93+F93</f>
        <v>232198553</v>
      </c>
      <c r="I93" s="79"/>
      <c r="J93" s="40"/>
      <c r="K93" s="23">
        <f>E93-F93</f>
        <v>243921109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94"/>
      <c r="H94" s="94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24'!E95+'APR 24'!E95+'MEI 24'!E95+'JUNI 24'!E95</f>
        <v>93221982</v>
      </c>
      <c r="F95" s="19">
        <f>'FEB JL 24'!F95+'MAR 24'!F95+'APR 24'!F95+'MEI 24'!F95+'JUNI 24'!F95</f>
        <v>149483048.5302847</v>
      </c>
      <c r="G95" s="94"/>
      <c r="H95" s="94">
        <f>D95-E95+F95</f>
        <v>56261066.530284703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24'!E96+'APR 24'!E96+'MEI 24'!E96+'JUNI 24'!E96</f>
        <v>0</v>
      </c>
      <c r="F96" s="19">
        <f>'FEB JL 24'!F96+'MAR 24'!F96+'APR 24'!F96+'MEI 24'!F96+'JUNI 24'!F96</f>
        <v>0</v>
      </c>
      <c r="G96" s="94"/>
      <c r="H96" s="94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24'!E97+'APR 24'!E97+'MEI 24'!E97+'JUNI 24'!E97</f>
        <v>0</v>
      </c>
      <c r="F97" s="19">
        <f>'FEB JL 24'!F97+'MAR 24'!F97+'APR 24'!F97+'MEI 24'!F97+'JUNI 24'!F97</f>
        <v>0</v>
      </c>
      <c r="G97" s="94"/>
      <c r="H97" s="94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24'!E98+'APR 24'!E98+'MEI 24'!E98+'JUNI 24'!E98</f>
        <v>0</v>
      </c>
      <c r="F98" s="19">
        <f>'FEB JL 24'!F98+'MAR 24'!F98+'APR 24'!F98+'MEI 24'!F98+'JUNI 24'!F98</f>
        <v>0</v>
      </c>
      <c r="G98" s="94"/>
      <c r="H98" s="94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24'!E99+'APR 24'!E99+'MEI 24'!E99+'JUNI 24'!E99</f>
        <v>32834404</v>
      </c>
      <c r="F99" s="19">
        <f>'FEB JL 24'!F99+'MAR 24'!F99+'APR 24'!F99+'MEI 24'!F99+'JUNI 24'!F99</f>
        <v>0</v>
      </c>
      <c r="G99" s="94"/>
      <c r="H99" s="94">
        <f t="shared" si="8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126056386</v>
      </c>
      <c r="F100" s="53">
        <f>SUM(F95:F99)</f>
        <v>149483048.5302847</v>
      </c>
      <c r="G100" s="95"/>
      <c r="H100" s="95">
        <f>D100-E100+F100</f>
        <v>74214760.530284703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94"/>
      <c r="H101" s="94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24'!E102+'APR 24'!E102+'MEI 24'!E102+'JUNI 24'!E102</f>
        <v>0</v>
      </c>
      <c r="F102" s="19">
        <f>'FEB JL 24'!F102+'MAR 24'!F102+'APR 24'!F102+'MEI 24'!F102+'JUNI 24'!F102</f>
        <v>0</v>
      </c>
      <c r="G102" s="94"/>
      <c r="H102" s="94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24'!E103+'APR 24'!E103+'MEI 24'!E103+'JUNI 24'!E103</f>
        <v>0</v>
      </c>
      <c r="F103" s="19">
        <f>'FEB JL 24'!F103+'MAR 24'!F103+'APR 24'!F103+'MEI 24'!F103+'JUNI 24'!F103</f>
        <v>0</v>
      </c>
      <c r="G103" s="94"/>
      <c r="H103" s="94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95"/>
      <c r="H104" s="95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94"/>
      <c r="H105" s="94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24'!E106+'APR 24'!E106+'MEI 24'!E106+'JUNI 24'!E106</f>
        <v>24138735</v>
      </c>
      <c r="F106" s="19">
        <f>'FEB JL 24'!F106+'MAR 24'!F106+'APR 24'!F106+'MEI 24'!F106+'JUNI 24'!F106</f>
        <v>0</v>
      </c>
      <c r="G106" s="94"/>
      <c r="H106" s="94">
        <f t="shared" si="7"/>
        <v>10605962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24'!E107+'APR 24'!E107+'MEI 24'!E107+'JUNI 24'!E107</f>
        <v>12069368</v>
      </c>
      <c r="F107" s="19">
        <f>'FEB JL 24'!F107+'MAR 24'!F107+'APR 24'!F107+'MEI 24'!F107+'JUNI 24'!F107</f>
        <v>0</v>
      </c>
      <c r="G107" s="94"/>
      <c r="H107" s="94">
        <f t="shared" si="7"/>
        <v>44116076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24'!E108+'APR 24'!E108+'MEI 24'!E108+'JUNI 24'!E108</f>
        <v>24138735</v>
      </c>
      <c r="F108" s="19">
        <f>'FEB JL 24'!F108+'MAR 24'!F108+'APR 24'!F108+'MEI 24'!F108+'JUNI 24'!F108</f>
        <v>0</v>
      </c>
      <c r="G108" s="96"/>
      <c r="H108" s="94">
        <f t="shared" si="7"/>
        <v>18447461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60346838</v>
      </c>
      <c r="F109" s="53">
        <f>SUM(F106:F108)</f>
        <v>0</v>
      </c>
      <c r="G109" s="95"/>
      <c r="H109" s="95">
        <f>D109-E109+F109</f>
        <v>73169499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95"/>
      <c r="H110" s="95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24'!E111+'APR 24'!E111+'MEI 24'!E111+'JUNI 24'!E111</f>
        <v>48277471</v>
      </c>
      <c r="F111" s="19">
        <f>'FEB JL 24'!F111+'MAR 24'!F111+'APR 24'!F111+'MEI 24'!F111+'JUNI 24'!F111</f>
        <v>0</v>
      </c>
      <c r="G111" s="94"/>
      <c r="H111" s="94">
        <f>D111-E111+F111</f>
        <v>10682973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48277471</v>
      </c>
      <c r="F112" s="53">
        <f>SUM(F111)</f>
        <v>0</v>
      </c>
      <c r="G112" s="95"/>
      <c r="H112" s="95">
        <f>D112-E112+F112</f>
        <v>10682973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95"/>
      <c r="H113" s="95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24'!E114+'APR 24'!E114+'MEI 24'!E114+'JUNI 24'!E114</f>
        <v>0</v>
      </c>
      <c r="F114" s="19">
        <f>'FEB JL 24'!F114+'MAR 24'!F114+'APR 24'!F114+'MEI 24'!F114+'JUNI 24'!F114</f>
        <v>0</v>
      </c>
      <c r="G114" s="94"/>
      <c r="H114" s="94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24'!E115+'APR 24'!E115+'MEI 24'!E115+'JUNI 24'!E115</f>
        <v>0</v>
      </c>
      <c r="F115" s="19">
        <f>'FEB JL 24'!F115+'MAR 24'!F115+'APR 24'!F115+'MEI 24'!F115+'JUNI 24'!F115</f>
        <v>0</v>
      </c>
      <c r="G115" s="94"/>
      <c r="H115" s="94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24'!E116+'APR 24'!E116+'MEI 24'!E116+'JUNI 24'!E116</f>
        <v>0</v>
      </c>
      <c r="F116" s="19">
        <f>'FEB JL 24'!F116+'MAR 24'!F116+'APR 24'!F116+'MEI 24'!F116+'JUNI 24'!F116</f>
        <v>0</v>
      </c>
      <c r="G116" s="94"/>
      <c r="H116" s="94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95"/>
      <c r="H117" s="95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94"/>
      <c r="H118" s="94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24'!E119+'APR 24'!E119+'MEI 24'!E119+'JUNI 24'!E119</f>
        <v>132763044</v>
      </c>
      <c r="F119" s="19">
        <f>'FEB JL 24'!F119+'MAR 24'!F119+'APR 24'!F119+'MEI 24'!F119+'JUNI 24'!F119</f>
        <v>39385500</v>
      </c>
      <c r="G119" s="94"/>
      <c r="H119" s="94">
        <f t="shared" si="9"/>
        <v>39385500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132763044</v>
      </c>
      <c r="F120" s="28">
        <f>SUM(F119)</f>
        <v>39385500</v>
      </c>
      <c r="G120" s="94"/>
      <c r="H120" s="95">
        <f t="shared" si="9"/>
        <v>39385500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94"/>
      <c r="H121" s="94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24'!E122+'APR 24'!E122+'MEI 24'!E122+'JUNI 24'!E122</f>
        <v>0</v>
      </c>
      <c r="F122" s="19">
        <f>'FEB JL 24'!F122+'MAR 24'!F122+'APR 24'!F122+'MEI 24'!F122+'JUNI 24'!F122</f>
        <v>241387353.00000003</v>
      </c>
      <c r="G122" s="94"/>
      <c r="H122" s="94">
        <f t="shared" si="9"/>
        <v>-2185226059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24'!E123+'APR 24'!E123+'MEI 24'!E123+'JUNI 24'!E123</f>
        <v>0</v>
      </c>
      <c r="F123" s="19">
        <f>'FEB JL 24'!F123+'MAR 24'!F123+'APR 24'!F123+'MEI 24'!F123+'JUNI 24'!F123</f>
        <v>0</v>
      </c>
      <c r="G123" s="94"/>
      <c r="H123" s="94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241387353.00000003</v>
      </c>
      <c r="G124" s="95"/>
      <c r="H124" s="95">
        <f>D124-E124+F124</f>
        <v>-2133594761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94"/>
      <c r="H125" s="94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24'!E126+'APR 24'!E126+'MEI 24'!E126+'JUNI 24'!E126</f>
        <v>894791</v>
      </c>
      <c r="F126" s="19">
        <f>'FEB JL 24'!F126+'MAR 24'!F126+'APR 24'!F126+'MEI 24'!F126+'JUNI 24'!F126</f>
        <v>541339252</v>
      </c>
      <c r="G126" s="94"/>
      <c r="H126" s="94">
        <f t="shared" si="9"/>
        <v>540444461</v>
      </c>
      <c r="I126" s="39"/>
      <c r="J126" s="34">
        <f>H126</f>
        <v>540444461</v>
      </c>
      <c r="K126" s="37">
        <f>'FEB JL 24'!K126+'MAR 24'!K126+'APR 24'!K126+'MEI 24'!K126+'JUNI 24'!K126</f>
        <v>281346368</v>
      </c>
      <c r="L126" s="26">
        <f>'FEB JL 24'!L126+'MAR 24'!L126+'APR 24'!L126+'MEI 24'!L126+'JUNI 24'!L126</f>
        <v>259098093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24'!E127+'APR 24'!E127+'MEI 24'!E127+'JUNI 24'!E127</f>
        <v>0</v>
      </c>
      <c r="F127" s="19">
        <f>'FEB JL 24'!F127+'MAR 24'!F127+'APR 24'!F127+'MEI 24'!F127+'JUNI 24'!F127</f>
        <v>25992500</v>
      </c>
      <c r="G127" s="94"/>
      <c r="H127" s="94">
        <f t="shared" si="9"/>
        <v>25992500</v>
      </c>
      <c r="I127" s="39"/>
      <c r="J127" s="34">
        <f t="shared" ref="J127:J137" si="10">H127</f>
        <v>25992500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24'!E128+'APR 24'!E128+'MEI 24'!E128+'JUNI 24'!E128</f>
        <v>0</v>
      </c>
      <c r="F128" s="19">
        <f>'FEB JL 24'!F128+'MAR 24'!F128+'APR 24'!F128+'MEI 24'!F128+'JUNI 24'!F128</f>
        <v>18650000</v>
      </c>
      <c r="G128" s="94"/>
      <c r="H128" s="94">
        <f t="shared" si="9"/>
        <v>18650000</v>
      </c>
      <c r="I128" s="39"/>
      <c r="J128" s="34">
        <f t="shared" si="10"/>
        <v>18650000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24'!E129+'APR 24'!E129+'MEI 24'!E129+'JUNI 24'!E129</f>
        <v>0</v>
      </c>
      <c r="F129" s="19">
        <f>'FEB JL 24'!F129+'MAR 24'!F129+'APR 24'!F129+'MEI 24'!F129+'JUNI 24'!F129</f>
        <v>4518500</v>
      </c>
      <c r="G129" s="94"/>
      <c r="H129" s="94">
        <f t="shared" si="9"/>
        <v>4518500</v>
      </c>
      <c r="I129" s="39"/>
      <c r="J129" s="34">
        <f t="shared" si="10"/>
        <v>4518500</v>
      </c>
      <c r="K129" s="26">
        <f>SUM(J127:J129)</f>
        <v>49161000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24'!E130+'APR 24'!E130+'MEI 24'!E130+'JUNI 24'!E130</f>
        <v>5938006</v>
      </c>
      <c r="F130" s="19">
        <f>'FEB JL 24'!F130+'MAR 24'!F130+'APR 24'!F130+'MEI 24'!F130+'JUNI 24'!F130</f>
        <v>926214089.85585582</v>
      </c>
      <c r="G130" s="94"/>
      <c r="H130" s="94">
        <f t="shared" si="9"/>
        <v>920276083.85585582</v>
      </c>
      <c r="I130" s="39"/>
      <c r="J130" s="34">
        <f t="shared" si="10"/>
        <v>920276083.85585582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24'!E131+'APR 24'!E131+'MEI 24'!E131+'JUNI 24'!E131</f>
        <v>0</v>
      </c>
      <c r="F131" s="19">
        <f>'FEB JL 24'!F131+'MAR 24'!F131+'APR 24'!F131+'MEI 24'!F131+'JUNI 24'!F131</f>
        <v>0</v>
      </c>
      <c r="G131" s="94"/>
      <c r="H131" s="94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24'!E132+'APR 24'!E132+'MEI 24'!E132+'JUNI 24'!E132</f>
        <v>0</v>
      </c>
      <c r="F132" s="19">
        <f>'FEB JL 24'!F132+'MAR 24'!F132+'APR 24'!F132+'MEI 24'!F132+'JUNI 24'!F132</f>
        <v>0</v>
      </c>
      <c r="G132" s="94"/>
      <c r="H132" s="94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24'!E133+'APR 24'!E133+'MEI 24'!E133+'JUNI 24'!E133</f>
        <v>0</v>
      </c>
      <c r="F133" s="19">
        <f>'FEB JL 24'!F133+'MAR 24'!F133+'APR 24'!F133+'MEI 24'!F133+'JUNI 24'!F133</f>
        <v>20997700</v>
      </c>
      <c r="G133" s="94"/>
      <c r="H133" s="94">
        <f t="shared" si="9"/>
        <v>20997700</v>
      </c>
      <c r="I133" s="39"/>
      <c r="J133" s="34">
        <f t="shared" si="10"/>
        <v>20997700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24'!E134+'APR 24'!E134+'MEI 24'!E134+'JUNI 24'!E134</f>
        <v>0</v>
      </c>
      <c r="F134" s="19">
        <f>'FEB JL 24'!F134+'MAR 24'!F134+'APR 24'!F134+'MEI 24'!F134+'JUNI 24'!F134</f>
        <v>112385167.83603603</v>
      </c>
      <c r="G134" s="94"/>
      <c r="H134" s="94">
        <f t="shared" si="9"/>
        <v>112385167.83603603</v>
      </c>
      <c r="I134" s="80"/>
      <c r="J134" s="34">
        <f t="shared" si="10"/>
        <v>112385167.83603603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24'!E135+'APR 24'!E135+'MEI 24'!E135+'JUNI 24'!E135</f>
        <v>0</v>
      </c>
      <c r="F135" s="19">
        <f>'FEB JL 24'!F135+'MAR 24'!F135+'APR 24'!F135+'MEI 24'!F135+'JUNI 24'!F135</f>
        <v>0</v>
      </c>
      <c r="G135" s="94"/>
      <c r="H135" s="94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24'!E136+'APR 24'!E136+'MEI 24'!E136+'JUNI 24'!E136</f>
        <v>0</v>
      </c>
      <c r="F136" s="19">
        <f>'FEB JL 24'!F136+'MAR 24'!F136+'APR 24'!F136+'MEI 24'!F136+'JUNI 24'!F136</f>
        <v>2750000</v>
      </c>
      <c r="G136" s="94"/>
      <c r="H136" s="94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24'!E137+'APR 24'!E137+'MEI 24'!E137+'JUNI 24'!E137</f>
        <v>0</v>
      </c>
      <c r="F137" s="19">
        <f>'FEB JL 24'!F137+'MAR 24'!F137+'APR 24'!F137+'MEI 24'!F137+'JUNI 24'!F137</f>
        <v>2023783.7837837837</v>
      </c>
      <c r="G137" s="94"/>
      <c r="H137" s="94">
        <f t="shared" si="9"/>
        <v>2023783.7837837837</v>
      </c>
      <c r="I137" s="80"/>
      <c r="J137" s="34">
        <f t="shared" si="10"/>
        <v>2023783.7837837837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24'!E138+'APR 24'!E138+'MEI 24'!E138+'JUNI 24'!E138</f>
        <v>686138</v>
      </c>
      <c r="F138" s="19">
        <f>'FEB JL 24'!F138+'MAR 24'!F138+'APR 24'!F138+'MEI 24'!F138+'JUNI 24'!F138</f>
        <v>48643294.799639642</v>
      </c>
      <c r="G138" s="94"/>
      <c r="H138" s="94">
        <f t="shared" si="9"/>
        <v>47957156.799639642</v>
      </c>
      <c r="I138" s="80"/>
      <c r="J138" s="34">
        <f>H138</f>
        <v>47957156.799639642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24'!E139+'APR 24'!E139+'MEI 24'!E139+'JUNI 24'!E139</f>
        <v>0</v>
      </c>
      <c r="F139" s="19">
        <f>'FEB JL 24'!F139+'MAR 24'!F139+'APR 24'!F139+'MEI 24'!F139+'JUNI 24'!F139</f>
        <v>0</v>
      </c>
      <c r="G139" s="94"/>
      <c r="H139" s="94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24'!E140+'APR 24'!E140+'MEI 24'!E140+'JUNI 24'!E140</f>
        <v>0</v>
      </c>
      <c r="F140" s="19">
        <f>'FEB JL 24'!F140+'MAR 24'!F140+'APR 24'!F140+'MEI 24'!F140+'JUNI 24'!F140</f>
        <v>0</v>
      </c>
      <c r="G140" s="94"/>
      <c r="H140" s="94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7518935</v>
      </c>
      <c r="F141" s="28">
        <f>SUM(F126:F140)</f>
        <v>1703514288.2753153</v>
      </c>
      <c r="G141" s="95"/>
      <c r="H141" s="95">
        <f>D141-E141+F141</f>
        <v>1695995353.2753153</v>
      </c>
      <c r="I141" s="87"/>
      <c r="J141" s="58">
        <f>H141</f>
        <v>1695995353.2753153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94"/>
      <c r="H142" s="94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24'!E143+'APR 24'!E143+'MEI 24'!E143+'JUNI 24'!E143</f>
        <v>321522517.34799999</v>
      </c>
      <c r="F143" s="19">
        <f>'FEB JL 24'!F143+'MAR 24'!F143+'APR 24'!F143+'MEI 24'!F143+'JUNI 24'!F143</f>
        <v>0</v>
      </c>
      <c r="G143" s="94">
        <f>C143+E143-F143</f>
        <v>321522517.34799999</v>
      </c>
      <c r="H143" s="94"/>
      <c r="I143" s="34">
        <f t="shared" ref="I143:I157" si="12">G143</f>
        <v>321522517.34799999</v>
      </c>
      <c r="J143" s="40"/>
      <c r="K143" s="37">
        <f>'FEB JL 24'!K143+'MAR 24'!K143+'APR 24'!K143+'MEI 24'!K143+'JUNI 24'!K143</f>
        <v>198283595.94999999</v>
      </c>
      <c r="L143" s="26">
        <f>'FEB JL 24'!L143+'MAR 24'!L143+'APR 24'!L143+'MEI 24'!L143+'JUNI 24'!L143</f>
        <v>123238921.398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24'!E144+'APR 24'!E144+'MEI 24'!E144+'JUNI 24'!E144</f>
        <v>12850633.999600001</v>
      </c>
      <c r="F144" s="19">
        <f>'FEB JL 24'!F144+'MAR 24'!F144+'APR 24'!F144+'MEI 24'!F144+'JUNI 24'!F144</f>
        <v>0</v>
      </c>
      <c r="G144" s="94">
        <f t="shared" ref="G144:G156" si="13">C144+E144-F144</f>
        <v>12850633.999600001</v>
      </c>
      <c r="H144" s="94"/>
      <c r="I144" s="34">
        <f t="shared" si="12"/>
        <v>12850633.999600001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24'!E145+'APR 24'!E145+'MEI 24'!E145+'JUNI 24'!E145</f>
        <v>6912400</v>
      </c>
      <c r="F145" s="19">
        <f>'FEB JL 24'!F145+'MAR 24'!F145+'APR 24'!F145+'MEI 24'!F145+'JUNI 24'!F145</f>
        <v>0</v>
      </c>
      <c r="G145" s="94">
        <f t="shared" si="13"/>
        <v>6912400</v>
      </c>
      <c r="H145" s="94"/>
      <c r="I145" s="34">
        <f t="shared" si="12"/>
        <v>6912400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24'!E146+'APR 24'!E146+'MEI 24'!E146+'JUNI 24'!E146</f>
        <v>1247142</v>
      </c>
      <c r="F146" s="19">
        <f>'FEB JL 24'!F146+'MAR 24'!F146+'APR 24'!F146+'MEI 24'!F146+'JUNI 24'!F146</f>
        <v>0</v>
      </c>
      <c r="G146" s="94">
        <f t="shared" si="13"/>
        <v>1247142</v>
      </c>
      <c r="H146" s="94"/>
      <c r="I146" s="34">
        <f t="shared" si="12"/>
        <v>1247142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24'!E147+'APR 24'!E147+'MEI 24'!E147+'JUNI 24'!E147</f>
        <v>0</v>
      </c>
      <c r="F147" s="19">
        <f>'FEB JL 24'!F147+'MAR 24'!F147+'APR 24'!F147+'MEI 24'!F147+'JUNI 24'!F147</f>
        <v>0</v>
      </c>
      <c r="G147" s="94">
        <f t="shared" si="13"/>
        <v>0</v>
      </c>
      <c r="H147" s="94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24'!E148+'APR 24'!E148+'MEI 24'!E148+'JUNI 24'!E148</f>
        <v>749033925.2769599</v>
      </c>
      <c r="F148" s="19">
        <f>'FEB JL 24'!F148+'MAR 24'!F148+'APR 24'!F148+'MEI 24'!F148+'JUNI 24'!F148</f>
        <v>0</v>
      </c>
      <c r="G148" s="94">
        <f t="shared" si="13"/>
        <v>749033925.2769599</v>
      </c>
      <c r="H148" s="94"/>
      <c r="I148" s="34">
        <f t="shared" si="12"/>
        <v>749033925.2769599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24'!E149+'APR 24'!E149+'MEI 24'!E149+'JUNI 24'!E149</f>
        <v>18927742</v>
      </c>
      <c r="F149" s="19">
        <f>'FEB JL 24'!F149+'MAR 24'!F149+'APR 24'!F149+'MEI 24'!F149+'JUNI 24'!F149</f>
        <v>0</v>
      </c>
      <c r="G149" s="94">
        <f t="shared" si="13"/>
        <v>18927742</v>
      </c>
      <c r="H149" s="94"/>
      <c r="I149" s="34">
        <f t="shared" si="12"/>
        <v>18927742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24'!E150+'APR 24'!E150+'MEI 24'!E150+'JUNI 24'!E150</f>
        <v>0</v>
      </c>
      <c r="F150" s="19">
        <f>'FEB JL 24'!F150+'MAR 24'!F150+'APR 24'!F150+'MEI 24'!F150+'JUNI 24'!F150</f>
        <v>0</v>
      </c>
      <c r="G150" s="94">
        <f t="shared" si="13"/>
        <v>0</v>
      </c>
      <c r="H150" s="94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24'!E151+'APR 24'!E151+'MEI 24'!E151+'JUNI 24'!E151</f>
        <v>95673227.156200007</v>
      </c>
      <c r="F151" s="19">
        <f>'FEB JL 24'!F151+'MAR 24'!F151+'APR 24'!F151+'MEI 24'!F151+'JUNI 24'!F151</f>
        <v>0</v>
      </c>
      <c r="G151" s="94">
        <f t="shared" si="13"/>
        <v>95673227.156200007</v>
      </c>
      <c r="H151" s="94"/>
      <c r="I151" s="34">
        <f t="shared" si="12"/>
        <v>95673227.156200007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24'!E152+'APR 24'!E152+'MEI 24'!E152+'JUNI 24'!E152</f>
        <v>0</v>
      </c>
      <c r="F152" s="19">
        <f>'FEB JL 24'!F152+'MAR 24'!F152+'APR 24'!F152+'MEI 24'!F152+'JUNI 24'!F152</f>
        <v>0</v>
      </c>
      <c r="G152" s="94">
        <f t="shared" si="13"/>
        <v>0</v>
      </c>
      <c r="H152" s="94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24'!E153+'APR 24'!E153+'MEI 24'!E153+'JUNI 24'!E153</f>
        <v>0</v>
      </c>
      <c r="F153" s="19">
        <f>'FEB JL 24'!F153+'MAR 24'!F153+'APR 24'!F153+'MEI 24'!F153+'JUNI 24'!F153</f>
        <v>0</v>
      </c>
      <c r="G153" s="94">
        <f t="shared" si="13"/>
        <v>0</v>
      </c>
      <c r="H153" s="94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24'!E154+'APR 24'!E154+'MEI 24'!E154+'JUNI 24'!E154</f>
        <v>1481994</v>
      </c>
      <c r="F154" s="19">
        <f>'FEB JL 24'!F154+'MAR 24'!F154+'APR 24'!F154+'MEI 24'!F154+'JUNI 24'!F154</f>
        <v>0</v>
      </c>
      <c r="G154" s="94">
        <f t="shared" si="13"/>
        <v>1481994</v>
      </c>
      <c r="H154" s="94"/>
      <c r="I154" s="34">
        <f t="shared" si="12"/>
        <v>1481994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24'!E155+'APR 24'!E155+'MEI 24'!E155+'JUNI 24'!E155</f>
        <v>41086934.796800002</v>
      </c>
      <c r="F155" s="19">
        <f>'FEB JL 24'!F155+'MAR 24'!F155+'APR 24'!F155+'MEI 24'!F155+'JUNI 24'!F155</f>
        <v>0</v>
      </c>
      <c r="G155" s="94">
        <f t="shared" si="13"/>
        <v>41086934.796800002</v>
      </c>
      <c r="H155" s="94"/>
      <c r="I155" s="34">
        <f t="shared" si="12"/>
        <v>41086934.796800002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24'!E156+'APR 24'!E156+'MEI 24'!E156+'JUNI 24'!E156</f>
        <v>0</v>
      </c>
      <c r="F156" s="19">
        <f>'FEB JL 24'!F156+'MAR 24'!F156+'APR 24'!F156+'MEI 24'!F156+'JUNI 24'!F156</f>
        <v>0</v>
      </c>
      <c r="G156" s="94">
        <f t="shared" si="13"/>
        <v>0</v>
      </c>
      <c r="H156" s="94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1248736516.5775597</v>
      </c>
      <c r="F157" s="28">
        <f>SUM(F143:F156)</f>
        <v>0</v>
      </c>
      <c r="G157" s="95">
        <f>C157+E157-F157</f>
        <v>1248736516.5775597</v>
      </c>
      <c r="H157" s="94"/>
      <c r="I157" s="58">
        <f t="shared" si="12"/>
        <v>1248736516.5775597</v>
      </c>
      <c r="J157" s="88"/>
      <c r="K157" s="26">
        <f>J141-I157</f>
        <v>447258836.69775558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94">
        <f t="shared" ref="G158:G203" si="14">C158+E158-F158</f>
        <v>0</v>
      </c>
      <c r="H158" s="94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24'!E159+'APR 24'!E159+'MEI 24'!E159+'JUNI 24'!E159</f>
        <v>0</v>
      </c>
      <c r="F159" s="19">
        <f>'FEB JL 24'!F159+'MAR 24'!F159+'APR 24'!F159+'MEI 24'!F159+'JUNI 24'!F159</f>
        <v>0</v>
      </c>
      <c r="G159" s="94">
        <f t="shared" si="14"/>
        <v>0</v>
      </c>
      <c r="H159" s="94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94">
        <f t="shared" si="14"/>
        <v>0</v>
      </c>
      <c r="H160" s="94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94">
        <f t="shared" si="14"/>
        <v>0</v>
      </c>
      <c r="H161" s="94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24'!E162+'APR 24'!E162+'MEI 24'!E162+'JUNI 24'!E162</f>
        <v>5711900</v>
      </c>
      <c r="F162" s="19">
        <f>'FEB JL 24'!F162+'MAR 24'!F162+'APR 24'!F162+'MEI 24'!F162+'JUNI 24'!F162</f>
        <v>0</v>
      </c>
      <c r="G162" s="94">
        <f t="shared" si="14"/>
        <v>5711900</v>
      </c>
      <c r="H162" s="94"/>
      <c r="I162" s="81">
        <f>G162</f>
        <v>5711900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24'!E163+'APR 24'!E163+'MEI 24'!E163+'JUNI 24'!E163</f>
        <v>0</v>
      </c>
      <c r="F163" s="19">
        <f>'FEB JL 24'!F163+'MAR 24'!F163+'APR 24'!F163+'MEI 24'!F163+'JUNI 24'!F163</f>
        <v>0</v>
      </c>
      <c r="G163" s="94">
        <f t="shared" si="14"/>
        <v>0</v>
      </c>
      <c r="H163" s="94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24'!E164+'APR 24'!E164+'MEI 24'!E164+'JUNI 24'!E164</f>
        <v>0</v>
      </c>
      <c r="F164" s="19">
        <f>'FEB JL 24'!F164+'MAR 24'!F164+'APR 24'!F164+'MEI 24'!F164+'JUNI 24'!F164</f>
        <v>0</v>
      </c>
      <c r="G164" s="94">
        <f t="shared" si="14"/>
        <v>0</v>
      </c>
      <c r="H164" s="94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5711900</v>
      </c>
      <c r="F165" s="28"/>
      <c r="G165" s="95">
        <f t="shared" si="14"/>
        <v>5711900</v>
      </c>
      <c r="H165" s="94"/>
      <c r="I165" s="58">
        <f>G165</f>
        <v>5711900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94">
        <f t="shared" si="14"/>
        <v>0</v>
      </c>
      <c r="H166" s="94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24'!E167+'APR 24'!E167+'MEI 24'!E167+'JUNI 24'!E167</f>
        <v>1915000</v>
      </c>
      <c r="F167" s="19">
        <f>'FEB JL 24'!F167+'MAR 24'!F167+'APR 24'!F167+'MEI 24'!F167+'JUNI 24'!F167</f>
        <v>0</v>
      </c>
      <c r="G167" s="94">
        <f t="shared" si="14"/>
        <v>1915000</v>
      </c>
      <c r="H167" s="94"/>
      <c r="I167" s="34">
        <f>G167</f>
        <v>1915000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1915000</v>
      </c>
      <c r="F168" s="28">
        <f>SUM(F164:F167)</f>
        <v>0</v>
      </c>
      <c r="G168" s="95">
        <f>C168+E168-F168</f>
        <v>1915000</v>
      </c>
      <c r="H168" s="95"/>
      <c r="I168" s="58">
        <f>G168</f>
        <v>1915000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94"/>
      <c r="H169" s="94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24'!E170+'APR 24'!E170+'MEI 24'!E170+'JUNI 24'!E170</f>
        <v>5596100</v>
      </c>
      <c r="F170" s="19">
        <f>'FEB JL 24'!F170+'MAR 24'!F170+'APR 24'!F170+'MEI 24'!F170+'JUNI 24'!F170</f>
        <v>0</v>
      </c>
      <c r="G170" s="94">
        <f t="shared" si="14"/>
        <v>5596100</v>
      </c>
      <c r="H170" s="94"/>
      <c r="I170" s="34">
        <f>G170</f>
        <v>5596100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5596100</v>
      </c>
      <c r="F171" s="28">
        <f>SUM(F167:F170)</f>
        <v>0</v>
      </c>
      <c r="G171" s="95">
        <f>C171+E171-F171</f>
        <v>5596100</v>
      </c>
      <c r="H171" s="95"/>
      <c r="I171" s="58">
        <f>G171</f>
        <v>5596100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94">
        <f t="shared" si="14"/>
        <v>0</v>
      </c>
      <c r="H172" s="94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24'!E173+'APR 24'!E173+'MEI 24'!E173+'JUNI 24'!E173</f>
        <v>800000</v>
      </c>
      <c r="F173" s="19">
        <f>'FEB JL 24'!F173+'MAR 24'!F173+'APR 24'!F173+'MEI 24'!F173+'JUNI 24'!F173</f>
        <v>0</v>
      </c>
      <c r="G173" s="94">
        <f t="shared" si="14"/>
        <v>800000</v>
      </c>
      <c r="H173" s="94"/>
      <c r="I173" s="34">
        <f t="shared" si="15"/>
        <v>800000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24'!E174+'APR 24'!E174+'MEI 24'!E174+'JUNI 24'!E174</f>
        <v>48000</v>
      </c>
      <c r="F174" s="19">
        <f>'FEB JL 24'!F174+'MAR 24'!F174+'APR 24'!F174+'MEI 24'!F174+'JUNI 24'!F174</f>
        <v>0</v>
      </c>
      <c r="G174" s="94">
        <f t="shared" si="14"/>
        <v>48000</v>
      </c>
      <c r="H174" s="94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24'!E175+'APR 24'!E175+'MEI 24'!E175+'JUNI 24'!E175</f>
        <v>7209500</v>
      </c>
      <c r="F175" s="19">
        <f>'FEB JL 24'!F175+'MAR 24'!F175+'APR 24'!F175+'MEI 24'!F175+'JUNI 24'!F175</f>
        <v>0</v>
      </c>
      <c r="G175" s="94">
        <f t="shared" si="14"/>
        <v>7209500</v>
      </c>
      <c r="H175" s="94"/>
      <c r="I175" s="38">
        <f t="shared" si="15"/>
        <v>7209500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24'!E176+'APR 24'!E176+'MEI 24'!E176+'JUNI 24'!E176</f>
        <v>0</v>
      </c>
      <c r="F176" s="19">
        <f>'FEB JL 24'!F176+'MAR 24'!F176+'APR 24'!F176+'MEI 24'!F176+'JUNI 24'!F176</f>
        <v>0</v>
      </c>
      <c r="G176" s="94">
        <f t="shared" si="14"/>
        <v>0</v>
      </c>
      <c r="H176" s="94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8057500</v>
      </c>
      <c r="F177" s="28">
        <f>SUM(F173:F176)</f>
        <v>0</v>
      </c>
      <c r="G177" s="95">
        <f>C177+E177-F177</f>
        <v>8057500</v>
      </c>
      <c r="H177" s="95"/>
      <c r="I177" s="28">
        <f t="shared" si="15"/>
        <v>8057500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94">
        <f t="shared" si="14"/>
        <v>0</v>
      </c>
      <c r="H178" s="94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24'!E179+'APR 24'!E179+'MEI 24'!E179+'JUNI 24'!E179</f>
        <v>2525000</v>
      </c>
      <c r="F179" s="19">
        <f>'FEB JL 24'!F179+'MAR 24'!F179+'APR 24'!F179+'MEI 24'!F179+'JUNI 24'!F179</f>
        <v>0</v>
      </c>
      <c r="G179" s="94">
        <f>E179-F179</f>
        <v>2525000</v>
      </c>
      <c r="H179" s="94"/>
      <c r="I179" s="38">
        <f t="shared" si="15"/>
        <v>2525000</v>
      </c>
      <c r="J179" s="40"/>
      <c r="K179" s="44">
        <v>9257870.416666666</v>
      </c>
      <c r="L179" s="26">
        <f t="shared" ref="L179:L184" si="16">I179-K179</f>
        <v>-6732870.416666666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24'!E180+'APR 24'!E180+'MEI 24'!E180+'JUNI 24'!E180</f>
        <v>0</v>
      </c>
      <c r="F180" s="19">
        <f>'FEB JL 24'!F180+'MAR 24'!F180+'APR 24'!F180+'MEI 24'!F180+'JUNI 24'!F180</f>
        <v>0</v>
      </c>
      <c r="G180" s="94">
        <f t="shared" ref="G180:G182" si="17">E180-F180</f>
        <v>0</v>
      </c>
      <c r="H180" s="94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24'!E181+'APR 24'!E181+'MEI 24'!E181+'JUNI 24'!E181</f>
        <v>4931125</v>
      </c>
      <c r="F181" s="19">
        <f>'FEB JL 24'!F181+'MAR 24'!F181+'APR 24'!F181+'MEI 24'!F181+'JUNI 24'!F181</f>
        <v>0</v>
      </c>
      <c r="G181" s="94">
        <f t="shared" si="17"/>
        <v>4931125</v>
      </c>
      <c r="H181" s="94"/>
      <c r="I181" s="38">
        <f t="shared" si="15"/>
        <v>4931125</v>
      </c>
      <c r="J181" s="40"/>
      <c r="K181" s="44">
        <v>34805208.333333336</v>
      </c>
      <c r="L181" s="26">
        <f t="shared" si="16"/>
        <v>-29874083.333333336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24'!E182+'APR 24'!E182+'MEI 24'!E182+'JUNI 24'!E182</f>
        <v>53649075</v>
      </c>
      <c r="F182" s="19">
        <f>'FEB JL 24'!F182+'MAR 24'!F182+'APR 24'!F182+'MEI 24'!F182+'JUNI 24'!F182</f>
        <v>0</v>
      </c>
      <c r="G182" s="94">
        <f t="shared" si="17"/>
        <v>53649075</v>
      </c>
      <c r="H182" s="94"/>
      <c r="I182" s="38">
        <f t="shared" si="15"/>
        <v>53649075</v>
      </c>
      <c r="J182" s="40"/>
      <c r="K182" s="44">
        <v>39943302.083333343</v>
      </c>
      <c r="L182" s="26">
        <f t="shared" si="16"/>
        <v>13705772.916666657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24'!E183+'APR 24'!E183+'MEI 24'!E183+'JUNI 24'!E183</f>
        <v>0</v>
      </c>
      <c r="F183" s="19">
        <f>'FEB JL 24'!F183+'MAR 24'!F183+'APR 24'!F183+'MEI 24'!F183+'JUNI 24'!F183</f>
        <v>0</v>
      </c>
      <c r="G183" s="94">
        <f t="shared" ref="G183" si="18">E183</f>
        <v>0</v>
      </c>
      <c r="H183" s="94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61105200</v>
      </c>
      <c r="F184" s="28">
        <f>SUM(F179:F183)</f>
        <v>0</v>
      </c>
      <c r="G184" s="95">
        <f>E184-F184</f>
        <v>61105200</v>
      </c>
      <c r="H184" s="95"/>
      <c r="I184" s="28">
        <f t="shared" si="15"/>
        <v>61105200</v>
      </c>
      <c r="J184" s="88"/>
      <c r="K184" s="60">
        <f>SUM(K179:K183)</f>
        <v>85424810.781250015</v>
      </c>
      <c r="L184" s="26">
        <f t="shared" si="16"/>
        <v>-24319610.781250015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94"/>
      <c r="H185" s="94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24'!E186+'APR 24'!E186+'MEI 24'!E186+'JUNI 24'!E186</f>
        <v>322380000</v>
      </c>
      <c r="F186" s="19">
        <f>'FEB JL 24'!F186+'MAR 24'!F186+'APR 24'!F186+'MEI 24'!F186+'JUNI 24'!F186</f>
        <v>0</v>
      </c>
      <c r="G186" s="94">
        <f>E186-F186</f>
        <v>322380000</v>
      </c>
      <c r="H186" s="94"/>
      <c r="I186" s="38">
        <f t="shared" si="15"/>
        <v>322380000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24'!E187+'APR 24'!E187+'MEI 24'!E187+'JUNI 24'!E187</f>
        <v>47570000</v>
      </c>
      <c r="F187" s="19">
        <f>'FEB JL 24'!F187+'MAR 24'!F187+'APR 24'!F187+'MEI 24'!F187+'JUNI 24'!F187</f>
        <v>0</v>
      </c>
      <c r="G187" s="94">
        <f t="shared" ref="G187:G192" si="19">E187-F187</f>
        <v>47570000</v>
      </c>
      <c r="H187" s="94"/>
      <c r="I187" s="38">
        <f t="shared" si="15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24'!E188+'APR 24'!E188+'MEI 24'!E188+'JUNI 24'!E188</f>
        <v>500000</v>
      </c>
      <c r="F188" s="19">
        <f>'FEB JL 24'!F188+'MAR 24'!F188+'APR 24'!F188+'MEI 24'!F188+'JUNI 24'!F188</f>
        <v>0</v>
      </c>
      <c r="G188" s="94">
        <f t="shared" si="19"/>
        <v>500000</v>
      </c>
      <c r="H188" s="94"/>
      <c r="I188" s="34">
        <f t="shared" si="15"/>
        <v>500000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24'!E189+'APR 24'!E189+'MEI 24'!E189+'JUNI 24'!E189</f>
        <v>9002900</v>
      </c>
      <c r="F189" s="19">
        <f>'FEB JL 24'!F189+'MAR 24'!F189+'APR 24'!F189+'MEI 24'!F189+'JUNI 24'!F189</f>
        <v>0</v>
      </c>
      <c r="G189" s="94">
        <f t="shared" si="19"/>
        <v>9002900</v>
      </c>
      <c r="H189" s="94"/>
      <c r="I189" s="34">
        <f t="shared" si="15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24'!E190+'APR 24'!E190+'MEI 24'!E190+'JUNI 24'!E190</f>
        <v>0</v>
      </c>
      <c r="F190" s="19">
        <f>'FEB JL 24'!F190+'MAR 24'!F190+'APR 24'!F190+'MEI 24'!F190+'JUNI 24'!F190</f>
        <v>0</v>
      </c>
      <c r="G190" s="94">
        <f t="shared" si="19"/>
        <v>0</v>
      </c>
      <c r="H190" s="94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24'!E191+'APR 24'!E191+'MEI 24'!E191+'JUNI 24'!E191</f>
        <v>39922893</v>
      </c>
      <c r="F191" s="19">
        <f>'FEB JL 24'!F191+'MAR 24'!F191+'APR 24'!F191+'MEI 24'!F191+'JUNI 24'!F191</f>
        <v>9923546</v>
      </c>
      <c r="G191" s="94">
        <f t="shared" si="19"/>
        <v>29999347</v>
      </c>
      <c r="H191" s="94"/>
      <c r="I191" s="34">
        <f t="shared" si="15"/>
        <v>29999347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24'!E192+'APR 24'!E192+'MEI 24'!E192+'JUNI 24'!E192</f>
        <v>0</v>
      </c>
      <c r="F192" s="19">
        <f>'FEB JL 24'!F192+'MAR 24'!F192+'APR 24'!F192+'MEI 24'!F192+'JUNI 24'!F192</f>
        <v>0</v>
      </c>
      <c r="G192" s="94">
        <f t="shared" si="19"/>
        <v>0</v>
      </c>
      <c r="H192" s="94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419375793</v>
      </c>
      <c r="F193" s="28">
        <f>SUM(F186:F192)</f>
        <v>9923546</v>
      </c>
      <c r="G193" s="95">
        <f>E193-F193</f>
        <v>409452247</v>
      </c>
      <c r="H193" s="95"/>
      <c r="I193" s="58">
        <f>G193</f>
        <v>409452247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94">
        <f t="shared" si="14"/>
        <v>0</v>
      </c>
      <c r="H194" s="94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24'!E195+'APR 24'!E195+'MEI 24'!E195+'JUNI 24'!E195</f>
        <v>5187698</v>
      </c>
      <c r="F195" s="19">
        <f>'FEB JL 24'!F195+'MAR 24'!F195+'APR 24'!F195+'MEI 24'!F195+'JUNI 24'!F195</f>
        <v>0</v>
      </c>
      <c r="G195" s="94">
        <f t="shared" si="14"/>
        <v>5187698</v>
      </c>
      <c r="H195" s="94"/>
      <c r="I195" s="34">
        <f t="shared" si="15"/>
        <v>5187698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24'!E196+'APR 24'!E196+'MEI 24'!E196+'JUNI 24'!E196</f>
        <v>13756592</v>
      </c>
      <c r="F196" s="19">
        <f>'FEB JL 24'!F196+'MAR 24'!F196+'APR 24'!F196+'MEI 24'!F196+'JUNI 24'!F196</f>
        <v>0</v>
      </c>
      <c r="G196" s="94">
        <f t="shared" si="14"/>
        <v>13756592</v>
      </c>
      <c r="H196" s="94"/>
      <c r="I196" s="34">
        <f t="shared" si="15"/>
        <v>13756592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24'!E197+'APR 24'!E197+'MEI 24'!E197+'JUNI 24'!E197</f>
        <v>4922200</v>
      </c>
      <c r="F197" s="19">
        <f>'FEB JL 24'!F197+'MAR 24'!F197+'APR 24'!F197+'MEI 24'!F197+'JUNI 24'!F197</f>
        <v>0</v>
      </c>
      <c r="G197" s="94">
        <f t="shared" si="14"/>
        <v>4922200</v>
      </c>
      <c r="H197" s="94"/>
      <c r="I197" s="34">
        <f t="shared" si="15"/>
        <v>4922200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24'!E198+'APR 24'!E198+'MEI 24'!E198+'JUNI 24'!E198</f>
        <v>300500</v>
      </c>
      <c r="F198" s="19">
        <f>'FEB JL 24'!F198+'MAR 24'!F198+'APR 24'!F198+'MEI 24'!F198+'JUNI 24'!F198</f>
        <v>0</v>
      </c>
      <c r="G198" s="94">
        <f t="shared" si="14"/>
        <v>300500</v>
      </c>
      <c r="H198" s="94"/>
      <c r="I198" s="34">
        <f t="shared" si="15"/>
        <v>300500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24'!E199+'APR 24'!E199+'MEI 24'!E199+'JUNI 24'!E199</f>
        <v>12325507.986930002</v>
      </c>
      <c r="F199" s="19">
        <f>'FEB JL 24'!F199+'MAR 24'!F199+'APR 24'!F199+'MEI 24'!F199+'JUNI 24'!F199</f>
        <v>0</v>
      </c>
      <c r="G199" s="94">
        <f t="shared" si="14"/>
        <v>12325507.986930002</v>
      </c>
      <c r="H199" s="94"/>
      <c r="I199" s="34">
        <f t="shared" si="15"/>
        <v>12325507.986930002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24'!E200+'APR 24'!E200+'MEI 24'!E200+'JUNI 24'!E200</f>
        <v>0</v>
      </c>
      <c r="F200" s="19">
        <f>'FEB JL 24'!F200+'MAR 24'!F200+'APR 24'!F200+'MEI 24'!F200+'JUNI 24'!F200</f>
        <v>0</v>
      </c>
      <c r="G200" s="94">
        <f t="shared" si="14"/>
        <v>0</v>
      </c>
      <c r="H200" s="94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24'!E201+'APR 24'!E201+'MEI 24'!E201+'JUNI 24'!E201</f>
        <v>0</v>
      </c>
      <c r="F201" s="19">
        <f>'FEB JL 24'!F201+'MAR 24'!F201+'APR 24'!F201+'MEI 24'!F201+'JUNI 24'!F201</f>
        <v>0</v>
      </c>
      <c r="G201" s="94">
        <f t="shared" si="14"/>
        <v>0</v>
      </c>
      <c r="H201" s="94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24'!E202+'APR 24'!E202+'MEI 24'!E202+'JUNI 24'!E202</f>
        <v>28837445</v>
      </c>
      <c r="F202" s="19">
        <f>'FEB JL 24'!F202+'MAR 24'!F202+'APR 24'!F202+'MEI 24'!F202+'JUNI 24'!F202</f>
        <v>0</v>
      </c>
      <c r="G202" s="94">
        <f>C202+E202-F202</f>
        <v>28837445</v>
      </c>
      <c r="H202" s="94"/>
      <c r="I202" s="34">
        <f>G202</f>
        <v>28837445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24'!E203+'APR 24'!E203+'MEI 24'!E203+'JUNI 24'!E203</f>
        <v>0</v>
      </c>
      <c r="F203" s="19">
        <f>'FEB JL 24'!F203+'MAR 24'!F203+'APR 24'!F203+'MEI 24'!F203+'JUNI 24'!F203</f>
        <v>0</v>
      </c>
      <c r="G203" s="94">
        <f t="shared" si="14"/>
        <v>0</v>
      </c>
      <c r="H203" s="94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65329942.986929998</v>
      </c>
      <c r="F204" s="28">
        <f>SUM(F195:F203)</f>
        <v>0</v>
      </c>
      <c r="G204" s="95">
        <f>C204+E204-F204</f>
        <v>65329942.986929998</v>
      </c>
      <c r="H204" s="95"/>
      <c r="I204" s="58">
        <f>G204</f>
        <v>65329942.986929998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19">
        <f>'FEB JL 24'!F205+'MAR 24'!F205+'APR 24'!F205+'MEI 24'!F205+'JUNI 24'!F205</f>
        <v>0</v>
      </c>
      <c r="G205" s="94"/>
      <c r="H205" s="94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24'!E206+'APR 24'!E206+'MEI 24'!E206+'JUNI 24'!E206</f>
        <v>0</v>
      </c>
      <c r="F206" s="19">
        <f>'FEB JL 24'!F206+'MAR 24'!F206+'APR 24'!F206+'MEI 24'!F206+'JUNI 24'!F206</f>
        <v>0</v>
      </c>
      <c r="G206" s="94"/>
      <c r="H206" s="94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5347894.5199999996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24'!E207+'APR 24'!E207+'MEI 24'!E207+'JUNI 24'!E207</f>
        <v>0</v>
      </c>
      <c r="F207" s="19">
        <f>'FEB JL 24'!F207+'MAR 24'!F207+'APR 24'!F207+'MEI 24'!F207+'JUNI 24'!F207</f>
        <v>2528364</v>
      </c>
      <c r="G207" s="94"/>
      <c r="H207" s="94">
        <f t="shared" si="20"/>
        <v>2528364</v>
      </c>
      <c r="I207" s="34">
        <f t="shared" si="15"/>
        <v>0</v>
      </c>
      <c r="J207" s="40">
        <f t="shared" si="15"/>
        <v>2528364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24'!E208+'APR 24'!E208+'MEI 24'!E208+'JUNI 24'!E208</f>
        <v>0</v>
      </c>
      <c r="F208" s="19">
        <f>'FEB JL 24'!F208+'MAR 24'!F208+'APR 24'!F208+'MEI 24'!F208+'JUNI 24'!F208</f>
        <v>0</v>
      </c>
      <c r="G208" s="94"/>
      <c r="H208" s="94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24'!E209+'APR 24'!E209+'MEI 24'!E209+'JUNI 24'!E209</f>
        <v>0</v>
      </c>
      <c r="F209" s="19">
        <f>'FEB JL 24'!F209+'MAR 24'!F209+'APR 24'!F209+'MEI 24'!F209+'JUNI 24'!F209</f>
        <v>408558</v>
      </c>
      <c r="G209" s="94"/>
      <c r="H209" s="94">
        <f t="shared" si="20"/>
        <v>408558</v>
      </c>
      <c r="I209" s="34">
        <f t="shared" si="15"/>
        <v>0</v>
      </c>
      <c r="J209" s="40">
        <f t="shared" si="15"/>
        <v>408558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24'!E210+'APR 24'!E210+'MEI 24'!E210+'JUNI 24'!E210</f>
        <v>0</v>
      </c>
      <c r="F210" s="19">
        <f>'FEB JL 24'!F210+'MAR 24'!F210+'APR 24'!F210+'MEI 24'!F210+'JUNI 24'!F210</f>
        <v>1059429</v>
      </c>
      <c r="G210" s="94"/>
      <c r="H210" s="94">
        <f t="shared" si="20"/>
        <v>1059429</v>
      </c>
      <c r="I210" s="34">
        <f t="shared" si="15"/>
        <v>0</v>
      </c>
      <c r="J210" s="40">
        <f t="shared" si="15"/>
        <v>1059429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24'!E211+'APR 24'!E211+'MEI 24'!E211+'JUNI 24'!E211</f>
        <v>0</v>
      </c>
      <c r="F211" s="19">
        <f>'FEB JL 24'!F211+'MAR 24'!F211+'APR 24'!F211+'MEI 24'!F211+'JUNI 24'!F211</f>
        <v>1305631</v>
      </c>
      <c r="G211" s="94"/>
      <c r="H211" s="94">
        <f t="shared" si="20"/>
        <v>1305631</v>
      </c>
      <c r="I211" s="34"/>
      <c r="J211" s="40">
        <f t="shared" si="15"/>
        <v>1305631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24'!E212+'APR 24'!E212+'MEI 24'!E212+'JUNI 24'!E212</f>
        <v>0</v>
      </c>
      <c r="F212" s="19">
        <f>'FEB JL 24'!F212+'MAR 24'!F212+'APR 24'!F212+'MEI 24'!F212+'JUNI 24'!F212</f>
        <v>45912.520000000004</v>
      </c>
      <c r="G212" s="94"/>
      <c r="H212" s="94">
        <f t="shared" si="20"/>
        <v>45912.520000000004</v>
      </c>
      <c r="I212" s="34"/>
      <c r="J212" s="40">
        <f t="shared" si="15"/>
        <v>45912.520000000004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24'!E213+'APR 24'!E213+'MEI 24'!E213+'JUNI 24'!E213</f>
        <v>0</v>
      </c>
      <c r="F213" s="19">
        <f>'FEB JL 24'!F213+'MAR 24'!F213+'APR 24'!F213+'MEI 24'!F213+'JUNI 24'!F213</f>
        <v>0</v>
      </c>
      <c r="G213" s="94"/>
      <c r="H213" s="94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24'!E214+'APR 24'!E214+'MEI 24'!E214+'JUNI 24'!E214</f>
        <v>0</v>
      </c>
      <c r="F214" s="19">
        <f>'FEB JL 24'!F214+'MAR 24'!F214+'APR 24'!F214+'MEI 24'!F214+'JUNI 24'!F214</f>
        <v>36342471</v>
      </c>
      <c r="G214" s="97"/>
      <c r="H214" s="94">
        <f t="shared" si="20"/>
        <v>36342471</v>
      </c>
      <c r="I214" s="34">
        <f t="shared" si="15"/>
        <v>0</v>
      </c>
      <c r="J214" s="22">
        <f t="shared" si="15"/>
        <v>36342471</v>
      </c>
      <c r="K214" s="65">
        <f>SUM(J213:J214)</f>
        <v>36342471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41690365.519999996</v>
      </c>
      <c r="G215" s="95"/>
      <c r="H215" s="95">
        <f>F215-E215</f>
        <v>41690365.519999996</v>
      </c>
      <c r="I215" s="58">
        <f t="shared" si="15"/>
        <v>0</v>
      </c>
      <c r="J215" s="88">
        <f>H215</f>
        <v>41690365.519999996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94"/>
      <c r="H216" s="94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24'!E217+'APR 24'!E217+'MEI 24'!E217+'JUNI 24'!E217</f>
        <v>0</v>
      </c>
      <c r="F217" s="19">
        <f>'FEB JL 24'!F217+'MAR 24'!F217+'APR 24'!F217+'MEI 24'!F217+'JUNI 24'!F217</f>
        <v>0</v>
      </c>
      <c r="G217" s="94">
        <f>E217</f>
        <v>0</v>
      </c>
      <c r="H217" s="94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1201065.33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24'!E218+'APR 24'!E218+'MEI 24'!E218+'JUNI 24'!E218</f>
        <v>565673</v>
      </c>
      <c r="F218" s="19">
        <f>'FEB JL 24'!F218+'MAR 24'!F218+'APR 24'!F218+'MEI 24'!F218+'JUNI 24'!F218</f>
        <v>0</v>
      </c>
      <c r="G218" s="94">
        <f t="shared" ref="G218:G228" si="21">E218</f>
        <v>565673</v>
      </c>
      <c r="H218" s="94"/>
      <c r="I218" s="34">
        <f t="shared" si="15"/>
        <v>565673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24'!E219+'APR 24'!E219+'MEI 24'!E219+'JUNI 24'!E219</f>
        <v>0</v>
      </c>
      <c r="F219" s="19">
        <f>'FEB JL 24'!F219+'MAR 24'!F219+'APR 24'!F219+'MEI 24'!F219+'JUNI 24'!F219</f>
        <v>0</v>
      </c>
      <c r="G219" s="94">
        <f t="shared" si="21"/>
        <v>0</v>
      </c>
      <c r="H219" s="94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24'!E220+'APR 24'!E220+'MEI 24'!E220+'JUNI 24'!E220</f>
        <v>93275</v>
      </c>
      <c r="F220" s="19">
        <f>'FEB JL 24'!F220+'MAR 24'!F220+'APR 24'!F220+'MEI 24'!F220+'JUNI 24'!F220</f>
        <v>0</v>
      </c>
      <c r="G220" s="94">
        <f t="shared" si="21"/>
        <v>93275</v>
      </c>
      <c r="H220" s="94"/>
      <c r="I220" s="34">
        <f t="shared" si="15"/>
        <v>93275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24'!E221+'APR 24'!E221+'MEI 24'!E221+'JUNI 24'!E221</f>
        <v>211887</v>
      </c>
      <c r="F221" s="19">
        <f>'FEB JL 24'!F221+'MAR 24'!F221+'APR 24'!F221+'MEI 24'!F221+'JUNI 24'!F221</f>
        <v>0</v>
      </c>
      <c r="G221" s="94">
        <f t="shared" si="21"/>
        <v>211887</v>
      </c>
      <c r="H221" s="94"/>
      <c r="I221" s="34">
        <f t="shared" si="15"/>
        <v>211887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24'!E222+'APR 24'!E222+'MEI 24'!E222+'JUNI 24'!E222</f>
        <v>321120</v>
      </c>
      <c r="F222" s="19">
        <f>'FEB JL 24'!F222+'MAR 24'!F222+'APR 24'!F222+'MEI 24'!F222+'JUNI 24'!F222</f>
        <v>0</v>
      </c>
      <c r="G222" s="94">
        <f t="shared" si="21"/>
        <v>321120</v>
      </c>
      <c r="H222" s="94"/>
      <c r="I222" s="34">
        <f t="shared" si="15"/>
        <v>321120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24'!E223+'APR 24'!E223+'MEI 24'!E223+'JUNI 24'!E223</f>
        <v>9110.33</v>
      </c>
      <c r="F223" s="19">
        <f>'FEB JL 24'!F223+'MAR 24'!F223+'APR 24'!F223+'MEI 24'!F223+'JUNI 24'!F223</f>
        <v>0</v>
      </c>
      <c r="G223" s="94">
        <f t="shared" si="21"/>
        <v>9110.33</v>
      </c>
      <c r="H223" s="94"/>
      <c r="I223" s="34">
        <f t="shared" si="15"/>
        <v>9110.33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24'!E224+'APR 24'!E224+'MEI 24'!E224+'JUNI 24'!E224</f>
        <v>0</v>
      </c>
      <c r="F224" s="19">
        <f>'FEB JL 24'!F224+'MAR 24'!F224+'APR 24'!F224+'MEI 24'!F224+'JUNI 24'!F224</f>
        <v>0</v>
      </c>
      <c r="G224" s="94">
        <f t="shared" si="21"/>
        <v>0</v>
      </c>
      <c r="H224" s="94"/>
      <c r="I224" s="34">
        <f t="shared" si="15"/>
        <v>0</v>
      </c>
      <c r="J224" s="40">
        <f t="shared" si="15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24'!E225+'APR 24'!E225+'MEI 24'!E225+'JUNI 24'!E225</f>
        <v>2188400</v>
      </c>
      <c r="F225" s="19">
        <f>'FEB JL 24'!F225+'MAR 24'!F225+'APR 24'!F225+'MEI 24'!F225+'JUNI 24'!F225</f>
        <v>0</v>
      </c>
      <c r="G225" s="94">
        <f>E225-F225</f>
        <v>2188400</v>
      </c>
      <c r="H225" s="94"/>
      <c r="I225" s="34">
        <f t="shared" si="15"/>
        <v>2188400</v>
      </c>
      <c r="J225" s="40">
        <f t="shared" si="15"/>
        <v>0</v>
      </c>
      <c r="K225" s="26">
        <f>SUM(I224:I228)</f>
        <v>55485600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24'!E226+'APR 24'!E226+'MEI 24'!E226+'JUNI 24'!E226</f>
        <v>0</v>
      </c>
      <c r="F226" s="19">
        <f>'FEB JL 24'!F226+'MAR 24'!F226+'APR 24'!F226+'MEI 24'!F226+'JUNI 24'!F226</f>
        <v>0</v>
      </c>
      <c r="G226" s="94">
        <f t="shared" si="21"/>
        <v>0</v>
      </c>
      <c r="H226" s="94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24'!E227+'APR 24'!E227+'MEI 24'!E227+'JUNI 24'!E227</f>
        <v>4997200</v>
      </c>
      <c r="F227" s="19">
        <f>'FEB JL 24'!F227+'MAR 24'!F227+'APR 24'!F227+'MEI 24'!F227+'JUNI 24'!F227</f>
        <v>0</v>
      </c>
      <c r="G227" s="94">
        <f t="shared" si="21"/>
        <v>4997200</v>
      </c>
      <c r="H227" s="94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24'!E228+'APR 24'!E228+'MEI 24'!E228+'JUNI 24'!E228</f>
        <v>48300000</v>
      </c>
      <c r="F228" s="19">
        <f>'FEB JL 24'!F228+'MAR 24'!F228+'APR 24'!F228+'MEI 24'!F228+'JUNI 24'!F228</f>
        <v>0</v>
      </c>
      <c r="G228" s="94">
        <f t="shared" si="21"/>
        <v>48300000</v>
      </c>
      <c r="H228" s="94"/>
      <c r="I228" s="34">
        <f t="shared" si="15"/>
        <v>48300000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56686665.329999998</v>
      </c>
      <c r="F229" s="28">
        <f>SUM(F217:F228)</f>
        <v>0</v>
      </c>
      <c r="G229" s="95">
        <f>SUM(G217:G228)</f>
        <v>56686665.329999998</v>
      </c>
      <c r="H229" s="95">
        <f>SUM(H218:H228)</f>
        <v>0</v>
      </c>
      <c r="I229" s="58">
        <f>G229</f>
        <v>56686665.329999998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94"/>
      <c r="H230" s="94"/>
      <c r="I230" s="39"/>
      <c r="J230" s="40"/>
      <c r="K230" s="37">
        <f>0.5%*(J141+K213)</f>
        <v>8479976.7663765773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23360462058.198872</v>
      </c>
      <c r="F231" s="58">
        <f>F229+F204+F193+F184+F177+F171+F165+F157+F124+F104+F93+F88+F55+F47+F28+F19+F15+F141+F100+F168+F120+F85+F65+F39+F75+F215</f>
        <v>23360462058.198875</v>
      </c>
      <c r="G231" s="27">
        <f>G229+G204+G193+G184+G177+G171+G168+G157+G85+G65+G55+G47+G42+G39+G28+G19+G15+G165</f>
        <v>11628977443.325598</v>
      </c>
      <c r="H231" s="27">
        <f>H215+H141+H124+H117+H109+H104+H100+H93+H75+H112+H120</f>
        <v>11628977443.3256</v>
      </c>
      <c r="I231" s="87">
        <f>I229+I215+I204+I193+I184+I177+I171+I157+I141+I165+I168</f>
        <v>1862591071.8944898</v>
      </c>
      <c r="J231" s="87">
        <f>J229+J215+J204+J193+J184+J177+J171+J157+J141</f>
        <v>1737685718.7953153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-124905353.0991745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1862591071.8944898</v>
      </c>
      <c r="J233" s="88">
        <f>J231-J232</f>
        <v>1862591071.8944898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-124905353.0991745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-124905353.0991745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98" zoomScaleNormal="100" workbookViewId="0">
      <selection activeCell="K146" sqref="K146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184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'[5]2024'!$B$3355</f>
        <v>842121943</v>
      </c>
      <c r="F7" s="19">
        <f>'[5]2024'!$C$3355</f>
        <v>840458615</v>
      </c>
      <c r="G7" s="17">
        <f>C7+E7-F7</f>
        <v>3679768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'[5]2024'!$J$786</f>
        <v>351031157</v>
      </c>
      <c r="F9" s="19">
        <f>'[5]2024'!$K$786</f>
        <v>363904682</v>
      </c>
      <c r="G9" s="17">
        <f t="shared" si="0"/>
        <v>1372371260</v>
      </c>
      <c r="H9" s="17"/>
      <c r="I9" s="39"/>
      <c r="J9" s="40"/>
      <c r="K9" s="5"/>
      <c r="L9" s="26">
        <f>F9-E9</f>
        <v>12873525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'[5]2024'!$N$49</f>
        <v>4899050</v>
      </c>
      <c r="F10" s="19">
        <f>'[5]2024'!$O$49</f>
        <v>2000</v>
      </c>
      <c r="G10" s="17">
        <f t="shared" si="0"/>
        <v>97080180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'[5]2024'!$V$118</f>
        <v>13892139</v>
      </c>
      <c r="F12" s="19">
        <f>'[5]2024'!$W$118</f>
        <v>1176</v>
      </c>
      <c r="G12" s="17">
        <f t="shared" si="0"/>
        <v>469233234</v>
      </c>
      <c r="H12" s="17"/>
      <c r="I12" s="39"/>
      <c r="J12" s="40"/>
      <c r="K12" s="23">
        <f>SUM(G8:G14)</f>
        <v>2722421893.6100001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'[5]2024'!$QN$45</f>
        <v>15618</v>
      </c>
      <c r="F13" s="19">
        <f>'[5]2024'!$QO$45</f>
        <v>13124</v>
      </c>
      <c r="G13" s="17">
        <f t="shared" si="0"/>
        <v>728567200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'[5]2024'!$RU$641</f>
        <v>62879493.009999998</v>
      </c>
      <c r="F14" s="19">
        <f>'[5]2024'!$RV$641</f>
        <v>45610888.399999999</v>
      </c>
      <c r="G14" s="17">
        <f t="shared" si="0"/>
        <v>55170019.609999992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1274839400.01</v>
      </c>
      <c r="F15" s="28">
        <f>SUM(F7:F14)</f>
        <v>1249990485.4000001</v>
      </c>
      <c r="G15" s="27">
        <f>C15+E15-F15</f>
        <v>2726101661.6100001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'[5]2024'!$AB$854</f>
        <v>83758499.999999985</v>
      </c>
      <c r="F17" s="19">
        <f>'[5]2024'!$AB$803</f>
        <v>98143154</v>
      </c>
      <c r="G17" s="17">
        <f t="shared" si="1"/>
        <v>-14384654.000000015</v>
      </c>
      <c r="H17" s="17"/>
      <c r="I17" s="39"/>
      <c r="J17" s="40"/>
      <c r="K17" s="26">
        <f>G17-'[2]FC Samya'!$F$103</f>
        <v>-17471017.000000015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'[5]2024'!$AB$862</f>
        <v>395487149.85519999</v>
      </c>
      <c r="F18" s="19">
        <f>'[5]2024'!$AB$852</f>
        <v>223976148</v>
      </c>
      <c r="G18" s="17">
        <f t="shared" si="1"/>
        <v>479752093.85520005</v>
      </c>
      <c r="H18" s="17"/>
      <c r="I18" s="39"/>
      <c r="J18" s="40"/>
      <c r="K18" s="37">
        <f>E18-F18</f>
        <v>171511001.85519999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479245649.85519999</v>
      </c>
      <c r="F19" s="28">
        <f>SUM(F17:F18)</f>
        <v>322119302</v>
      </c>
      <c r="G19" s="27">
        <f>C19+E19-F19</f>
        <v>465367439.85520005</v>
      </c>
      <c r="H19" s="27"/>
      <c r="I19" s="79"/>
      <c r="J19" s="40"/>
      <c r="K19" s="26">
        <f>'[1]OKTOBER JL'!G9+'JULI 24'!G9</f>
        <v>2262565718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'[5]2024'!$AH$401</f>
        <v>162857938</v>
      </c>
      <c r="F44" s="19">
        <f>'[5]2024'!$AI$401</f>
        <v>320845048.45227796</v>
      </c>
      <c r="G44" s="17">
        <f>C44+E44-F44</f>
        <v>235649865.54772204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162857938</v>
      </c>
      <c r="F47" s="28">
        <f>SUM(F44:F46)</f>
        <v>320845048.45227796</v>
      </c>
      <c r="G47" s="27">
        <f>C47+E47-F47</f>
        <v>250649865.54772204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'[5]2024'!$BB$75</f>
        <v>186387</v>
      </c>
      <c r="F51" s="19">
        <f>'JAN 24'!F51+'FEB 24'!F51</f>
        <v>0</v>
      </c>
      <c r="G51" s="17">
        <f>C51+E51-F51</f>
        <v>186387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'[5]2024'!$BJ$29</f>
        <v>3279409</v>
      </c>
      <c r="F53" s="19">
        <f>'JAN 24'!F53+'FEB 24'!F53</f>
        <v>0</v>
      </c>
      <c r="G53" s="17">
        <f>C53+E53-F53</f>
        <v>3279409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3465796</v>
      </c>
      <c r="F55" s="28">
        <f>SUM(F49:F54)</f>
        <v>0</v>
      </c>
      <c r="G55" s="27">
        <f>C55+E55-F55</f>
        <v>3465796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'[5]2024'!$CS$29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'[5]2024'!$DA$29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'[5]2024'!$DE$29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3004704405.8652</v>
      </c>
      <c r="L79" s="37">
        <f>F15+F19+F28+F47+F88+F93</f>
        <v>2922132716.8522778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-82571689.012922287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'[5]2024'!$TI$56</f>
        <v>89800000</v>
      </c>
      <c r="F83" s="19">
        <f>'[5]2024'!$TJ$56</f>
        <v>105000000</v>
      </c>
      <c r="G83" s="17">
        <f t="shared" si="6"/>
        <v>62031000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v>0</v>
      </c>
      <c r="F84" s="19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89800000</v>
      </c>
      <c r="F85" s="28">
        <f>SUM(F77:F84)</f>
        <v>105000000</v>
      </c>
      <c r="G85" s="27">
        <f>C85+E85-F85</f>
        <v>2652644735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'[5]2024'!$EB$2897</f>
        <v>842121943</v>
      </c>
      <c r="F87" s="19">
        <f>'[5]2024'!$EC$2897</f>
        <v>842121943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842121943</v>
      </c>
      <c r="F88" s="28">
        <f>SUM(F87)</f>
        <v>842121943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'[5]2024'!$EH$827</f>
        <v>40435500</v>
      </c>
      <c r="F90" s="19">
        <f>'[5]2024'!$EH$750</f>
        <v>41045500</v>
      </c>
      <c r="G90" s="17"/>
      <c r="H90" s="17">
        <f>D90-E90+F90</f>
        <v>79304876</v>
      </c>
      <c r="I90" s="39"/>
      <c r="J90" s="40"/>
      <c r="K90" s="35"/>
      <c r="L90" s="26">
        <f>H90+H91</f>
        <v>421001921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'[5]2024'!$EH$891</f>
        <v>201738179</v>
      </c>
      <c r="F91" s="19">
        <f>'[5]2024'!$EH$812</f>
        <v>146010438</v>
      </c>
      <c r="G91" s="17"/>
      <c r="H91" s="17">
        <f t="shared" si="7"/>
        <v>341697045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-351030821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242173679</v>
      </c>
      <c r="F93" s="28">
        <f>SUM(F90:F92)</f>
        <v>187055938</v>
      </c>
      <c r="G93" s="27"/>
      <c r="H93" s="27">
        <f>D93-E93+F93</f>
        <v>421001921</v>
      </c>
      <c r="I93" s="79"/>
      <c r="J93" s="40"/>
      <c r="K93" s="23">
        <f>E93-F93</f>
        <v>55117741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'[5]2024'!$EJ$118</f>
        <v>1366844</v>
      </c>
      <c r="F95" s="19">
        <f>'[5]2024'!$EK$118</f>
        <v>42164352.688353151</v>
      </c>
      <c r="G95" s="17"/>
      <c r="H95" s="17">
        <f>D95-E95+F95</f>
        <v>40797508.688353151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v>0</v>
      </c>
      <c r="F99" s="19">
        <f>'JAN 24'!F99+'FEB 24'!F99</f>
        <v>0</v>
      </c>
      <c r="G99" s="17"/>
      <c r="H99" s="17">
        <f t="shared" si="7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1366844</v>
      </c>
      <c r="F100" s="53">
        <f>SUM(F95:F99)</f>
        <v>42164352.688353151</v>
      </c>
      <c r="G100" s="27"/>
      <c r="H100" s="27">
        <f>D100-E100+F100</f>
        <v>91585606.688353151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v>0</v>
      </c>
      <c r="F106" s="19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v>0</v>
      </c>
      <c r="F107" s="19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v>0</v>
      </c>
      <c r="F108" s="19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19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v>0</v>
      </c>
      <c r="F111" s="19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v>0</v>
      </c>
      <c r="F119" s="19">
        <v>0</v>
      </c>
      <c r="G119" s="17"/>
      <c r="H119" s="17">
        <f t="shared" si="8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0</v>
      </c>
      <c r="G120" s="17"/>
      <c r="H120" s="27">
        <f t="shared" si="8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v>0</v>
      </c>
      <c r="F126" s="19">
        <f>'[5]2024'!$GE$46</f>
        <v>82241763.063063055</v>
      </c>
      <c r="G126" s="17"/>
      <c r="H126" s="17">
        <f t="shared" si="8"/>
        <v>82241763.063063055</v>
      </c>
      <c r="I126" s="39"/>
      <c r="J126" s="34">
        <f>H126</f>
        <v>82241763.063063055</v>
      </c>
      <c r="K126" s="37">
        <f>'[5]2024'!$GE$44</f>
        <v>35313063.063063048</v>
      </c>
      <c r="L126" s="26">
        <f>'[5]2024'!$GE$45</f>
        <v>46928700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'[5]2024'!$GI$38</f>
        <v>5022500</v>
      </c>
      <c r="G127" s="17"/>
      <c r="H127" s="17">
        <f t="shared" si="8"/>
        <v>5022500</v>
      </c>
      <c r="I127" s="39"/>
      <c r="J127" s="34">
        <f t="shared" ref="J127:J137" si="9">H127</f>
        <v>5022500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'[5]2024'!$GI$39</f>
        <v>2387500</v>
      </c>
      <c r="G128" s="17"/>
      <c r="H128" s="17">
        <f t="shared" si="8"/>
        <v>2387500</v>
      </c>
      <c r="I128" s="39"/>
      <c r="J128" s="34">
        <f t="shared" si="9"/>
        <v>2387500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'[5]2024'!$GI$40</f>
        <v>1252000</v>
      </c>
      <c r="G129" s="17"/>
      <c r="H129" s="17">
        <f t="shared" si="8"/>
        <v>1252000</v>
      </c>
      <c r="I129" s="39"/>
      <c r="J129" s="34">
        <f t="shared" si="9"/>
        <v>1252000</v>
      </c>
      <c r="K129" s="26">
        <f>SUM(J127:J129)</f>
        <v>8662000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v>0</v>
      </c>
      <c r="F130" s="19">
        <f>'[5]2024'!$GM$37</f>
        <v>317358918.91891891</v>
      </c>
      <c r="G130" s="17"/>
      <c r="H130" s="17">
        <f t="shared" si="8"/>
        <v>317358918.91891891</v>
      </c>
      <c r="I130" s="39"/>
      <c r="J130" s="34">
        <f t="shared" si="9"/>
        <v>317358918.91891891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v>0</v>
      </c>
      <c r="G133" s="17"/>
      <c r="H133" s="17">
        <f t="shared" si="8"/>
        <v>0</v>
      </c>
      <c r="I133" s="39"/>
      <c r="J133" s="34">
        <f t="shared" si="9"/>
        <v>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'[5]2024'!$HC$31</f>
        <v>10086756.756756755</v>
      </c>
      <c r="G134" s="17"/>
      <c r="H134" s="17">
        <f t="shared" si="8"/>
        <v>10086756.756756755</v>
      </c>
      <c r="I134" s="80"/>
      <c r="J134" s="34">
        <f t="shared" si="9"/>
        <v>10086756.756756755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f>'[5]2024'!$QJ$12</f>
        <v>2750000</v>
      </c>
      <c r="G136" s="17"/>
      <c r="H136" s="17">
        <f t="shared" si="8"/>
        <v>2750000</v>
      </c>
      <c r="I136" s="80"/>
      <c r="J136" s="34">
        <f t="shared" si="9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f>'[5]2024'!$RF$12</f>
        <v>2723558.5585585581</v>
      </c>
      <c r="G137" s="17"/>
      <c r="H137" s="17">
        <f t="shared" si="8"/>
        <v>2723558.5585585581</v>
      </c>
      <c r="I137" s="80"/>
      <c r="J137" s="34">
        <f t="shared" si="9"/>
        <v>2723558.5585585581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v>0</v>
      </c>
      <c r="F138" s="19">
        <f>'[5]2024'!$RR$28</f>
        <v>17829999.86954955</v>
      </c>
      <c r="G138" s="17"/>
      <c r="H138" s="17">
        <f t="shared" si="8"/>
        <v>17829999.86954955</v>
      </c>
      <c r="I138" s="80"/>
      <c r="J138" s="34">
        <f>H138</f>
        <v>17829999.86954955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441652997.16684693</v>
      </c>
      <c r="G141" s="27"/>
      <c r="H141" s="27">
        <f>D141-E141+F141</f>
        <v>441652997.16684693</v>
      </c>
      <c r="I141" s="87"/>
      <c r="J141" s="58">
        <f>H141</f>
        <v>441652997.16684693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'[5]2024'!$HF$161</f>
        <v>48042200</v>
      </c>
      <c r="F143" s="19">
        <f>'JAN 24'!F143+'FEB 24'!F143</f>
        <v>0</v>
      </c>
      <c r="G143" s="17">
        <f>C143+E143-F143</f>
        <v>48042200</v>
      </c>
      <c r="H143" s="17"/>
      <c r="I143" s="34">
        <f t="shared" ref="I143:I157" si="11">G143</f>
        <v>48042200</v>
      </c>
      <c r="J143" s="40"/>
      <c r="K143" s="37">
        <f>I143-L143</f>
        <v>21432400</v>
      </c>
      <c r="L143" s="26">
        <f>'[5]2024'!$HH$161</f>
        <v>26609800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'[5]2024'!$HJ$39</f>
        <v>2780500</v>
      </c>
      <c r="F144" s="19">
        <f>'JAN 24'!F144+'FEB 24'!F144</f>
        <v>0</v>
      </c>
      <c r="G144" s="17">
        <f t="shared" ref="G144:G156" si="12">C144+E144-F144</f>
        <v>2780500</v>
      </c>
      <c r="H144" s="17"/>
      <c r="I144" s="34">
        <f t="shared" si="11"/>
        <v>2780500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'[5]2024'!$HJ$40</f>
        <v>1226500</v>
      </c>
      <c r="F145" s="19">
        <f>'JAN 24'!F145+'FEB 24'!F145</f>
        <v>0</v>
      </c>
      <c r="G145" s="17">
        <f t="shared" si="12"/>
        <v>1226500</v>
      </c>
      <c r="H145" s="17"/>
      <c r="I145" s="34">
        <f t="shared" si="11"/>
        <v>1226500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'[5]2024'!$HJ$41</f>
        <v>221500</v>
      </c>
      <c r="F146" s="19">
        <f>'JAN 24'!F146+'FEB 24'!F146</f>
        <v>0</v>
      </c>
      <c r="G146" s="17">
        <f t="shared" si="12"/>
        <v>221500</v>
      </c>
      <c r="H146" s="17"/>
      <c r="I146" s="34">
        <f t="shared" si="11"/>
        <v>221500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'[5]2024'!$HS$139</f>
        <v>272125891.45227796</v>
      </c>
      <c r="F148" s="19">
        <f>'JAN 24'!F148+'FEB 24'!F148</f>
        <v>0</v>
      </c>
      <c r="G148" s="17">
        <f t="shared" si="12"/>
        <v>272125891.45227796</v>
      </c>
      <c r="H148" s="17"/>
      <c r="I148" s="34">
        <f t="shared" si="11"/>
        <v>272125891.45227796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v>0</v>
      </c>
      <c r="F149" s="19">
        <f>'JAN 24'!F149+'FEB 24'!F149</f>
        <v>0</v>
      </c>
      <c r="G149" s="17">
        <f t="shared" si="12"/>
        <v>0</v>
      </c>
      <c r="H149" s="17"/>
      <c r="I149" s="34">
        <f t="shared" si="11"/>
        <v>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'[5]2024'!$ID$59</f>
        <v>5365108</v>
      </c>
      <c r="F151" s="19">
        <f>'JAN 24'!F151+'FEB 24'!F151</f>
        <v>0</v>
      </c>
      <c r="G151" s="17">
        <f t="shared" si="12"/>
        <v>5365108</v>
      </c>
      <c r="H151" s="17"/>
      <c r="I151" s="34">
        <f t="shared" si="11"/>
        <v>5365108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'[5]2024'!$RI$13</f>
        <v>2146102</v>
      </c>
      <c r="F154" s="19">
        <f>'JAN 24'!F154+'FEB 24'!F154</f>
        <v>0</v>
      </c>
      <c r="G154" s="17">
        <f t="shared" si="12"/>
        <v>2146102</v>
      </c>
      <c r="H154" s="17"/>
      <c r="I154" s="34">
        <f t="shared" si="11"/>
        <v>2146102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'[5]2024'!$RM$31</f>
        <v>15229440</v>
      </c>
      <c r="F155" s="19">
        <f>'JAN 24'!F155+'FEB 24'!F155</f>
        <v>0</v>
      </c>
      <c r="G155" s="17">
        <f t="shared" si="12"/>
        <v>15229440</v>
      </c>
      <c r="H155" s="17"/>
      <c r="I155" s="34">
        <f t="shared" si="11"/>
        <v>15229440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347137241.45227796</v>
      </c>
      <c r="F157" s="28">
        <f>SUM(F143:F156)</f>
        <v>0</v>
      </c>
      <c r="G157" s="27">
        <f>C157+E157-F157</f>
        <v>347137241.45227796</v>
      </c>
      <c r="H157" s="17"/>
      <c r="I157" s="58">
        <f t="shared" si="11"/>
        <v>347137241.45227796</v>
      </c>
      <c r="J157" s="88"/>
      <c r="K157" s="26">
        <f>J141-I157</f>
        <v>94515755.714568973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'[5]2024'!$IM$19</f>
        <v>300000</v>
      </c>
      <c r="F162" s="19">
        <f>'JAN 24'!F162+'FEB 24'!F162</f>
        <v>0</v>
      </c>
      <c r="G162" s="17">
        <f t="shared" si="13"/>
        <v>300000</v>
      </c>
      <c r="H162" s="17"/>
      <c r="I162" s="81">
        <f>G162</f>
        <v>300000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300000</v>
      </c>
      <c r="F165" s="28"/>
      <c r="G165" s="27">
        <f t="shared" si="13"/>
        <v>300000</v>
      </c>
      <c r="H165" s="17"/>
      <c r="I165" s="58">
        <f>G165</f>
        <v>300000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v>0</v>
      </c>
      <c r="F167" s="19">
        <f>'JAN 24'!F167+'FEB 24'!F167</f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'[5]2024'!$JC$55</f>
        <v>725000</v>
      </c>
      <c r="F170" s="19">
        <f>'JAN 24'!F170+'FEB 24'!F170</f>
        <v>0</v>
      </c>
      <c r="G170" s="17">
        <f t="shared" si="13"/>
        <v>725000</v>
      </c>
      <c r="H170" s="17"/>
      <c r="I170" s="34">
        <f>G170</f>
        <v>725000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725000</v>
      </c>
      <c r="F171" s="28">
        <f>SUM(F167:F170)</f>
        <v>0</v>
      </c>
      <c r="G171" s="27">
        <f>C171+E171-F171</f>
        <v>725000</v>
      </c>
      <c r="H171" s="27"/>
      <c r="I171" s="58">
        <f>G171</f>
        <v>725000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'[5]2024'!$JG$21</f>
        <v>200000</v>
      </c>
      <c r="F173" s="19">
        <f>'JAN 24'!F173+'FEB 24'!F173</f>
        <v>0</v>
      </c>
      <c r="G173" s="17">
        <f t="shared" si="13"/>
        <v>200000</v>
      </c>
      <c r="H173" s="17"/>
      <c r="I173" s="34">
        <f t="shared" si="14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v>0</v>
      </c>
      <c r="F174" s="19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v>0</v>
      </c>
      <c r="F175" s="19">
        <f>'JAN 24'!F175+'FEB 24'!F175</f>
        <v>0</v>
      </c>
      <c r="G175" s="17">
        <f t="shared" si="13"/>
        <v>0</v>
      </c>
      <c r="H175" s="17"/>
      <c r="I175" s="38">
        <f t="shared" si="14"/>
        <v>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200000</v>
      </c>
      <c r="F177" s="28">
        <f>SUM(F173:F176)</f>
        <v>0</v>
      </c>
      <c r="G177" s="27">
        <f>C177+E177-F177</f>
        <v>200000</v>
      </c>
      <c r="H177" s="27"/>
      <c r="I177" s="28">
        <f t="shared" si="14"/>
        <v>200000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'[5]2024'!$JU$27</f>
        <v>420833.33333333331</v>
      </c>
      <c r="F179" s="19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'[5]2024'!$KC$27</f>
        <v>821854.16666666663</v>
      </c>
      <c r="F181" s="19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'[5]2024'!$KG$27</f>
        <v>8941512.5</v>
      </c>
      <c r="F182" s="19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'[5]2024'!$KP$27</f>
        <v>54510000</v>
      </c>
      <c r="F186" s="19">
        <f>'JAN 24'!F186+'FEB 24'!F186</f>
        <v>0</v>
      </c>
      <c r="G186" s="17">
        <f>E186-F186</f>
        <v>54510000</v>
      </c>
      <c r="H186" s="17"/>
      <c r="I186" s="38">
        <f t="shared" si="14"/>
        <v>54510000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v>0</v>
      </c>
      <c r="F187" s="19">
        <f>'JAN 24'!F187+'FEB 24'!F187</f>
        <v>0</v>
      </c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v>0</v>
      </c>
      <c r="F188" s="19">
        <f>'JAN 24'!F188+'FEB 24'!F188</f>
        <v>0</v>
      </c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v>0</v>
      </c>
      <c r="F189" s="19">
        <f>'JAN 24'!F189+'FEB 24'!F189</f>
        <v>0</v>
      </c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'[5]2024'!$LF$41</f>
        <v>6887088</v>
      </c>
      <c r="F191" s="19">
        <f>'[5]2024'!$LG$41</f>
        <v>2159660</v>
      </c>
      <c r="G191" s="17">
        <f t="shared" si="18"/>
        <v>4727428</v>
      </c>
      <c r="H191" s="17"/>
      <c r="I191" s="34">
        <f t="shared" si="14"/>
        <v>4727428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61397088</v>
      </c>
      <c r="F193" s="28">
        <f>SUM(F186:F192)</f>
        <v>2159660</v>
      </c>
      <c r="G193" s="27">
        <f>E193-F193</f>
        <v>59237428</v>
      </c>
      <c r="H193" s="27"/>
      <c r="I193" s="58">
        <f>G193</f>
        <v>59237428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'[5]2024'!$LJ$34</f>
        <v>862919</v>
      </c>
      <c r="F195" s="19">
        <f>'JAN 24'!F195+'FEB 24'!F195</f>
        <v>0</v>
      </c>
      <c r="G195" s="17">
        <f t="shared" si="13"/>
        <v>862919</v>
      </c>
      <c r="H195" s="17"/>
      <c r="I195" s="34">
        <f t="shared" si="14"/>
        <v>862919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'[5]2024'!$LN$55</f>
        <v>2242515</v>
      </c>
      <c r="F196" s="19">
        <f>'JAN 24'!F196+'FEB 24'!F196</f>
        <v>0</v>
      </c>
      <c r="G196" s="17">
        <f t="shared" si="13"/>
        <v>2242515</v>
      </c>
      <c r="H196" s="17"/>
      <c r="I196" s="34">
        <f t="shared" si="14"/>
        <v>2242515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'[5]2024'!$LR$37</f>
        <v>500000</v>
      </c>
      <c r="F197" s="19">
        <f>'JAN 24'!F197+'FEB 24'!F197</f>
        <v>0</v>
      </c>
      <c r="G197" s="17">
        <f t="shared" si="13"/>
        <v>500000</v>
      </c>
      <c r="H197" s="17"/>
      <c r="I197" s="34">
        <f t="shared" si="14"/>
        <v>500000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'[5]2024'!$LV$22</f>
        <v>103500</v>
      </c>
      <c r="F198" s="19">
        <f>'JAN 24'!F198+'FEB 24'!F198</f>
        <v>0</v>
      </c>
      <c r="G198" s="17">
        <f t="shared" si="13"/>
        <v>103500</v>
      </c>
      <c r="H198" s="17"/>
      <c r="I198" s="34">
        <f t="shared" si="14"/>
        <v>103500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'[5]2024'!$LZ$33</f>
        <v>855207</v>
      </c>
      <c r="F199" s="19">
        <f>'JAN 24'!F199+'FEB 24'!F199</f>
        <v>0</v>
      </c>
      <c r="G199" s="17">
        <f t="shared" si="13"/>
        <v>855207</v>
      </c>
      <c r="H199" s="17"/>
      <c r="I199" s="34">
        <f t="shared" si="14"/>
        <v>855207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'[5]2024'!$ML$110</f>
        <v>1393612</v>
      </c>
      <c r="F202" s="19">
        <f>'JAN 24'!F202+'FEB 24'!F202</f>
        <v>0</v>
      </c>
      <c r="G202" s="17">
        <f>C202+E202-F202</f>
        <v>1393612</v>
      </c>
      <c r="H202" s="17"/>
      <c r="I202" s="34">
        <f>G202</f>
        <v>1393612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5957753</v>
      </c>
      <c r="F204" s="28">
        <f>SUM(F195:F203)</f>
        <v>0</v>
      </c>
      <c r="G204" s="27">
        <f>C204+E204-F204</f>
        <v>5957753</v>
      </c>
      <c r="H204" s="27"/>
      <c r="I204" s="58">
        <f>G204</f>
        <v>5957753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88495.01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'[5]2024'!$NB$27</f>
        <v>61666</v>
      </c>
      <c r="G207" s="17"/>
      <c r="H207" s="17">
        <f t="shared" si="19"/>
        <v>61666</v>
      </c>
      <c r="I207" s="34">
        <f t="shared" si="14"/>
        <v>0</v>
      </c>
      <c r="J207" s="40">
        <f t="shared" si="14"/>
        <v>61666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'[5]2024'!$NJ$27</f>
        <v>4050</v>
      </c>
      <c r="G209" s="17"/>
      <c r="H209" s="17">
        <f t="shared" si="19"/>
        <v>4050</v>
      </c>
      <c r="I209" s="34">
        <f t="shared" si="14"/>
        <v>0</v>
      </c>
      <c r="J209" s="40">
        <f t="shared" si="14"/>
        <v>4050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'[5]2024'!$NN$27</f>
        <v>5879</v>
      </c>
      <c r="G210" s="17"/>
      <c r="H210" s="17">
        <f t="shared" si="19"/>
        <v>5879</v>
      </c>
      <c r="I210" s="34">
        <f t="shared" si="14"/>
        <v>0</v>
      </c>
      <c r="J210" s="40">
        <f t="shared" si="14"/>
        <v>5879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'[5]2024'!$QS$28</f>
        <v>15618</v>
      </c>
      <c r="G211" s="17"/>
      <c r="H211" s="17">
        <f t="shared" si="19"/>
        <v>15618</v>
      </c>
      <c r="I211" s="34"/>
      <c r="J211" s="40">
        <f t="shared" si="14"/>
        <v>15618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'[5]2024'!$RZ$27</f>
        <v>1282.01</v>
      </c>
      <c r="G212" s="17"/>
      <c r="H212" s="17">
        <f t="shared" si="19"/>
        <v>1282.01</v>
      </c>
      <c r="I212" s="34"/>
      <c r="J212" s="40">
        <f t="shared" si="14"/>
        <v>1282.01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'[5]2024'!$NV$34</f>
        <v>1200000</v>
      </c>
      <c r="G214" s="20"/>
      <c r="H214" s="17">
        <f t="shared" si="19"/>
        <v>1200000</v>
      </c>
      <c r="I214" s="34">
        <f t="shared" si="14"/>
        <v>0</v>
      </c>
      <c r="J214" s="22">
        <f t="shared" si="14"/>
        <v>1200000</v>
      </c>
      <c r="K214" s="65">
        <f>SUM(J213:J214)</f>
        <v>1200000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1288495.01</v>
      </c>
      <c r="G215" s="27"/>
      <c r="H215" s="27">
        <f>F215-E215</f>
        <v>1288495.01</v>
      </c>
      <c r="I215" s="58">
        <f t="shared" si="14"/>
        <v>0</v>
      </c>
      <c r="J215" s="88">
        <f>H215</f>
        <v>1288495.01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38889.4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'[5]2024'!$OC$35</f>
        <v>22333</v>
      </c>
      <c r="F218" s="19">
        <f>'JAN 24'!F218+'FEB 24'!F218</f>
        <v>0</v>
      </c>
      <c r="G218" s="17">
        <f t="shared" ref="G218:G228" si="20">E218</f>
        <v>22333</v>
      </c>
      <c r="H218" s="17"/>
      <c r="I218" s="34">
        <f t="shared" si="14"/>
        <v>22333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'[5]2024'!$OK$32</f>
        <v>2000</v>
      </c>
      <c r="F220" s="19">
        <f>'JAN 24'!F220+'FEB 24'!F220</f>
        <v>0</v>
      </c>
      <c r="G220" s="17">
        <f t="shared" si="20"/>
        <v>2000</v>
      </c>
      <c r="H220" s="17"/>
      <c r="I220" s="34">
        <f t="shared" si="14"/>
        <v>2000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'[5]2024'!$OO$27</f>
        <v>1176</v>
      </c>
      <c r="F221" s="19">
        <f>'JAN 24'!F221+'FEB 24'!F221</f>
        <v>0</v>
      </c>
      <c r="G221" s="17">
        <f t="shared" si="20"/>
        <v>1176</v>
      </c>
      <c r="H221" s="17"/>
      <c r="I221" s="34">
        <f t="shared" si="14"/>
        <v>1176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'[5]2024'!$QV$35</f>
        <v>13124</v>
      </c>
      <c r="F222" s="19">
        <f>'JAN 24'!F222+'FEB 24'!F222</f>
        <v>0</v>
      </c>
      <c r="G222" s="17">
        <f t="shared" si="20"/>
        <v>13124</v>
      </c>
      <c r="H222" s="17"/>
      <c r="I222" s="34">
        <f t="shared" si="14"/>
        <v>13124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'[5]2024'!$SC$24</f>
        <v>256.39999999999998</v>
      </c>
      <c r="F223" s="19">
        <f>'JAN 24'!F223+'FEB 24'!F223</f>
        <v>0</v>
      </c>
      <c r="G223" s="17">
        <f t="shared" si="20"/>
        <v>256.39999999999998</v>
      </c>
      <c r="H223" s="17"/>
      <c r="I223" s="34">
        <f t="shared" si="14"/>
        <v>256.39999999999998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'[5]2024'!$OX$34</f>
        <v>271000</v>
      </c>
      <c r="F225" s="19">
        <f>'JAN 24'!F225+'FEB 24'!F225</f>
        <v>0</v>
      </c>
      <c r="G225" s="17">
        <f>E225-F225</f>
        <v>271000</v>
      </c>
      <c r="H225" s="17"/>
      <c r="I225" s="34">
        <f t="shared" si="14"/>
        <v>271000</v>
      </c>
      <c r="J225" s="40">
        <f t="shared" si="14"/>
        <v>0</v>
      </c>
      <c r="K225" s="26">
        <f>SUM(I224:I228)</f>
        <v>2771000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v>0</v>
      </c>
      <c r="F227" s="19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'[5]2024'!$PF$21</f>
        <v>2500000</v>
      </c>
      <c r="F228" s="19">
        <f>'JAN 24'!F228+'FEB 24'!F228</f>
        <v>0</v>
      </c>
      <c r="G228" s="17">
        <f t="shared" si="20"/>
        <v>2500000</v>
      </c>
      <c r="H228" s="17"/>
      <c r="I228" s="34">
        <f t="shared" si="14"/>
        <v>2500000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2809889.4</v>
      </c>
      <c r="F229" s="28">
        <f>SUM(F217:F228)</f>
        <v>0</v>
      </c>
      <c r="G229" s="27">
        <f>SUM(G217:G228)</f>
        <v>2809889.4</v>
      </c>
      <c r="H229" s="27">
        <f>SUM(H218:H228)</f>
        <v>0</v>
      </c>
      <c r="I229" s="58">
        <f>G229</f>
        <v>2809889.4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2208264.9858342349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3524582421.7174778</v>
      </c>
      <c r="F231" s="58">
        <f>F229+F204+F193+F184+F177+F171+F165+F157+F124+F104+F93+F88+F55+F47+F28+F19+F15+F141+F100+F168+F120+F85+F65+F39+F75+F215</f>
        <v>3524582421.7174778</v>
      </c>
      <c r="G231" s="27">
        <f>G229+G204+G193+G184+G177+G171+G168+G157+G85+G65+G55+G47+G42+G39+G28+G19+G15+G165</f>
        <v>10450100930.8652</v>
      </c>
      <c r="H231" s="27">
        <f>H215+H141+H124+H117+H109+H104+H100+H93+H75+H112+H120</f>
        <v>10450100930.8652</v>
      </c>
      <c r="I231" s="87">
        <f>I229+I215+I204+I193+I184+I177+I171+I157+I141+I165+I168</f>
        <v>426551511.85227799</v>
      </c>
      <c r="J231" s="87">
        <f>J229+J215+J204+J193+J184+J177+J171+J157+J141</f>
        <v>442941492.17684692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16389980.324568927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426551511.85227799</v>
      </c>
      <c r="J233" s="88">
        <f>J231-J232</f>
        <v>426551511.85227799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16389980.324568927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16389980.324568927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11" zoomScaleNormal="100" workbookViewId="0">
      <selection activeCell="L215" sqref="L215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24'!E7+'APR 24'!E7+'MEI 24'!E7+'JUNI 24'!E7+'JULI 24'!E7</f>
        <v>6982690184.9787836</v>
      </c>
      <c r="F7" s="19">
        <f>'FEB JL 24'!F7+'MAR 24'!F7+'APR 24'!F7+'MEI 24'!F7+'JUNI 24'!F7+'JULI 24'!F7</f>
        <v>6982696999</v>
      </c>
      <c r="G7" s="94">
        <f>C7+E7-F7</f>
        <v>2009625.9787836075</v>
      </c>
      <c r="H7" s="94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24'!E8+'APR 24'!E8+'MEI 24'!E8+'JUNI 24'!E8+'JULI 24'!E8</f>
        <v>0</v>
      </c>
      <c r="F8" s="19">
        <f>'FEB JL 24'!F8+'MAR 24'!F8+'APR 24'!F8+'MEI 24'!F8+'JUNI 24'!F8+'JULI 24'!F8</f>
        <v>0</v>
      </c>
      <c r="G8" s="94">
        <f t="shared" ref="G8:G14" si="0">C8+E8-F8</f>
        <v>0</v>
      </c>
      <c r="H8" s="94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24'!E9+'APR 24'!E9+'MEI 24'!E9+'JUNI 24'!E9+'JULI 24'!E9</f>
        <v>1771265518</v>
      </c>
      <c r="F9" s="19">
        <f>'FEB JL 24'!F9+'MAR 24'!F9+'APR 24'!F9+'MEI 24'!F9+'JUNI 24'!F9+'JULI 24'!F9</f>
        <v>3032203334</v>
      </c>
      <c r="G9" s="94">
        <f t="shared" si="0"/>
        <v>124306969</v>
      </c>
      <c r="H9" s="94"/>
      <c r="I9" s="39"/>
      <c r="J9" s="40"/>
      <c r="K9" s="5"/>
      <c r="L9" s="26">
        <f>F9-E9</f>
        <v>1260937816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24'!E10+'APR 24'!E10+'MEI 24'!E10+'JUNI 24'!E10+'JULI 24'!E10</f>
        <v>17675108</v>
      </c>
      <c r="F10" s="19">
        <f>'FEB JL 24'!F10+'MAR 24'!F10+'APR 24'!F10+'MEI 24'!F10+'JUNI 24'!F10+'JULI 24'!F10</f>
        <v>100095275</v>
      </c>
      <c r="G10" s="94">
        <f t="shared" si="0"/>
        <v>9762963</v>
      </c>
      <c r="H10" s="94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24'!E11+'APR 24'!E11+'MEI 24'!E11+'JUNI 24'!E11+'JULI 24'!E11</f>
        <v>0</v>
      </c>
      <c r="F11" s="19">
        <f>'FEB JL 24'!F11+'MAR 24'!F11+'APR 24'!F11+'MEI 24'!F11+'JUNI 24'!F11+'JULI 24'!F11</f>
        <v>0</v>
      </c>
      <c r="G11" s="94">
        <f t="shared" si="0"/>
        <v>0</v>
      </c>
      <c r="H11" s="94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24'!E12+'APR 24'!E12+'MEI 24'!E12+'JUNI 24'!E12+'JULI 24'!E12</f>
        <v>114487665</v>
      </c>
      <c r="F12" s="19">
        <f>'FEB JL 24'!F12+'MAR 24'!F12+'APR 24'!F12+'MEI 24'!F12+'JUNI 24'!F12+'JULI 24'!F12</f>
        <v>530213063</v>
      </c>
      <c r="G12" s="94">
        <f t="shared" si="0"/>
        <v>39616873</v>
      </c>
      <c r="H12" s="94"/>
      <c r="I12" s="39"/>
      <c r="J12" s="40"/>
      <c r="K12" s="23">
        <f>SUM(G8:G14)</f>
        <v>224414452.80000001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24'!E13+'APR 24'!E13+'MEI 24'!E13+'JUNI 24'!E13+'JULI 24'!E13</f>
        <v>1321249</v>
      </c>
      <c r="F13" s="19">
        <f>'FEB JL 24'!F13+'MAR 24'!F13+'APR 24'!F13+'MEI 24'!F13+'JUNI 24'!F13+'JULI 24'!F13</f>
        <v>700364244</v>
      </c>
      <c r="G13" s="94">
        <f t="shared" si="0"/>
        <v>29521711</v>
      </c>
      <c r="H13" s="94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24'!E14+'APR 24'!E14+'MEI 24'!E14+'JUNI 24'!E14+'JULI 24'!E14</f>
        <v>442522797.52999997</v>
      </c>
      <c r="F14" s="19">
        <f>'FEB JL 24'!F14+'MAR 24'!F14+'APR 24'!F14+'MEI 24'!F14+'JUNI 24'!F14+'JULI 24'!F14</f>
        <v>459218275.72999996</v>
      </c>
      <c r="G14" s="94">
        <f t="shared" si="0"/>
        <v>21205936.800000012</v>
      </c>
      <c r="H14" s="94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9329962522.5087833</v>
      </c>
      <c r="F15" s="28">
        <f>SUM(F7:F14)</f>
        <v>11804791190.73</v>
      </c>
      <c r="G15" s="95">
        <f>C15+E15-F15</f>
        <v>226424078.7787838</v>
      </c>
      <c r="H15" s="95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94">
        <f t="shared" ref="G16:G59" si="1">C16+E16-F16</f>
        <v>0</v>
      </c>
      <c r="H16" s="94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24'!E17+'APR 24'!E17+'MEI 24'!E17+'JUNI 24'!E17+'JULI 24'!E17</f>
        <v>626093430.89999998</v>
      </c>
      <c r="F17" s="19">
        <f>'FEB JL 24'!F17+'MAR 24'!F17+'APR 24'!F17+'MEI 24'!F17+'JUNI 24'!F17+'JULI 24'!F17</f>
        <v>533373133</v>
      </c>
      <c r="G17" s="94">
        <f t="shared" si="1"/>
        <v>92720297.899999976</v>
      </c>
      <c r="H17" s="94"/>
      <c r="I17" s="39"/>
      <c r="J17" s="40"/>
      <c r="K17" s="26">
        <f>G17-'[2]FC Samya'!$F$103</f>
        <v>89633934.899999976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24'!E18+'APR 24'!E18+'MEI 24'!E18+'JUNI 24'!E18+'JULI 24'!E18</f>
        <v>1673514286.7608001</v>
      </c>
      <c r="F18" s="19">
        <f>'FEB JL 24'!F18+'MAR 24'!F18+'APR 24'!F18+'MEI 24'!F18+'JUNI 24'!F18+'JULI 24'!F18</f>
        <v>1484754963.9787838</v>
      </c>
      <c r="G18" s="94">
        <f t="shared" si="1"/>
        <v>497000414.78201628</v>
      </c>
      <c r="H18" s="94"/>
      <c r="I18" s="39"/>
      <c r="J18" s="40"/>
      <c r="K18" s="37">
        <f>E18-F18</f>
        <v>188759322.78201628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2299607717.6608</v>
      </c>
      <c r="F19" s="28">
        <f>SUM(F17:F18)</f>
        <v>2018128096.9787838</v>
      </c>
      <c r="G19" s="95">
        <f>C19+E19-F19</f>
        <v>589720712.68201613</v>
      </c>
      <c r="H19" s="95"/>
      <c r="I19" s="79"/>
      <c r="J19" s="40"/>
      <c r="K19" s="26">
        <f>'[1]OKTOBER JL'!G9+'JULI JL 24'!G9</f>
        <v>1014501427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94">
        <f t="shared" si="1"/>
        <v>0</v>
      </c>
      <c r="H20" s="94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24'!E21+'APR 24'!E21+'MEI 24'!E21+'JUNI 24'!E21+'JULI 24'!E21</f>
        <v>0</v>
      </c>
      <c r="F21" s="19">
        <f>'FEB JL 24'!F21+'MAR 24'!F21+'APR 24'!F21+'MEI 24'!F21+'JUNI 24'!F21+'JULI 24'!F21</f>
        <v>0</v>
      </c>
      <c r="G21" s="94">
        <f t="shared" si="1"/>
        <v>0</v>
      </c>
      <c r="H21" s="94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24'!E22+'APR 24'!E22+'MEI 24'!E22+'JUNI 24'!E22+'JULI 24'!E22</f>
        <v>0</v>
      </c>
      <c r="F22" s="19">
        <f>'FEB JL 24'!F22+'MAR 24'!F22+'APR 24'!F22+'MEI 24'!F22+'JUNI 24'!F22+'JULI 24'!F22</f>
        <v>0</v>
      </c>
      <c r="G22" s="94">
        <f t="shared" si="1"/>
        <v>90596724</v>
      </c>
      <c r="H22" s="94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24'!E23+'APR 24'!E23+'MEI 24'!E23+'JUNI 24'!E23+'JULI 24'!E23</f>
        <v>0</v>
      </c>
      <c r="F23" s="19">
        <f>'FEB JL 24'!F23+'MAR 24'!F23+'APR 24'!F23+'MEI 24'!F23+'JUNI 24'!F23+'JULI 24'!F23</f>
        <v>0</v>
      </c>
      <c r="G23" s="94">
        <f t="shared" si="1"/>
        <v>36376060</v>
      </c>
      <c r="H23" s="94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24'!E24+'APR 24'!E24+'MEI 24'!E24+'JUNI 24'!E24+'JULI 24'!E24</f>
        <v>0</v>
      </c>
      <c r="F24" s="19">
        <f>'FEB JL 24'!F24+'MAR 24'!F24+'APR 24'!F24+'MEI 24'!F24+'JUNI 24'!F24+'JULI 24'!F24</f>
        <v>0</v>
      </c>
      <c r="G24" s="94">
        <f t="shared" si="1"/>
        <v>16920000</v>
      </c>
      <c r="H24" s="94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24'!E25+'APR 24'!E25+'MEI 24'!E25+'JUNI 24'!E25+'JULI 24'!E25</f>
        <v>0</v>
      </c>
      <c r="F25" s="19">
        <f>'FEB JL 24'!F25+'MAR 24'!F25+'APR 24'!F25+'MEI 24'!F25+'JUNI 24'!F25+'JULI 24'!F25</f>
        <v>0</v>
      </c>
      <c r="G25" s="94">
        <f t="shared" si="1"/>
        <v>0</v>
      </c>
      <c r="H25" s="94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24'!E26+'APR 24'!E26+'MEI 24'!E26+'JUNI 24'!E26+'JULI 24'!E26</f>
        <v>0</v>
      </c>
      <c r="F26" s="19">
        <f>'FEB JL 24'!F26+'MAR 24'!F26+'APR 24'!F26+'MEI 24'!F26+'JUNI 24'!F26+'JULI 24'!F26</f>
        <v>0</v>
      </c>
      <c r="G26" s="94">
        <f t="shared" si="1"/>
        <v>7350000</v>
      </c>
      <c r="H26" s="94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24'!E27+'APR 24'!E27+'MEI 24'!E27+'JUNI 24'!E27+'JULI 24'!E27</f>
        <v>0</v>
      </c>
      <c r="F27" s="19">
        <f>'FEB JL 24'!F27+'MAR 24'!F27+'APR 24'!F27+'MEI 24'!F27+'JUNI 24'!F27+'JULI 24'!F27</f>
        <v>0</v>
      </c>
      <c r="G27" s="94">
        <f t="shared" si="1"/>
        <v>16000000</v>
      </c>
      <c r="H27" s="94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95">
        <f>C28+E28-F28</f>
        <v>167242784</v>
      </c>
      <c r="H28" s="95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94">
        <f t="shared" si="1"/>
        <v>0</v>
      </c>
      <c r="H29" s="94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24'!E30+'APR 24'!E30+'MEI 24'!E30+'JUNI 24'!E30+'JULI 24'!E30</f>
        <v>0</v>
      </c>
      <c r="F30" s="19">
        <f>'FEB JL 24'!F30+'MAR 24'!F30+'APR 24'!F30+'MEI 24'!F30+'JUNI 24'!F30+'JULI 24'!F30</f>
        <v>0</v>
      </c>
      <c r="G30" s="94">
        <f>C30+E30-F30</f>
        <v>11744635</v>
      </c>
      <c r="H30" s="94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24'!E31+'APR 24'!E31+'MEI 24'!E31+'JUNI 24'!E31+'JULI 24'!E31</f>
        <v>0</v>
      </c>
      <c r="F31" s="19">
        <f>'FEB JL 24'!F31+'MAR 24'!F31+'APR 24'!F31+'MEI 24'!F31+'JUNI 24'!F31+'JULI 24'!F31</f>
        <v>0</v>
      </c>
      <c r="G31" s="94">
        <f t="shared" ref="G31:G38" si="2">C31+E31-F31</f>
        <v>114000000</v>
      </c>
      <c r="H31" s="94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24'!E32+'APR 24'!E32+'MEI 24'!E32+'JUNI 24'!E32+'JULI 24'!E32</f>
        <v>0</v>
      </c>
      <c r="F32" s="19">
        <f>'FEB JL 24'!F32+'MAR 24'!F32+'APR 24'!F32+'MEI 24'!F32+'JUNI 24'!F32+'JULI 24'!F32</f>
        <v>0</v>
      </c>
      <c r="G32" s="94">
        <f t="shared" si="2"/>
        <v>28323470</v>
      </c>
      <c r="H32" s="94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24'!E33+'APR 24'!E33+'MEI 24'!E33+'JUNI 24'!E33+'JULI 24'!E33</f>
        <v>0</v>
      </c>
      <c r="F33" s="19">
        <f>'FEB JL 24'!F33+'MAR 24'!F33+'APR 24'!F33+'MEI 24'!F33+'JUNI 24'!F33+'JULI 24'!F33</f>
        <v>0</v>
      </c>
      <c r="G33" s="94">
        <f t="shared" si="2"/>
        <v>50000000</v>
      </c>
      <c r="H33" s="94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24'!E34+'APR 24'!E34+'MEI 24'!E34+'JUNI 24'!E34+'JULI 24'!E34</f>
        <v>0</v>
      </c>
      <c r="F34" s="19">
        <f>'FEB JL 24'!F34+'MAR 24'!F34+'APR 24'!F34+'MEI 24'!F34+'JUNI 24'!F34+'JULI 24'!F34</f>
        <v>0</v>
      </c>
      <c r="G34" s="94">
        <f t="shared" si="2"/>
        <v>23000000</v>
      </c>
      <c r="H34" s="94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24'!E35+'APR 24'!E35+'MEI 24'!E35+'JUNI 24'!E35+'JULI 24'!E35</f>
        <v>0</v>
      </c>
      <c r="F35" s="19">
        <f>'FEB JL 24'!F35+'MAR 24'!F35+'APR 24'!F35+'MEI 24'!F35+'JUNI 24'!F35+'JULI 24'!F35</f>
        <v>0</v>
      </c>
      <c r="G35" s="94">
        <f t="shared" si="2"/>
        <v>35896000</v>
      </c>
      <c r="H35" s="94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24'!E36+'APR 24'!E36+'MEI 24'!E36+'JUNI 24'!E36+'JULI 24'!E36</f>
        <v>0</v>
      </c>
      <c r="F36" s="19">
        <f>'FEB JL 24'!F36+'MAR 24'!F36+'APR 24'!F36+'MEI 24'!F36+'JUNI 24'!F36+'JULI 24'!F36</f>
        <v>0</v>
      </c>
      <c r="G36" s="94">
        <f t="shared" si="2"/>
        <v>163136696</v>
      </c>
      <c r="H36" s="94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24'!E37+'APR 24'!E37+'MEI 24'!E37+'JUNI 24'!E37+'JULI 24'!E37</f>
        <v>0</v>
      </c>
      <c r="F37" s="19">
        <f>'FEB JL 24'!F37+'MAR 24'!F37+'APR 24'!F37+'MEI 24'!F37+'JUNI 24'!F37+'JULI 24'!F37</f>
        <v>0</v>
      </c>
      <c r="G37" s="94">
        <f t="shared" si="2"/>
        <v>92144250</v>
      </c>
      <c r="H37" s="94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24'!E38+'APR 24'!E38+'MEI 24'!E38+'JUNI 24'!E38+'JULI 24'!E38</f>
        <v>0</v>
      </c>
      <c r="F38" s="19">
        <f>'FEB JL 24'!F38+'MAR 24'!F38+'APR 24'!F38+'MEI 24'!F38+'JUNI 24'!F38+'JULI 24'!F38</f>
        <v>0</v>
      </c>
      <c r="G38" s="94">
        <f t="shared" si="2"/>
        <v>56674500</v>
      </c>
      <c r="H38" s="94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95">
        <f>C39+E39-F39</f>
        <v>574919551</v>
      </c>
      <c r="H39" s="94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94"/>
      <c r="H40" s="94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24'!E41+'APR 24'!E41+'MEI 24'!E41+'JUNI 24'!E41+'JULI 24'!E41</f>
        <v>0</v>
      </c>
      <c r="F41" s="19">
        <f>'FEB JL 24'!F41+'MAR 24'!F41+'APR 24'!F41+'MEI 24'!F41+'JUNI 24'!F41+'JULI 24'!F41</f>
        <v>0</v>
      </c>
      <c r="G41" s="94">
        <f>C41+E41-F41</f>
        <v>1779740836</v>
      </c>
      <c r="H41" s="94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95">
        <f>C42+E42-F42</f>
        <v>1779740836</v>
      </c>
      <c r="H42" s="94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94"/>
      <c r="H43" s="94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24'!E44+'APR 24'!E44+'MEI 24'!E44+'JUNI 24'!E44+'JULI 24'!E44</f>
        <v>1463233496</v>
      </c>
      <c r="F44" s="19">
        <f>'FEB JL 24'!F44+'MAR 24'!F44+'APR 24'!F44+'MEI 24'!F44+'JUNI 24'!F44+'JULI 24'!F44</f>
        <v>1472722826.016768</v>
      </c>
      <c r="G44" s="94">
        <f>C44+E44-F44</f>
        <v>384147645.98323202</v>
      </c>
      <c r="H44" s="94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24'!E45+'APR 24'!E45+'MEI 24'!E45+'JUNI 24'!E45+'JULI 24'!E45</f>
        <v>0</v>
      </c>
      <c r="F45" s="19">
        <f>'FEB JL 24'!F45+'MAR 24'!F45+'APR 24'!F45+'MEI 24'!F45+'JUNI 24'!F45+'JULI 24'!F45</f>
        <v>0</v>
      </c>
      <c r="G45" s="94">
        <f t="shared" ref="G45:G46" si="3">C45+E45-F45</f>
        <v>15000000</v>
      </c>
      <c r="H45" s="94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24'!E46+'APR 24'!E46+'MEI 24'!E46+'JUNI 24'!E46+'JULI 24'!E46</f>
        <v>0</v>
      </c>
      <c r="F46" s="19">
        <f>'FEB JL 24'!F46+'MAR 24'!F46+'APR 24'!F46+'MEI 24'!F46+'JUNI 24'!F46+'JULI 24'!F46</f>
        <v>0</v>
      </c>
      <c r="G46" s="94">
        <f t="shared" si="3"/>
        <v>0</v>
      </c>
      <c r="H46" s="94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1463233496</v>
      </c>
      <c r="F47" s="28">
        <f>SUM(F44:F46)</f>
        <v>1472722826.016768</v>
      </c>
      <c r="G47" s="95">
        <f>C47+E47-F47</f>
        <v>399147645.98323202</v>
      </c>
      <c r="H47" s="95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94">
        <f t="shared" si="1"/>
        <v>0</v>
      </c>
      <c r="H48" s="94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24'!E49+'APR 24'!E49+'MEI 24'!E49+'JUNI 24'!E49+'JULI 24'!E49</f>
        <v>0</v>
      </c>
      <c r="F49" s="19">
        <f>'FEB JL 24'!F49+'MAR 24'!F49+'APR 24'!F49+'MEI 24'!F49+'JUNI 24'!F49+'JULI 24'!F49</f>
        <v>0</v>
      </c>
      <c r="G49" s="94">
        <f t="shared" si="1"/>
        <v>0</v>
      </c>
      <c r="H49" s="94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24'!E50+'APR 24'!E50+'MEI 24'!E50+'JUNI 24'!E50+'JULI 24'!E50</f>
        <v>0</v>
      </c>
      <c r="F50" s="19">
        <f>'FEB JL 24'!F50+'MAR 24'!F50+'APR 24'!F50+'MEI 24'!F50+'JUNI 24'!F50+'JULI 24'!F50</f>
        <v>0</v>
      </c>
      <c r="G50" s="94">
        <f t="shared" si="1"/>
        <v>0</v>
      </c>
      <c r="H50" s="94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24'!E51+'APR 24'!E51+'MEI 24'!E51+'JUNI 24'!E51+'JULI 24'!E51</f>
        <v>2358574</v>
      </c>
      <c r="F51" s="19">
        <f>'FEB JL 24'!F51+'MAR 24'!F51+'APR 24'!F51+'MEI 24'!F51+'JUNI 24'!F51+'JULI 24'!F51</f>
        <v>0</v>
      </c>
      <c r="G51" s="94">
        <f>C51+E51-F51</f>
        <v>2358574</v>
      </c>
      <c r="H51" s="94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24'!E52+'APR 24'!E52+'MEI 24'!E52+'JUNI 24'!E52+'JULI 24'!E52</f>
        <v>0</v>
      </c>
      <c r="F52" s="19">
        <f>'FEB JL 24'!F52+'MAR 24'!F52+'APR 24'!F52+'MEI 24'!F52+'JUNI 24'!F52+'JULI 24'!F52</f>
        <v>0</v>
      </c>
      <c r="G52" s="94">
        <f t="shared" si="1"/>
        <v>0</v>
      </c>
      <c r="H52" s="94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24'!E53+'APR 24'!E53+'MEI 24'!E53+'JUNI 24'!E53+'JULI 24'!E53</f>
        <v>12783017</v>
      </c>
      <c r="F53" s="19">
        <f>'FEB JL 24'!F53+'MAR 24'!F53+'APR 24'!F53+'MEI 24'!F53+'JUNI 24'!F53+'JULI 24'!F53</f>
        <v>0</v>
      </c>
      <c r="G53" s="94">
        <f>C53+E53-F53</f>
        <v>12783017</v>
      </c>
      <c r="H53" s="94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24'!E54+'APR 24'!E54+'MEI 24'!E54+'JUNI 24'!E54+'JULI 24'!E54</f>
        <v>0</v>
      </c>
      <c r="F54" s="19">
        <f>'FEB JL 24'!F54+'MAR 24'!F54+'APR 24'!F54+'MEI 24'!F54+'JUNI 24'!F54+'JULI 24'!F54</f>
        <v>0</v>
      </c>
      <c r="G54" s="94">
        <f>C54+E54-F54</f>
        <v>0</v>
      </c>
      <c r="H54" s="94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15141591</v>
      </c>
      <c r="F55" s="28">
        <f>SUM(F49:F54)</f>
        <v>0</v>
      </c>
      <c r="G55" s="95">
        <f>C55+E55-F55</f>
        <v>15141591</v>
      </c>
      <c r="H55" s="94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94">
        <f t="shared" si="1"/>
        <v>0</v>
      </c>
      <c r="H56" s="94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24'!E57+'APR 24'!E57+'MEI 24'!E57+'JUNI 24'!E57+'JULI 24'!E57</f>
        <v>0</v>
      </c>
      <c r="F57" s="19">
        <f>'FEB JL 24'!F57+'MAR 24'!F57+'APR 24'!F57+'MEI 24'!F57+'JUNI 24'!F57+'JULI 24'!F57</f>
        <v>0</v>
      </c>
      <c r="G57" s="94">
        <f t="shared" si="1"/>
        <v>0</v>
      </c>
      <c r="H57" s="94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94">
        <f t="shared" si="1"/>
        <v>0</v>
      </c>
      <c r="H58" s="94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94">
        <f t="shared" si="1"/>
        <v>0</v>
      </c>
      <c r="H59" s="94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24'!E60+'APR 24'!E60+'MEI 24'!E60+'JUNI 24'!E60+'JULI 24'!E60</f>
        <v>0</v>
      </c>
      <c r="F60" s="19">
        <f>'FEB JL 24'!F60+'MAR 24'!F60+'APR 24'!F60+'MEI 24'!F60+'JUNI 24'!F60+'JULI 24'!F60</f>
        <v>0</v>
      </c>
      <c r="G60" s="94">
        <f>C60+E60</f>
        <v>133575400</v>
      </c>
      <c r="H60" s="94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24'!E61+'APR 24'!E61+'MEI 24'!E61+'JUNI 24'!E61+'JULI 24'!E61</f>
        <v>0</v>
      </c>
      <c r="F61" s="19">
        <f>'FEB JL 24'!F61+'MAR 24'!F61+'APR 24'!F61+'MEI 24'!F61+'JUNI 24'!F61+'JULI 24'!F61</f>
        <v>0</v>
      </c>
      <c r="G61" s="94">
        <f t="shared" ref="G61:G64" si="4">C61+E61</f>
        <v>14119000</v>
      </c>
      <c r="H61" s="94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24'!E62+'APR 24'!E62+'MEI 24'!E62+'JUNI 24'!E62+'JULI 24'!E62</f>
        <v>0</v>
      </c>
      <c r="F62" s="19">
        <f>'FEB JL 24'!F62+'MAR 24'!F62+'APR 24'!F62+'MEI 24'!F62+'JUNI 24'!F62+'JULI 24'!F62</f>
        <v>0</v>
      </c>
      <c r="G62" s="94">
        <f t="shared" si="4"/>
        <v>141599000</v>
      </c>
      <c r="H62" s="94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24'!E63+'APR 24'!E63+'MEI 24'!E63+'JUNI 24'!E63+'JULI 24'!E63</f>
        <v>0</v>
      </c>
      <c r="F63" s="19">
        <f>'FEB JL 24'!F63+'MAR 24'!F63+'APR 24'!F63+'MEI 24'!F63+'JUNI 24'!F63+'JULI 24'!F63</f>
        <v>0</v>
      </c>
      <c r="G63" s="94">
        <f t="shared" si="4"/>
        <v>1111955700</v>
      </c>
      <c r="H63" s="94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24'!E64+'APR 24'!E64+'MEI 24'!E64+'JUNI 24'!E64+'JULI 24'!E64</f>
        <v>0</v>
      </c>
      <c r="F64" s="19">
        <f>'FEB JL 24'!F64+'MAR 24'!F64+'APR 24'!F64+'MEI 24'!F64+'JUNI 24'!F64+'JULI 24'!F64</f>
        <v>0</v>
      </c>
      <c r="G64" s="94">
        <f t="shared" si="4"/>
        <v>2167650</v>
      </c>
      <c r="H64" s="94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95">
        <f>C65+E65-F65</f>
        <v>1403416750</v>
      </c>
      <c r="H65" s="95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94"/>
      <c r="H66" s="94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24'!E67+'APR 24'!E67+'MEI 24'!E67+'JUNI 24'!E67+'JULI 24'!E67</f>
        <v>0</v>
      </c>
      <c r="F67" s="19">
        <f>'FEB JL 24'!F67+'MAR 24'!F67+'APR 24'!F67+'MEI 24'!F67+'JUNI 24'!F67+'JULI 24'!F67</f>
        <v>0</v>
      </c>
      <c r="G67" s="94"/>
      <c r="H67" s="94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94"/>
      <c r="H68" s="94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94"/>
      <c r="H69" s="94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24'!E70+'APR 24'!E70+'MEI 24'!E70+'JUNI 24'!E70+'JULI 24'!E70</f>
        <v>0</v>
      </c>
      <c r="F70" s="19">
        <f>'FEB JL 24'!F70+'MAR 24'!F70+'APR 24'!F70+'MEI 24'!F70+'JUNI 24'!F70+'JULI 24'!F70</f>
        <v>2945833.3333333335</v>
      </c>
      <c r="G70" s="94"/>
      <c r="H70" s="94">
        <f>D70+F70</f>
        <v>82715900.333333328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24'!E71+'APR 24'!E71+'MEI 24'!E71+'JUNI 24'!E71+'JULI 24'!E71</f>
        <v>0</v>
      </c>
      <c r="F71" s="19">
        <f>'FEB JL 24'!F71+'MAR 24'!F71+'APR 24'!F71+'MEI 24'!F71+'JUNI 24'!F71+'JULI 24'!F71</f>
        <v>0</v>
      </c>
      <c r="G71" s="94"/>
      <c r="H71" s="94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24'!E72+'APR 24'!E72+'MEI 24'!E72+'JUNI 24'!E72+'JULI 24'!E72</f>
        <v>0</v>
      </c>
      <c r="F72" s="19">
        <f>'FEB JL 24'!F72+'MAR 24'!F72+'APR 24'!F72+'MEI 24'!F72+'JUNI 24'!F72+'JULI 24'!F72</f>
        <v>5752979.166666667</v>
      </c>
      <c r="G72" s="94"/>
      <c r="H72" s="94">
        <f t="shared" si="5"/>
        <v>124764271.16666667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24'!E73+'APR 24'!E73+'MEI 24'!E73+'JUNI 24'!E73+'JULI 24'!E73</f>
        <v>0</v>
      </c>
      <c r="F73" s="19">
        <f>'FEB JL 24'!F73+'MAR 24'!F73+'APR 24'!F73+'MEI 24'!F73+'JUNI 24'!F73+'JULI 24'!F73</f>
        <v>62590587.5</v>
      </c>
      <c r="G73" s="94"/>
      <c r="H73" s="94">
        <f t="shared" si="5"/>
        <v>721011727.5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24'!E74+'APR 24'!E74+'MEI 24'!E74+'JUNI 24'!E74+'JULI 24'!E74</f>
        <v>0</v>
      </c>
      <c r="F74" s="19">
        <f>'FEB JL 24'!F74+'MAR 24'!F74+'APR 24'!F74+'MEI 24'!F74+'JUNI 24'!F74+'JULI 24'!F74</f>
        <v>0</v>
      </c>
      <c r="G74" s="94"/>
      <c r="H74" s="94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71289400</v>
      </c>
      <c r="G75" s="95"/>
      <c r="H75" s="95">
        <f>D75+F75-E75</f>
        <v>939262549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94"/>
      <c r="H76" s="94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24'!E77+'APR 24'!E77+'MEI 24'!E77+'JUNI 24'!E77+'JULI 24'!E77</f>
        <v>0</v>
      </c>
      <c r="F77" s="19">
        <f>'FEB JL 24'!F77+'MAR 24'!F77+'APR 24'!F77+'MEI 24'!F77+'JUNI 24'!F77+'JULI 24'!F77</f>
        <v>0</v>
      </c>
      <c r="G77" s="94">
        <f t="shared" ref="G77:G84" si="6">C77+E77-F77</f>
        <v>400000000</v>
      </c>
      <c r="H77" s="94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24'!E78+'APR 24'!E78+'MEI 24'!E78+'JUNI 24'!E78+'JULI 24'!E78</f>
        <v>0</v>
      </c>
      <c r="F78" s="19">
        <f>'FEB JL 24'!F78+'MAR 24'!F78+'APR 24'!F78+'MEI 24'!F78+'JUNI 24'!F78+'JULI 24'!F78</f>
        <v>0</v>
      </c>
      <c r="G78" s="94">
        <f t="shared" si="6"/>
        <v>423111635</v>
      </c>
      <c r="H78" s="94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24'!E79+'APR 24'!E79+'MEI 24'!E79+'JUNI 24'!E79+'JULI 24'!E79</f>
        <v>0</v>
      </c>
      <c r="F79" s="19">
        <f>'FEB JL 24'!F79+'MAR 24'!F79+'APR 24'!F79+'MEI 24'!F79+'JUNI 24'!F79+'JULI 24'!F79</f>
        <v>0</v>
      </c>
      <c r="G79" s="94">
        <f t="shared" si="6"/>
        <v>950000000</v>
      </c>
      <c r="H79" s="94"/>
      <c r="I79" s="39"/>
      <c r="J79" s="40"/>
      <c r="K79" s="46">
        <f>E15+E19+E28+E47+E55+E75+E88+E93</f>
        <v>22143983537.169582</v>
      </c>
      <c r="L79" s="37">
        <f>F15+F19+F28+F47+F88+F93</f>
        <v>24032641473.725552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24'!E80+'APR 24'!E80+'MEI 24'!E80+'JUNI 24'!E80+'JULI 24'!E80</f>
        <v>0</v>
      </c>
      <c r="F80" s="19">
        <f>'FEB JL 24'!F80+'MAR 24'!F80+'APR 24'!F80+'MEI 24'!F80+'JUNI 24'!F80+'JULI 24'!F80</f>
        <v>0</v>
      </c>
      <c r="G80" s="94">
        <f t="shared" si="6"/>
        <v>0</v>
      </c>
      <c r="H80" s="94"/>
      <c r="I80" s="39"/>
      <c r="J80" s="40"/>
      <c r="K80" s="5"/>
      <c r="L80" s="26">
        <f>L79-K79</f>
        <v>1888657936.5559692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24'!E81+'APR 24'!E81+'MEI 24'!E81+'JUNI 24'!E81+'JULI 24'!E81</f>
        <v>0</v>
      </c>
      <c r="F81" s="19">
        <f>'FEB JL 24'!F81+'MAR 24'!F81+'APR 24'!F81+'MEI 24'!F81+'JUNI 24'!F81+'JULI 24'!F81</f>
        <v>0</v>
      </c>
      <c r="G81" s="94">
        <f t="shared" si="6"/>
        <v>276752100</v>
      </c>
      <c r="H81" s="94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24'!E82+'APR 24'!E82+'MEI 24'!E82+'JUNI 24'!E82+'JULI 24'!E82</f>
        <v>0</v>
      </c>
      <c r="F82" s="19">
        <f>'FEB JL 24'!F82+'MAR 24'!F82+'APR 24'!F82+'MEI 24'!F82+'JUNI 24'!F82+'JULI 24'!F82</f>
        <v>0</v>
      </c>
      <c r="G82" s="94">
        <f t="shared" si="6"/>
        <v>50750000</v>
      </c>
      <c r="H82" s="94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24'!E83+'APR 24'!E83+'MEI 24'!E83+'JUNI 24'!E83+'JULI 24'!E83</f>
        <v>1908405635</v>
      </c>
      <c r="F83" s="19">
        <f>'FEB JL 24'!F83+'MAR 24'!F83+'APR 24'!F83+'MEI 24'!F83+'JUNI 24'!F83+'JULI 24'!F83</f>
        <v>108464000</v>
      </c>
      <c r="G83" s="94">
        <f t="shared" si="6"/>
        <v>1877172635</v>
      </c>
      <c r="H83" s="94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24'!E84+'APR 24'!E84+'MEI 24'!E84+'JUNI 24'!E84+'JULI 24'!E84</f>
        <v>155100000</v>
      </c>
      <c r="F84" s="19">
        <f>'FEB JL 24'!F84+'MAR 24'!F84+'APR 24'!F84+'MEI 24'!F84+'JUNI 24'!F84+'JULI 24'!F84</f>
        <v>0</v>
      </c>
      <c r="G84" s="94">
        <f t="shared" si="6"/>
        <v>645100000</v>
      </c>
      <c r="H84" s="94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2063505635</v>
      </c>
      <c r="F85" s="28">
        <f>SUM(F77:F84)</f>
        <v>108464000</v>
      </c>
      <c r="G85" s="95">
        <f>C85+E85-F85</f>
        <v>4622886370</v>
      </c>
      <c r="H85" s="95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94"/>
      <c r="H86" s="94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24'!E87+'APR 24'!E87+'MEI 24'!E87+'JUNI 24'!E87+'JULI 24'!E87</f>
        <v>7162690185</v>
      </c>
      <c r="F87" s="19">
        <f>'FEB JL 24'!F87+'MAR 24'!F87+'APR 24'!F87+'MEI 24'!F87+'JUNI 24'!F87+'JULI 24'!F87</f>
        <v>7162690185</v>
      </c>
      <c r="G87" s="94"/>
      <c r="H87" s="94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7162690185</v>
      </c>
      <c r="F88" s="28">
        <f>SUM(F87)</f>
        <v>7162690185</v>
      </c>
      <c r="G88" s="95"/>
      <c r="H88" s="95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94"/>
      <c r="H89" s="94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24'!E90+'APR 24'!E90+'MEI 24'!E90+'JUNI 24'!E90+'JULI 24'!E90</f>
        <v>401657444</v>
      </c>
      <c r="F90" s="19">
        <f>'FEB JL 24'!F90+'MAR 24'!F90+'APR 24'!F90+'MEI 24'!F90+'JUNI 24'!F90+'JULI 24'!F90</f>
        <v>329283144</v>
      </c>
      <c r="G90" s="94"/>
      <c r="H90" s="94">
        <f>D90-E90+F90</f>
        <v>6320576</v>
      </c>
      <c r="I90" s="39"/>
      <c r="J90" s="40"/>
      <c r="K90" s="35"/>
      <c r="L90" s="26">
        <f>H90+H91</f>
        <v>177080812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24'!E91+'APR 24'!E91+'MEI 24'!E91+'JUNI 24'!E91+'JULI 24'!E91</f>
        <v>1471690581</v>
      </c>
      <c r="F91" s="19">
        <f>'FEB JL 24'!F91+'MAR 24'!F91+'APR 24'!F91+'MEI 24'!F91+'JUNI 24'!F91+'JULI 24'!F91</f>
        <v>1245026031</v>
      </c>
      <c r="G91" s="94"/>
      <c r="H91" s="94">
        <f t="shared" si="7"/>
        <v>170760236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24'!E92+'APR 24'!E92+'MEI 24'!E92+'JUNI 24'!E92+'JULI 24'!E92</f>
        <v>0</v>
      </c>
      <c r="F92" s="19">
        <f>'FEB JL 24'!F92+'MAR 24'!F92+'APR 24'!F92+'MEI 24'!F92+'JUNI 24'!F92+'JULI 24'!F92</f>
        <v>0</v>
      </c>
      <c r="G92" s="94"/>
      <c r="H92" s="94">
        <f t="shared" si="7"/>
        <v>0</v>
      </c>
      <c r="I92" s="39"/>
      <c r="J92" s="40"/>
      <c r="K92" s="23"/>
      <c r="L92" s="37">
        <f>L91-L90</f>
        <v>-107109712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1873348025</v>
      </c>
      <c r="F93" s="28">
        <f>SUM(F90:F92)</f>
        <v>1574309175</v>
      </c>
      <c r="G93" s="95"/>
      <c r="H93" s="95">
        <f>D93-E93+F93</f>
        <v>177080812</v>
      </c>
      <c r="I93" s="79"/>
      <c r="J93" s="40"/>
      <c r="K93" s="23">
        <f>E93-F93</f>
        <v>299038850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94"/>
      <c r="H94" s="94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24'!E95+'APR 24'!E95+'MEI 24'!E95+'JUNI 24'!E95+'JULI 24'!E95</f>
        <v>94588826</v>
      </c>
      <c r="F95" s="19">
        <f>'FEB JL 24'!F95+'MAR 24'!F95+'APR 24'!F95+'MEI 24'!F95+'JUNI 24'!F95+'JULI 24'!F95</f>
        <v>191647401.21863785</v>
      </c>
      <c r="G95" s="94"/>
      <c r="H95" s="94">
        <f>D95-E95+F95</f>
        <v>97058575.218637854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24'!E96+'APR 24'!E96+'MEI 24'!E96+'JUNI 24'!E96+'JULI 24'!E96</f>
        <v>0</v>
      </c>
      <c r="F96" s="19">
        <f>'FEB JL 24'!F96+'MAR 24'!F96+'APR 24'!F96+'MEI 24'!F96+'JUNI 24'!F96+'JULI 24'!F96</f>
        <v>0</v>
      </c>
      <c r="G96" s="94"/>
      <c r="H96" s="94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24'!E97+'APR 24'!E97+'MEI 24'!E97+'JUNI 24'!E97+'JULI 24'!E97</f>
        <v>0</v>
      </c>
      <c r="F97" s="19">
        <f>'FEB JL 24'!F97+'MAR 24'!F97+'APR 24'!F97+'MEI 24'!F97+'JUNI 24'!F97+'JULI 24'!F97</f>
        <v>0</v>
      </c>
      <c r="G97" s="94"/>
      <c r="H97" s="94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24'!E98+'APR 24'!E98+'MEI 24'!E98+'JUNI 24'!E98+'JULI 24'!E98</f>
        <v>0</v>
      </c>
      <c r="F98" s="19">
        <f>'FEB JL 24'!F98+'MAR 24'!F98+'APR 24'!F98+'MEI 24'!F98+'JUNI 24'!F98+'JULI 24'!F98</f>
        <v>0</v>
      </c>
      <c r="G98" s="94"/>
      <c r="H98" s="94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24'!E99+'APR 24'!E99+'MEI 24'!E99+'JUNI 24'!E99+'JULI 24'!E99</f>
        <v>32834404</v>
      </c>
      <c r="F99" s="19">
        <f>'FEB JL 24'!F99+'MAR 24'!F99+'APR 24'!F99+'MEI 24'!F99+'JUNI 24'!F99+'JULI 24'!F99</f>
        <v>0</v>
      </c>
      <c r="G99" s="94"/>
      <c r="H99" s="94">
        <f t="shared" si="8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127423230</v>
      </c>
      <c r="F100" s="53">
        <f>SUM(F95:F99)</f>
        <v>191647401.21863785</v>
      </c>
      <c r="G100" s="95"/>
      <c r="H100" s="95">
        <f>D100-E100+F100</f>
        <v>115012269.21863785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94"/>
      <c r="H101" s="94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24'!E102+'APR 24'!E102+'MEI 24'!E102+'JUNI 24'!E102+'JULI 24'!E102</f>
        <v>0</v>
      </c>
      <c r="F102" s="19">
        <f>'FEB JL 24'!F102+'MAR 24'!F102+'APR 24'!F102+'MEI 24'!F102+'JUNI 24'!F102+'JULI 24'!F102</f>
        <v>0</v>
      </c>
      <c r="G102" s="94"/>
      <c r="H102" s="94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24'!E103+'APR 24'!E103+'MEI 24'!E103+'JUNI 24'!E103+'JULI 24'!E103</f>
        <v>0</v>
      </c>
      <c r="F103" s="19">
        <f>'FEB JL 24'!F103+'MAR 24'!F103+'APR 24'!F103+'MEI 24'!F103+'JUNI 24'!F103+'JULI 24'!F103</f>
        <v>0</v>
      </c>
      <c r="G103" s="94"/>
      <c r="H103" s="94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95"/>
      <c r="H104" s="95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94"/>
      <c r="H105" s="94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24'!E106+'APR 24'!E106+'MEI 24'!E106+'JUNI 24'!E106+'JULI 24'!E106</f>
        <v>24138735</v>
      </c>
      <c r="F106" s="19">
        <f>'FEB JL 24'!F106+'MAR 24'!F106+'APR 24'!F106+'MEI 24'!F106+'JUNI 24'!F106+'JULI 24'!F106</f>
        <v>0</v>
      </c>
      <c r="G106" s="94"/>
      <c r="H106" s="94">
        <f t="shared" si="7"/>
        <v>10605962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24'!E107+'APR 24'!E107+'MEI 24'!E107+'JUNI 24'!E107+'JULI 24'!E107</f>
        <v>12069368</v>
      </c>
      <c r="F107" s="19">
        <f>'FEB JL 24'!F107+'MAR 24'!F107+'APR 24'!F107+'MEI 24'!F107+'JUNI 24'!F107+'JULI 24'!F107</f>
        <v>0</v>
      </c>
      <c r="G107" s="94"/>
      <c r="H107" s="94">
        <f t="shared" si="7"/>
        <v>44116076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24'!E108+'APR 24'!E108+'MEI 24'!E108+'JUNI 24'!E108+'JULI 24'!E108</f>
        <v>24138735</v>
      </c>
      <c r="F108" s="19">
        <f>'FEB JL 24'!F108+'MAR 24'!F108+'APR 24'!F108+'MEI 24'!F108+'JUNI 24'!F108+'JULI 24'!F108</f>
        <v>0</v>
      </c>
      <c r="G108" s="96"/>
      <c r="H108" s="94">
        <f t="shared" si="7"/>
        <v>18447461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60346838</v>
      </c>
      <c r="F109" s="53">
        <f>SUM(F106:F108)</f>
        <v>0</v>
      </c>
      <c r="G109" s="95"/>
      <c r="H109" s="95">
        <f>D109-E109+F109</f>
        <v>73169499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95"/>
      <c r="H110" s="95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24'!E111+'APR 24'!E111+'MEI 24'!E111+'JUNI 24'!E111+'JULI 24'!E111</f>
        <v>48277471</v>
      </c>
      <c r="F111" s="19">
        <f>'FEB JL 24'!F111+'MAR 24'!F111+'APR 24'!F111+'MEI 24'!F111+'JUNI 24'!F111+'JULI 24'!F111</f>
        <v>0</v>
      </c>
      <c r="G111" s="94"/>
      <c r="H111" s="94">
        <f>D111-E111+F111</f>
        <v>10682973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48277471</v>
      </c>
      <c r="F112" s="53">
        <f>SUM(F111)</f>
        <v>0</v>
      </c>
      <c r="G112" s="95"/>
      <c r="H112" s="95">
        <f>D112-E112+F112</f>
        <v>10682973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95"/>
      <c r="H113" s="95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24'!E114+'APR 24'!E114+'MEI 24'!E114+'JUNI 24'!E114+'JULI 24'!E114</f>
        <v>0</v>
      </c>
      <c r="F114" s="19">
        <f>'FEB JL 24'!F114+'MAR 24'!F114+'APR 24'!F114+'MEI 24'!F114+'JUNI 24'!F114+'JULI 24'!F114</f>
        <v>0</v>
      </c>
      <c r="G114" s="94"/>
      <c r="H114" s="94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24'!E115+'APR 24'!E115+'MEI 24'!E115+'JUNI 24'!E115+'JULI 24'!E115</f>
        <v>0</v>
      </c>
      <c r="F115" s="19">
        <f>'FEB JL 24'!F115+'MAR 24'!F115+'APR 24'!F115+'MEI 24'!F115+'JUNI 24'!F115+'JULI 24'!F115</f>
        <v>0</v>
      </c>
      <c r="G115" s="94"/>
      <c r="H115" s="94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24'!E116+'APR 24'!E116+'MEI 24'!E116+'JUNI 24'!E116+'JULI 24'!E116</f>
        <v>0</v>
      </c>
      <c r="F116" s="19">
        <f>'FEB JL 24'!F116+'MAR 24'!F116+'APR 24'!F116+'MEI 24'!F116+'JUNI 24'!F116+'JULI 24'!F116</f>
        <v>0</v>
      </c>
      <c r="G116" s="94"/>
      <c r="H116" s="94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95"/>
      <c r="H117" s="95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94"/>
      <c r="H118" s="94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24'!E119+'APR 24'!E119+'MEI 24'!E119+'JUNI 24'!E119+'JULI 24'!E119</f>
        <v>132763044</v>
      </c>
      <c r="F119" s="19">
        <f>'FEB JL 24'!F119+'MAR 24'!F119+'APR 24'!F119+'MEI 24'!F119+'JUNI 24'!F119+'JULI 24'!F119</f>
        <v>39385500</v>
      </c>
      <c r="G119" s="94"/>
      <c r="H119" s="94">
        <f t="shared" si="9"/>
        <v>39385500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132763044</v>
      </c>
      <c r="F120" s="28">
        <f>SUM(F119)</f>
        <v>39385500</v>
      </c>
      <c r="G120" s="94"/>
      <c r="H120" s="95">
        <f t="shared" si="9"/>
        <v>39385500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94"/>
      <c r="H121" s="94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24'!E122+'APR 24'!E122+'MEI 24'!E122+'JUNI 24'!E122+'JULI 24'!E122</f>
        <v>0</v>
      </c>
      <c r="F122" s="19">
        <f>'FEB JL 24'!F122+'MAR 24'!F122+'APR 24'!F122+'MEI 24'!F122+'JUNI 24'!F122+'JULI 24'!F122</f>
        <v>241387353.00000003</v>
      </c>
      <c r="G122" s="94"/>
      <c r="H122" s="94">
        <f t="shared" si="9"/>
        <v>-2185226059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24'!E123+'APR 24'!E123+'MEI 24'!E123+'JUNI 24'!E123+'JULI 24'!E123</f>
        <v>0</v>
      </c>
      <c r="F123" s="19">
        <f>'FEB JL 24'!F123+'MAR 24'!F123+'APR 24'!F123+'MEI 24'!F123+'JUNI 24'!F123+'JULI 24'!F123</f>
        <v>0</v>
      </c>
      <c r="G123" s="94"/>
      <c r="H123" s="94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241387353.00000003</v>
      </c>
      <c r="G124" s="95"/>
      <c r="H124" s="95">
        <f>D124-E124+F124</f>
        <v>-2133594761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94"/>
      <c r="H125" s="94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24'!E126+'APR 24'!E126+'MEI 24'!E126+'JUNI 24'!E126+'JULI 24'!E126</f>
        <v>894791</v>
      </c>
      <c r="F126" s="19">
        <f>'FEB JL 24'!F126+'MAR 24'!F126+'APR 24'!F126+'MEI 24'!F126+'JUNI 24'!F126+'JULI 24'!F126</f>
        <v>623581015.06306303</v>
      </c>
      <c r="G126" s="94"/>
      <c r="H126" s="94">
        <f t="shared" si="9"/>
        <v>622686224.06306303</v>
      </c>
      <c r="I126" s="39"/>
      <c r="J126" s="34">
        <f>H126</f>
        <v>622686224.06306303</v>
      </c>
      <c r="K126" s="37">
        <f>'FEB JL 24'!K126+'MAR 24'!K126+'APR 24'!K126+'MEI 24'!K126+'JUNI 24'!K126+'JULI 24'!K126</f>
        <v>316659431.06306303</v>
      </c>
      <c r="L126" s="26">
        <f>'FEB JL 24'!L126+'MAR 24'!L126+'APR 24'!L126+'MEI 24'!L126+'JUNI 24'!L126+'JULI 24'!L126</f>
        <v>306026793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24'!E127+'APR 24'!E127+'MEI 24'!E127+'JUNI 24'!E127+'JULI 24'!E127</f>
        <v>0</v>
      </c>
      <c r="F127" s="19">
        <f>'FEB JL 24'!F127+'MAR 24'!F127+'APR 24'!F127+'MEI 24'!F127+'JUNI 24'!F127+'JULI 24'!F127</f>
        <v>31015000</v>
      </c>
      <c r="G127" s="94"/>
      <c r="H127" s="94">
        <f t="shared" si="9"/>
        <v>31015000</v>
      </c>
      <c r="I127" s="39"/>
      <c r="J127" s="34">
        <f t="shared" ref="J127:J137" si="10">H127</f>
        <v>31015000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24'!E128+'APR 24'!E128+'MEI 24'!E128+'JUNI 24'!E128+'JULI 24'!E128</f>
        <v>0</v>
      </c>
      <c r="F128" s="19">
        <f>'FEB JL 24'!F128+'MAR 24'!F128+'APR 24'!F128+'MEI 24'!F128+'JUNI 24'!F128+'JULI 24'!F128</f>
        <v>21037500</v>
      </c>
      <c r="G128" s="94"/>
      <c r="H128" s="94">
        <f t="shared" si="9"/>
        <v>21037500</v>
      </c>
      <c r="I128" s="39"/>
      <c r="J128" s="34">
        <f t="shared" si="10"/>
        <v>21037500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24'!E129+'APR 24'!E129+'MEI 24'!E129+'JUNI 24'!E129+'JULI 24'!E129</f>
        <v>0</v>
      </c>
      <c r="F129" s="19">
        <f>'FEB JL 24'!F129+'MAR 24'!F129+'APR 24'!F129+'MEI 24'!F129+'JUNI 24'!F129+'JULI 24'!F129</f>
        <v>5770500</v>
      </c>
      <c r="G129" s="94"/>
      <c r="H129" s="94">
        <f t="shared" si="9"/>
        <v>5770500</v>
      </c>
      <c r="I129" s="39"/>
      <c r="J129" s="34">
        <f t="shared" si="10"/>
        <v>5770500</v>
      </c>
      <c r="K129" s="26">
        <f>SUM(J127:J129)</f>
        <v>57823000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24'!E130+'APR 24'!E130+'MEI 24'!E130+'JUNI 24'!E130+'JULI 24'!E130</f>
        <v>5938006</v>
      </c>
      <c r="F130" s="19">
        <f>'FEB JL 24'!F130+'MAR 24'!F130+'APR 24'!F130+'MEI 24'!F130+'JUNI 24'!F130+'JULI 24'!F130</f>
        <v>1243573008.7747748</v>
      </c>
      <c r="G130" s="94"/>
      <c r="H130" s="94">
        <f t="shared" si="9"/>
        <v>1237635002.7747748</v>
      </c>
      <c r="I130" s="39"/>
      <c r="J130" s="34">
        <f t="shared" si="10"/>
        <v>1237635002.7747748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24'!E131+'APR 24'!E131+'MEI 24'!E131+'JUNI 24'!E131+'JULI 24'!E131</f>
        <v>0</v>
      </c>
      <c r="F131" s="19">
        <f>'FEB JL 24'!F131+'MAR 24'!F131+'APR 24'!F131+'MEI 24'!F131+'JUNI 24'!F131+'JULI 24'!F131</f>
        <v>0</v>
      </c>
      <c r="G131" s="94"/>
      <c r="H131" s="94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24'!E132+'APR 24'!E132+'MEI 24'!E132+'JUNI 24'!E132+'JULI 24'!E132</f>
        <v>0</v>
      </c>
      <c r="F132" s="19">
        <f>'FEB JL 24'!F132+'MAR 24'!F132+'APR 24'!F132+'MEI 24'!F132+'JUNI 24'!F132+'JULI 24'!F132</f>
        <v>0</v>
      </c>
      <c r="G132" s="94"/>
      <c r="H132" s="94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24'!E133+'APR 24'!E133+'MEI 24'!E133+'JUNI 24'!E133+'JULI 24'!E133</f>
        <v>0</v>
      </c>
      <c r="F133" s="19">
        <f>'FEB JL 24'!F133+'MAR 24'!F133+'APR 24'!F133+'MEI 24'!F133+'JUNI 24'!F133+'JULI 24'!F133</f>
        <v>20997700</v>
      </c>
      <c r="G133" s="94"/>
      <c r="H133" s="94">
        <f t="shared" si="9"/>
        <v>20997700</v>
      </c>
      <c r="I133" s="39"/>
      <c r="J133" s="34">
        <f t="shared" si="10"/>
        <v>20997700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24'!E134+'APR 24'!E134+'MEI 24'!E134+'JUNI 24'!E134+'JULI 24'!E134</f>
        <v>0</v>
      </c>
      <c r="F134" s="19">
        <f>'FEB JL 24'!F134+'MAR 24'!F134+'APR 24'!F134+'MEI 24'!F134+'JUNI 24'!F134+'JULI 24'!F134</f>
        <v>122471924.59279278</v>
      </c>
      <c r="G134" s="94"/>
      <c r="H134" s="94">
        <f t="shared" si="9"/>
        <v>122471924.59279278</v>
      </c>
      <c r="I134" s="80"/>
      <c r="J134" s="34">
        <f t="shared" si="10"/>
        <v>122471924.59279278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24'!E135+'APR 24'!E135+'MEI 24'!E135+'JUNI 24'!E135+'JULI 24'!E135</f>
        <v>0</v>
      </c>
      <c r="F135" s="19">
        <f>'FEB JL 24'!F135+'MAR 24'!F135+'APR 24'!F135+'MEI 24'!F135+'JUNI 24'!F135+'JULI 24'!F135</f>
        <v>0</v>
      </c>
      <c r="G135" s="94"/>
      <c r="H135" s="94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24'!E136+'APR 24'!E136+'MEI 24'!E136+'JUNI 24'!E136+'JULI 24'!E136</f>
        <v>0</v>
      </c>
      <c r="F136" s="19">
        <f>'FEB JL 24'!F136+'MAR 24'!F136+'APR 24'!F136+'MEI 24'!F136+'JUNI 24'!F136+'JULI 24'!F136</f>
        <v>5500000</v>
      </c>
      <c r="G136" s="94"/>
      <c r="H136" s="94">
        <f t="shared" si="9"/>
        <v>5500000</v>
      </c>
      <c r="I136" s="80"/>
      <c r="J136" s="34">
        <f t="shared" si="10"/>
        <v>5500000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24'!E137+'APR 24'!E137+'MEI 24'!E137+'JUNI 24'!E137+'JULI 24'!E137</f>
        <v>0</v>
      </c>
      <c r="F137" s="19">
        <f>'FEB JL 24'!F137+'MAR 24'!F137+'APR 24'!F137+'MEI 24'!F137+'JUNI 24'!F137+'JULI 24'!F137</f>
        <v>4747342.3423423413</v>
      </c>
      <c r="G137" s="94"/>
      <c r="H137" s="94">
        <f t="shared" si="9"/>
        <v>4747342.3423423413</v>
      </c>
      <c r="I137" s="80"/>
      <c r="J137" s="34">
        <f t="shared" si="10"/>
        <v>4747342.3423423413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24'!E138+'APR 24'!E138+'MEI 24'!E138+'JUNI 24'!E138+'JULI 24'!E138</f>
        <v>686138</v>
      </c>
      <c r="F138" s="19">
        <f>'FEB JL 24'!F138+'MAR 24'!F138+'APR 24'!F138+'MEI 24'!F138+'JUNI 24'!F138+'JULI 24'!F138</f>
        <v>66473294.669189192</v>
      </c>
      <c r="G138" s="94"/>
      <c r="H138" s="94">
        <f t="shared" si="9"/>
        <v>65787156.669189192</v>
      </c>
      <c r="I138" s="80"/>
      <c r="J138" s="34">
        <f>H138</f>
        <v>65787156.669189192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24'!E139+'APR 24'!E139+'MEI 24'!E139+'JUNI 24'!E139+'JULI 24'!E139</f>
        <v>0</v>
      </c>
      <c r="F139" s="19">
        <f>'FEB JL 24'!F139+'MAR 24'!F139+'APR 24'!F139+'MEI 24'!F139+'JUNI 24'!F139+'JULI 24'!F139</f>
        <v>0</v>
      </c>
      <c r="G139" s="94"/>
      <c r="H139" s="94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24'!E140+'APR 24'!E140+'MEI 24'!E140+'JUNI 24'!E140+'JULI 24'!E140</f>
        <v>0</v>
      </c>
      <c r="F140" s="19">
        <f>'FEB JL 24'!F140+'MAR 24'!F140+'APR 24'!F140+'MEI 24'!F140+'JUNI 24'!F140+'JULI 24'!F140</f>
        <v>0</v>
      </c>
      <c r="G140" s="94"/>
      <c r="H140" s="94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7518935</v>
      </c>
      <c r="F141" s="28">
        <f>SUM(F126:F140)</f>
        <v>2145167285.442162</v>
      </c>
      <c r="G141" s="95"/>
      <c r="H141" s="95">
        <f>D141-E141+F141</f>
        <v>2137648350.442162</v>
      </c>
      <c r="I141" s="87"/>
      <c r="J141" s="58">
        <f>H141</f>
        <v>2137648350.442162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94"/>
      <c r="H142" s="94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24'!E143+'APR 24'!E143+'MEI 24'!E143+'JUNI 24'!E143+'JULI 24'!E143</f>
        <v>369564717.34799999</v>
      </c>
      <c r="F143" s="19">
        <f>'FEB JL 24'!F143+'MAR 24'!F143+'APR 24'!F143+'MEI 24'!F143+'JUNI 24'!F143+'JULI 24'!F143</f>
        <v>0</v>
      </c>
      <c r="G143" s="94">
        <f>C143+E143-F143</f>
        <v>369564717.34799999</v>
      </c>
      <c r="H143" s="94"/>
      <c r="I143" s="34">
        <f t="shared" ref="I143:I157" si="12">G143</f>
        <v>369564717.34799999</v>
      </c>
      <c r="J143" s="40"/>
      <c r="K143" s="37">
        <f>'FEB JL 24'!K143+'MAR 24'!K143+'APR 24'!K143+'MEI 24'!K143+'JUNI 24'!K143+'JULI 24'!K143</f>
        <v>219715995.94999999</v>
      </c>
      <c r="L143" s="26">
        <f>'FEB JL 24'!L143+'MAR 24'!L143+'APR 24'!L143+'MEI 24'!L143+'JUNI 24'!L143+'JULI 24'!L143</f>
        <v>149848721.398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24'!E144+'APR 24'!E144+'MEI 24'!E144+'JUNI 24'!E144+'JULI 24'!E144</f>
        <v>15631133.999600001</v>
      </c>
      <c r="F144" s="19">
        <f>'FEB JL 24'!F144+'MAR 24'!F144+'APR 24'!F144+'MEI 24'!F144+'JUNI 24'!F144+'JULI 24'!F144</f>
        <v>0</v>
      </c>
      <c r="G144" s="94">
        <f t="shared" ref="G144:G156" si="13">C144+E144-F144</f>
        <v>15631133.999600001</v>
      </c>
      <c r="H144" s="94"/>
      <c r="I144" s="34">
        <f t="shared" si="12"/>
        <v>15631133.999600001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24'!E145+'APR 24'!E145+'MEI 24'!E145+'JUNI 24'!E145+'JULI 24'!E145</f>
        <v>8138900</v>
      </c>
      <c r="F145" s="19">
        <f>'FEB JL 24'!F145+'MAR 24'!F145+'APR 24'!F145+'MEI 24'!F145+'JUNI 24'!F145+'JULI 24'!F145</f>
        <v>0</v>
      </c>
      <c r="G145" s="94">
        <f t="shared" si="13"/>
        <v>8138900</v>
      </c>
      <c r="H145" s="94"/>
      <c r="I145" s="34">
        <f t="shared" si="12"/>
        <v>8138900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24'!E146+'APR 24'!E146+'MEI 24'!E146+'JUNI 24'!E146+'JULI 24'!E146</f>
        <v>1468642</v>
      </c>
      <c r="F146" s="19">
        <f>'FEB JL 24'!F146+'MAR 24'!F146+'APR 24'!F146+'MEI 24'!F146+'JUNI 24'!F146+'JULI 24'!F146</f>
        <v>0</v>
      </c>
      <c r="G146" s="94">
        <f t="shared" si="13"/>
        <v>1468642</v>
      </c>
      <c r="H146" s="94"/>
      <c r="I146" s="34">
        <f t="shared" si="12"/>
        <v>1468642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24'!E147+'APR 24'!E147+'MEI 24'!E147+'JUNI 24'!E147+'JULI 24'!E147</f>
        <v>0</v>
      </c>
      <c r="F147" s="19">
        <f>'FEB JL 24'!F147+'MAR 24'!F147+'APR 24'!F147+'MEI 24'!F147+'JUNI 24'!F147+'JULI 24'!F147</f>
        <v>0</v>
      </c>
      <c r="G147" s="94">
        <f t="shared" si="13"/>
        <v>0</v>
      </c>
      <c r="H147" s="94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24'!E148+'APR 24'!E148+'MEI 24'!E148+'JUNI 24'!E148+'JULI 24'!E148</f>
        <v>1021159816.7292378</v>
      </c>
      <c r="F148" s="19">
        <f>'FEB JL 24'!F148+'MAR 24'!F148+'APR 24'!F148+'MEI 24'!F148+'JUNI 24'!F148+'JULI 24'!F148</f>
        <v>0</v>
      </c>
      <c r="G148" s="94">
        <f t="shared" si="13"/>
        <v>1021159816.7292378</v>
      </c>
      <c r="H148" s="94"/>
      <c r="I148" s="34">
        <f t="shared" si="12"/>
        <v>1021159816.7292378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24'!E149+'APR 24'!E149+'MEI 24'!E149+'JUNI 24'!E149+'JULI 24'!E149</f>
        <v>18927742</v>
      </c>
      <c r="F149" s="19">
        <f>'FEB JL 24'!F149+'MAR 24'!F149+'APR 24'!F149+'MEI 24'!F149+'JUNI 24'!F149+'JULI 24'!F149</f>
        <v>0</v>
      </c>
      <c r="G149" s="94">
        <f t="shared" si="13"/>
        <v>18927742</v>
      </c>
      <c r="H149" s="94"/>
      <c r="I149" s="34">
        <f t="shared" si="12"/>
        <v>18927742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24'!E150+'APR 24'!E150+'MEI 24'!E150+'JUNI 24'!E150+'JULI 24'!E150</f>
        <v>0</v>
      </c>
      <c r="F150" s="19">
        <f>'FEB JL 24'!F150+'MAR 24'!F150+'APR 24'!F150+'MEI 24'!F150+'JUNI 24'!F150+'JULI 24'!F150</f>
        <v>0</v>
      </c>
      <c r="G150" s="94">
        <f t="shared" si="13"/>
        <v>0</v>
      </c>
      <c r="H150" s="94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24'!E151+'APR 24'!E151+'MEI 24'!E151+'JUNI 24'!E151+'JULI 24'!E151</f>
        <v>101038335.15620001</v>
      </c>
      <c r="F151" s="19">
        <f>'FEB JL 24'!F151+'MAR 24'!F151+'APR 24'!F151+'MEI 24'!F151+'JUNI 24'!F151+'JULI 24'!F151</f>
        <v>0</v>
      </c>
      <c r="G151" s="94">
        <f t="shared" si="13"/>
        <v>101038335.15620001</v>
      </c>
      <c r="H151" s="94"/>
      <c r="I151" s="34">
        <f t="shared" si="12"/>
        <v>101038335.15620001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24'!E152+'APR 24'!E152+'MEI 24'!E152+'JUNI 24'!E152+'JULI 24'!E152</f>
        <v>0</v>
      </c>
      <c r="F152" s="19">
        <f>'FEB JL 24'!F152+'MAR 24'!F152+'APR 24'!F152+'MEI 24'!F152+'JUNI 24'!F152+'JULI 24'!F152</f>
        <v>0</v>
      </c>
      <c r="G152" s="94">
        <f t="shared" si="13"/>
        <v>0</v>
      </c>
      <c r="H152" s="94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24'!E153+'APR 24'!E153+'MEI 24'!E153+'JUNI 24'!E153+'JULI 24'!E153</f>
        <v>0</v>
      </c>
      <c r="F153" s="19">
        <f>'FEB JL 24'!F153+'MAR 24'!F153+'APR 24'!F153+'MEI 24'!F153+'JUNI 24'!F153+'JULI 24'!F153</f>
        <v>0</v>
      </c>
      <c r="G153" s="94">
        <f t="shared" si="13"/>
        <v>0</v>
      </c>
      <c r="H153" s="94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24'!E154+'APR 24'!E154+'MEI 24'!E154+'JUNI 24'!E154+'JULI 24'!E154</f>
        <v>3628096</v>
      </c>
      <c r="F154" s="19">
        <f>'FEB JL 24'!F154+'MAR 24'!F154+'APR 24'!F154+'MEI 24'!F154+'JUNI 24'!F154+'JULI 24'!F154</f>
        <v>0</v>
      </c>
      <c r="G154" s="94">
        <f t="shared" si="13"/>
        <v>3628096</v>
      </c>
      <c r="H154" s="94"/>
      <c r="I154" s="34">
        <f t="shared" si="12"/>
        <v>3628096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24'!E155+'APR 24'!E155+'MEI 24'!E155+'JUNI 24'!E155+'JULI 24'!E155</f>
        <v>56316374.796800002</v>
      </c>
      <c r="F155" s="19">
        <f>'FEB JL 24'!F155+'MAR 24'!F155+'APR 24'!F155+'MEI 24'!F155+'JUNI 24'!F155+'JULI 24'!F155</f>
        <v>0</v>
      </c>
      <c r="G155" s="94">
        <f t="shared" si="13"/>
        <v>56316374.796800002</v>
      </c>
      <c r="H155" s="94"/>
      <c r="I155" s="34">
        <f t="shared" si="12"/>
        <v>56316374.796800002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24'!E156+'APR 24'!E156+'MEI 24'!E156+'JUNI 24'!E156+'JULI 24'!E156</f>
        <v>0</v>
      </c>
      <c r="F156" s="19">
        <f>'FEB JL 24'!F156+'MAR 24'!F156+'APR 24'!F156+'MEI 24'!F156+'JUNI 24'!F156+'JULI 24'!F156</f>
        <v>0</v>
      </c>
      <c r="G156" s="94">
        <f t="shared" si="13"/>
        <v>0</v>
      </c>
      <c r="H156" s="94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1595873758.0298376</v>
      </c>
      <c r="F157" s="28">
        <f>SUM(F143:F156)</f>
        <v>0</v>
      </c>
      <c r="G157" s="95">
        <f>C157+E157-F157</f>
        <v>1595873758.0298376</v>
      </c>
      <c r="H157" s="94"/>
      <c r="I157" s="58">
        <f t="shared" si="12"/>
        <v>1595873758.0298376</v>
      </c>
      <c r="J157" s="88"/>
      <c r="K157" s="26">
        <f>J141-I157</f>
        <v>541774592.41232443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94">
        <f t="shared" ref="G158:G203" si="14">C158+E158-F158</f>
        <v>0</v>
      </c>
      <c r="H158" s="94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24'!E159+'APR 24'!E159+'MEI 24'!E159+'JUNI 24'!E159+'JULI 24'!E159</f>
        <v>0</v>
      </c>
      <c r="F159" s="19">
        <f>'FEB JL 24'!F159+'MAR 24'!F159+'APR 24'!F159+'MEI 24'!F159+'JUNI 24'!F159+'JULI 24'!F159</f>
        <v>0</v>
      </c>
      <c r="G159" s="94">
        <f t="shared" si="14"/>
        <v>0</v>
      </c>
      <c r="H159" s="94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94">
        <f t="shared" si="14"/>
        <v>0</v>
      </c>
      <c r="H160" s="94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94">
        <f t="shared" si="14"/>
        <v>0</v>
      </c>
      <c r="H161" s="94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24'!E162+'APR 24'!E162+'MEI 24'!E162+'JUNI 24'!E162+'JULI 24'!E162</f>
        <v>6011900</v>
      </c>
      <c r="F162" s="19">
        <f>'FEB JL 24'!F162+'MAR 24'!F162+'APR 24'!F162+'MEI 24'!F162+'JUNI 24'!F162+'JULI 24'!F162</f>
        <v>0</v>
      </c>
      <c r="G162" s="94">
        <f t="shared" si="14"/>
        <v>6011900</v>
      </c>
      <c r="H162" s="94"/>
      <c r="I162" s="81">
        <f>G162</f>
        <v>6011900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24'!E163+'APR 24'!E163+'MEI 24'!E163+'JUNI 24'!E163+'JULI 24'!E163</f>
        <v>0</v>
      </c>
      <c r="F163" s="19">
        <f>'FEB JL 24'!F163+'MAR 24'!F163+'APR 24'!F163+'MEI 24'!F163+'JUNI 24'!F163+'JULI 24'!F163</f>
        <v>0</v>
      </c>
      <c r="G163" s="94">
        <f t="shared" si="14"/>
        <v>0</v>
      </c>
      <c r="H163" s="94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24'!E164+'APR 24'!E164+'MEI 24'!E164+'JUNI 24'!E164+'JULI 24'!E164</f>
        <v>0</v>
      </c>
      <c r="F164" s="19">
        <f>'FEB JL 24'!F164+'MAR 24'!F164+'APR 24'!F164+'MEI 24'!F164+'JUNI 24'!F164+'JULI 24'!F164</f>
        <v>0</v>
      </c>
      <c r="G164" s="94">
        <f t="shared" si="14"/>
        <v>0</v>
      </c>
      <c r="H164" s="94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6011900</v>
      </c>
      <c r="F165" s="28"/>
      <c r="G165" s="95">
        <f t="shared" si="14"/>
        <v>6011900</v>
      </c>
      <c r="H165" s="94"/>
      <c r="I165" s="58">
        <f>G165</f>
        <v>6011900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94">
        <f t="shared" si="14"/>
        <v>0</v>
      </c>
      <c r="H166" s="94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24'!E167+'APR 24'!E167+'MEI 24'!E167+'JUNI 24'!E167+'JULI 24'!E167</f>
        <v>1915000</v>
      </c>
      <c r="F167" s="19">
        <f>'FEB JL 24'!F167+'MAR 24'!F167+'APR 24'!F167+'MEI 24'!F167+'JUNI 24'!F167+'JULI 24'!F167</f>
        <v>0</v>
      </c>
      <c r="G167" s="94">
        <f t="shared" si="14"/>
        <v>1915000</v>
      </c>
      <c r="H167" s="94"/>
      <c r="I167" s="34">
        <f>G167</f>
        <v>1915000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1915000</v>
      </c>
      <c r="F168" s="28">
        <f>SUM(F164:F167)</f>
        <v>0</v>
      </c>
      <c r="G168" s="95">
        <f>C168+E168-F168</f>
        <v>1915000</v>
      </c>
      <c r="H168" s="95"/>
      <c r="I168" s="58">
        <f>G168</f>
        <v>1915000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94"/>
      <c r="H169" s="94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24'!E170+'APR 24'!E170+'MEI 24'!E170+'JUNI 24'!E170+'JULI 24'!E170</f>
        <v>6321100</v>
      </c>
      <c r="F170" s="19">
        <f>'FEB JL 24'!F170+'MAR 24'!F170+'APR 24'!F170+'MEI 24'!F170+'JUNI 24'!F170+'JULI 24'!F170</f>
        <v>0</v>
      </c>
      <c r="G170" s="94">
        <f t="shared" si="14"/>
        <v>6321100</v>
      </c>
      <c r="H170" s="94"/>
      <c r="I170" s="34">
        <f>G170</f>
        <v>6321100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6321100</v>
      </c>
      <c r="F171" s="28">
        <f>SUM(F167:F170)</f>
        <v>0</v>
      </c>
      <c r="G171" s="95">
        <f>C171+E171-F171</f>
        <v>6321100</v>
      </c>
      <c r="H171" s="95"/>
      <c r="I171" s="58">
        <f>G171</f>
        <v>6321100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94">
        <f t="shared" si="14"/>
        <v>0</v>
      </c>
      <c r="H172" s="94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24'!E173+'APR 24'!E173+'MEI 24'!E173+'JUNI 24'!E173+'JULI 24'!E173</f>
        <v>1000000</v>
      </c>
      <c r="F173" s="19">
        <f>'FEB JL 24'!F173+'MAR 24'!F173+'APR 24'!F173+'MEI 24'!F173+'JUNI 24'!F173+'JULI 24'!F173</f>
        <v>0</v>
      </c>
      <c r="G173" s="94">
        <f t="shared" si="14"/>
        <v>1000000</v>
      </c>
      <c r="H173" s="94"/>
      <c r="I173" s="34">
        <f t="shared" si="15"/>
        <v>1000000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24'!E174+'APR 24'!E174+'MEI 24'!E174+'JUNI 24'!E174+'JULI 24'!E174</f>
        <v>48000</v>
      </c>
      <c r="F174" s="19">
        <f>'FEB JL 24'!F174+'MAR 24'!F174+'APR 24'!F174+'MEI 24'!F174+'JUNI 24'!F174+'JULI 24'!F174</f>
        <v>0</v>
      </c>
      <c r="G174" s="94">
        <f t="shared" si="14"/>
        <v>48000</v>
      </c>
      <c r="H174" s="94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24'!E175+'APR 24'!E175+'MEI 24'!E175+'JUNI 24'!E175+'JULI 24'!E175</f>
        <v>7209500</v>
      </c>
      <c r="F175" s="19">
        <f>'FEB JL 24'!F175+'MAR 24'!F175+'APR 24'!F175+'MEI 24'!F175+'JUNI 24'!F175+'JULI 24'!F175</f>
        <v>0</v>
      </c>
      <c r="G175" s="94">
        <f t="shared" si="14"/>
        <v>7209500</v>
      </c>
      <c r="H175" s="94"/>
      <c r="I175" s="38">
        <f t="shared" si="15"/>
        <v>7209500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24'!E176+'APR 24'!E176+'MEI 24'!E176+'JUNI 24'!E176+'JULI 24'!E176</f>
        <v>0</v>
      </c>
      <c r="F176" s="19">
        <f>'FEB JL 24'!F176+'MAR 24'!F176+'APR 24'!F176+'MEI 24'!F176+'JUNI 24'!F176+'JULI 24'!F176</f>
        <v>0</v>
      </c>
      <c r="G176" s="94">
        <f t="shared" si="14"/>
        <v>0</v>
      </c>
      <c r="H176" s="94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8257500</v>
      </c>
      <c r="F177" s="28">
        <f>SUM(F173:F176)</f>
        <v>0</v>
      </c>
      <c r="G177" s="95">
        <f>C177+E177-F177</f>
        <v>8257500</v>
      </c>
      <c r="H177" s="95"/>
      <c r="I177" s="28">
        <f t="shared" si="15"/>
        <v>8257500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94">
        <f t="shared" si="14"/>
        <v>0</v>
      </c>
      <c r="H178" s="94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24'!E179+'APR 24'!E179+'MEI 24'!E179+'JUNI 24'!E179+'JULI 24'!E179</f>
        <v>2945833.3333333335</v>
      </c>
      <c r="F179" s="19">
        <f>'FEB JL 24'!F179+'MAR 24'!F179+'APR 24'!F179+'MEI 24'!F179+'JUNI 24'!F179+'JULI 24'!F179</f>
        <v>0</v>
      </c>
      <c r="G179" s="94">
        <f>E179-F179</f>
        <v>2945833.3333333335</v>
      </c>
      <c r="H179" s="94"/>
      <c r="I179" s="38">
        <f t="shared" si="15"/>
        <v>2945833.3333333335</v>
      </c>
      <c r="J179" s="40"/>
      <c r="K179" s="44">
        <v>9257870.416666666</v>
      </c>
      <c r="L179" s="26">
        <f t="shared" ref="L179:L184" si="16">I179-K179</f>
        <v>-6312037.0833333321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24'!E180+'APR 24'!E180+'MEI 24'!E180+'JUNI 24'!E180+'JULI 24'!E180</f>
        <v>0</v>
      </c>
      <c r="F180" s="19">
        <f>'FEB JL 24'!F180+'MAR 24'!F180+'APR 24'!F180+'MEI 24'!F180+'JUNI 24'!F180+'JULI 24'!F180</f>
        <v>0</v>
      </c>
      <c r="G180" s="94">
        <f t="shared" ref="G180:G182" si="17">E180-F180</f>
        <v>0</v>
      </c>
      <c r="H180" s="94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24'!E181+'APR 24'!E181+'MEI 24'!E181+'JUNI 24'!E181+'JULI 24'!E181</f>
        <v>5752979.166666667</v>
      </c>
      <c r="F181" s="19">
        <f>'FEB JL 24'!F181+'MAR 24'!F181+'APR 24'!F181+'MEI 24'!F181+'JUNI 24'!F181+'JULI 24'!F181</f>
        <v>0</v>
      </c>
      <c r="G181" s="94">
        <f t="shared" si="17"/>
        <v>5752979.166666667</v>
      </c>
      <c r="H181" s="94"/>
      <c r="I181" s="38">
        <f t="shared" si="15"/>
        <v>5752979.166666667</v>
      </c>
      <c r="J181" s="40"/>
      <c r="K181" s="44">
        <v>34805208.333333336</v>
      </c>
      <c r="L181" s="26">
        <f t="shared" si="16"/>
        <v>-29052229.166666668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24'!E182+'APR 24'!E182+'MEI 24'!E182+'JUNI 24'!E182+'JULI 24'!E182</f>
        <v>62590587.5</v>
      </c>
      <c r="F182" s="19">
        <f>'FEB JL 24'!F182+'MAR 24'!F182+'APR 24'!F182+'MEI 24'!F182+'JUNI 24'!F182+'JULI 24'!F182</f>
        <v>0</v>
      </c>
      <c r="G182" s="94">
        <f t="shared" si="17"/>
        <v>62590587.5</v>
      </c>
      <c r="H182" s="94"/>
      <c r="I182" s="38">
        <f t="shared" si="15"/>
        <v>62590587.5</v>
      </c>
      <c r="J182" s="40"/>
      <c r="K182" s="44">
        <v>39943302.083333343</v>
      </c>
      <c r="L182" s="26">
        <f t="shared" si="16"/>
        <v>22647285.416666657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24'!E183+'APR 24'!E183+'MEI 24'!E183+'JUNI 24'!E183+'JULI 24'!E183</f>
        <v>0</v>
      </c>
      <c r="F183" s="19">
        <f>'FEB JL 24'!F183+'MAR 24'!F183+'APR 24'!F183+'MEI 24'!F183+'JUNI 24'!F183+'JULI 24'!F183</f>
        <v>0</v>
      </c>
      <c r="G183" s="94">
        <f t="shared" ref="G183" si="18">E183</f>
        <v>0</v>
      </c>
      <c r="H183" s="94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71289400</v>
      </c>
      <c r="F184" s="28">
        <f>SUM(F179:F183)</f>
        <v>0</v>
      </c>
      <c r="G184" s="95">
        <f>E184-F184</f>
        <v>71289400</v>
      </c>
      <c r="H184" s="95"/>
      <c r="I184" s="28">
        <f t="shared" si="15"/>
        <v>71289400</v>
      </c>
      <c r="J184" s="88"/>
      <c r="K184" s="60">
        <f>SUM(K179:K183)</f>
        <v>85424810.781250015</v>
      </c>
      <c r="L184" s="26">
        <f t="shared" si="16"/>
        <v>-14135410.781250015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94"/>
      <c r="H185" s="94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24'!E186+'APR 24'!E186+'MEI 24'!E186+'JUNI 24'!E186+'JULI 24'!E186</f>
        <v>376890000</v>
      </c>
      <c r="F186" s="19">
        <f>'FEB JL 24'!F186+'MAR 24'!F186+'APR 24'!F186+'MEI 24'!F186+'JUNI 24'!F186+'JULI 24'!F186</f>
        <v>0</v>
      </c>
      <c r="G186" s="94">
        <f>E186-F186</f>
        <v>376890000</v>
      </c>
      <c r="H186" s="94"/>
      <c r="I186" s="38">
        <f t="shared" si="15"/>
        <v>376890000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24'!E187+'APR 24'!E187+'MEI 24'!E187+'JUNI 24'!E187+'JULI 24'!E187</f>
        <v>47570000</v>
      </c>
      <c r="F187" s="19">
        <f>'FEB JL 24'!F187+'MAR 24'!F187+'APR 24'!F187+'MEI 24'!F187+'JUNI 24'!F187+'JULI 24'!F187</f>
        <v>0</v>
      </c>
      <c r="G187" s="94">
        <f t="shared" ref="G187:G192" si="19">E187-F187</f>
        <v>47570000</v>
      </c>
      <c r="H187" s="94"/>
      <c r="I187" s="38">
        <f t="shared" si="15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24'!E188+'APR 24'!E188+'MEI 24'!E188+'JUNI 24'!E188+'JULI 24'!E188</f>
        <v>500000</v>
      </c>
      <c r="F188" s="19">
        <f>'FEB JL 24'!F188+'MAR 24'!F188+'APR 24'!F188+'MEI 24'!F188+'JUNI 24'!F188+'JULI 24'!F188</f>
        <v>0</v>
      </c>
      <c r="G188" s="94">
        <f t="shared" si="19"/>
        <v>500000</v>
      </c>
      <c r="H188" s="94"/>
      <c r="I188" s="34">
        <f t="shared" si="15"/>
        <v>500000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24'!E189+'APR 24'!E189+'MEI 24'!E189+'JUNI 24'!E189+'JULI 24'!E189</f>
        <v>9002900</v>
      </c>
      <c r="F189" s="19">
        <f>'FEB JL 24'!F189+'MAR 24'!F189+'APR 24'!F189+'MEI 24'!F189+'JUNI 24'!F189+'JULI 24'!F189</f>
        <v>0</v>
      </c>
      <c r="G189" s="94">
        <f t="shared" si="19"/>
        <v>9002900</v>
      </c>
      <c r="H189" s="94"/>
      <c r="I189" s="34">
        <f t="shared" si="15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24'!E190+'APR 24'!E190+'MEI 24'!E190+'JUNI 24'!E190+'JULI 24'!E190</f>
        <v>0</v>
      </c>
      <c r="F190" s="19">
        <f>'FEB JL 24'!F190+'MAR 24'!F190+'APR 24'!F190+'MEI 24'!F190+'JUNI 24'!F190+'JULI 24'!F190</f>
        <v>0</v>
      </c>
      <c r="G190" s="94">
        <f t="shared" si="19"/>
        <v>0</v>
      </c>
      <c r="H190" s="94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24'!E191+'APR 24'!E191+'MEI 24'!E191+'JUNI 24'!E191+'JULI 24'!E191</f>
        <v>46809981</v>
      </c>
      <c r="F191" s="19">
        <f>'FEB JL 24'!F191+'MAR 24'!F191+'APR 24'!F191+'MEI 24'!F191+'JUNI 24'!F191+'JULI 24'!F191</f>
        <v>12083206</v>
      </c>
      <c r="G191" s="94">
        <f t="shared" si="19"/>
        <v>34726775</v>
      </c>
      <c r="H191" s="94"/>
      <c r="I191" s="34">
        <f t="shared" si="15"/>
        <v>34726775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24'!E192+'APR 24'!E192+'MEI 24'!E192+'JUNI 24'!E192+'JULI 24'!E192</f>
        <v>0</v>
      </c>
      <c r="F192" s="19">
        <f>'FEB JL 24'!F192+'MAR 24'!F192+'APR 24'!F192+'MEI 24'!F192+'JUNI 24'!F192+'JULI 24'!F192</f>
        <v>0</v>
      </c>
      <c r="G192" s="94">
        <f t="shared" si="19"/>
        <v>0</v>
      </c>
      <c r="H192" s="94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480772881</v>
      </c>
      <c r="F193" s="28">
        <f>SUM(F186:F192)</f>
        <v>12083206</v>
      </c>
      <c r="G193" s="95">
        <f>E193-F193</f>
        <v>468689675</v>
      </c>
      <c r="H193" s="95"/>
      <c r="I193" s="58">
        <f>G193</f>
        <v>468689675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94">
        <f t="shared" si="14"/>
        <v>0</v>
      </c>
      <c r="H194" s="94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24'!E195+'APR 24'!E195+'MEI 24'!E195+'JUNI 24'!E195+'JULI 24'!E195</f>
        <v>6050617</v>
      </c>
      <c r="F195" s="19">
        <f>'FEB JL 24'!F195+'MAR 24'!F195+'APR 24'!F195+'MEI 24'!F195+'JUNI 24'!F195+'JULI 24'!F195</f>
        <v>0</v>
      </c>
      <c r="G195" s="94">
        <f t="shared" si="14"/>
        <v>6050617</v>
      </c>
      <c r="H195" s="94"/>
      <c r="I195" s="34">
        <f t="shared" si="15"/>
        <v>6050617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24'!E196+'APR 24'!E196+'MEI 24'!E196+'JUNI 24'!E196+'JULI 24'!E196</f>
        <v>15999107</v>
      </c>
      <c r="F196" s="19">
        <f>'FEB JL 24'!F196+'MAR 24'!F196+'APR 24'!F196+'MEI 24'!F196+'JUNI 24'!F196+'JULI 24'!F196</f>
        <v>0</v>
      </c>
      <c r="G196" s="94">
        <f t="shared" si="14"/>
        <v>15999107</v>
      </c>
      <c r="H196" s="94"/>
      <c r="I196" s="34">
        <f t="shared" si="15"/>
        <v>15999107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24'!E197+'APR 24'!E197+'MEI 24'!E197+'JUNI 24'!E197+'JULI 24'!E197</f>
        <v>5422200</v>
      </c>
      <c r="F197" s="19">
        <f>'FEB JL 24'!F197+'MAR 24'!F197+'APR 24'!F197+'MEI 24'!F197+'JUNI 24'!F197+'JULI 24'!F197</f>
        <v>0</v>
      </c>
      <c r="G197" s="94">
        <f t="shared" si="14"/>
        <v>5422200</v>
      </c>
      <c r="H197" s="94"/>
      <c r="I197" s="34">
        <f t="shared" si="15"/>
        <v>5422200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24'!E198+'APR 24'!E198+'MEI 24'!E198+'JUNI 24'!E198+'JULI 24'!E198</f>
        <v>404000</v>
      </c>
      <c r="F198" s="19">
        <f>'FEB JL 24'!F198+'MAR 24'!F198+'APR 24'!F198+'MEI 24'!F198+'JUNI 24'!F198+'JULI 24'!F198</f>
        <v>0</v>
      </c>
      <c r="G198" s="94">
        <f t="shared" si="14"/>
        <v>404000</v>
      </c>
      <c r="H198" s="94"/>
      <c r="I198" s="34">
        <f t="shared" si="15"/>
        <v>404000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24'!E199+'APR 24'!E199+'MEI 24'!E199+'JUNI 24'!E199+'JULI 24'!E199</f>
        <v>13180714.986930002</v>
      </c>
      <c r="F199" s="19">
        <f>'FEB JL 24'!F199+'MAR 24'!F199+'APR 24'!F199+'MEI 24'!F199+'JUNI 24'!F199+'JULI 24'!F199</f>
        <v>0</v>
      </c>
      <c r="G199" s="94">
        <f t="shared" si="14"/>
        <v>13180714.986930002</v>
      </c>
      <c r="H199" s="94"/>
      <c r="I199" s="34">
        <f t="shared" si="15"/>
        <v>13180714.986930002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24'!E200+'APR 24'!E200+'MEI 24'!E200+'JUNI 24'!E200+'JULI 24'!E200</f>
        <v>0</v>
      </c>
      <c r="F200" s="19">
        <f>'FEB JL 24'!F200+'MAR 24'!F200+'APR 24'!F200+'MEI 24'!F200+'JUNI 24'!F200+'JULI 24'!F200</f>
        <v>0</v>
      </c>
      <c r="G200" s="94">
        <f t="shared" si="14"/>
        <v>0</v>
      </c>
      <c r="H200" s="94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24'!E201+'APR 24'!E201+'MEI 24'!E201+'JUNI 24'!E201+'JULI 24'!E201</f>
        <v>0</v>
      </c>
      <c r="F201" s="19">
        <f>'FEB JL 24'!F201+'MAR 24'!F201+'APR 24'!F201+'MEI 24'!F201+'JUNI 24'!F201+'JULI 24'!F201</f>
        <v>0</v>
      </c>
      <c r="G201" s="94">
        <f t="shared" si="14"/>
        <v>0</v>
      </c>
      <c r="H201" s="94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24'!E202+'APR 24'!E202+'MEI 24'!E202+'JUNI 24'!E202+'JULI 24'!E202</f>
        <v>30231057</v>
      </c>
      <c r="F202" s="19">
        <f>'FEB JL 24'!F202+'MAR 24'!F202+'APR 24'!F202+'MEI 24'!F202+'JUNI 24'!F202+'JULI 24'!F202</f>
        <v>0</v>
      </c>
      <c r="G202" s="94">
        <f>C202+E202-F202</f>
        <v>30231057</v>
      </c>
      <c r="H202" s="94"/>
      <c r="I202" s="34">
        <f>G202</f>
        <v>30231057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24'!E203+'APR 24'!E203+'MEI 24'!E203+'JUNI 24'!E203+'JULI 24'!E203</f>
        <v>0</v>
      </c>
      <c r="F203" s="19">
        <f>'FEB JL 24'!F203+'MAR 24'!F203+'APR 24'!F203+'MEI 24'!F203+'JUNI 24'!F203+'JULI 24'!F203</f>
        <v>0</v>
      </c>
      <c r="G203" s="94">
        <f t="shared" si="14"/>
        <v>0</v>
      </c>
      <c r="H203" s="94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71287695.986929998</v>
      </c>
      <c r="F204" s="28">
        <f>SUM(F195:F203)</f>
        <v>0</v>
      </c>
      <c r="G204" s="95">
        <f>C204+E204-F204</f>
        <v>71287695.986929998</v>
      </c>
      <c r="H204" s="95"/>
      <c r="I204" s="58">
        <f>G204</f>
        <v>71287695.986929998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19">
        <f>'FEB JL 24'!F205+'MAR 24'!F205+'APR 24'!F205+'MEI 24'!F205+'JUNI 24'!F205</f>
        <v>0</v>
      </c>
      <c r="G205" s="94"/>
      <c r="H205" s="94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24'!E206+'APR 24'!E206+'MEI 24'!E206+'JUNI 24'!E206+'JULI 24'!E206</f>
        <v>0</v>
      </c>
      <c r="F206" s="19">
        <f>'FEB JL 24'!F206+'MAR 24'!F206+'APR 24'!F206+'MEI 24'!F206+'JUNI 24'!F206+'JULI 24'!F206</f>
        <v>0</v>
      </c>
      <c r="G206" s="94"/>
      <c r="H206" s="94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5436389.5300000003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24'!E207+'APR 24'!E207+'MEI 24'!E207+'JUNI 24'!E207+'JULI 24'!E207</f>
        <v>0</v>
      </c>
      <c r="F207" s="19">
        <f>'FEB JL 24'!F207+'MAR 24'!F207+'APR 24'!F207+'MEI 24'!F207+'JUNI 24'!F207+'JULI 24'!F207</f>
        <v>2590030</v>
      </c>
      <c r="G207" s="94"/>
      <c r="H207" s="94">
        <f t="shared" si="20"/>
        <v>2590030</v>
      </c>
      <c r="I207" s="34">
        <f t="shared" si="15"/>
        <v>0</v>
      </c>
      <c r="J207" s="40">
        <f t="shared" si="15"/>
        <v>2590030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24'!E208+'APR 24'!E208+'MEI 24'!E208+'JUNI 24'!E208+'JULI 24'!E208</f>
        <v>0</v>
      </c>
      <c r="F208" s="19">
        <f>'FEB JL 24'!F208+'MAR 24'!F208+'APR 24'!F208+'MEI 24'!F208+'JUNI 24'!F208+'JULI 24'!F208</f>
        <v>0</v>
      </c>
      <c r="G208" s="94"/>
      <c r="H208" s="94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24'!E209+'APR 24'!E209+'MEI 24'!E209+'JUNI 24'!E209+'JULI 24'!E209</f>
        <v>0</v>
      </c>
      <c r="F209" s="19">
        <f>'FEB JL 24'!F209+'MAR 24'!F209+'APR 24'!F209+'MEI 24'!F209+'JUNI 24'!F209+'JULI 24'!F209</f>
        <v>412608</v>
      </c>
      <c r="G209" s="94"/>
      <c r="H209" s="94">
        <f t="shared" si="20"/>
        <v>412608</v>
      </c>
      <c r="I209" s="34">
        <f t="shared" si="15"/>
        <v>0</v>
      </c>
      <c r="J209" s="40">
        <f t="shared" si="15"/>
        <v>412608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24'!E210+'APR 24'!E210+'MEI 24'!E210+'JUNI 24'!E210+'JULI 24'!E210</f>
        <v>0</v>
      </c>
      <c r="F210" s="19">
        <f>'FEB JL 24'!F210+'MAR 24'!F210+'APR 24'!F210+'MEI 24'!F210+'JUNI 24'!F210+'JULI 24'!F210</f>
        <v>1065308</v>
      </c>
      <c r="G210" s="94"/>
      <c r="H210" s="94">
        <f t="shared" si="20"/>
        <v>1065308</v>
      </c>
      <c r="I210" s="34">
        <f t="shared" si="15"/>
        <v>0</v>
      </c>
      <c r="J210" s="40">
        <f t="shared" si="15"/>
        <v>1065308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24'!E211+'APR 24'!E211+'MEI 24'!E211+'JUNI 24'!E211+'JULI 24'!E211</f>
        <v>0</v>
      </c>
      <c r="F211" s="19">
        <f>'FEB JL 24'!F211+'MAR 24'!F211+'APR 24'!F211+'MEI 24'!F211+'JUNI 24'!F211+'JULI 24'!F211</f>
        <v>1321249</v>
      </c>
      <c r="G211" s="94"/>
      <c r="H211" s="94">
        <f t="shared" si="20"/>
        <v>1321249</v>
      </c>
      <c r="I211" s="34"/>
      <c r="J211" s="40">
        <f t="shared" si="15"/>
        <v>1321249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24'!E212+'APR 24'!E212+'MEI 24'!E212+'JUNI 24'!E212+'JULI 24'!E212</f>
        <v>0</v>
      </c>
      <c r="F212" s="19">
        <f>'FEB JL 24'!F212+'MAR 24'!F212+'APR 24'!F212+'MEI 24'!F212+'JUNI 24'!F212+'JULI 24'!F212</f>
        <v>47194.530000000006</v>
      </c>
      <c r="G212" s="94"/>
      <c r="H212" s="94">
        <f t="shared" si="20"/>
        <v>47194.530000000006</v>
      </c>
      <c r="I212" s="34"/>
      <c r="J212" s="40">
        <f t="shared" si="15"/>
        <v>47194.530000000006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24'!E213+'APR 24'!E213+'MEI 24'!E213+'JUNI 24'!E213+'JULI 24'!E213</f>
        <v>0</v>
      </c>
      <c r="F213" s="19">
        <f>'FEB JL 24'!F213+'MAR 24'!F213+'APR 24'!F213+'MEI 24'!F213+'JUNI 24'!F213+'JULI 24'!F213</f>
        <v>0</v>
      </c>
      <c r="G213" s="94"/>
      <c r="H213" s="94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24'!E214+'APR 24'!E214+'MEI 24'!E214+'JUNI 24'!E214+'JULI 24'!E214</f>
        <v>0</v>
      </c>
      <c r="F214" s="19">
        <f>'FEB JL 24'!F214+'MAR 24'!F214+'APR 24'!F214+'MEI 24'!F214+'JUNI 24'!F214+'JULI 24'!F214</f>
        <v>37542471</v>
      </c>
      <c r="G214" s="97"/>
      <c r="H214" s="94">
        <f t="shared" si="20"/>
        <v>37542471</v>
      </c>
      <c r="I214" s="34">
        <f t="shared" si="15"/>
        <v>0</v>
      </c>
      <c r="J214" s="22">
        <f t="shared" si="15"/>
        <v>37542471</v>
      </c>
      <c r="K214" s="65">
        <f>SUM(J213:J214)</f>
        <v>37542471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42978860.530000001</v>
      </c>
      <c r="G215" s="95"/>
      <c r="H215" s="95">
        <f>F215-E215</f>
        <v>42978860.530000001</v>
      </c>
      <c r="I215" s="58">
        <f t="shared" si="15"/>
        <v>0</v>
      </c>
      <c r="J215" s="88">
        <f>H215</f>
        <v>42978860.530000001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94"/>
      <c r="H216" s="94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24'!E217+'APR 24'!E217+'MEI 24'!E217+'JUNI 24'!E217+'JULI 24'!E217</f>
        <v>0</v>
      </c>
      <c r="F217" s="19">
        <f>'FEB JL 24'!F217+'MAR 24'!F217+'APR 24'!F217+'MEI 24'!F217+'JUNI 24'!F217+'JULI 24'!F217</f>
        <v>0</v>
      </c>
      <c r="G217" s="94">
        <f>E217</f>
        <v>0</v>
      </c>
      <c r="H217" s="94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1239954.73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24'!E218+'APR 24'!E218+'MEI 24'!E218+'JUNI 24'!E218+'JULI 24'!E218</f>
        <v>588006</v>
      </c>
      <c r="F218" s="19">
        <f>'FEB JL 24'!F218+'MAR 24'!F218+'APR 24'!F218+'MEI 24'!F218+'JUNI 24'!F218+'JULI 24'!F218</f>
        <v>0</v>
      </c>
      <c r="G218" s="94">
        <f t="shared" ref="G218:G228" si="21">E218</f>
        <v>588006</v>
      </c>
      <c r="H218" s="94"/>
      <c r="I218" s="34">
        <f t="shared" si="15"/>
        <v>588006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24'!E219+'APR 24'!E219+'MEI 24'!E219+'JUNI 24'!E219+'JULI 24'!E219</f>
        <v>0</v>
      </c>
      <c r="F219" s="19">
        <f>'FEB JL 24'!F219+'MAR 24'!F219+'APR 24'!F219+'MEI 24'!F219+'JUNI 24'!F219+'JULI 24'!F219</f>
        <v>0</v>
      </c>
      <c r="G219" s="94">
        <f t="shared" si="21"/>
        <v>0</v>
      </c>
      <c r="H219" s="94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24'!E220+'APR 24'!E220+'MEI 24'!E220+'JUNI 24'!E220+'JULI 24'!E220</f>
        <v>95275</v>
      </c>
      <c r="F220" s="19">
        <f>'FEB JL 24'!F220+'MAR 24'!F220+'APR 24'!F220+'MEI 24'!F220+'JUNI 24'!F220+'JULI 24'!F220</f>
        <v>0</v>
      </c>
      <c r="G220" s="94">
        <f t="shared" si="21"/>
        <v>95275</v>
      </c>
      <c r="H220" s="94"/>
      <c r="I220" s="34">
        <f t="shared" si="15"/>
        <v>95275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24'!E221+'APR 24'!E221+'MEI 24'!E221+'JUNI 24'!E221+'JULI 24'!E221</f>
        <v>213063</v>
      </c>
      <c r="F221" s="19">
        <f>'FEB JL 24'!F221+'MAR 24'!F221+'APR 24'!F221+'MEI 24'!F221+'JUNI 24'!F221+'JULI 24'!F221</f>
        <v>0</v>
      </c>
      <c r="G221" s="94">
        <f t="shared" si="21"/>
        <v>213063</v>
      </c>
      <c r="H221" s="94"/>
      <c r="I221" s="34">
        <f t="shared" si="15"/>
        <v>213063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24'!E222+'APR 24'!E222+'MEI 24'!E222+'JUNI 24'!E222+'JULI 24'!E222</f>
        <v>334244</v>
      </c>
      <c r="F222" s="19">
        <f>'FEB JL 24'!F222+'MAR 24'!F222+'APR 24'!F222+'MEI 24'!F222+'JUNI 24'!F222+'JULI 24'!F222</f>
        <v>0</v>
      </c>
      <c r="G222" s="94">
        <f t="shared" si="21"/>
        <v>334244</v>
      </c>
      <c r="H222" s="94"/>
      <c r="I222" s="34">
        <f t="shared" si="15"/>
        <v>334244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24'!E223+'APR 24'!E223+'MEI 24'!E223+'JUNI 24'!E223+'JULI 24'!E223</f>
        <v>9366.73</v>
      </c>
      <c r="F223" s="19">
        <f>'FEB JL 24'!F223+'MAR 24'!F223+'APR 24'!F223+'MEI 24'!F223+'JUNI 24'!F223+'JULI 24'!F223</f>
        <v>0</v>
      </c>
      <c r="G223" s="94">
        <f t="shared" si="21"/>
        <v>9366.73</v>
      </c>
      <c r="H223" s="94"/>
      <c r="I223" s="34">
        <f t="shared" si="15"/>
        <v>9366.73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24'!E224+'APR 24'!E224+'MEI 24'!E224+'JUNI 24'!E224+'JULI 24'!E224</f>
        <v>0</v>
      </c>
      <c r="F224" s="19">
        <f>'FEB JL 24'!F224+'MAR 24'!F224+'APR 24'!F224+'MEI 24'!F224+'JUNI 24'!F224+'JULI 24'!F224</f>
        <v>0</v>
      </c>
      <c r="G224" s="94">
        <f t="shared" si="21"/>
        <v>0</v>
      </c>
      <c r="H224" s="94"/>
      <c r="I224" s="34">
        <f t="shared" si="15"/>
        <v>0</v>
      </c>
      <c r="J224" s="40">
        <f t="shared" si="15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24'!E225+'APR 24'!E225+'MEI 24'!E225+'JUNI 24'!E225+'JULI 24'!E225</f>
        <v>2459400</v>
      </c>
      <c r="F225" s="19">
        <f>'FEB JL 24'!F225+'MAR 24'!F225+'APR 24'!F225+'MEI 24'!F225+'JUNI 24'!F225+'JULI 24'!F225</f>
        <v>0</v>
      </c>
      <c r="G225" s="94">
        <f>E225-F225</f>
        <v>2459400</v>
      </c>
      <c r="H225" s="94"/>
      <c r="I225" s="34">
        <f t="shared" si="15"/>
        <v>2459400</v>
      </c>
      <c r="J225" s="40">
        <f t="shared" si="15"/>
        <v>0</v>
      </c>
      <c r="K225" s="26">
        <f>SUM(I224:I228)</f>
        <v>58256600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24'!E226+'APR 24'!E226+'MEI 24'!E226+'JUNI 24'!E226+'JULI 24'!E226</f>
        <v>0</v>
      </c>
      <c r="F226" s="19">
        <f>'FEB JL 24'!F226+'MAR 24'!F226+'APR 24'!F226+'MEI 24'!F226+'JUNI 24'!F226+'JULI 24'!F226</f>
        <v>0</v>
      </c>
      <c r="G226" s="94">
        <f t="shared" si="21"/>
        <v>0</v>
      </c>
      <c r="H226" s="94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24'!E227+'APR 24'!E227+'MEI 24'!E227+'JUNI 24'!E227+'JULI 24'!E227</f>
        <v>4997200</v>
      </c>
      <c r="F227" s="19">
        <f>'FEB JL 24'!F227+'MAR 24'!F227+'APR 24'!F227+'MEI 24'!F227+'JUNI 24'!F227+'JULI 24'!F227</f>
        <v>0</v>
      </c>
      <c r="G227" s="94">
        <f t="shared" si="21"/>
        <v>4997200</v>
      </c>
      <c r="H227" s="94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24'!E228+'APR 24'!E228+'MEI 24'!E228+'JUNI 24'!E228+'JULI 24'!E228</f>
        <v>50800000</v>
      </c>
      <c r="F228" s="19">
        <f>'FEB JL 24'!F228+'MAR 24'!F228+'APR 24'!F228+'MEI 24'!F228+'JUNI 24'!F228+'JULI 24'!F228</f>
        <v>0</v>
      </c>
      <c r="G228" s="94">
        <f t="shared" si="21"/>
        <v>50800000</v>
      </c>
      <c r="H228" s="94"/>
      <c r="I228" s="34">
        <f t="shared" si="15"/>
        <v>50800000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59496554.730000004</v>
      </c>
      <c r="F229" s="28">
        <f>SUM(F217:F228)</f>
        <v>0</v>
      </c>
      <c r="G229" s="95">
        <f>SUM(G217:G228)</f>
        <v>59496554.730000004</v>
      </c>
      <c r="H229" s="95">
        <f>SUM(H218:H228)</f>
        <v>0</v>
      </c>
      <c r="I229" s="58">
        <f>G229</f>
        <v>59496554.730000004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94"/>
      <c r="H230" s="94"/>
      <c r="I230" s="39"/>
      <c r="J230" s="40"/>
      <c r="K230" s="37">
        <f>0.5%*(J141+K213)</f>
        <v>10688241.752210811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26885044479.916351</v>
      </c>
      <c r="F231" s="58">
        <f>F229+F204+F193+F184+F177+F171+F165+F157+F124+F104+F93+F88+F55+F47+F28+F19+F15+F141+F100+F168+F120+F85+F65+F39+F75+F215</f>
        <v>26885044479.916351</v>
      </c>
      <c r="G231" s="27">
        <f>G229+G204+G193+G184+G177+G171+G168+G157+G85+G65+G55+G47+G42+G39+G28+G19+G15+G165</f>
        <v>12067782903.1908</v>
      </c>
      <c r="H231" s="27">
        <f>H215+H141+H124+H117+H109+H104+H100+H93+H75+H112+H120</f>
        <v>12067782903.1908</v>
      </c>
      <c r="I231" s="87">
        <f>I229+I215+I204+I193+I184+I177+I171+I157+I141+I165+I168</f>
        <v>2289142583.7467675</v>
      </c>
      <c r="J231" s="87">
        <f>J229+J215+J204+J193+J184+J177+J171+J157+J141</f>
        <v>2180627210.9721622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-108515372.77460527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2289142583.7467675</v>
      </c>
      <c r="J233" s="88">
        <f>J231-J232</f>
        <v>2289142583.7467675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-108515372.77460527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-108515372.77460527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17" zoomScaleNormal="100" workbookViewId="0">
      <selection activeCell="J198" sqref="J198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185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02">
        <f>'[5]2024'!$B$3810</f>
        <v>766376299</v>
      </c>
      <c r="F7" s="103">
        <f>'[5]2024'!$C$3810</f>
        <v>766333842</v>
      </c>
      <c r="G7" s="17">
        <f>C7+E7-F7</f>
        <v>2058897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02">
        <f>'JAN 24'!E8+'FEB 24'!E8</f>
        <v>0</v>
      </c>
      <c r="F8" s="103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02">
        <f>'[5]2024'!$J$899</f>
        <v>306970028</v>
      </c>
      <c r="F9" s="103">
        <f>'[5]2024'!$K$899</f>
        <v>243880903</v>
      </c>
      <c r="G9" s="17">
        <f t="shared" si="0"/>
        <v>1448333910</v>
      </c>
      <c r="H9" s="17"/>
      <c r="I9" s="39"/>
      <c r="J9" s="40"/>
      <c r="K9" s="5"/>
      <c r="L9" s="26">
        <f>F9-E9</f>
        <v>-63089125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02">
        <f>'[5]2024'!$N$55</f>
        <v>5608135</v>
      </c>
      <c r="F10" s="103">
        <f>'[5]2024'!$O$55</f>
        <v>3630</v>
      </c>
      <c r="G10" s="17">
        <f t="shared" si="0"/>
        <v>97787635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02">
        <f>'JAN 24'!E11+'FEB 24'!E11</f>
        <v>0</v>
      </c>
      <c r="F11" s="103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02">
        <f>'[5]2024'!$V$122</f>
        <v>8148</v>
      </c>
      <c r="F12" s="103">
        <f>'[5]2024'!$W$122</f>
        <v>1630</v>
      </c>
      <c r="G12" s="17">
        <f t="shared" si="0"/>
        <v>455348789</v>
      </c>
      <c r="H12" s="17"/>
      <c r="I12" s="39"/>
      <c r="J12" s="40"/>
      <c r="K12" s="23">
        <f>SUM(G8:G14)</f>
        <v>2829845624.9000001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02">
        <f>'[5]2024'!$QN$50</f>
        <v>15620</v>
      </c>
      <c r="F13" s="103">
        <f>'[5]2024'!$QO$50</f>
        <v>13124</v>
      </c>
      <c r="G13" s="17">
        <f t="shared" si="0"/>
        <v>728567202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02">
        <f>'[5]2024'!$RU$723</f>
        <v>135999825.87</v>
      </c>
      <c r="F14" s="103">
        <f>'[5]2024'!$RV$723</f>
        <v>74093151.969999999</v>
      </c>
      <c r="G14" s="17">
        <f t="shared" si="0"/>
        <v>99808088.900000006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104">
        <f>SUM(E7:E14)</f>
        <v>1214978055.8699999</v>
      </c>
      <c r="F15" s="104">
        <f>SUM(F7:F14)</f>
        <v>1084326280.97</v>
      </c>
      <c r="G15" s="27">
        <f>C15+E15-F15</f>
        <v>2831904521.8999996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104"/>
      <c r="F16" s="104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02">
        <f>'[5]2024'!$AB$987</f>
        <v>102371374</v>
      </c>
      <c r="F17" s="103">
        <f>'[5]2024'!$AB$940</f>
        <v>118631644</v>
      </c>
      <c r="G17" s="17">
        <f t="shared" si="1"/>
        <v>-16260270</v>
      </c>
      <c r="H17" s="17"/>
      <c r="I17" s="39"/>
      <c r="J17" s="40"/>
      <c r="K17" s="26">
        <f>G17-'[2]FC Samya'!$F$103</f>
        <v>-19346633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02">
        <f>'[5]2024'!$AB$994</f>
        <v>119699402.92759998</v>
      </c>
      <c r="F18" s="103">
        <f>'[5]2024'!$AB$985</f>
        <v>383871973</v>
      </c>
      <c r="G18" s="17">
        <f t="shared" si="1"/>
        <v>44068521.927599967</v>
      </c>
      <c r="H18" s="17"/>
      <c r="I18" s="39"/>
      <c r="J18" s="40"/>
      <c r="K18" s="37">
        <f>E18-F18</f>
        <v>-264172570.07240003</v>
      </c>
      <c r="M18" s="24"/>
    </row>
    <row r="19" spans="1:13" x14ac:dyDescent="0.25">
      <c r="A19" s="15"/>
      <c r="B19" s="16"/>
      <c r="C19" s="30">
        <v>308241092</v>
      </c>
      <c r="D19" s="20"/>
      <c r="E19" s="104">
        <f>SUM(E17:E18)</f>
        <v>222070776.92759997</v>
      </c>
      <c r="F19" s="104">
        <f>SUM(F17:F18)</f>
        <v>502503617</v>
      </c>
      <c r="G19" s="27">
        <f>C19+E19-F19</f>
        <v>27808251.927599967</v>
      </c>
      <c r="H19" s="27"/>
      <c r="I19" s="79"/>
      <c r="J19" s="40"/>
      <c r="K19" s="26">
        <f>'[1]OKTOBER JL'!G9+'AGUSTUS 24'!G9</f>
        <v>2338528368</v>
      </c>
      <c r="M19" s="24"/>
    </row>
    <row r="20" spans="1:13" x14ac:dyDescent="0.25">
      <c r="A20" s="15"/>
      <c r="B20" s="16"/>
      <c r="C20" s="20">
        <v>0</v>
      </c>
      <c r="D20" s="20"/>
      <c r="E20" s="105"/>
      <c r="F20" s="105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02">
        <f>'JAN 24'!E21+'FEB 24'!E21</f>
        <v>0</v>
      </c>
      <c r="F21" s="103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02">
        <f>'JAN 24'!E22+'FEB 24'!E22</f>
        <v>0</v>
      </c>
      <c r="F22" s="103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02">
        <f>'JAN 24'!E23+'FEB 24'!E23</f>
        <v>0</v>
      </c>
      <c r="F23" s="103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02">
        <f>'JAN 24'!E24+'FEB 24'!E24</f>
        <v>0</v>
      </c>
      <c r="F24" s="103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02">
        <f>'JAN 24'!E25+'FEB 24'!E25</f>
        <v>0</v>
      </c>
      <c r="F25" s="103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02">
        <f>'JAN 24'!E26+'FEB 24'!E26</f>
        <v>0</v>
      </c>
      <c r="F26" s="103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02">
        <f>'JAN 24'!E27+'FEB 24'!E27</f>
        <v>0</v>
      </c>
      <c r="F27" s="103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104">
        <f>SUM(E21:E27)</f>
        <v>0</v>
      </c>
      <c r="F28" s="104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105"/>
      <c r="F29" s="105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02">
        <f>'JAN 24'!E30+'FEB 24'!E30</f>
        <v>0</v>
      </c>
      <c r="F30" s="103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02">
        <f>'JAN 24'!E31+'FEB 24'!E31</f>
        <v>0</v>
      </c>
      <c r="F31" s="103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02">
        <f>'JAN 24'!E32+'FEB 24'!E32</f>
        <v>0</v>
      </c>
      <c r="F32" s="103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02">
        <f>'JAN 24'!E33+'FEB 24'!E33</f>
        <v>0</v>
      </c>
      <c r="F33" s="103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02">
        <f>'JAN 24'!E34+'FEB 24'!E34</f>
        <v>0</v>
      </c>
      <c r="F34" s="103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02">
        <f>'JAN 24'!E35+'FEB 24'!E35</f>
        <v>0</v>
      </c>
      <c r="F35" s="103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02">
        <f>'JAN 24'!E36+'FEB 24'!E36</f>
        <v>0</v>
      </c>
      <c r="F36" s="103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02">
        <f>'JAN 24'!E37+'FEB 24'!E37</f>
        <v>0</v>
      </c>
      <c r="F37" s="103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02">
        <f>'JAN 24'!E38+'FEB 24'!E38</f>
        <v>0</v>
      </c>
      <c r="F38" s="103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104">
        <f>SUM(E36:E38)</f>
        <v>0</v>
      </c>
      <c r="F39" s="104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105"/>
      <c r="F40" s="105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02">
        <f>'JAN 24'!E41+'FEB 24'!E41</f>
        <v>0</v>
      </c>
      <c r="F41" s="103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105"/>
      <c r="F42" s="105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105"/>
      <c r="F43" s="105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02">
        <f>'[5]2024'!$AH$464</f>
        <v>115031933</v>
      </c>
      <c r="F44" s="103">
        <f>'[5]2024'!$AI$464</f>
        <v>108074202.72816001</v>
      </c>
      <c r="G44" s="17">
        <f>C44+E44-F44</f>
        <v>400594706.27183998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02">
        <f>'JAN 24'!E45+'FEB 24'!E45</f>
        <v>0</v>
      </c>
      <c r="F45" s="103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05">
        <v>0</v>
      </c>
      <c r="F46" s="106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104">
        <f>SUM(E44:E46)</f>
        <v>115031933</v>
      </c>
      <c r="F47" s="104">
        <f>SUM(F44:F46)</f>
        <v>108074202.72816001</v>
      </c>
      <c r="G47" s="27">
        <f>C47+E47-F47</f>
        <v>415594706.27183998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105"/>
      <c r="F48" s="105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02">
        <f>'JAN 24'!E49+'FEB 24'!E49</f>
        <v>0</v>
      </c>
      <c r="F49" s="103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02">
        <f>'JAN 24'!E50+'FEB 24'!E50</f>
        <v>0</v>
      </c>
      <c r="F50" s="103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02">
        <f>'[5]2024'!$BB$80</f>
        <v>34824</v>
      </c>
      <c r="F51" s="103">
        <f>'JAN 24'!F51+'FEB 24'!F51</f>
        <v>0</v>
      </c>
      <c r="G51" s="17">
        <f>C51+E51-F51</f>
        <v>34824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02">
        <f>'JAN 24'!E52+'FEB 24'!E52</f>
        <v>0</v>
      </c>
      <c r="F52" s="103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02">
        <f>'[5]2024'!$BJ$32</f>
        <v>3279409</v>
      </c>
      <c r="F53" s="103">
        <f>'JAN 24'!F53+'FEB 24'!F53</f>
        <v>0</v>
      </c>
      <c r="G53" s="17">
        <f>C53+E53-F53</f>
        <v>3279409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02">
        <f>'JAN 24'!E54+'FEB 24'!E54</f>
        <v>0</v>
      </c>
      <c r="F54" s="103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104">
        <f>SUM(E49:E54)</f>
        <v>3314233</v>
      </c>
      <c r="F55" s="104">
        <f>SUM(F49:F54)</f>
        <v>0</v>
      </c>
      <c r="G55" s="27">
        <f>C55+E55-F55</f>
        <v>3314233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104"/>
      <c r="F56" s="104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02">
        <f>'JAN 24'!E57+'FEB 24'!E57</f>
        <v>0</v>
      </c>
      <c r="F57" s="105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104"/>
      <c r="F58" s="104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105"/>
      <c r="F59" s="105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02">
        <f>'JAN 24'!E60+'FEB 24'!E60</f>
        <v>0</v>
      </c>
      <c r="F60" s="103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02">
        <f>'JAN 24'!E61+'FEB 24'!E61</f>
        <v>0</v>
      </c>
      <c r="F61" s="103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02">
        <f>'JAN 24'!E62+'FEB 24'!E62</f>
        <v>0</v>
      </c>
      <c r="F62" s="103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02">
        <f>'JAN 24'!E63+'FEB 24'!E63</f>
        <v>0</v>
      </c>
      <c r="F63" s="103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02">
        <f>'JAN 24'!E64+'FEB 24'!E64</f>
        <v>0</v>
      </c>
      <c r="F64" s="103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104">
        <f>SUM(E60:E64)</f>
        <v>0</v>
      </c>
      <c r="F65" s="104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104"/>
      <c r="F66" s="104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02">
        <f>'JAN 24'!E67+'FEB 24'!E67</f>
        <v>0</v>
      </c>
      <c r="F67" s="103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03"/>
      <c r="F68" s="107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105"/>
      <c r="F69" s="105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02">
        <f>'JAN 24'!E70+'FEB 24'!E70</f>
        <v>0</v>
      </c>
      <c r="F70" s="103">
        <f>'[5]2024'!$CS$32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02">
        <f>'JAN 24'!E71+'FEB 24'!E71</f>
        <v>0</v>
      </c>
      <c r="F71" s="103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02">
        <f>'JAN 24'!E72+'FEB 24'!E72</f>
        <v>0</v>
      </c>
      <c r="F72" s="103">
        <f>'[5]2024'!$DA$32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02">
        <f>'JAN 24'!E73+'FEB 24'!E73</f>
        <v>0</v>
      </c>
      <c r="F73" s="103">
        <f>'[5]2024'!$DE$32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02">
        <f>'JAN 24'!E74+'FEB 24'!E74</f>
        <v>0</v>
      </c>
      <c r="F74" s="103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104">
        <f>SUM(E70:E74)</f>
        <v>0</v>
      </c>
      <c r="F75" s="104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104"/>
      <c r="F76" s="104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02">
        <f>'JAN 24'!E77+'FEB 24'!E77</f>
        <v>0</v>
      </c>
      <c r="F77" s="103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02">
        <f>'JAN 24'!E78+'FEB 24'!E78</f>
        <v>0</v>
      </c>
      <c r="F78" s="103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02">
        <f>'JAN 24'!E79+'FEB 24'!E79</f>
        <v>0</v>
      </c>
      <c r="F79" s="103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2497168855.7975998</v>
      </c>
      <c r="L79" s="37">
        <f>F15+F19+F28+F47+F88+F93</f>
        <v>2615587932.6981602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02">
        <f>'JAN 24'!E80+'FEB 24'!E80</f>
        <v>0</v>
      </c>
      <c r="F80" s="103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118419076.90056038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02">
        <f>'JAN 24'!E81+'FEB 24'!E81</f>
        <v>0</v>
      </c>
      <c r="F81" s="103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02">
        <f>'JAN 24'!E82+'FEB 24'!E82</f>
        <v>0</v>
      </c>
      <c r="F82" s="103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02">
        <f>'[5]2024'!$TI$66</f>
        <v>52300000</v>
      </c>
      <c r="F83" s="103">
        <f>'[5]2024'!$TJ$66</f>
        <v>0</v>
      </c>
      <c r="G83" s="17">
        <f t="shared" si="6"/>
        <v>129531000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02">
        <v>0</v>
      </c>
      <c r="F84" s="103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104">
        <f>SUM(E77:E84)</f>
        <v>52300000</v>
      </c>
      <c r="F85" s="104">
        <f>SUM(F77:F84)</f>
        <v>0</v>
      </c>
      <c r="G85" s="27">
        <f>C85+E85-F85</f>
        <v>2720144735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105"/>
      <c r="F86" s="105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02">
        <f>'[5]2024'!$EB$3272</f>
        <v>766376299</v>
      </c>
      <c r="F87" s="103">
        <f>'[5]2024'!$EC$3272</f>
        <v>766376299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104">
        <f>SUM(E87)</f>
        <v>766376299</v>
      </c>
      <c r="F88" s="104">
        <f>SUM(F87)</f>
        <v>766376299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105"/>
      <c r="F89" s="105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02">
        <f>'[5]2024'!$EH$981</f>
        <v>61949800</v>
      </c>
      <c r="F90" s="103">
        <f>'[5]2024'!$EH$915</f>
        <v>61530300</v>
      </c>
      <c r="G90" s="17"/>
      <c r="H90" s="17">
        <f>D90-E90+F90</f>
        <v>78275376</v>
      </c>
      <c r="I90" s="39"/>
      <c r="J90" s="40"/>
      <c r="K90" s="35"/>
      <c r="L90" s="26">
        <f>H90+H91</f>
        <v>455029637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02">
        <f>'[5]2024'!$EH$1025</f>
        <v>113447758</v>
      </c>
      <c r="F91" s="103">
        <f>'[5]2024'!$EH$960</f>
        <v>92777233</v>
      </c>
      <c r="G91" s="17"/>
      <c r="H91" s="17">
        <f t="shared" si="7"/>
        <v>376754261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02">
        <f>'JAN 24'!E92+'FEB 24'!E92</f>
        <v>0</v>
      </c>
      <c r="F92" s="103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-385058537</v>
      </c>
      <c r="M92" s="24"/>
    </row>
    <row r="93" spans="1:13" x14ac:dyDescent="0.25">
      <c r="A93" s="15"/>
      <c r="B93" s="16"/>
      <c r="C93" s="20"/>
      <c r="D93" s="30">
        <v>476119662</v>
      </c>
      <c r="E93" s="104">
        <f>SUM(E90:E92)</f>
        <v>175397558</v>
      </c>
      <c r="F93" s="104">
        <f>SUM(F90:F92)</f>
        <v>154307533</v>
      </c>
      <c r="G93" s="27"/>
      <c r="H93" s="27">
        <f>D93-E93+F93</f>
        <v>455029637</v>
      </c>
      <c r="I93" s="79"/>
      <c r="J93" s="40"/>
      <c r="K93" s="23">
        <f>E93-F93</f>
        <v>21090025</v>
      </c>
      <c r="M93" s="24"/>
    </row>
    <row r="94" spans="1:13" x14ac:dyDescent="0.25">
      <c r="A94" s="15"/>
      <c r="B94" s="16"/>
      <c r="C94" s="76"/>
      <c r="D94" s="76">
        <v>0</v>
      </c>
      <c r="E94" s="108"/>
      <c r="F94" s="109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02">
        <f>'[5]2024'!$EJ$134</f>
        <v>57411012</v>
      </c>
      <c r="F95" s="103">
        <f>'[5]2024'!$EK$134</f>
        <v>15459378.091924323</v>
      </c>
      <c r="G95" s="17"/>
      <c r="H95" s="17">
        <f>D95-E95+F95</f>
        <v>-41951633.908075675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02">
        <f>'JAN 24'!E96+'FEB 24'!E96</f>
        <v>0</v>
      </c>
      <c r="F96" s="103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02">
        <f>'JAN 24'!E97+'FEB 24'!E97</f>
        <v>0</v>
      </c>
      <c r="F97" s="103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02">
        <f>'JAN 24'!E98+'FEB 24'!E98</f>
        <v>0</v>
      </c>
      <c r="F98" s="103">
        <f>'JAN 24'!F98+'FEB 24'!F98</f>
        <v>0</v>
      </c>
      <c r="G98" s="17"/>
      <c r="H98" s="17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02">
        <v>0</v>
      </c>
      <c r="F99" s="103">
        <f>'JAN 24'!F99+'FEB 24'!F99</f>
        <v>0</v>
      </c>
      <c r="G99" s="17"/>
      <c r="H99" s="17">
        <f t="shared" si="7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110">
        <f>SUM(E95:E99)</f>
        <v>57411012</v>
      </c>
      <c r="F100" s="110">
        <f>SUM(F95:F99)</f>
        <v>15459378.091924323</v>
      </c>
      <c r="G100" s="27"/>
      <c r="H100" s="27">
        <f>D100-E100+F100</f>
        <v>8836464.0919243228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104"/>
      <c r="F101" s="104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02">
        <f>'JAN 24'!E102+'FEB 24'!E102</f>
        <v>0</v>
      </c>
      <c r="F102" s="103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02">
        <f>'JAN 24'!E103+'FEB 24'!E103</f>
        <v>0</v>
      </c>
      <c r="F103" s="103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104">
        <f>SUM(E102:E103)</f>
        <v>0</v>
      </c>
      <c r="F104" s="104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105"/>
      <c r="F105" s="105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02">
        <v>0</v>
      </c>
      <c r="F106" s="103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02">
        <v>0</v>
      </c>
      <c r="F107" s="103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02">
        <v>0</v>
      </c>
      <c r="F108" s="103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110">
        <f>SUM(E106:E108)</f>
        <v>0</v>
      </c>
      <c r="F109" s="103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110"/>
      <c r="F110" s="103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02">
        <v>0</v>
      </c>
      <c r="F111" s="103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110">
        <f>E111</f>
        <v>0</v>
      </c>
      <c r="F112" s="110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110"/>
      <c r="F113" s="110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02">
        <f>'JAN 24'!E114+'FEB 24'!E114</f>
        <v>0</v>
      </c>
      <c r="F114" s="103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02">
        <f>'JAN 24'!E115+'FEB 24'!E115</f>
        <v>0</v>
      </c>
      <c r="F115" s="103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02">
        <f>'JAN 24'!E116+'FEB 24'!E116</f>
        <v>0</v>
      </c>
      <c r="F116" s="103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110">
        <f>SUM(E114:E116)</f>
        <v>0</v>
      </c>
      <c r="F117" s="110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105"/>
      <c r="F118" s="105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02">
        <v>0</v>
      </c>
      <c r="F119" s="103">
        <v>0</v>
      </c>
      <c r="G119" s="17"/>
      <c r="H119" s="17">
        <f t="shared" si="8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104">
        <f>SUM(E119)</f>
        <v>0</v>
      </c>
      <c r="F120" s="104">
        <f>SUM(F119)</f>
        <v>0</v>
      </c>
      <c r="G120" s="17"/>
      <c r="H120" s="27">
        <f t="shared" si="8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105"/>
      <c r="F121" s="105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02">
        <f>'JAN 24'!E122+'FEB 24'!E122</f>
        <v>0</v>
      </c>
      <c r="F122" s="103"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02">
        <f>'JAN 24'!E123+'FEB 24'!E123</f>
        <v>0</v>
      </c>
      <c r="F123" s="103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107">
        <f>SUM(E122:E123)</f>
        <v>0</v>
      </c>
      <c r="F124" s="107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107"/>
      <c r="F125" s="107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02">
        <f>'[5]2024'!$GD$54</f>
        <v>2215806</v>
      </c>
      <c r="F126" s="103">
        <f>'[5]2024'!$GE$54</f>
        <v>97220817.657657653</v>
      </c>
      <c r="G126" s="17"/>
      <c r="H126" s="17">
        <f t="shared" si="8"/>
        <v>95005011.657657653</v>
      </c>
      <c r="I126" s="39"/>
      <c r="J126" s="34">
        <f>H126</f>
        <v>95005011.657657653</v>
      </c>
      <c r="K126" s="37">
        <f>J126-L126</f>
        <v>42237841.657657653</v>
      </c>
      <c r="L126" s="26">
        <f>'[5]2024'!$GE$49</f>
        <v>52767170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02">
        <f>'JAN 24'!E127+'FEB 24'!E127</f>
        <v>0</v>
      </c>
      <c r="F127" s="103">
        <f>'[5]2024'!$GI$43</f>
        <v>3945000</v>
      </c>
      <c r="G127" s="17"/>
      <c r="H127" s="17">
        <f t="shared" si="8"/>
        <v>3945000</v>
      </c>
      <c r="I127" s="39"/>
      <c r="J127" s="34">
        <f t="shared" ref="J127:J137" si="9">H127</f>
        <v>3945000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02">
        <f>'JAN 24'!E128+'FEB 24'!E128</f>
        <v>0</v>
      </c>
      <c r="F128" s="103">
        <f>'[5]2024'!$GI$44</f>
        <v>2407500</v>
      </c>
      <c r="G128" s="17"/>
      <c r="H128" s="17">
        <f t="shared" si="8"/>
        <v>2407500</v>
      </c>
      <c r="I128" s="39"/>
      <c r="J128" s="34">
        <f t="shared" si="9"/>
        <v>2407500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02">
        <f>'JAN 24'!E129+'FEB 24'!E129</f>
        <v>0</v>
      </c>
      <c r="F129" s="103">
        <f>'[5]2024'!$GI$45</f>
        <v>1073000</v>
      </c>
      <c r="G129" s="17"/>
      <c r="H129" s="17">
        <f t="shared" si="8"/>
        <v>1073000</v>
      </c>
      <c r="I129" s="39"/>
      <c r="J129" s="34">
        <f t="shared" si="9"/>
        <v>1073000</v>
      </c>
      <c r="K129" s="26">
        <f>SUM(J127:J129)</f>
        <v>7425500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02">
        <f>'[5]2024'!$GL$44</f>
        <v>3166450</v>
      </c>
      <c r="F130" s="103">
        <f>'[5]2024'!$GM$44</f>
        <v>77276316.504504487</v>
      </c>
      <c r="G130" s="17"/>
      <c r="H130" s="17">
        <f t="shared" si="8"/>
        <v>74109866.504504487</v>
      </c>
      <c r="I130" s="39"/>
      <c r="J130" s="34">
        <f t="shared" si="9"/>
        <v>74109866.504504487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02">
        <f>'JAN 24'!E131+'FEB 24'!E131</f>
        <v>0</v>
      </c>
      <c r="F131" s="103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02">
        <f>'JAN 24'!E132+'FEB 24'!E132</f>
        <v>0</v>
      </c>
      <c r="F132" s="103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02">
        <f>'JAN 24'!E133+'FEB 24'!E133</f>
        <v>0</v>
      </c>
      <c r="F133" s="103">
        <v>0</v>
      </c>
      <c r="G133" s="17"/>
      <c r="H133" s="17">
        <f t="shared" si="8"/>
        <v>0</v>
      </c>
      <c r="I133" s="39"/>
      <c r="J133" s="34">
        <f t="shared" si="9"/>
        <v>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02">
        <f>'[5]2024'!$HB$38</f>
        <v>1255583</v>
      </c>
      <c r="F134" s="103">
        <f>'[5]2024'!$HC$38</f>
        <v>18250103.864864863</v>
      </c>
      <c r="G134" s="17"/>
      <c r="H134" s="17">
        <f t="shared" si="8"/>
        <v>16994520.864864863</v>
      </c>
      <c r="I134" s="80"/>
      <c r="J134" s="34">
        <f t="shared" si="9"/>
        <v>16994520.864864863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02">
        <f>'JAN 24'!E135+'FEB 24'!E135</f>
        <v>0</v>
      </c>
      <c r="F135" s="103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02">
        <f>'JAN 24'!E136+'FEB 24'!E136</f>
        <v>0</v>
      </c>
      <c r="F136" s="103">
        <f>'[5]2024'!$QJ$16</f>
        <v>5500000</v>
      </c>
      <c r="G136" s="17"/>
      <c r="H136" s="17">
        <f t="shared" si="8"/>
        <v>5500000</v>
      </c>
      <c r="I136" s="80"/>
      <c r="J136" s="34">
        <f t="shared" si="9"/>
        <v>5500000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02">
        <f>'[5]2024'!$RE$15</f>
        <v>23604</v>
      </c>
      <c r="F137" s="103">
        <v>0</v>
      </c>
      <c r="G137" s="17"/>
      <c r="H137" s="17">
        <f t="shared" si="8"/>
        <v>-23604</v>
      </c>
      <c r="I137" s="80"/>
      <c r="J137" s="34">
        <f t="shared" si="9"/>
        <v>-23604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02">
        <f>'[5]2024'!$RQ$34</f>
        <v>639567</v>
      </c>
      <c r="F138" s="103">
        <f>'[5]2024'!$RR$34</f>
        <v>8576795.8086486477</v>
      </c>
      <c r="G138" s="17"/>
      <c r="H138" s="17">
        <f t="shared" si="8"/>
        <v>7937228.8086486477</v>
      </c>
      <c r="I138" s="80"/>
      <c r="J138" s="34">
        <f>H138</f>
        <v>7937228.8086486477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02">
        <f>'JAN 24'!E139+'FEB 24'!E139</f>
        <v>0</v>
      </c>
      <c r="F139" s="103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02">
        <f>'JAN 24'!E140+'FEB 24'!E140</f>
        <v>0</v>
      </c>
      <c r="F140" s="103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104">
        <f>SUM(E126:E139)</f>
        <v>7301010</v>
      </c>
      <c r="F141" s="104">
        <f>SUM(F126:F140)</f>
        <v>214249533.83567563</v>
      </c>
      <c r="G141" s="27"/>
      <c r="H141" s="27">
        <f>D141-E141+F141</f>
        <v>206948523.83567563</v>
      </c>
      <c r="I141" s="87"/>
      <c r="J141" s="58">
        <f>H141</f>
        <v>206948523.83567563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105"/>
      <c r="F142" s="105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02">
        <f>'[5]2024'!$HF$187</f>
        <v>65238500</v>
      </c>
      <c r="F143" s="103">
        <f>'JAN 24'!F143+'FEB 24'!F143</f>
        <v>0</v>
      </c>
      <c r="G143" s="17">
        <f>C143+E143-F143</f>
        <v>65238500</v>
      </c>
      <c r="H143" s="17"/>
      <c r="I143" s="34">
        <f t="shared" ref="I143:I157" si="11">G143</f>
        <v>65238500</v>
      </c>
      <c r="J143" s="40"/>
      <c r="K143" s="37">
        <f>I143-L143</f>
        <v>26410500</v>
      </c>
      <c r="L143" s="26">
        <f>'[5]2024'!$HH$187</f>
        <v>38828000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02">
        <f>'[5]2024'!$HJ$44</f>
        <v>1805000</v>
      </c>
      <c r="F144" s="103">
        <f>'JAN 24'!F144+'FEB 24'!F144</f>
        <v>0</v>
      </c>
      <c r="G144" s="17">
        <f t="shared" ref="G144:G156" si="12">C144+E144-F144</f>
        <v>1805000</v>
      </c>
      <c r="H144" s="17"/>
      <c r="I144" s="34">
        <f t="shared" si="11"/>
        <v>1805000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02">
        <f>'[5]2024'!$HJ$45</f>
        <v>804500</v>
      </c>
      <c r="F145" s="103">
        <f>'JAN 24'!F145+'FEB 24'!F145</f>
        <v>0</v>
      </c>
      <c r="G145" s="17">
        <f t="shared" si="12"/>
        <v>804500</v>
      </c>
      <c r="H145" s="17"/>
      <c r="I145" s="34">
        <f t="shared" si="11"/>
        <v>804500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02">
        <f>'[5]2024'!$HJ$46</f>
        <v>203500</v>
      </c>
      <c r="F146" s="103">
        <f>'JAN 24'!F146+'FEB 24'!F146</f>
        <v>0</v>
      </c>
      <c r="G146" s="17">
        <f t="shared" si="12"/>
        <v>203500</v>
      </c>
      <c r="H146" s="17"/>
      <c r="I146" s="34">
        <f t="shared" si="11"/>
        <v>203500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02">
        <f>'JAN 24'!E147+'FEB 24'!E147</f>
        <v>0</v>
      </c>
      <c r="F147" s="103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02">
        <f>'[5]2024'!$HS$151</f>
        <v>61711799.660960004</v>
      </c>
      <c r="F148" s="103">
        <f>'JAN 24'!F148+'FEB 24'!F148</f>
        <v>0</v>
      </c>
      <c r="G148" s="17">
        <f t="shared" si="12"/>
        <v>61711799.660960004</v>
      </c>
      <c r="H148" s="17"/>
      <c r="I148" s="34">
        <f t="shared" si="11"/>
        <v>61711799.660960004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02">
        <v>0</v>
      </c>
      <c r="F149" s="103">
        <f>'JAN 24'!F149+'FEB 24'!F149</f>
        <v>0</v>
      </c>
      <c r="G149" s="17">
        <f t="shared" si="12"/>
        <v>0</v>
      </c>
      <c r="H149" s="17"/>
      <c r="I149" s="34">
        <f t="shared" si="11"/>
        <v>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02">
        <f>'JAN 24'!E150+'FEB 24'!E150</f>
        <v>0</v>
      </c>
      <c r="F150" s="103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02">
        <f>'[5]2024'!$ID$64</f>
        <v>10495265</v>
      </c>
      <c r="F151" s="103">
        <f>'JAN 24'!F151+'FEB 24'!F151</f>
        <v>0</v>
      </c>
      <c r="G151" s="17">
        <f t="shared" si="12"/>
        <v>10495265</v>
      </c>
      <c r="H151" s="17"/>
      <c r="I151" s="34">
        <f t="shared" si="11"/>
        <v>10495265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02">
        <f>'JAN 24'!E152+'FEB 24'!E152</f>
        <v>0</v>
      </c>
      <c r="F152" s="103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02">
        <f>'JAN 24'!E153+'FEB 24'!E153</f>
        <v>0</v>
      </c>
      <c r="F153" s="103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02">
        <v>0</v>
      </c>
      <c r="F154" s="103">
        <f>'JAN 24'!F154+'FEB 24'!F154</f>
        <v>0</v>
      </c>
      <c r="G154" s="17">
        <f t="shared" si="12"/>
        <v>0</v>
      </c>
      <c r="H154" s="17"/>
      <c r="I154" s="34">
        <f t="shared" si="11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02">
        <f>'[5]2024'!$RM$34</f>
        <v>7793576</v>
      </c>
      <c r="F155" s="103">
        <f>'JAN 24'!F155+'FEB 24'!F155</f>
        <v>0</v>
      </c>
      <c r="G155" s="17">
        <f t="shared" si="12"/>
        <v>7793576</v>
      </c>
      <c r="H155" s="17"/>
      <c r="I155" s="34">
        <f t="shared" si="11"/>
        <v>7793576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02">
        <f>'JAN 24'!E156+'FEB 24'!E156</f>
        <v>0</v>
      </c>
      <c r="F156" s="103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104">
        <f>SUM(E143:E156)</f>
        <v>148052140.66096002</v>
      </c>
      <c r="F157" s="104">
        <f>SUM(F143:F156)</f>
        <v>0</v>
      </c>
      <c r="G157" s="27">
        <f>C157+E157-F157</f>
        <v>148052140.66096002</v>
      </c>
      <c r="H157" s="17"/>
      <c r="I157" s="58">
        <f t="shared" si="11"/>
        <v>148052140.66096002</v>
      </c>
      <c r="J157" s="88"/>
      <c r="K157" s="26">
        <f>J141-I157</f>
        <v>58896383.174715608</v>
      </c>
      <c r="M157" s="24"/>
    </row>
    <row r="158" spans="1:13" x14ac:dyDescent="0.25">
      <c r="A158" s="15"/>
      <c r="B158" s="16"/>
      <c r="C158" s="20">
        <v>0</v>
      </c>
      <c r="D158" s="20"/>
      <c r="E158" s="105"/>
      <c r="F158" s="105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02">
        <f>'JAN 24'!E159+'FEB 24'!E159</f>
        <v>0</v>
      </c>
      <c r="F159" s="103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104"/>
      <c r="F160" s="104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105"/>
      <c r="F161" s="105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02">
        <f>'[5]2024'!$IM$25</f>
        <v>8837500</v>
      </c>
      <c r="F162" s="103">
        <f>'JAN 24'!F162+'FEB 24'!F162</f>
        <v>0</v>
      </c>
      <c r="G162" s="17">
        <f t="shared" si="13"/>
        <v>8837500</v>
      </c>
      <c r="H162" s="17"/>
      <c r="I162" s="81">
        <f>G162</f>
        <v>8837500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02">
        <f>'JAN 24'!E163+'FEB 24'!E163</f>
        <v>0</v>
      </c>
      <c r="F163" s="103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02">
        <f>'JAN 24'!E164+'FEB 24'!E164</f>
        <v>0</v>
      </c>
      <c r="F164" s="103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104">
        <f>SUM(E162:E164)</f>
        <v>8837500</v>
      </c>
      <c r="F165" s="104"/>
      <c r="G165" s="27">
        <f t="shared" si="13"/>
        <v>8837500</v>
      </c>
      <c r="H165" s="17"/>
      <c r="I165" s="58">
        <f>G165</f>
        <v>8837500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105">
        <v>0</v>
      </c>
      <c r="F166" s="105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02">
        <v>0</v>
      </c>
      <c r="F167" s="103">
        <f>'JAN 24'!F167+'FEB 24'!F167</f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104">
        <f>SUM(E167)</f>
        <v>0</v>
      </c>
      <c r="F168" s="104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105"/>
      <c r="F169" s="105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02">
        <f>'[5]2024'!$JC$64</f>
        <v>957000</v>
      </c>
      <c r="F170" s="103">
        <f>'JAN 24'!F170+'FEB 24'!F170</f>
        <v>0</v>
      </c>
      <c r="G170" s="17">
        <f t="shared" si="13"/>
        <v>957000</v>
      </c>
      <c r="H170" s="17"/>
      <c r="I170" s="34">
        <f>G170</f>
        <v>957000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104">
        <f>SUM(E170)</f>
        <v>957000</v>
      </c>
      <c r="F171" s="104">
        <f>SUM(F167:F170)</f>
        <v>0</v>
      </c>
      <c r="G171" s="27">
        <f>C171+E171-F171</f>
        <v>957000</v>
      </c>
      <c r="H171" s="27"/>
      <c r="I171" s="58">
        <f>G171</f>
        <v>957000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105"/>
      <c r="F172" s="105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02">
        <f>'[5]2024'!$JG$25</f>
        <v>400000</v>
      </c>
      <c r="F173" s="103">
        <f>'JAN 24'!F173+'FEB 24'!F173</f>
        <v>0</v>
      </c>
      <c r="G173" s="17">
        <f t="shared" si="13"/>
        <v>400000</v>
      </c>
      <c r="H173" s="17"/>
      <c r="I173" s="34">
        <f t="shared" si="14"/>
        <v>400000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02">
        <v>0</v>
      </c>
      <c r="F174" s="103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02">
        <f>'[5]2024'!$JO$44</f>
        <v>575000</v>
      </c>
      <c r="F175" s="103">
        <f>'JAN 24'!F175+'FEB 24'!F175</f>
        <v>0</v>
      </c>
      <c r="G175" s="17">
        <f t="shared" si="13"/>
        <v>575000</v>
      </c>
      <c r="H175" s="17"/>
      <c r="I175" s="38">
        <f t="shared" si="14"/>
        <v>575000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02">
        <f>'JAN 24'!E176+'FEB 24'!E176</f>
        <v>0</v>
      </c>
      <c r="F176" s="103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104">
        <f>SUM(E173:E176)</f>
        <v>975000</v>
      </c>
      <c r="F177" s="104">
        <f>SUM(F173:F176)</f>
        <v>0</v>
      </c>
      <c r="G177" s="27">
        <f>C177+E177-F177</f>
        <v>975000</v>
      </c>
      <c r="H177" s="27"/>
      <c r="I177" s="28">
        <f t="shared" si="14"/>
        <v>975000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105"/>
      <c r="F178" s="105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02">
        <f>'[5]2024'!$JU$30</f>
        <v>420833.33333333331</v>
      </c>
      <c r="F179" s="103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02">
        <f>'JAN 24'!E180+'FEB 24'!E180</f>
        <v>0</v>
      </c>
      <c r="F180" s="103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02">
        <f>'[5]2024'!$KC$30</f>
        <v>821854.16666666663</v>
      </c>
      <c r="F181" s="103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02">
        <f>'[5]2024'!$KG$30</f>
        <v>8941512.5</v>
      </c>
      <c r="F182" s="103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02">
        <f>'JAN 24'!E183+'FEB 24'!E183</f>
        <v>0</v>
      </c>
      <c r="F183" s="103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104">
        <f>SUM(E179:E183)</f>
        <v>10184200</v>
      </c>
      <c r="F184" s="104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105"/>
      <c r="F185" s="105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02">
        <f>'[5]2024'!$KP$31</f>
        <v>59885000</v>
      </c>
      <c r="F186" s="103">
        <f>'JAN 24'!F186+'FEB 24'!F186</f>
        <v>0</v>
      </c>
      <c r="G186" s="17">
        <f>E186-F186</f>
        <v>59885000</v>
      </c>
      <c r="H186" s="17"/>
      <c r="I186" s="38">
        <f t="shared" si="14"/>
        <v>59885000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02">
        <v>0</v>
      </c>
      <c r="F187" s="103">
        <f>'JAN 24'!F187+'FEB 24'!F187</f>
        <v>0</v>
      </c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L187" s="26">
        <f>I186-[7]rinci!$AF$26</f>
        <v>0</v>
      </c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02">
        <v>0</v>
      </c>
      <c r="F188" s="103">
        <f>'JAN 24'!F188+'FEB 24'!F188</f>
        <v>0</v>
      </c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02">
        <v>0</v>
      </c>
      <c r="F189" s="103">
        <f>'JAN 24'!F189+'FEB 24'!F189</f>
        <v>0</v>
      </c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02">
        <f>'JAN 24'!E190+'FEB 24'!E190</f>
        <v>0</v>
      </c>
      <c r="F190" s="103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02">
        <f>'[5]2024'!$LF$46</f>
        <v>7313535</v>
      </c>
      <c r="F191" s="103">
        <f>'[5]2024'!$LG$46</f>
        <v>2226154</v>
      </c>
      <c r="G191" s="17">
        <f t="shared" si="18"/>
        <v>5087381</v>
      </c>
      <c r="H191" s="17"/>
      <c r="I191" s="34">
        <f t="shared" si="14"/>
        <v>5087381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02">
        <f>'JAN 24'!E192+'FEB 24'!E192</f>
        <v>0</v>
      </c>
      <c r="F192" s="103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104">
        <f>SUM(E186:E192)</f>
        <v>67198535</v>
      </c>
      <c r="F193" s="104">
        <f>SUM(F186:F192)</f>
        <v>2226154</v>
      </c>
      <c r="G193" s="27">
        <f>E193-F193</f>
        <v>64972381</v>
      </c>
      <c r="H193" s="27"/>
      <c r="I193" s="58">
        <f>G193</f>
        <v>64972381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105"/>
      <c r="F194" s="105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02">
        <f>SUM('[5]2024'!$LJ$38)</f>
        <v>863585</v>
      </c>
      <c r="F195" s="103">
        <f>'JAN 24'!F195+'FEB 24'!F195</f>
        <v>0</v>
      </c>
      <c r="G195" s="17">
        <f t="shared" si="13"/>
        <v>863585</v>
      </c>
      <c r="H195" s="17"/>
      <c r="I195" s="34">
        <f t="shared" si="14"/>
        <v>863585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02">
        <f>'[5]2024'!$LN$62</f>
        <v>2636341</v>
      </c>
      <c r="F196" s="103">
        <f>'JAN 24'!F196+'FEB 24'!F196</f>
        <v>0</v>
      </c>
      <c r="G196" s="17">
        <f t="shared" si="13"/>
        <v>2636341</v>
      </c>
      <c r="H196" s="17"/>
      <c r="I196" s="34">
        <f t="shared" si="14"/>
        <v>2636341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02">
        <v>0</v>
      </c>
      <c r="F197" s="103">
        <f>'JAN 24'!F197+'FEB 24'!F197</f>
        <v>0</v>
      </c>
      <c r="G197" s="17">
        <f t="shared" si="13"/>
        <v>0</v>
      </c>
      <c r="H197" s="17"/>
      <c r="I197" s="34">
        <f t="shared" si="14"/>
        <v>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02">
        <f>0</f>
        <v>0</v>
      </c>
      <c r="F198" s="103">
        <f>'JAN 24'!F198+'FEB 24'!F198</f>
        <v>0</v>
      </c>
      <c r="G198" s="17">
        <f t="shared" si="13"/>
        <v>0</v>
      </c>
      <c r="H198" s="17"/>
      <c r="I198" s="34">
        <f t="shared" si="14"/>
        <v>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02">
        <f>'[5]2024'!$LZ$36</f>
        <v>362062.06719999999</v>
      </c>
      <c r="F199" s="103">
        <f>'JAN 24'!F199+'FEB 24'!F199</f>
        <v>0</v>
      </c>
      <c r="G199" s="17">
        <f t="shared" si="13"/>
        <v>362062.06719999999</v>
      </c>
      <c r="H199" s="17"/>
      <c r="I199" s="34">
        <f t="shared" si="14"/>
        <v>362062.06719999999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02">
        <f>'JAN 24'!E200+'FEB 24'!E200</f>
        <v>0</v>
      </c>
      <c r="F200" s="103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02">
        <f>'JAN 24'!E201+'FEB 24'!E201</f>
        <v>0</v>
      </c>
      <c r="F201" s="103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02">
        <f>'[5]2024'!$ML$124</f>
        <v>461500</v>
      </c>
      <c r="F202" s="103">
        <f>'JAN 24'!F202+'FEB 24'!F202</f>
        <v>0</v>
      </c>
      <c r="G202" s="17">
        <f>C202+E202-F202</f>
        <v>461500</v>
      </c>
      <c r="H202" s="17"/>
      <c r="I202" s="34">
        <f>G202</f>
        <v>461500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02">
        <f>'JAN 24'!E203+'FEB 24'!E203</f>
        <v>0</v>
      </c>
      <c r="F203" s="103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104">
        <f>SUM(E195:E203)</f>
        <v>4323488.0671999995</v>
      </c>
      <c r="F204" s="104">
        <f>SUM(F195:F203)</f>
        <v>0</v>
      </c>
      <c r="G204" s="27">
        <f>C204+E204-F204</f>
        <v>4323488.0671999995</v>
      </c>
      <c r="H204" s="27"/>
      <c r="I204" s="58">
        <f>G204</f>
        <v>4323488.0671999995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105"/>
      <c r="F205" s="105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02">
        <f>'JAN 24'!E206+'FEB 24'!E206</f>
        <v>0</v>
      </c>
      <c r="F206" s="103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163244.87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02">
        <f>'JAN 24'!E207+'FEB 24'!E207</f>
        <v>0</v>
      </c>
      <c r="F207" s="103">
        <f>'[5]2024'!$NB$30</f>
        <v>124257</v>
      </c>
      <c r="G207" s="17"/>
      <c r="H207" s="17">
        <f t="shared" si="19"/>
        <v>124257</v>
      </c>
      <c r="I207" s="34">
        <f t="shared" si="14"/>
        <v>0</v>
      </c>
      <c r="J207" s="40">
        <f t="shared" si="14"/>
        <v>124257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02">
        <f>'JAN 24'!E208+'FEB 24'!E208</f>
        <v>0</v>
      </c>
      <c r="F208" s="103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02">
        <f>'JAN 24'!E209+'FEB 24'!E209</f>
        <v>0</v>
      </c>
      <c r="F209" s="103">
        <f>'[5]2024'!$NJ$30</f>
        <v>8135</v>
      </c>
      <c r="G209" s="17"/>
      <c r="H209" s="17">
        <f t="shared" si="19"/>
        <v>8135</v>
      </c>
      <c r="I209" s="34">
        <f t="shared" si="14"/>
        <v>0</v>
      </c>
      <c r="J209" s="40">
        <f t="shared" si="14"/>
        <v>8135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02">
        <f>'JAN 24'!E210+'FEB 24'!E210</f>
        <v>0</v>
      </c>
      <c r="F210" s="103">
        <f>'[5]2024'!$NN$30</f>
        <v>8148</v>
      </c>
      <c r="G210" s="17"/>
      <c r="H210" s="17">
        <f t="shared" si="19"/>
        <v>8148</v>
      </c>
      <c r="I210" s="34">
        <f t="shared" si="14"/>
        <v>0</v>
      </c>
      <c r="J210" s="40">
        <f t="shared" si="14"/>
        <v>8148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02">
        <f>'JAN 24'!E211+'FEB 24'!E211</f>
        <v>0</v>
      </c>
      <c r="F211" s="103">
        <f>'[5]2024'!$QS$31</f>
        <v>15620</v>
      </c>
      <c r="G211" s="17"/>
      <c r="H211" s="17">
        <f t="shared" si="19"/>
        <v>15620</v>
      </c>
      <c r="I211" s="34"/>
      <c r="J211" s="40">
        <f t="shared" si="14"/>
        <v>15620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02">
        <f>'JAN 24'!E212+'FEB 24'!E212</f>
        <v>0</v>
      </c>
      <c r="F212" s="103">
        <f>'[5]2024'!$RZ$30</f>
        <v>7084.87</v>
      </c>
      <c r="G212" s="17"/>
      <c r="H212" s="17">
        <f t="shared" si="19"/>
        <v>7084.87</v>
      </c>
      <c r="I212" s="34"/>
      <c r="J212" s="40">
        <f t="shared" si="14"/>
        <v>7084.87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02">
        <f>'JAN 24'!E213+'FEB 24'!E213</f>
        <v>0</v>
      </c>
      <c r="F213" s="103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02">
        <f>'JAN 24'!E214+'FEB 24'!E214</f>
        <v>0</v>
      </c>
      <c r="F214" s="103">
        <f>'[5]2024'!$NV$40</f>
        <v>1303250</v>
      </c>
      <c r="G214" s="20"/>
      <c r="H214" s="17">
        <f t="shared" si="19"/>
        <v>1303250</v>
      </c>
      <c r="I214" s="34">
        <f t="shared" si="14"/>
        <v>0</v>
      </c>
      <c r="J214" s="22">
        <f t="shared" si="14"/>
        <v>1303250</v>
      </c>
      <c r="K214" s="65">
        <f>SUM(J213:J214)</f>
        <v>1303250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104">
        <f>SUM(E206:E214)</f>
        <v>0</v>
      </c>
      <c r="F215" s="104">
        <f>SUM(F206:F214)</f>
        <v>1466494.87</v>
      </c>
      <c r="G215" s="27"/>
      <c r="H215" s="27">
        <f>F215-E215</f>
        <v>1466494.87</v>
      </c>
      <c r="I215" s="58">
        <f t="shared" si="14"/>
        <v>0</v>
      </c>
      <c r="J215" s="88">
        <f>H215</f>
        <v>1466494.87</v>
      </c>
      <c r="K215" s="5"/>
      <c r="M215" s="24"/>
    </row>
    <row r="216" spans="1:13" x14ac:dyDescent="0.25">
      <c r="A216" s="15"/>
      <c r="B216" s="16"/>
      <c r="C216" s="20"/>
      <c r="D216" s="20"/>
      <c r="E216" s="105"/>
      <c r="F216" s="105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02">
        <f>'JAN 24'!E217+'FEB 24'!E217</f>
        <v>0</v>
      </c>
      <c r="F217" s="103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54651.97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02">
        <f>'[5]2024'!$OC$39</f>
        <v>34851</v>
      </c>
      <c r="F218" s="103">
        <f>'JAN 24'!F218+'FEB 24'!F218</f>
        <v>0</v>
      </c>
      <c r="G218" s="17">
        <f t="shared" ref="G218:G228" si="20">E218</f>
        <v>34851</v>
      </c>
      <c r="H218" s="17"/>
      <c r="I218" s="34">
        <f t="shared" si="14"/>
        <v>34851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02">
        <f>'JAN 24'!E219+'FEB 24'!E219</f>
        <v>0</v>
      </c>
      <c r="F219" s="103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02">
        <f>'[5]2024'!$OK$36</f>
        <v>3630</v>
      </c>
      <c r="F220" s="103">
        <f>'JAN 24'!F220+'FEB 24'!F220</f>
        <v>0</v>
      </c>
      <c r="G220" s="17">
        <f t="shared" si="20"/>
        <v>3630</v>
      </c>
      <c r="H220" s="17"/>
      <c r="I220" s="34">
        <f t="shared" si="14"/>
        <v>3630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02">
        <f>'[5]2024'!$OO$30</f>
        <v>1630</v>
      </c>
      <c r="F221" s="103">
        <f>'JAN 24'!F221+'FEB 24'!F221</f>
        <v>0</v>
      </c>
      <c r="G221" s="17">
        <f t="shared" si="20"/>
        <v>1630</v>
      </c>
      <c r="H221" s="17"/>
      <c r="I221" s="34">
        <f t="shared" si="14"/>
        <v>1630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02">
        <f>'[5]2024'!$QV$39</f>
        <v>13124</v>
      </c>
      <c r="F222" s="103">
        <f>'JAN 24'!F222+'FEB 24'!F222</f>
        <v>0</v>
      </c>
      <c r="G222" s="17">
        <f t="shared" si="20"/>
        <v>13124</v>
      </c>
      <c r="H222" s="17"/>
      <c r="I222" s="34">
        <f t="shared" si="14"/>
        <v>13124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02">
        <f>'[5]2024'!$SC$27</f>
        <v>1416.97</v>
      </c>
      <c r="F223" s="103">
        <f>'JAN 24'!F223+'FEB 24'!F223</f>
        <v>0</v>
      </c>
      <c r="G223" s="17">
        <f t="shared" si="20"/>
        <v>1416.97</v>
      </c>
      <c r="H223" s="17"/>
      <c r="I223" s="34">
        <f t="shared" si="14"/>
        <v>1416.97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02">
        <f>'JAN 24'!E224+'FEB 24'!E224</f>
        <v>0</v>
      </c>
      <c r="F224" s="103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02">
        <f>'[5]2024'!$OX$38</f>
        <v>725300</v>
      </c>
      <c r="F225" s="103">
        <f>'JAN 24'!F225+'FEB 24'!F225</f>
        <v>0</v>
      </c>
      <c r="G225" s="17">
        <f>E225-F225</f>
        <v>725300</v>
      </c>
      <c r="H225" s="17"/>
      <c r="I225" s="34">
        <f t="shared" si="14"/>
        <v>725300</v>
      </c>
      <c r="J225" s="40">
        <f t="shared" si="14"/>
        <v>0</v>
      </c>
      <c r="K225" s="26">
        <f>SUM(I224:I228)</f>
        <v>4410300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02">
        <f>'JAN 24'!E226+'FEB 24'!E226</f>
        <v>0</v>
      </c>
      <c r="F226" s="103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02">
        <v>0</v>
      </c>
      <c r="F227" s="103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02">
        <f>'[5]2024'!$PF$24</f>
        <v>3685000</v>
      </c>
      <c r="F228" s="103">
        <f>'JAN 24'!F228+'FEB 24'!F228</f>
        <v>0</v>
      </c>
      <c r="G228" s="17">
        <f t="shared" si="20"/>
        <v>3685000</v>
      </c>
      <c r="H228" s="17"/>
      <c r="I228" s="34">
        <f t="shared" si="14"/>
        <v>3685000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104">
        <f>SUM(E217:E228)</f>
        <v>4464951.97</v>
      </c>
      <c r="F229" s="104">
        <f>SUM(F217:F228)</f>
        <v>0</v>
      </c>
      <c r="G229" s="27">
        <f>SUM(G217:G228)</f>
        <v>4464951.97</v>
      </c>
      <c r="H229" s="27">
        <f>SUM(H218:H228)</f>
        <v>0</v>
      </c>
      <c r="I229" s="58">
        <f>G229</f>
        <v>4464951.97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104"/>
      <c r="F230" s="105"/>
      <c r="G230" s="17"/>
      <c r="H230" s="17"/>
      <c r="I230" s="39"/>
      <c r="J230" s="40"/>
      <c r="K230" s="37">
        <f>0.5%*(J141+K213)</f>
        <v>1034742.6191783781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2859173693.49576</v>
      </c>
      <c r="F231" s="58">
        <f>F229+F204+F193+F184+F177+F171+F165+F157+F124+F104+F93+F88+F55+F47+F28+F19+F15+F141+F100+F168+F120+F85+F65+F39+F75+F215</f>
        <v>2859173693.49576</v>
      </c>
      <c r="G231" s="27">
        <f>G229+G204+G193+G184+G177+G171+G168+G157+G85+G65+G55+G47+G42+G39+G28+G19+G15+G165</f>
        <v>10166853030.7976</v>
      </c>
      <c r="H231" s="27">
        <f>H215+H141+H124+H117+H109+H104+H100+H93+H75+H112+H120</f>
        <v>10166853030.7976</v>
      </c>
      <c r="I231" s="87">
        <f>I229+I215+I204+I193+I184+I177+I171+I157+I141+I165+I168</f>
        <v>242766661.69816002</v>
      </c>
      <c r="J231" s="87">
        <f>J229+J215+J204+J193+J184+J177+J171+J157+J141</f>
        <v>208415018.70567563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-34351642.992484391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242766661.69816002</v>
      </c>
      <c r="J233" s="88">
        <f>J231-J232</f>
        <v>242766661.69816002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-34351642.992484391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-34351642.992484391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abSelected="1" topLeftCell="A208" zoomScaleNormal="100" workbookViewId="0">
      <selection activeCell="G224" sqref="G224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185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24'!E7+'APR 24'!E7+'MEI 24'!E7+'JUNI 24'!E7+'JULI 24'!E7+'AGUSTUS 24'!E7</f>
        <v>7749066483.9787836</v>
      </c>
      <c r="F7" s="19">
        <f>'FEB JL 24'!F7+'MAR 24'!F7+'APR 24'!F7+'MEI 24'!F7+'JUNI 24'!F7+'JULI 24'!F7+'AGUSTUS 24'!F7</f>
        <v>7749030841</v>
      </c>
      <c r="G7" s="94">
        <f>C7+E7-F7</f>
        <v>2052082.9787836075</v>
      </c>
      <c r="H7" s="94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24'!E8+'APR 24'!E8+'MEI 24'!E8+'JUNI 24'!E8+'JULI 24'!E8+'AGUSTUS 24'!E8</f>
        <v>0</v>
      </c>
      <c r="F8" s="19">
        <f>'FEB JL 24'!F8+'MAR 24'!F8+'APR 24'!F8+'MEI 24'!F8+'JUNI 24'!F8+'JULI 24'!F8+'AGUSTUS 24'!F8</f>
        <v>0</v>
      </c>
      <c r="G8" s="94">
        <f t="shared" ref="G8:G14" si="0">C8+E8-F8</f>
        <v>0</v>
      </c>
      <c r="H8" s="94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24'!E9+'APR 24'!E9+'MEI 24'!E9+'JUNI 24'!E9+'JULI 24'!E9+'AGUSTUS 24'!E9</f>
        <v>2078235546</v>
      </c>
      <c r="F9" s="19">
        <f>'FEB JL 24'!F9+'MAR 24'!F9+'APR 24'!F9+'MEI 24'!F9+'JUNI 24'!F9+'JULI 24'!F9+'AGUSTUS 24'!F9</f>
        <v>3276084237</v>
      </c>
      <c r="G9" s="94">
        <f t="shared" si="0"/>
        <v>187396094</v>
      </c>
      <c r="H9" s="94"/>
      <c r="I9" s="39"/>
      <c r="J9" s="40"/>
      <c r="K9" s="5"/>
      <c r="L9" s="26">
        <f>F9-E9</f>
        <v>1197848691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24'!E10+'APR 24'!E10+'MEI 24'!E10+'JUNI 24'!E10+'JULI 24'!E10+'AGUSTUS 24'!E10</f>
        <v>23283243</v>
      </c>
      <c r="F10" s="19">
        <f>'FEB JL 24'!F10+'MAR 24'!F10+'APR 24'!F10+'MEI 24'!F10+'JUNI 24'!F10+'JULI 24'!F10+'AGUSTUS 24'!F10</f>
        <v>100098905</v>
      </c>
      <c r="G10" s="94">
        <f t="shared" si="0"/>
        <v>15367468</v>
      </c>
      <c r="H10" s="94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24'!E11+'APR 24'!E11+'MEI 24'!E11+'JUNI 24'!E11+'JULI 24'!E11+'AGUSTUS 24'!E11</f>
        <v>0</v>
      </c>
      <c r="F11" s="19">
        <f>'FEB JL 24'!F11+'MAR 24'!F11+'APR 24'!F11+'MEI 24'!F11+'JUNI 24'!F11+'JULI 24'!F11+'AGUSTUS 24'!F11</f>
        <v>0</v>
      </c>
      <c r="G11" s="94">
        <f t="shared" si="0"/>
        <v>0</v>
      </c>
      <c r="H11" s="94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24'!E12+'APR 24'!E12+'MEI 24'!E12+'JUNI 24'!E12+'JULI 24'!E12+'AGUSTUS 24'!E12</f>
        <v>114495813</v>
      </c>
      <c r="F12" s="19">
        <f>'FEB JL 24'!F12+'MAR 24'!F12+'APR 24'!F12+'MEI 24'!F12+'JUNI 24'!F12+'JULI 24'!F12+'AGUSTUS 24'!F12</f>
        <v>530214693</v>
      </c>
      <c r="G12" s="94">
        <f t="shared" si="0"/>
        <v>39623391</v>
      </c>
      <c r="H12" s="94"/>
      <c r="I12" s="39"/>
      <c r="J12" s="40"/>
      <c r="K12" s="23">
        <f>SUM(G8:G14)</f>
        <v>355023770.70000005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24'!E13+'APR 24'!E13+'MEI 24'!E13+'JUNI 24'!E13+'JULI 24'!E13+'AGUSTUS 24'!E13</f>
        <v>1336869</v>
      </c>
      <c r="F13" s="19">
        <f>'FEB JL 24'!F13+'MAR 24'!F13+'APR 24'!F13+'MEI 24'!F13+'JUNI 24'!F13+'JULI 24'!F13+'AGUSTUS 24'!F13</f>
        <v>700377368</v>
      </c>
      <c r="G13" s="94">
        <f t="shared" si="0"/>
        <v>29524207</v>
      </c>
      <c r="H13" s="94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24'!E14+'APR 24'!E14+'MEI 24'!E14+'JUNI 24'!E14+'JULI 24'!E14+'AGUSTUS 24'!E14</f>
        <v>578522623.39999998</v>
      </c>
      <c r="F14" s="19">
        <f>'FEB JL 24'!F14+'MAR 24'!F14+'APR 24'!F14+'MEI 24'!F14+'JUNI 24'!F14+'JULI 24'!F14+'AGUSTUS 24'!F14</f>
        <v>533311427.69999993</v>
      </c>
      <c r="G14" s="94">
        <f t="shared" si="0"/>
        <v>83112610.700000048</v>
      </c>
      <c r="H14" s="94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10544940578.378782</v>
      </c>
      <c r="F15" s="28">
        <f>SUM(F7:F14)</f>
        <v>12889117471.700001</v>
      </c>
      <c r="G15" s="95">
        <f>C15+E15-F15</f>
        <v>357075853.67878151</v>
      </c>
      <c r="H15" s="95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94">
        <f t="shared" ref="G16:G59" si="1">C16+E16-F16</f>
        <v>0</v>
      </c>
      <c r="H16" s="94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24'!E17+'APR 24'!E17+'MEI 24'!E17+'JUNI 24'!E17+'JULI 24'!E17+'AGUSTUS 24'!E17</f>
        <v>728464804.89999998</v>
      </c>
      <c r="F17" s="19">
        <f>'FEB JL 24'!F17+'MAR 24'!F17+'APR 24'!F17+'MEI 24'!F17+'JUNI 24'!F17+'JULI 24'!F17+'AGUSTUS 24'!F17</f>
        <v>652004777</v>
      </c>
      <c r="G17" s="94">
        <f t="shared" si="1"/>
        <v>76460027.899999976</v>
      </c>
      <c r="H17" s="94"/>
      <c r="I17" s="39"/>
      <c r="J17" s="40"/>
      <c r="K17" s="26">
        <f>G17-'[2]FC Samya'!$F$103</f>
        <v>73373664.899999976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24'!E18+'APR 24'!E18+'MEI 24'!E18+'JUNI 24'!E18+'JULI 24'!E18+'AGUSTUS 24'!E18</f>
        <v>1793213689.6884</v>
      </c>
      <c r="F18" s="19">
        <f>'FEB JL 24'!F18+'MAR 24'!F18+'APR 24'!F18+'MEI 24'!F18+'JUNI 24'!F18+'JULI 24'!F18+'AGUSTUS 24'!F18</f>
        <v>1868626936.9787838</v>
      </c>
      <c r="G18" s="94">
        <f t="shared" si="1"/>
        <v>232827844.70961618</v>
      </c>
      <c r="H18" s="94"/>
      <c r="I18" s="39"/>
      <c r="J18" s="40"/>
      <c r="K18" s="37">
        <f>E18-F18</f>
        <v>-75413247.290383816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2521678494.5883999</v>
      </c>
      <c r="F19" s="28">
        <f>SUM(F17:F18)</f>
        <v>2520631713.9787836</v>
      </c>
      <c r="G19" s="95">
        <f>C19+E19-F19</f>
        <v>309287872.60961628</v>
      </c>
      <c r="H19" s="95"/>
      <c r="I19" s="79"/>
      <c r="J19" s="40"/>
      <c r="K19" s="26">
        <f>'[1]OKTOBER JL'!G9+'AGUSTUS JL 24'!G9</f>
        <v>1077590552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94">
        <f t="shared" si="1"/>
        <v>0</v>
      </c>
      <c r="H20" s="94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24'!E21+'APR 24'!E21+'MEI 24'!E21+'JUNI 24'!E21+'JULI 24'!E21+'AGUSTUS 24'!E21</f>
        <v>0</v>
      </c>
      <c r="F21" s="19">
        <f>'FEB JL 24'!F21+'MAR 24'!F21+'APR 24'!F21+'MEI 24'!F21+'JUNI 24'!F21+'JULI 24'!F21+'AGUSTUS 24'!F21</f>
        <v>0</v>
      </c>
      <c r="G21" s="94">
        <f t="shared" si="1"/>
        <v>0</v>
      </c>
      <c r="H21" s="94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24'!E22+'APR 24'!E22+'MEI 24'!E22+'JUNI 24'!E22+'JULI 24'!E22+'AGUSTUS 24'!E22</f>
        <v>0</v>
      </c>
      <c r="F22" s="19">
        <f>'FEB JL 24'!F22+'MAR 24'!F22+'APR 24'!F22+'MEI 24'!F22+'JUNI 24'!F22+'JULI 24'!F22+'AGUSTUS 24'!F22</f>
        <v>0</v>
      </c>
      <c r="G22" s="94">
        <f t="shared" si="1"/>
        <v>90596724</v>
      </c>
      <c r="H22" s="94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24'!E23+'APR 24'!E23+'MEI 24'!E23+'JUNI 24'!E23+'JULI 24'!E23+'AGUSTUS 24'!E23</f>
        <v>0</v>
      </c>
      <c r="F23" s="19">
        <f>'FEB JL 24'!F23+'MAR 24'!F23+'APR 24'!F23+'MEI 24'!F23+'JUNI 24'!F23+'JULI 24'!F23+'AGUSTUS 24'!F23</f>
        <v>0</v>
      </c>
      <c r="G23" s="94">
        <f t="shared" si="1"/>
        <v>36376060</v>
      </c>
      <c r="H23" s="94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24'!E24+'APR 24'!E24+'MEI 24'!E24+'JUNI 24'!E24+'JULI 24'!E24+'AGUSTUS 24'!E24</f>
        <v>0</v>
      </c>
      <c r="F24" s="19">
        <f>'FEB JL 24'!F24+'MAR 24'!F24+'APR 24'!F24+'MEI 24'!F24+'JUNI 24'!F24+'JULI 24'!F24+'AGUSTUS 24'!F24</f>
        <v>0</v>
      </c>
      <c r="G24" s="94">
        <f t="shared" si="1"/>
        <v>16920000</v>
      </c>
      <c r="H24" s="94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24'!E25+'APR 24'!E25+'MEI 24'!E25+'JUNI 24'!E25+'JULI 24'!E25+'AGUSTUS 24'!E25</f>
        <v>0</v>
      </c>
      <c r="F25" s="19">
        <f>'FEB JL 24'!F25+'MAR 24'!F25+'APR 24'!F25+'MEI 24'!F25+'JUNI 24'!F25+'JULI 24'!F25+'AGUSTUS 24'!F25</f>
        <v>0</v>
      </c>
      <c r="G25" s="94">
        <f t="shared" si="1"/>
        <v>0</v>
      </c>
      <c r="H25" s="94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24'!E26+'APR 24'!E26+'MEI 24'!E26+'JUNI 24'!E26+'JULI 24'!E26+'AGUSTUS 24'!E26</f>
        <v>0</v>
      </c>
      <c r="F26" s="19">
        <f>'FEB JL 24'!F26+'MAR 24'!F26+'APR 24'!F26+'MEI 24'!F26+'JUNI 24'!F26+'JULI 24'!F26+'AGUSTUS 24'!F26</f>
        <v>0</v>
      </c>
      <c r="G26" s="94">
        <f t="shared" si="1"/>
        <v>7350000</v>
      </c>
      <c r="H26" s="94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24'!E27+'APR 24'!E27+'MEI 24'!E27+'JUNI 24'!E27+'JULI 24'!E27+'AGUSTUS 24'!E27</f>
        <v>0</v>
      </c>
      <c r="F27" s="19">
        <f>'FEB JL 24'!F27+'MAR 24'!F27+'APR 24'!F27+'MEI 24'!F27+'JUNI 24'!F27+'JULI 24'!F27+'AGUSTUS 24'!F27</f>
        <v>0</v>
      </c>
      <c r="G27" s="94">
        <f t="shared" si="1"/>
        <v>16000000</v>
      </c>
      <c r="H27" s="94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95">
        <f>C28+E28-F28</f>
        <v>167242784</v>
      </c>
      <c r="H28" s="95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94">
        <f t="shared" si="1"/>
        <v>0</v>
      </c>
      <c r="H29" s="94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24'!E30+'APR 24'!E30+'MEI 24'!E30+'JUNI 24'!E30+'JULI 24'!E30+'AGUSTUS 24'!E30</f>
        <v>0</v>
      </c>
      <c r="F30" s="19">
        <f>'FEB JL 24'!F30+'MAR 24'!F30+'APR 24'!F30+'MEI 24'!F30+'JUNI 24'!F30+'JULI 24'!F30+'AGUSTUS 24'!F30</f>
        <v>0</v>
      </c>
      <c r="G30" s="94">
        <f>C30+E30-F30</f>
        <v>11744635</v>
      </c>
      <c r="H30" s="94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24'!E31+'APR 24'!E31+'MEI 24'!E31+'JUNI 24'!E31+'JULI 24'!E31+'AGUSTUS 24'!E31</f>
        <v>0</v>
      </c>
      <c r="F31" s="19">
        <f>'FEB JL 24'!F31+'MAR 24'!F31+'APR 24'!F31+'MEI 24'!F31+'JUNI 24'!F31+'JULI 24'!F31+'AGUSTUS 24'!F31</f>
        <v>0</v>
      </c>
      <c r="G31" s="94">
        <f t="shared" ref="G31:G38" si="2">C31+E31-F31</f>
        <v>114000000</v>
      </c>
      <c r="H31" s="94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24'!E32+'APR 24'!E32+'MEI 24'!E32+'JUNI 24'!E32+'JULI 24'!E32+'AGUSTUS 24'!E32</f>
        <v>0</v>
      </c>
      <c r="F32" s="19">
        <f>'FEB JL 24'!F32+'MAR 24'!F32+'APR 24'!F32+'MEI 24'!F32+'JUNI 24'!F32+'JULI 24'!F32+'AGUSTUS 24'!F32</f>
        <v>0</v>
      </c>
      <c r="G32" s="94">
        <f t="shared" si="2"/>
        <v>28323470</v>
      </c>
      <c r="H32" s="94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24'!E33+'APR 24'!E33+'MEI 24'!E33+'JUNI 24'!E33+'JULI 24'!E33+'AGUSTUS 24'!E33</f>
        <v>0</v>
      </c>
      <c r="F33" s="19">
        <f>'FEB JL 24'!F33+'MAR 24'!F33+'APR 24'!F33+'MEI 24'!F33+'JUNI 24'!F33+'JULI 24'!F33+'AGUSTUS 24'!F33</f>
        <v>0</v>
      </c>
      <c r="G33" s="94">
        <f t="shared" si="2"/>
        <v>50000000</v>
      </c>
      <c r="H33" s="94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24'!E34+'APR 24'!E34+'MEI 24'!E34+'JUNI 24'!E34+'JULI 24'!E34+'AGUSTUS 24'!E34</f>
        <v>0</v>
      </c>
      <c r="F34" s="19">
        <f>'FEB JL 24'!F34+'MAR 24'!F34+'APR 24'!F34+'MEI 24'!F34+'JUNI 24'!F34+'JULI 24'!F34+'AGUSTUS 24'!F34</f>
        <v>0</v>
      </c>
      <c r="G34" s="94">
        <f t="shared" si="2"/>
        <v>23000000</v>
      </c>
      <c r="H34" s="94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24'!E35+'APR 24'!E35+'MEI 24'!E35+'JUNI 24'!E35+'JULI 24'!E35+'AGUSTUS 24'!E35</f>
        <v>0</v>
      </c>
      <c r="F35" s="19">
        <f>'FEB JL 24'!F35+'MAR 24'!F35+'APR 24'!F35+'MEI 24'!F35+'JUNI 24'!F35+'JULI 24'!F35+'AGUSTUS 24'!F35</f>
        <v>0</v>
      </c>
      <c r="G35" s="94">
        <f t="shared" si="2"/>
        <v>35896000</v>
      </c>
      <c r="H35" s="94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24'!E36+'APR 24'!E36+'MEI 24'!E36+'JUNI 24'!E36+'JULI 24'!E36+'AGUSTUS 24'!E36</f>
        <v>0</v>
      </c>
      <c r="F36" s="19">
        <f>'FEB JL 24'!F36+'MAR 24'!F36+'APR 24'!F36+'MEI 24'!F36+'JUNI 24'!F36+'JULI 24'!F36+'AGUSTUS 24'!F36</f>
        <v>0</v>
      </c>
      <c r="G36" s="94">
        <f t="shared" si="2"/>
        <v>163136696</v>
      </c>
      <c r="H36" s="94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24'!E37+'APR 24'!E37+'MEI 24'!E37+'JUNI 24'!E37+'JULI 24'!E37+'AGUSTUS 24'!E37</f>
        <v>0</v>
      </c>
      <c r="F37" s="19">
        <f>'FEB JL 24'!F37+'MAR 24'!F37+'APR 24'!F37+'MEI 24'!F37+'JUNI 24'!F37+'JULI 24'!F37+'AGUSTUS 24'!F37</f>
        <v>0</v>
      </c>
      <c r="G37" s="94">
        <f t="shared" si="2"/>
        <v>92144250</v>
      </c>
      <c r="H37" s="94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24'!E38+'APR 24'!E38+'MEI 24'!E38+'JUNI 24'!E38+'JULI 24'!E38+'AGUSTUS 24'!E38</f>
        <v>0</v>
      </c>
      <c r="F38" s="19">
        <f>'FEB JL 24'!F38+'MAR 24'!F38+'APR 24'!F38+'MEI 24'!F38+'JUNI 24'!F38+'JULI 24'!F38+'AGUSTUS 24'!F38</f>
        <v>0</v>
      </c>
      <c r="G38" s="94">
        <f t="shared" si="2"/>
        <v>56674500</v>
      </c>
      <c r="H38" s="94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95">
        <f>C39+E39-F39</f>
        <v>574919551</v>
      </c>
      <c r="H39" s="94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94"/>
      <c r="H40" s="94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24'!E41+'APR 24'!E41+'MEI 24'!E41+'JUNI 24'!E41+'JULI 24'!E41+'AGUSTUS 24'!E41</f>
        <v>0</v>
      </c>
      <c r="F41" s="19">
        <f>'FEB JL 24'!F41+'MAR 24'!F41+'APR 24'!F41+'MEI 24'!F41+'JUNI 24'!F41+'JULI 24'!F41+'AGUSTUS 24'!F41</f>
        <v>0</v>
      </c>
      <c r="G41" s="94">
        <f>C41+E41-F41</f>
        <v>1779740836</v>
      </c>
      <c r="H41" s="94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95">
        <f>C42+E42-F42</f>
        <v>1779740836</v>
      </c>
      <c r="H42" s="94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94"/>
      <c r="H43" s="94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24'!E44+'APR 24'!E44+'MEI 24'!E44+'JUNI 24'!E44+'JULI 24'!E44+'AGUSTUS 24'!E44</f>
        <v>1578265429</v>
      </c>
      <c r="F44" s="19">
        <f>'FEB JL 24'!F44+'MAR 24'!F44+'APR 24'!F44+'MEI 24'!F44+'JUNI 24'!F44+'JULI 24'!F44+'AGUSTUS 24'!F44</f>
        <v>1580797028.7449279</v>
      </c>
      <c r="G44" s="94">
        <f>C44+E44-F44</f>
        <v>391105376.25507212</v>
      </c>
      <c r="H44" s="94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24'!E45+'APR 24'!E45+'MEI 24'!E45+'JUNI 24'!E45+'JULI 24'!E45+'AGUSTUS 24'!E45</f>
        <v>0</v>
      </c>
      <c r="F45" s="19">
        <f>'FEB JL 24'!F45+'MAR 24'!F45+'APR 24'!F45+'MEI 24'!F45+'JUNI 24'!F45+'JULI 24'!F45+'AGUSTUS 24'!F45</f>
        <v>0</v>
      </c>
      <c r="G45" s="94">
        <f t="shared" ref="G45:G46" si="3">C45+E45-F45</f>
        <v>15000000</v>
      </c>
      <c r="H45" s="94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24'!E46+'APR 24'!E46+'MEI 24'!E46+'JUNI 24'!E46+'JULI 24'!E46+'AGUSTUS 24'!E46</f>
        <v>0</v>
      </c>
      <c r="F46" s="19">
        <f>'FEB JL 24'!F46+'MAR 24'!F46+'APR 24'!F46+'MEI 24'!F46+'JUNI 24'!F46+'JULI 24'!F46+'AGUSTUS 24'!F46</f>
        <v>0</v>
      </c>
      <c r="G46" s="94">
        <f t="shared" si="3"/>
        <v>0</v>
      </c>
      <c r="H46" s="94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1578265429</v>
      </c>
      <c r="F47" s="28">
        <f>SUM(F44:F46)</f>
        <v>1580797028.7449279</v>
      </c>
      <c r="G47" s="95">
        <f>C47+E47-F47</f>
        <v>406105376.25507212</v>
      </c>
      <c r="H47" s="95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94">
        <f t="shared" si="1"/>
        <v>0</v>
      </c>
      <c r="H48" s="94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24'!E49+'APR 24'!E49+'MEI 24'!E49+'JUNI 24'!E49+'JULI 24'!E49+'AGUSTUS 24'!E49</f>
        <v>0</v>
      </c>
      <c r="F49" s="19">
        <f>'FEB JL 24'!F49+'MAR 24'!F49+'APR 24'!F49+'MEI 24'!F49+'JUNI 24'!F49+'JULI 24'!F49+'AGUSTUS 24'!F49</f>
        <v>0</v>
      </c>
      <c r="G49" s="94">
        <f t="shared" si="1"/>
        <v>0</v>
      </c>
      <c r="H49" s="94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24'!E50+'APR 24'!E50+'MEI 24'!E50+'JUNI 24'!E50+'JULI 24'!E50+'AGUSTUS 24'!E50</f>
        <v>0</v>
      </c>
      <c r="F50" s="19">
        <f>'FEB JL 24'!F50+'MAR 24'!F50+'APR 24'!F50+'MEI 24'!F50+'JUNI 24'!F50+'JULI 24'!F50+'AGUSTUS 24'!F50</f>
        <v>0</v>
      </c>
      <c r="G50" s="94">
        <f t="shared" si="1"/>
        <v>0</v>
      </c>
      <c r="H50" s="94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24'!E51+'APR 24'!E51+'MEI 24'!E51+'JUNI 24'!E51+'JULI 24'!E51+'AGUSTUS 24'!E51</f>
        <v>2393398</v>
      </c>
      <c r="F51" s="19">
        <f>'FEB JL 24'!F51+'MAR 24'!F51+'APR 24'!F51+'MEI 24'!F51+'JUNI 24'!F51+'JULI 24'!F51+'AGUSTUS 24'!F51</f>
        <v>0</v>
      </c>
      <c r="G51" s="94">
        <f>C51+E51-F51</f>
        <v>2393398</v>
      </c>
      <c r="H51" s="94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24'!E52+'APR 24'!E52+'MEI 24'!E52+'JUNI 24'!E52+'JULI 24'!E52+'AGUSTUS 24'!E52</f>
        <v>0</v>
      </c>
      <c r="F52" s="19">
        <f>'FEB JL 24'!F52+'MAR 24'!F52+'APR 24'!F52+'MEI 24'!F52+'JUNI 24'!F52+'JULI 24'!F52+'AGUSTUS 24'!F52</f>
        <v>0</v>
      </c>
      <c r="G52" s="94">
        <f t="shared" si="1"/>
        <v>0</v>
      </c>
      <c r="H52" s="94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24'!E53+'APR 24'!E53+'MEI 24'!E53+'JUNI 24'!E53+'JULI 24'!E53+'AGUSTUS 24'!E53</f>
        <v>16062426</v>
      </c>
      <c r="F53" s="19">
        <f>'FEB JL 24'!F53+'MAR 24'!F53+'APR 24'!F53+'MEI 24'!F53+'JUNI 24'!F53+'JULI 24'!F53+'AGUSTUS 24'!F53</f>
        <v>0</v>
      </c>
      <c r="G53" s="94">
        <f>C53+E53-F53</f>
        <v>16062426</v>
      </c>
      <c r="H53" s="94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24'!E54+'APR 24'!E54+'MEI 24'!E54+'JUNI 24'!E54+'JULI 24'!E54+'AGUSTUS 24'!E54</f>
        <v>0</v>
      </c>
      <c r="F54" s="19">
        <f>'FEB JL 24'!F54+'MAR 24'!F54+'APR 24'!F54+'MEI 24'!F54+'JUNI 24'!F54+'JULI 24'!F54+'AGUSTUS 24'!F54</f>
        <v>0</v>
      </c>
      <c r="G54" s="94">
        <f>C54+E54-F54</f>
        <v>0</v>
      </c>
      <c r="H54" s="94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18455824</v>
      </c>
      <c r="F55" s="28">
        <f>SUM(F49:F54)</f>
        <v>0</v>
      </c>
      <c r="G55" s="95">
        <f>C55+E55-F55</f>
        <v>18455824</v>
      </c>
      <c r="H55" s="94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94">
        <f t="shared" si="1"/>
        <v>0</v>
      </c>
      <c r="H56" s="94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24'!E57+'APR 24'!E57+'MEI 24'!E57+'JUNI 24'!E57+'JULI 24'!E57+'AGUSTUS 24'!E57</f>
        <v>0</v>
      </c>
      <c r="F57" s="19">
        <f>'FEB JL 24'!F57+'MAR 24'!F57+'APR 24'!F57+'MEI 24'!F57+'JUNI 24'!F57+'JULI 24'!F57+'AGUSTUS 24'!F57</f>
        <v>0</v>
      </c>
      <c r="G57" s="94">
        <f t="shared" si="1"/>
        <v>0</v>
      </c>
      <c r="H57" s="94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94">
        <f t="shared" si="1"/>
        <v>0</v>
      </c>
      <c r="H58" s="94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94">
        <f t="shared" si="1"/>
        <v>0</v>
      </c>
      <c r="H59" s="94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24'!E60+'APR 24'!E60+'MEI 24'!E60+'JUNI 24'!E60+'JULI 24'!E60+'AGUSTUS 24'!E60</f>
        <v>0</v>
      </c>
      <c r="F60" s="19">
        <f>'FEB JL 24'!F60+'MAR 24'!F60+'APR 24'!F60+'MEI 24'!F60+'JUNI 24'!F60+'JULI 24'!F60+'AGUSTUS 24'!F60</f>
        <v>0</v>
      </c>
      <c r="G60" s="94">
        <f>C60+E60</f>
        <v>133575400</v>
      </c>
      <c r="H60" s="94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24'!E61+'APR 24'!E61+'MEI 24'!E61+'JUNI 24'!E61+'JULI 24'!E61+'AGUSTUS 24'!E61</f>
        <v>0</v>
      </c>
      <c r="F61" s="19">
        <f>'FEB JL 24'!F61+'MAR 24'!F61+'APR 24'!F61+'MEI 24'!F61+'JUNI 24'!F61+'JULI 24'!F61+'AGUSTUS 24'!F61</f>
        <v>0</v>
      </c>
      <c r="G61" s="94">
        <f t="shared" ref="G61:G64" si="4">C61+E61</f>
        <v>14119000</v>
      </c>
      <c r="H61" s="94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24'!E62+'APR 24'!E62+'MEI 24'!E62+'JUNI 24'!E62+'JULI 24'!E62+'AGUSTUS 24'!E62</f>
        <v>0</v>
      </c>
      <c r="F62" s="19">
        <f>'FEB JL 24'!F62+'MAR 24'!F62+'APR 24'!F62+'MEI 24'!F62+'JUNI 24'!F62+'JULI 24'!F62+'AGUSTUS 24'!F62</f>
        <v>0</v>
      </c>
      <c r="G62" s="94">
        <f t="shared" si="4"/>
        <v>141599000</v>
      </c>
      <c r="H62" s="94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24'!E63+'APR 24'!E63+'MEI 24'!E63+'JUNI 24'!E63+'JULI 24'!E63+'AGUSTUS 24'!E63</f>
        <v>0</v>
      </c>
      <c r="F63" s="19">
        <f>'FEB JL 24'!F63+'MAR 24'!F63+'APR 24'!F63+'MEI 24'!F63+'JUNI 24'!F63+'JULI 24'!F63+'AGUSTUS 24'!F63</f>
        <v>0</v>
      </c>
      <c r="G63" s="94">
        <f t="shared" si="4"/>
        <v>1111955700</v>
      </c>
      <c r="H63" s="94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24'!E64+'APR 24'!E64+'MEI 24'!E64+'JUNI 24'!E64+'JULI 24'!E64+'AGUSTUS 24'!E64</f>
        <v>0</v>
      </c>
      <c r="F64" s="19">
        <f>'FEB JL 24'!F64+'MAR 24'!F64+'APR 24'!F64+'MEI 24'!F64+'JUNI 24'!F64+'JULI 24'!F64+'AGUSTUS 24'!F64</f>
        <v>0</v>
      </c>
      <c r="G64" s="94">
        <f t="shared" si="4"/>
        <v>2167650</v>
      </c>
      <c r="H64" s="94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95">
        <f>C65+E65-F65</f>
        <v>1403416750</v>
      </c>
      <c r="H65" s="95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94"/>
      <c r="H66" s="94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24'!E67+'APR 24'!E67+'MEI 24'!E67+'JUNI 24'!E67+'JULI 24'!E67+'AGUSTUS 24'!E67</f>
        <v>0</v>
      </c>
      <c r="F67" s="19">
        <f>'FEB JL 24'!F67+'MAR 24'!F67+'APR 24'!F67+'MEI 24'!F67+'JUNI 24'!F67+'JULI 24'!F67+'AGUSTUS 24'!F67</f>
        <v>0</v>
      </c>
      <c r="G67" s="94"/>
      <c r="H67" s="94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94"/>
      <c r="H68" s="94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94"/>
      <c r="H69" s="94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24'!E70+'APR 24'!E70+'MEI 24'!E70+'JUNI 24'!E70+'JULI 24'!E70+'AGUSTUS 24'!E70</f>
        <v>0</v>
      </c>
      <c r="F70" s="19">
        <f>'FEB JL 24'!F70+'MAR 24'!F70+'APR 24'!F70+'MEI 24'!F70+'JUNI 24'!F70+'JULI 24'!F70+'AGUSTUS 24'!F70</f>
        <v>3366666.666666667</v>
      </c>
      <c r="G70" s="94"/>
      <c r="H70" s="94">
        <f>D70+F70</f>
        <v>83136733.666666672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24'!E71+'APR 24'!E71+'MEI 24'!E71+'JUNI 24'!E71+'JULI 24'!E71+'AGUSTUS 24'!E71</f>
        <v>0</v>
      </c>
      <c r="F71" s="19">
        <f>'FEB JL 24'!F71+'MAR 24'!F71+'APR 24'!F71+'MEI 24'!F71+'JUNI 24'!F71+'JULI 24'!F71+'AGUSTUS 24'!F71</f>
        <v>0</v>
      </c>
      <c r="G71" s="94"/>
      <c r="H71" s="94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24'!E72+'APR 24'!E72+'MEI 24'!E72+'JUNI 24'!E72+'JULI 24'!E72+'AGUSTUS 24'!E72</f>
        <v>0</v>
      </c>
      <c r="F72" s="19">
        <f>'FEB JL 24'!F72+'MAR 24'!F72+'APR 24'!F72+'MEI 24'!F72+'JUNI 24'!F72+'JULI 24'!F72+'AGUSTUS 24'!F72</f>
        <v>6574833.333333334</v>
      </c>
      <c r="G72" s="94"/>
      <c r="H72" s="94">
        <f t="shared" si="5"/>
        <v>125586125.33333333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24'!E73+'APR 24'!E73+'MEI 24'!E73+'JUNI 24'!E73+'JULI 24'!E73+'AGUSTUS 24'!E73</f>
        <v>0</v>
      </c>
      <c r="F73" s="19">
        <f>'FEB JL 24'!F73+'MAR 24'!F73+'APR 24'!F73+'MEI 24'!F73+'JUNI 24'!F73+'JULI 24'!F73+'AGUSTUS 24'!F73</f>
        <v>71532100</v>
      </c>
      <c r="G73" s="94"/>
      <c r="H73" s="94">
        <f t="shared" si="5"/>
        <v>729953240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24'!E74+'APR 24'!E74+'MEI 24'!E74+'JUNI 24'!E74+'JULI 24'!E74+'AGUSTUS 24'!E74</f>
        <v>0</v>
      </c>
      <c r="F74" s="19">
        <f>'FEB JL 24'!F74+'MAR 24'!F74+'APR 24'!F74+'MEI 24'!F74+'JUNI 24'!F74+'JULI 24'!F74+'AGUSTUS 24'!F74</f>
        <v>0</v>
      </c>
      <c r="G74" s="94"/>
      <c r="H74" s="94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81473600</v>
      </c>
      <c r="G75" s="95"/>
      <c r="H75" s="95">
        <f>D75+F75-E75</f>
        <v>949446749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94"/>
      <c r="H76" s="94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24'!E77+'APR 24'!E77+'MEI 24'!E77+'JUNI 24'!E77+'JULI 24'!E77+'AGUSTUS 24'!E77</f>
        <v>0</v>
      </c>
      <c r="F77" s="19">
        <f>'FEB JL 24'!F77+'MAR 24'!F77+'APR 24'!F77+'MEI 24'!F77+'JUNI 24'!F77+'JULI 24'!F77+'AGUSTUS 24'!F77</f>
        <v>0</v>
      </c>
      <c r="G77" s="94">
        <f t="shared" ref="G77:G84" si="6">C77+E77-F77</f>
        <v>400000000</v>
      </c>
      <c r="H77" s="94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24'!E78+'APR 24'!E78+'MEI 24'!E78+'JUNI 24'!E78+'JULI 24'!E78+'AGUSTUS 24'!E78</f>
        <v>0</v>
      </c>
      <c r="F78" s="19">
        <f>'FEB JL 24'!F78+'MAR 24'!F78+'APR 24'!F78+'MEI 24'!F78+'JUNI 24'!F78+'JULI 24'!F78+'AGUSTUS 24'!F78</f>
        <v>0</v>
      </c>
      <c r="G78" s="94">
        <f t="shared" si="6"/>
        <v>423111635</v>
      </c>
      <c r="H78" s="94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24'!E79+'APR 24'!E79+'MEI 24'!E79+'JUNI 24'!E79+'JULI 24'!E79+'AGUSTUS 24'!E79</f>
        <v>0</v>
      </c>
      <c r="F79" s="19">
        <f>'FEB JL 24'!F79+'MAR 24'!F79+'APR 24'!F79+'MEI 24'!F79+'JUNI 24'!F79+'JULI 24'!F79+'AGUSTUS 24'!F79</f>
        <v>0</v>
      </c>
      <c r="G79" s="94">
        <f t="shared" si="6"/>
        <v>950000000</v>
      </c>
      <c r="H79" s="94"/>
      <c r="I79" s="39"/>
      <c r="J79" s="40"/>
      <c r="K79" s="46">
        <f>E15+E19+E28+E47+E55+E75+E88+E93</f>
        <v>24641152392.967182</v>
      </c>
      <c r="L79" s="37">
        <f>F15+F19+F28+F47+F88+F93</f>
        <v>26648229406.423714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24'!E80+'APR 24'!E80+'MEI 24'!E80+'JUNI 24'!E80+'JULI 24'!E80+'AGUSTUS 24'!E80</f>
        <v>0</v>
      </c>
      <c r="F80" s="19">
        <f>'FEB JL 24'!F80+'MAR 24'!F80+'APR 24'!F80+'MEI 24'!F80+'JUNI 24'!F80+'JULI 24'!F80+'AGUSTUS 24'!F80</f>
        <v>0</v>
      </c>
      <c r="G80" s="94">
        <f t="shared" si="6"/>
        <v>0</v>
      </c>
      <c r="H80" s="94"/>
      <c r="I80" s="39"/>
      <c r="J80" s="40"/>
      <c r="K80" s="5"/>
      <c r="L80" s="26">
        <f>L79-K79</f>
        <v>2007077013.4565315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24'!E81+'APR 24'!E81+'MEI 24'!E81+'JUNI 24'!E81+'JULI 24'!E81+'AGUSTUS 24'!E81</f>
        <v>0</v>
      </c>
      <c r="F81" s="19">
        <f>'FEB JL 24'!F81+'MAR 24'!F81+'APR 24'!F81+'MEI 24'!F81+'JUNI 24'!F81+'JULI 24'!F81+'AGUSTUS 24'!F81</f>
        <v>0</v>
      </c>
      <c r="G81" s="94">
        <f t="shared" si="6"/>
        <v>276752100</v>
      </c>
      <c r="H81" s="94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24'!E82+'APR 24'!E82+'MEI 24'!E82+'JUNI 24'!E82+'JULI 24'!E82+'AGUSTUS 24'!E82</f>
        <v>0</v>
      </c>
      <c r="F82" s="19">
        <f>'FEB JL 24'!F82+'MAR 24'!F82+'APR 24'!F82+'MEI 24'!F82+'JUNI 24'!F82+'JULI 24'!F82+'AGUSTUS 24'!F82</f>
        <v>0</v>
      </c>
      <c r="G82" s="94">
        <f t="shared" si="6"/>
        <v>50750000</v>
      </c>
      <c r="H82" s="94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24'!E83+'APR 24'!E83+'MEI 24'!E83+'JUNI 24'!E83+'JULI 24'!E83+'AGUSTUS 24'!E83</f>
        <v>1960705635</v>
      </c>
      <c r="F83" s="19">
        <f>'FEB JL 24'!F83+'MAR 24'!F83+'APR 24'!F83+'MEI 24'!F83+'JUNI 24'!F83+'JULI 24'!F83+'AGUSTUS 24'!F83</f>
        <v>108464000</v>
      </c>
      <c r="G83" s="94">
        <f t="shared" si="6"/>
        <v>1929472635</v>
      </c>
      <c r="H83" s="94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24'!E84+'APR 24'!E84+'MEI 24'!E84+'JUNI 24'!E84+'JULI 24'!E84+'AGUSTUS 24'!E84</f>
        <v>155100000</v>
      </c>
      <c r="F84" s="19">
        <f>'FEB JL 24'!F84+'MAR 24'!F84+'APR 24'!F84+'MEI 24'!F84+'JUNI 24'!F84+'JULI 24'!F84+'AGUSTUS 24'!F84</f>
        <v>0</v>
      </c>
      <c r="G84" s="94">
        <f t="shared" si="6"/>
        <v>645100000</v>
      </c>
      <c r="H84" s="94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2115805635</v>
      </c>
      <c r="F85" s="28">
        <f>SUM(F77:F84)</f>
        <v>108464000</v>
      </c>
      <c r="G85" s="95">
        <f>C85+E85-F85</f>
        <v>4675186370</v>
      </c>
      <c r="H85" s="95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94"/>
      <c r="H86" s="94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24'!E87+'APR 24'!E87+'MEI 24'!E87+'JUNI 24'!E87+'JULI 24'!E87+'AGUSTUS 24'!E87</f>
        <v>7929066484</v>
      </c>
      <c r="F87" s="19">
        <f>'FEB JL 24'!F87+'MAR 24'!F87+'APR 24'!F87+'MEI 24'!F87+'JUNI 24'!F87+'JULI 24'!F87+'AGUSTUS 24'!F87</f>
        <v>7929066484</v>
      </c>
      <c r="G87" s="94"/>
      <c r="H87" s="94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7929066484</v>
      </c>
      <c r="F88" s="28">
        <f>SUM(F87)</f>
        <v>7929066484</v>
      </c>
      <c r="G88" s="95"/>
      <c r="H88" s="95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94"/>
      <c r="H89" s="94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24'!E90+'APR 24'!E90+'MEI 24'!E90+'JUNI 24'!E90+'JULI 24'!E90+'AGUSTUS 24'!E90</f>
        <v>463607244</v>
      </c>
      <c r="F90" s="19">
        <f>'FEB JL 24'!F90+'MAR 24'!F90+'APR 24'!F90+'MEI 24'!F90+'JUNI 24'!F90+'JULI 24'!F90+'AGUSTUS 24'!F90</f>
        <v>390813444</v>
      </c>
      <c r="G90" s="94"/>
      <c r="H90" s="94">
        <f>D90-E90+F90</f>
        <v>5901076</v>
      </c>
      <c r="I90" s="39"/>
      <c r="J90" s="40"/>
      <c r="K90" s="35"/>
      <c r="L90" s="26">
        <f>H90+H91</f>
        <v>155990787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24'!E91+'APR 24'!E91+'MEI 24'!E91+'JUNI 24'!E91+'JULI 24'!E91+'AGUSTUS 24'!E91</f>
        <v>1585138339</v>
      </c>
      <c r="F91" s="19">
        <f>'FEB JL 24'!F91+'MAR 24'!F91+'APR 24'!F91+'MEI 24'!F91+'JUNI 24'!F91+'JULI 24'!F91+'AGUSTUS 24'!F91</f>
        <v>1337803264</v>
      </c>
      <c r="G91" s="94"/>
      <c r="H91" s="94">
        <f t="shared" si="7"/>
        <v>150089711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24'!E92+'APR 24'!E92+'MEI 24'!E92+'JUNI 24'!E92+'JULI 24'!E92+'AGUSTUS 24'!E92</f>
        <v>0</v>
      </c>
      <c r="F92" s="19">
        <f>'FEB JL 24'!F92+'MAR 24'!F92+'APR 24'!F92+'MEI 24'!F92+'JUNI 24'!F92+'JULI 24'!F92+'AGUSTUS 24'!F92</f>
        <v>0</v>
      </c>
      <c r="G92" s="94"/>
      <c r="H92" s="94">
        <f t="shared" si="7"/>
        <v>0</v>
      </c>
      <c r="I92" s="39"/>
      <c r="J92" s="40"/>
      <c r="K92" s="23"/>
      <c r="L92" s="37">
        <f>L91-L90</f>
        <v>-86019687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2048745583</v>
      </c>
      <c r="F93" s="28">
        <f>SUM(F90:F92)</f>
        <v>1728616708</v>
      </c>
      <c r="G93" s="95"/>
      <c r="H93" s="95">
        <f>D93-E93+F93</f>
        <v>155990787</v>
      </c>
      <c r="I93" s="79"/>
      <c r="J93" s="40"/>
      <c r="K93" s="23">
        <f>E93-F93</f>
        <v>320128875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94"/>
      <c r="H94" s="94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24'!E95+'APR 24'!E95+'MEI 24'!E95+'JUNI 24'!E95+'JULI 24'!E95+'AGUSTUS 24'!E95</f>
        <v>151999838</v>
      </c>
      <c r="F95" s="19">
        <f>'FEB JL 24'!F95+'MAR 24'!F95+'APR 24'!F95+'MEI 24'!F95+'JUNI 24'!F95+'JULI 24'!F95+'AGUSTUS 24'!F95</f>
        <v>207106779.31056216</v>
      </c>
      <c r="G95" s="94"/>
      <c r="H95" s="94">
        <f>D95-E95+F95</f>
        <v>55106941.310562164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24'!E96+'APR 24'!E96+'MEI 24'!E96+'JUNI 24'!E96+'JULI 24'!E96+'AGUSTUS 24'!E96</f>
        <v>0</v>
      </c>
      <c r="F96" s="19">
        <f>'FEB JL 24'!F96+'MAR 24'!F96+'APR 24'!F96+'MEI 24'!F96+'JUNI 24'!F96+'JULI 24'!F96+'AGUSTUS 24'!F96</f>
        <v>0</v>
      </c>
      <c r="G96" s="94"/>
      <c r="H96" s="94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24'!E97+'APR 24'!E97+'MEI 24'!E97+'JUNI 24'!E97+'JULI 24'!E97+'AGUSTUS 24'!E97</f>
        <v>0</v>
      </c>
      <c r="F97" s="19">
        <f>'FEB JL 24'!F97+'MAR 24'!F97+'APR 24'!F97+'MEI 24'!F97+'JUNI 24'!F97+'JULI 24'!F97+'AGUSTUS 24'!F97</f>
        <v>0</v>
      </c>
      <c r="G97" s="94"/>
      <c r="H97" s="94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24'!E98+'APR 24'!E98+'MEI 24'!E98+'JUNI 24'!E98+'JULI 24'!E98+'AGUSTUS 24'!E98</f>
        <v>0</v>
      </c>
      <c r="F98" s="19">
        <f>'FEB JL 24'!F98+'MAR 24'!F98+'APR 24'!F98+'MEI 24'!F98+'JUNI 24'!F98+'JULI 24'!F98+'AGUSTUS 24'!F98</f>
        <v>0</v>
      </c>
      <c r="G98" s="94"/>
      <c r="H98" s="94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24'!E99+'APR 24'!E99+'MEI 24'!E99+'JUNI 24'!E99+'JULI 24'!E99+'AGUSTUS 24'!E99</f>
        <v>32834404</v>
      </c>
      <c r="F99" s="19">
        <f>'FEB JL 24'!F99+'MAR 24'!F99+'APR 24'!F99+'MEI 24'!F99+'JUNI 24'!F99+'JULI 24'!F99+'AGUSTUS 24'!F99</f>
        <v>0</v>
      </c>
      <c r="G99" s="94"/>
      <c r="H99" s="94">
        <f t="shared" si="8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184834242</v>
      </c>
      <c r="F100" s="53">
        <f>SUM(F95:F99)</f>
        <v>207106779.31056216</v>
      </c>
      <c r="G100" s="95"/>
      <c r="H100" s="95">
        <f>D100-E100+F100</f>
        <v>73060635.310562164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94"/>
      <c r="H101" s="94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24'!E102+'APR 24'!E102+'MEI 24'!E102+'JUNI 24'!E102+'JULI 24'!E102+'AGUSTUS 24'!E102</f>
        <v>0</v>
      </c>
      <c r="F102" s="19">
        <f>'FEB JL 24'!F102+'MAR 24'!F102+'APR 24'!F102+'MEI 24'!F102+'JUNI 24'!F102+'JULI 24'!F102+'AGUSTUS 24'!F102</f>
        <v>0</v>
      </c>
      <c r="G102" s="94"/>
      <c r="H102" s="94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24'!E103+'APR 24'!E103+'MEI 24'!E103+'JUNI 24'!E103+'JULI 24'!E103+'AGUSTUS 24'!E103</f>
        <v>0</v>
      </c>
      <c r="F103" s="19">
        <f>'FEB JL 24'!F103+'MAR 24'!F103+'APR 24'!F103+'MEI 24'!F103+'JUNI 24'!F103+'JULI 24'!F103+'AGUSTUS 24'!F103</f>
        <v>0</v>
      </c>
      <c r="G103" s="94"/>
      <c r="H103" s="94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95"/>
      <c r="H104" s="95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94"/>
      <c r="H105" s="94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24'!E106+'APR 24'!E106+'MEI 24'!E106+'JUNI 24'!E106+'JULI 24'!E106+'AGUSTUS 24'!E106</f>
        <v>24138735</v>
      </c>
      <c r="F106" s="19">
        <f>'FEB JL 24'!F106+'MAR 24'!F106+'APR 24'!F106+'MEI 24'!F106+'JUNI 24'!F106+'JULI 24'!F106+'AGUSTUS 24'!F106</f>
        <v>0</v>
      </c>
      <c r="G106" s="94"/>
      <c r="H106" s="94">
        <f t="shared" si="7"/>
        <v>10605962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24'!E107+'APR 24'!E107+'MEI 24'!E107+'JUNI 24'!E107+'JULI 24'!E107+'AGUSTUS 24'!E107</f>
        <v>12069368</v>
      </c>
      <c r="F107" s="19">
        <f>'FEB JL 24'!F107+'MAR 24'!F107+'APR 24'!F107+'MEI 24'!F107+'JUNI 24'!F107+'JULI 24'!F107+'AGUSTUS 24'!F107</f>
        <v>0</v>
      </c>
      <c r="G107" s="94"/>
      <c r="H107" s="94">
        <f t="shared" si="7"/>
        <v>44116076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24'!E108+'APR 24'!E108+'MEI 24'!E108+'JUNI 24'!E108+'JULI 24'!E108+'AGUSTUS 24'!E108</f>
        <v>24138735</v>
      </c>
      <c r="F108" s="19">
        <f>'FEB JL 24'!F108+'MAR 24'!F108+'APR 24'!F108+'MEI 24'!F108+'JUNI 24'!F108+'JULI 24'!F108+'AGUSTUS 24'!F108</f>
        <v>0</v>
      </c>
      <c r="G108" s="96"/>
      <c r="H108" s="94">
        <f t="shared" si="7"/>
        <v>18447461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60346838</v>
      </c>
      <c r="F109" s="53">
        <f>SUM(F106:F108)</f>
        <v>0</v>
      </c>
      <c r="G109" s="95"/>
      <c r="H109" s="95">
        <f>D109-E109+F109</f>
        <v>73169499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95"/>
      <c r="H110" s="95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24'!E111+'APR 24'!E111+'MEI 24'!E111+'JUNI 24'!E111+'JULI 24'!E111+'AGUSTUS 24'!E111</f>
        <v>48277471</v>
      </c>
      <c r="F111" s="19">
        <f>'FEB JL 24'!F111+'MAR 24'!F111+'APR 24'!F111+'MEI 24'!F111+'JUNI 24'!F111+'JULI 24'!F111+'AGUSTUS 24'!F111</f>
        <v>0</v>
      </c>
      <c r="G111" s="94"/>
      <c r="H111" s="94">
        <f>D111-E111+F111</f>
        <v>10682973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48277471</v>
      </c>
      <c r="F112" s="53">
        <f>SUM(F111)</f>
        <v>0</v>
      </c>
      <c r="G112" s="95"/>
      <c r="H112" s="95">
        <f>D112-E112+F112</f>
        <v>10682973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95"/>
      <c r="H113" s="95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24'!E114+'APR 24'!E114+'MEI 24'!E114+'JUNI 24'!E114+'JULI 24'!E114+'AGUSTUS 24'!E114</f>
        <v>0</v>
      </c>
      <c r="F114" s="19">
        <f>'FEB JL 24'!F114+'MAR 24'!F114+'APR 24'!F114+'MEI 24'!F114+'JUNI 24'!F114+'JULI 24'!F114+'AGUSTUS 24'!F114</f>
        <v>0</v>
      </c>
      <c r="G114" s="94"/>
      <c r="H114" s="94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24'!E115+'APR 24'!E115+'MEI 24'!E115+'JUNI 24'!E115+'JULI 24'!E115+'AGUSTUS 24'!E115</f>
        <v>0</v>
      </c>
      <c r="F115" s="19">
        <f>'FEB JL 24'!F115+'MAR 24'!F115+'APR 24'!F115+'MEI 24'!F115+'JUNI 24'!F115+'JULI 24'!F115+'AGUSTUS 24'!F115</f>
        <v>0</v>
      </c>
      <c r="G115" s="94"/>
      <c r="H115" s="94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24'!E116+'APR 24'!E116+'MEI 24'!E116+'JUNI 24'!E116+'JULI 24'!E116+'AGUSTUS 24'!E116</f>
        <v>0</v>
      </c>
      <c r="F116" s="19">
        <f>'FEB JL 24'!F116+'MAR 24'!F116+'APR 24'!F116+'MEI 24'!F116+'JUNI 24'!F116+'JULI 24'!F116+'AGUSTUS 24'!F116</f>
        <v>0</v>
      </c>
      <c r="G116" s="94"/>
      <c r="H116" s="94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95"/>
      <c r="H117" s="95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94"/>
      <c r="H118" s="94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24'!E119+'APR 24'!E119+'MEI 24'!E119+'JUNI 24'!E119+'JULI 24'!E119+'AGUSTUS 24'!E119</f>
        <v>132763044</v>
      </c>
      <c r="F119" s="19">
        <f>'FEB JL 24'!F119+'MAR 24'!F119+'APR 24'!F119+'MEI 24'!F119+'JUNI 24'!F119+'JULI 24'!F119+'AGUSTUS 24'!F119</f>
        <v>39385500</v>
      </c>
      <c r="G119" s="94"/>
      <c r="H119" s="94">
        <f t="shared" si="9"/>
        <v>39385500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132763044</v>
      </c>
      <c r="F120" s="28">
        <f>SUM(F119)</f>
        <v>39385500</v>
      </c>
      <c r="G120" s="94"/>
      <c r="H120" s="95">
        <f t="shared" si="9"/>
        <v>39385500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94"/>
      <c r="H121" s="94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24'!E122+'APR 24'!E122+'MEI 24'!E122+'JUNI 24'!E122+'JULI 24'!E122+'AGUSTUS 24'!E122</f>
        <v>0</v>
      </c>
      <c r="F122" s="19">
        <f>'FEB JL 24'!F122+'MAR 24'!F122+'APR 24'!F122+'MEI 24'!F122+'JUNI 24'!F122+'JULI 24'!F122+'AGUSTUS 24'!F122</f>
        <v>241387353.00000003</v>
      </c>
      <c r="G122" s="94"/>
      <c r="H122" s="94">
        <f t="shared" si="9"/>
        <v>-2185226059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24'!E123+'APR 24'!E123+'MEI 24'!E123+'JUNI 24'!E123+'JULI 24'!E123+'AGUSTUS 24'!E123</f>
        <v>0</v>
      </c>
      <c r="F123" s="19">
        <f>'FEB JL 24'!F123+'MAR 24'!F123+'APR 24'!F123+'MEI 24'!F123+'JUNI 24'!F123+'JULI 24'!F123+'AGUSTUS 24'!F123</f>
        <v>0</v>
      </c>
      <c r="G123" s="94"/>
      <c r="H123" s="94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241387353.00000003</v>
      </c>
      <c r="G124" s="95"/>
      <c r="H124" s="95">
        <f>D124-E124+F124</f>
        <v>-2133594761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94"/>
      <c r="H125" s="94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24'!E126+'APR 24'!E126+'MEI 24'!E126+'JUNI 24'!E126+'JULI 24'!E126+'AGUSTUS 24'!E126</f>
        <v>3110597</v>
      </c>
      <c r="F126" s="19">
        <f>'FEB JL 24'!F126+'MAR 24'!F126+'APR 24'!F126+'MEI 24'!F126+'JUNI 24'!F126+'JULI 24'!F126+'AGUSTUS 24'!F126</f>
        <v>720801832.72072065</v>
      </c>
      <c r="G126" s="94"/>
      <c r="H126" s="94">
        <f>D126-E126+F126</f>
        <v>717691235.72072065</v>
      </c>
      <c r="I126" s="39"/>
      <c r="J126" s="34">
        <f>H126</f>
        <v>717691235.72072065</v>
      </c>
      <c r="K126" s="37">
        <f>'FEB JL 24'!K126+'MAR 24'!K126+'APR 24'!K126+'MEI 24'!K126+'JUNI 24'!K126+'JULI 24'!K126+'AGUSTUS 24'!K126</f>
        <v>358897272.72072065</v>
      </c>
      <c r="L126" s="26">
        <f>'FEB JL 24'!L126+'MAR 24'!L126+'APR 24'!L126+'MEI 24'!L126+'JUNI 24'!L126+'JULI 24'!L126+'AGUSTUS 24'!L126</f>
        <v>358793963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24'!E127+'APR 24'!E127+'MEI 24'!E127+'JUNI 24'!E127+'JULI 24'!E127+'AGUSTUS 24'!E127</f>
        <v>0</v>
      </c>
      <c r="F127" s="19">
        <f>'FEB JL 24'!F127+'MAR 24'!F127+'APR 24'!F127+'MEI 24'!F127+'JUNI 24'!F127+'JULI 24'!F127+'AGUSTUS 24'!F127</f>
        <v>34960000</v>
      </c>
      <c r="G127" s="94"/>
      <c r="H127" s="94">
        <f t="shared" ref="H127:H140" si="10">D127-E127+F127</f>
        <v>34960000</v>
      </c>
      <c r="I127" s="39"/>
      <c r="J127" s="34">
        <f t="shared" ref="J127:J137" si="11">H127</f>
        <v>34960000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24'!E128+'APR 24'!E128+'MEI 24'!E128+'JUNI 24'!E128+'JULI 24'!E128+'AGUSTUS 24'!E128</f>
        <v>0</v>
      </c>
      <c r="F128" s="19">
        <f>'FEB JL 24'!F128+'MAR 24'!F128+'APR 24'!F128+'MEI 24'!F128+'JUNI 24'!F128+'JULI 24'!F128+'AGUSTUS 24'!F128</f>
        <v>23445000</v>
      </c>
      <c r="G128" s="94"/>
      <c r="H128" s="94">
        <f t="shared" si="10"/>
        <v>23445000</v>
      </c>
      <c r="I128" s="39"/>
      <c r="J128" s="34">
        <f t="shared" si="11"/>
        <v>23445000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24'!E129+'APR 24'!E129+'MEI 24'!E129+'JUNI 24'!E129+'JULI 24'!E129+'AGUSTUS 24'!E129</f>
        <v>0</v>
      </c>
      <c r="F129" s="19">
        <f>'FEB JL 24'!F129+'MAR 24'!F129+'APR 24'!F129+'MEI 24'!F129+'JUNI 24'!F129+'JULI 24'!F129+'AGUSTUS 24'!F129</f>
        <v>6843500</v>
      </c>
      <c r="G129" s="94"/>
      <c r="H129" s="94">
        <f t="shared" si="10"/>
        <v>6843500</v>
      </c>
      <c r="I129" s="39"/>
      <c r="J129" s="34">
        <f t="shared" si="11"/>
        <v>6843500</v>
      </c>
      <c r="K129" s="26">
        <f>SUM(J127:J129)</f>
        <v>65248500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24'!E130+'APR 24'!E130+'MEI 24'!E130+'JUNI 24'!E130+'JULI 24'!E130+'AGUSTUS 24'!E130</f>
        <v>9104456</v>
      </c>
      <c r="F130" s="19">
        <f>'FEB JL 24'!F130+'MAR 24'!F130+'APR 24'!F130+'MEI 24'!F130+'JUNI 24'!F130+'JULI 24'!F130+'AGUSTUS 24'!F130</f>
        <v>1320849325.2792792</v>
      </c>
      <c r="G130" s="94"/>
      <c r="H130" s="94">
        <f t="shared" si="10"/>
        <v>1311744869.2792792</v>
      </c>
      <c r="I130" s="39"/>
      <c r="J130" s="34">
        <f t="shared" si="11"/>
        <v>1311744869.2792792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24'!E131+'APR 24'!E131+'MEI 24'!E131+'JUNI 24'!E131+'JULI 24'!E131+'AGUSTUS 24'!E131</f>
        <v>0</v>
      </c>
      <c r="F131" s="19">
        <f>'FEB JL 24'!F131+'MAR 24'!F131+'APR 24'!F131+'MEI 24'!F131+'JUNI 24'!F131+'JULI 24'!F131+'AGUSTUS 24'!F131</f>
        <v>0</v>
      </c>
      <c r="G131" s="94"/>
      <c r="H131" s="94">
        <f t="shared" si="10"/>
        <v>0</v>
      </c>
      <c r="I131" s="39"/>
      <c r="J131" s="34">
        <f t="shared" si="11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24'!E132+'APR 24'!E132+'MEI 24'!E132+'JUNI 24'!E132+'JULI 24'!E132+'AGUSTUS 24'!E132</f>
        <v>0</v>
      </c>
      <c r="F132" s="19">
        <f>'FEB JL 24'!F132+'MAR 24'!F132+'APR 24'!F132+'MEI 24'!F132+'JUNI 24'!F132+'JULI 24'!F132+'AGUSTUS 24'!F132</f>
        <v>0</v>
      </c>
      <c r="G132" s="94"/>
      <c r="H132" s="94">
        <f t="shared" si="10"/>
        <v>0</v>
      </c>
      <c r="I132" s="39"/>
      <c r="J132" s="34">
        <f t="shared" si="11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24'!E133+'APR 24'!E133+'MEI 24'!E133+'JUNI 24'!E133+'JULI 24'!E133+'AGUSTUS 24'!E133</f>
        <v>0</v>
      </c>
      <c r="F133" s="19">
        <f>'FEB JL 24'!F133+'MAR 24'!F133+'APR 24'!F133+'MEI 24'!F133+'JUNI 24'!F133+'JULI 24'!F133+'AGUSTUS 24'!F133</f>
        <v>20997700</v>
      </c>
      <c r="G133" s="94"/>
      <c r="H133" s="94">
        <f t="shared" si="10"/>
        <v>20997700</v>
      </c>
      <c r="I133" s="39"/>
      <c r="J133" s="34">
        <f t="shared" si="11"/>
        <v>20997700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24'!E134+'APR 24'!E134+'MEI 24'!E134+'JUNI 24'!E134+'JULI 24'!E134+'AGUSTUS 24'!E134</f>
        <v>1255583</v>
      </c>
      <c r="F134" s="19">
        <f>'FEB JL 24'!F134+'MAR 24'!F134+'APR 24'!F134+'MEI 24'!F134+'JUNI 24'!F134+'JULI 24'!F134+'AGUSTUS 24'!F134</f>
        <v>140722028.45765764</v>
      </c>
      <c r="G134" s="94"/>
      <c r="H134" s="94">
        <f t="shared" si="10"/>
        <v>139466445.45765764</v>
      </c>
      <c r="I134" s="80"/>
      <c r="J134" s="34">
        <f t="shared" si="11"/>
        <v>139466445.45765764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24'!E135+'APR 24'!E135+'MEI 24'!E135+'JUNI 24'!E135+'JULI 24'!E135+'AGUSTUS 24'!E135</f>
        <v>0</v>
      </c>
      <c r="F135" s="19">
        <f>'FEB JL 24'!F135+'MAR 24'!F135+'APR 24'!F135+'MEI 24'!F135+'JUNI 24'!F135+'JULI 24'!F135+'AGUSTUS 24'!F135</f>
        <v>0</v>
      </c>
      <c r="G135" s="94"/>
      <c r="H135" s="94">
        <f t="shared" si="10"/>
        <v>0</v>
      </c>
      <c r="I135" s="80"/>
      <c r="J135" s="34">
        <f t="shared" si="11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24'!E136+'APR 24'!E136+'MEI 24'!E136+'JUNI 24'!E136+'JULI 24'!E136+'AGUSTUS 24'!E136</f>
        <v>0</v>
      </c>
      <c r="F136" s="19">
        <f>'FEB JL 24'!F136+'MAR 24'!F136+'APR 24'!F136+'MEI 24'!F136+'JUNI 24'!F136+'JULI 24'!F136+'AGUSTUS 24'!F136</f>
        <v>11000000</v>
      </c>
      <c r="G136" s="94"/>
      <c r="H136" s="94">
        <f t="shared" si="10"/>
        <v>11000000</v>
      </c>
      <c r="I136" s="80"/>
      <c r="J136" s="34">
        <f t="shared" si="11"/>
        <v>11000000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24'!E137+'APR 24'!E137+'MEI 24'!E137+'JUNI 24'!E137+'JULI 24'!E137+'AGUSTUS 24'!E137</f>
        <v>23604</v>
      </c>
      <c r="F137" s="19">
        <f>'FEB JL 24'!F137+'MAR 24'!F137+'APR 24'!F137+'MEI 24'!F137+'JUNI 24'!F137+'JULI 24'!F137+'AGUSTUS 24'!F137</f>
        <v>4747342.3423423413</v>
      </c>
      <c r="G137" s="94"/>
      <c r="H137" s="94">
        <f t="shared" si="10"/>
        <v>4723738.3423423413</v>
      </c>
      <c r="I137" s="80"/>
      <c r="J137" s="34">
        <f t="shared" si="11"/>
        <v>4723738.3423423413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24'!E138+'APR 24'!E138+'MEI 24'!E138+'JUNI 24'!E138+'JULI 24'!E138+'AGUSTUS 24'!E138</f>
        <v>1325705</v>
      </c>
      <c r="F138" s="19">
        <f>'FEB JL 24'!F138+'MAR 24'!F138+'APR 24'!F138+'MEI 24'!F138+'JUNI 24'!F138+'JULI 24'!F138+'AGUSTUS 24'!F138</f>
        <v>75050090.477837846</v>
      </c>
      <c r="G138" s="94"/>
      <c r="H138" s="94">
        <f t="shared" si="10"/>
        <v>73724385.477837846</v>
      </c>
      <c r="I138" s="80"/>
      <c r="J138" s="34">
        <f>H138</f>
        <v>73724385.477837846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24'!E139+'APR 24'!E139+'MEI 24'!E139+'JUNI 24'!E139+'JULI 24'!E139+'AGUSTUS 24'!E139</f>
        <v>0</v>
      </c>
      <c r="F139" s="19">
        <f>'FEB JL 24'!F139+'MAR 24'!F139+'APR 24'!F139+'MEI 24'!F139+'JUNI 24'!F139+'JULI 24'!F139+'AGUSTUS 24'!F139</f>
        <v>0</v>
      </c>
      <c r="G139" s="94"/>
      <c r="H139" s="94">
        <f t="shared" si="10"/>
        <v>0</v>
      </c>
      <c r="I139" s="80"/>
      <c r="J139" s="34">
        <f t="shared" ref="J139:J140" si="12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24'!E140+'APR 24'!E140+'MEI 24'!E140+'JUNI 24'!E140+'JULI 24'!E140+'AGUSTUS 24'!E140</f>
        <v>0</v>
      </c>
      <c r="F140" s="19">
        <f>'FEB JL 24'!F140+'MAR 24'!F140+'APR 24'!F140+'MEI 24'!F140+'JUNI 24'!F140+'JULI 24'!F140+'AGUSTUS 24'!F140</f>
        <v>0</v>
      </c>
      <c r="G140" s="94"/>
      <c r="H140" s="94">
        <f t="shared" si="10"/>
        <v>0</v>
      </c>
      <c r="I140" s="80"/>
      <c r="J140" s="34">
        <f t="shared" si="12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14819945</v>
      </c>
      <c r="F141" s="28">
        <f>SUM(F126:F140)</f>
        <v>2359416819.2778382</v>
      </c>
      <c r="G141" s="95"/>
      <c r="H141" s="95">
        <f>D141-E141+F141</f>
        <v>2344596874.2778382</v>
      </c>
      <c r="I141" s="87"/>
      <c r="J141" s="58">
        <f>H141</f>
        <v>2344596874.2778382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94"/>
      <c r="H142" s="94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24'!E143+'APR 24'!E143+'MEI 24'!E143+'JUNI 24'!E143+'JULI 24'!E143+'AGUSTUS 24'!E143</f>
        <v>434803217.34799999</v>
      </c>
      <c r="F143" s="19">
        <f>'FEB JL 24'!F143+'MAR 24'!F143+'APR 24'!F143+'MEI 24'!F143+'JUNI 24'!F143+'JULI 24'!F143+'AGUSTUS 24'!F143</f>
        <v>0</v>
      </c>
      <c r="G143" s="94">
        <f>C143+E143-F143</f>
        <v>434803217.34799999</v>
      </c>
      <c r="H143" s="94"/>
      <c r="I143" s="34">
        <f t="shared" ref="I143:I157" si="13">G143</f>
        <v>434803217.34799999</v>
      </c>
      <c r="J143" s="40"/>
      <c r="K143" s="37">
        <f>'FEB JL 24'!K143+'MAR 24'!K143+'APR 24'!K143+'MEI 24'!K143+'JUNI 24'!K143+'JULI 24'!K143+'AGUSTUS 24'!K143</f>
        <v>246126495.94999999</v>
      </c>
      <c r="L143" s="26">
        <f>'FEB JL 24'!L143+'MAR 24'!L143+'APR 24'!L143+'MEI 24'!L143+'JUNI 24'!L143+'JULI 24'!L143+'AGUSTUS 24'!L143</f>
        <v>188676721.398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24'!E144+'APR 24'!E144+'MEI 24'!E144+'JUNI 24'!E144+'JULI 24'!E144+'AGUSTUS 24'!E144</f>
        <v>17436133.999600001</v>
      </c>
      <c r="F144" s="19">
        <f>'FEB JL 24'!F144+'MAR 24'!F144+'APR 24'!F144+'MEI 24'!F144+'JUNI 24'!F144+'JULI 24'!F144+'AGUSTUS 24'!F144</f>
        <v>0</v>
      </c>
      <c r="G144" s="94">
        <f t="shared" ref="G144:G156" si="14">C144+E144-F144</f>
        <v>17436133.999600001</v>
      </c>
      <c r="H144" s="94"/>
      <c r="I144" s="34">
        <f t="shared" si="13"/>
        <v>17436133.999600001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24'!E145+'APR 24'!E145+'MEI 24'!E145+'JUNI 24'!E145+'JULI 24'!E145+'AGUSTUS 24'!E145</f>
        <v>8943400</v>
      </c>
      <c r="F145" s="19">
        <f>'FEB JL 24'!F145+'MAR 24'!F145+'APR 24'!F145+'MEI 24'!F145+'JUNI 24'!F145+'JULI 24'!F145+'AGUSTUS 24'!F145</f>
        <v>0</v>
      </c>
      <c r="G145" s="94">
        <f t="shared" si="14"/>
        <v>8943400</v>
      </c>
      <c r="H145" s="94"/>
      <c r="I145" s="34">
        <f t="shared" si="13"/>
        <v>8943400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24'!E146+'APR 24'!E146+'MEI 24'!E146+'JUNI 24'!E146+'JULI 24'!E146+'AGUSTUS 24'!E146</f>
        <v>1672142</v>
      </c>
      <c r="F146" s="19">
        <f>'FEB JL 24'!F146+'MAR 24'!F146+'APR 24'!F146+'MEI 24'!F146+'JUNI 24'!F146+'JULI 24'!F146+'AGUSTUS 24'!F146</f>
        <v>0</v>
      </c>
      <c r="G146" s="94">
        <f t="shared" si="14"/>
        <v>1672142</v>
      </c>
      <c r="H146" s="94"/>
      <c r="I146" s="34">
        <f t="shared" si="13"/>
        <v>1672142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24'!E147+'APR 24'!E147+'MEI 24'!E147+'JUNI 24'!E147+'JULI 24'!E147+'AGUSTUS 24'!E147</f>
        <v>0</v>
      </c>
      <c r="F147" s="19">
        <f>'FEB JL 24'!F147+'MAR 24'!F147+'APR 24'!F147+'MEI 24'!F147+'JUNI 24'!F147+'JULI 24'!F147+'AGUSTUS 24'!F147</f>
        <v>0</v>
      </c>
      <c r="G147" s="94">
        <f t="shared" si="14"/>
        <v>0</v>
      </c>
      <c r="H147" s="94"/>
      <c r="I147" s="34">
        <f t="shared" si="13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24'!E148+'APR 24'!E148+'MEI 24'!E148+'JUNI 24'!E148+'JULI 24'!E148+'AGUSTUS 24'!E148</f>
        <v>1082871616.3901978</v>
      </c>
      <c r="F148" s="19">
        <f>'FEB JL 24'!F148+'MAR 24'!F148+'APR 24'!F148+'MEI 24'!F148+'JUNI 24'!F148+'JULI 24'!F148+'AGUSTUS 24'!F148</f>
        <v>0</v>
      </c>
      <c r="G148" s="94">
        <f t="shared" si="14"/>
        <v>1082871616.3901978</v>
      </c>
      <c r="H148" s="94"/>
      <c r="I148" s="34">
        <f t="shared" si="13"/>
        <v>1082871616.3901978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24'!E149+'APR 24'!E149+'MEI 24'!E149+'JUNI 24'!E149+'JULI 24'!E149+'AGUSTUS 24'!E149</f>
        <v>18927742</v>
      </c>
      <c r="F149" s="19">
        <f>'FEB JL 24'!F149+'MAR 24'!F149+'APR 24'!F149+'MEI 24'!F149+'JUNI 24'!F149+'JULI 24'!F149+'AGUSTUS 24'!F149</f>
        <v>0</v>
      </c>
      <c r="G149" s="94">
        <f t="shared" si="14"/>
        <v>18927742</v>
      </c>
      <c r="H149" s="94"/>
      <c r="I149" s="34">
        <f t="shared" si="13"/>
        <v>18927742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24'!E150+'APR 24'!E150+'MEI 24'!E150+'JUNI 24'!E150+'JULI 24'!E150+'AGUSTUS 24'!E150</f>
        <v>0</v>
      </c>
      <c r="F150" s="19">
        <f>'FEB JL 24'!F150+'MAR 24'!F150+'APR 24'!F150+'MEI 24'!F150+'JUNI 24'!F150+'JULI 24'!F150+'AGUSTUS 24'!F150</f>
        <v>0</v>
      </c>
      <c r="G150" s="94">
        <f t="shared" si="14"/>
        <v>0</v>
      </c>
      <c r="H150" s="94"/>
      <c r="I150" s="34">
        <f t="shared" si="13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24'!E151+'APR 24'!E151+'MEI 24'!E151+'JUNI 24'!E151+'JULI 24'!E151+'AGUSTUS 24'!E151</f>
        <v>111533600.15620001</v>
      </c>
      <c r="F151" s="19">
        <f>'FEB JL 24'!F151+'MAR 24'!F151+'APR 24'!F151+'MEI 24'!F151+'JUNI 24'!F151+'JULI 24'!F151+'AGUSTUS 24'!F151</f>
        <v>0</v>
      </c>
      <c r="G151" s="94">
        <f t="shared" si="14"/>
        <v>111533600.15620001</v>
      </c>
      <c r="H151" s="94"/>
      <c r="I151" s="34">
        <f t="shared" si="13"/>
        <v>111533600.15620001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24'!E152+'APR 24'!E152+'MEI 24'!E152+'JUNI 24'!E152+'JULI 24'!E152+'AGUSTUS 24'!E152</f>
        <v>0</v>
      </c>
      <c r="F152" s="19">
        <f>'FEB JL 24'!F152+'MAR 24'!F152+'APR 24'!F152+'MEI 24'!F152+'JUNI 24'!F152+'JULI 24'!F152+'AGUSTUS 24'!F152</f>
        <v>0</v>
      </c>
      <c r="G152" s="94">
        <f t="shared" si="14"/>
        <v>0</v>
      </c>
      <c r="H152" s="94"/>
      <c r="I152" s="34">
        <f t="shared" si="13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24'!E153+'APR 24'!E153+'MEI 24'!E153+'JUNI 24'!E153+'JULI 24'!E153+'AGUSTUS 24'!E153</f>
        <v>0</v>
      </c>
      <c r="F153" s="19">
        <f>'FEB JL 24'!F153+'MAR 24'!F153+'APR 24'!F153+'MEI 24'!F153+'JUNI 24'!F153+'JULI 24'!F153+'AGUSTUS 24'!F153</f>
        <v>0</v>
      </c>
      <c r="G153" s="94">
        <f t="shared" si="14"/>
        <v>0</v>
      </c>
      <c r="H153" s="94"/>
      <c r="I153" s="34">
        <f t="shared" si="13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24'!E154+'APR 24'!E154+'MEI 24'!E154+'JUNI 24'!E154+'JULI 24'!E154+'AGUSTUS 24'!E154</f>
        <v>3628096</v>
      </c>
      <c r="F154" s="19">
        <f>'FEB JL 24'!F154+'MAR 24'!F154+'APR 24'!F154+'MEI 24'!F154+'JUNI 24'!F154+'JULI 24'!F154+'AGUSTUS 24'!F154</f>
        <v>0</v>
      </c>
      <c r="G154" s="94">
        <f t="shared" si="14"/>
        <v>3628096</v>
      </c>
      <c r="H154" s="94"/>
      <c r="I154" s="34">
        <f t="shared" si="13"/>
        <v>3628096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24'!E155+'APR 24'!E155+'MEI 24'!E155+'JUNI 24'!E155+'JULI 24'!E155+'AGUSTUS 24'!E155</f>
        <v>64109950.796800002</v>
      </c>
      <c r="F155" s="19">
        <f>'FEB JL 24'!F155+'MAR 24'!F155+'APR 24'!F155+'MEI 24'!F155+'JUNI 24'!F155+'JULI 24'!F155+'AGUSTUS 24'!F155</f>
        <v>0</v>
      </c>
      <c r="G155" s="94">
        <f t="shared" si="14"/>
        <v>64109950.796800002</v>
      </c>
      <c r="H155" s="94"/>
      <c r="I155" s="34">
        <f t="shared" si="13"/>
        <v>64109950.796800002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24'!E156+'APR 24'!E156+'MEI 24'!E156+'JUNI 24'!E156+'JULI 24'!E156+'AGUSTUS 24'!E156</f>
        <v>0</v>
      </c>
      <c r="F156" s="19">
        <f>'FEB JL 24'!F156+'MAR 24'!F156+'APR 24'!F156+'MEI 24'!F156+'JUNI 24'!F156+'JULI 24'!F156+'AGUSTUS 24'!F156</f>
        <v>0</v>
      </c>
      <c r="G156" s="94">
        <f t="shared" si="14"/>
        <v>0</v>
      </c>
      <c r="H156" s="94"/>
      <c r="I156" s="34">
        <f t="shared" si="13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1743925898.6907976</v>
      </c>
      <c r="F157" s="28">
        <f>SUM(F143:F156)</f>
        <v>0</v>
      </c>
      <c r="G157" s="95">
        <f>C157+E157-F157</f>
        <v>1743925898.6907976</v>
      </c>
      <c r="H157" s="94"/>
      <c r="I157" s="58">
        <f t="shared" si="13"/>
        <v>1743925898.6907976</v>
      </c>
      <c r="J157" s="88"/>
      <c r="K157" s="26">
        <f>J141-I157</f>
        <v>600670975.58704066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94">
        <f t="shared" ref="G158:G203" si="15">C158+E158-F158</f>
        <v>0</v>
      </c>
      <c r="H158" s="94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24'!E159+'APR 24'!E159+'MEI 24'!E159+'JUNI 24'!E159+'JULI 24'!E159+'AGUSTUS 24'!E159</f>
        <v>0</v>
      </c>
      <c r="F159" s="19">
        <f>'FEB JL 24'!F159+'MAR 24'!F159+'APR 24'!F159+'MEI 24'!F159+'JUNI 24'!F159+'JULI 24'!F159+'AGUSTUS 24'!F159</f>
        <v>0</v>
      </c>
      <c r="G159" s="94">
        <f t="shared" si="15"/>
        <v>0</v>
      </c>
      <c r="H159" s="94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94">
        <f t="shared" si="15"/>
        <v>0</v>
      </c>
      <c r="H160" s="94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94">
        <f t="shared" si="15"/>
        <v>0</v>
      </c>
      <c r="H161" s="94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24'!E162+'APR 24'!E162+'MEI 24'!E162+'JUNI 24'!E162+'JULI 24'!E162+'AGUSTUS 24'!E162</f>
        <v>14849400</v>
      </c>
      <c r="F162" s="19">
        <f>'FEB JL 24'!F162+'MAR 24'!F162+'APR 24'!F162+'MEI 24'!F162+'JUNI 24'!F162+'JULI 24'!F162+'AGUSTUS 24'!F162</f>
        <v>0</v>
      </c>
      <c r="G162" s="94">
        <f t="shared" si="15"/>
        <v>14849400</v>
      </c>
      <c r="H162" s="94"/>
      <c r="I162" s="81">
        <f>G162</f>
        <v>14849400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24'!E163+'APR 24'!E163+'MEI 24'!E163+'JUNI 24'!E163+'JULI 24'!E163+'AGUSTUS 24'!E163</f>
        <v>0</v>
      </c>
      <c r="F163" s="19">
        <f>'FEB JL 24'!F163+'MAR 24'!F163+'APR 24'!F163+'MEI 24'!F163+'JUNI 24'!F163+'JULI 24'!F163+'AGUSTUS 24'!F163</f>
        <v>0</v>
      </c>
      <c r="G163" s="94">
        <f t="shared" si="15"/>
        <v>0</v>
      </c>
      <c r="H163" s="94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24'!E164+'APR 24'!E164+'MEI 24'!E164+'JUNI 24'!E164+'JULI 24'!E164+'AGUSTUS 24'!E164</f>
        <v>0</v>
      </c>
      <c r="F164" s="19">
        <f>'FEB JL 24'!F164+'MAR 24'!F164+'APR 24'!F164+'MEI 24'!F164+'JUNI 24'!F164+'JULI 24'!F164+'AGUSTUS 24'!F164</f>
        <v>0</v>
      </c>
      <c r="G164" s="94">
        <f t="shared" si="15"/>
        <v>0</v>
      </c>
      <c r="H164" s="94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14849400</v>
      </c>
      <c r="F165" s="28"/>
      <c r="G165" s="95">
        <f t="shared" si="15"/>
        <v>14849400</v>
      </c>
      <c r="H165" s="94"/>
      <c r="I165" s="58">
        <f>G165</f>
        <v>14849400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94">
        <f t="shared" si="15"/>
        <v>0</v>
      </c>
      <c r="H166" s="94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24'!E167+'APR 24'!E167+'MEI 24'!E167+'JUNI 24'!E167+'JULI 24'!E167+'AGUSTUS 24'!E167</f>
        <v>1915000</v>
      </c>
      <c r="F167" s="19">
        <f>'FEB JL 24'!F167+'MAR 24'!F167+'APR 24'!F167+'MEI 24'!F167+'JUNI 24'!F167+'JULI 24'!F167+'AGUSTUS 24'!F167</f>
        <v>0</v>
      </c>
      <c r="G167" s="94">
        <f t="shared" si="15"/>
        <v>1915000</v>
      </c>
      <c r="H167" s="94"/>
      <c r="I167" s="34">
        <f>G167</f>
        <v>1915000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1915000</v>
      </c>
      <c r="F168" s="28">
        <f>SUM(F164:F167)</f>
        <v>0</v>
      </c>
      <c r="G168" s="95">
        <f>C168+E168-F168</f>
        <v>1915000</v>
      </c>
      <c r="H168" s="95"/>
      <c r="I168" s="58">
        <f>G168</f>
        <v>1915000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94"/>
      <c r="H169" s="94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24'!E170+'APR 24'!E170+'MEI 24'!E170+'JUNI 24'!E170+'JULI 24'!E170+'AGUSTUS 24'!E170</f>
        <v>7278100</v>
      </c>
      <c r="F170" s="19">
        <f>'FEB JL 24'!F170+'MAR 24'!F170+'APR 24'!F170+'MEI 24'!F170+'JUNI 24'!F170+'JULI 24'!F170+'AGUSTUS 24'!F170</f>
        <v>0</v>
      </c>
      <c r="G170" s="94">
        <f t="shared" si="15"/>
        <v>7278100</v>
      </c>
      <c r="H170" s="94"/>
      <c r="I170" s="34">
        <f>G170</f>
        <v>7278100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7278100</v>
      </c>
      <c r="F171" s="28">
        <f>SUM(F167:F170)</f>
        <v>0</v>
      </c>
      <c r="G171" s="95">
        <f>C171+E171-F171</f>
        <v>7278100</v>
      </c>
      <c r="H171" s="95"/>
      <c r="I171" s="58">
        <f>G171</f>
        <v>7278100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94">
        <f t="shared" si="15"/>
        <v>0</v>
      </c>
      <c r="H172" s="94"/>
      <c r="I172" s="34">
        <f t="shared" ref="I172:J229" si="16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24'!E173+'APR 24'!E173+'MEI 24'!E173+'JUNI 24'!E173+'JULI 24'!E173+'AGUSTUS 24'!E173</f>
        <v>1400000</v>
      </c>
      <c r="F173" s="19">
        <f>'FEB JL 24'!F173+'MAR 24'!F173+'APR 24'!F173+'MEI 24'!F173+'JUNI 24'!F173+'JULI 24'!F173+'AGUSTUS 24'!F173</f>
        <v>0</v>
      </c>
      <c r="G173" s="94">
        <f t="shared" si="15"/>
        <v>1400000</v>
      </c>
      <c r="H173" s="94"/>
      <c r="I173" s="34">
        <f t="shared" si="16"/>
        <v>1400000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24'!E174+'APR 24'!E174+'MEI 24'!E174+'JUNI 24'!E174+'JULI 24'!E174+'AGUSTUS 24'!E174</f>
        <v>48000</v>
      </c>
      <c r="F174" s="19">
        <f>'FEB JL 24'!F174+'MAR 24'!F174+'APR 24'!F174+'MEI 24'!F174+'JUNI 24'!F174+'JULI 24'!F174+'AGUSTUS 24'!F174</f>
        <v>0</v>
      </c>
      <c r="G174" s="94">
        <f t="shared" si="15"/>
        <v>48000</v>
      </c>
      <c r="H174" s="94"/>
      <c r="I174" s="38">
        <f t="shared" si="16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24'!E175+'APR 24'!E175+'MEI 24'!E175+'JUNI 24'!E175+'JULI 24'!E175+'AGUSTUS 24'!E175</f>
        <v>7784500</v>
      </c>
      <c r="F175" s="19">
        <f>'FEB JL 24'!F175+'MAR 24'!F175+'APR 24'!F175+'MEI 24'!F175+'JUNI 24'!F175+'JULI 24'!F175+'AGUSTUS 24'!F175</f>
        <v>0</v>
      </c>
      <c r="G175" s="94">
        <f t="shared" si="15"/>
        <v>7784500</v>
      </c>
      <c r="H175" s="94"/>
      <c r="I175" s="38">
        <f t="shared" si="16"/>
        <v>7784500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24'!E176+'APR 24'!E176+'MEI 24'!E176+'JUNI 24'!E176+'JULI 24'!E176+'AGUSTUS 24'!E176</f>
        <v>0</v>
      </c>
      <c r="F176" s="19">
        <f>'FEB JL 24'!F176+'MAR 24'!F176+'APR 24'!F176+'MEI 24'!F176+'JUNI 24'!F176+'JULI 24'!F176+'AGUSTUS 24'!F176</f>
        <v>0</v>
      </c>
      <c r="G176" s="94">
        <f t="shared" si="15"/>
        <v>0</v>
      </c>
      <c r="H176" s="94"/>
      <c r="I176" s="38">
        <f t="shared" si="16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9232500</v>
      </c>
      <c r="F177" s="28">
        <f>SUM(F173:F176)</f>
        <v>0</v>
      </c>
      <c r="G177" s="95">
        <f>C177+E177-F177</f>
        <v>9232500</v>
      </c>
      <c r="H177" s="95"/>
      <c r="I177" s="28">
        <f t="shared" si="16"/>
        <v>9232500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94">
        <f t="shared" si="15"/>
        <v>0</v>
      </c>
      <c r="H178" s="94"/>
      <c r="I178" s="38">
        <f t="shared" si="16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24'!E179+'APR 24'!E179+'MEI 24'!E179+'JUNI 24'!E179+'JULI 24'!E179+'AGUSTUS 24'!E179</f>
        <v>3366666.666666667</v>
      </c>
      <c r="F179" s="19">
        <f>'FEB JL 24'!F179+'MAR 24'!F179+'APR 24'!F179+'MEI 24'!F179+'JUNI 24'!F179+'JULI 24'!F179+'AGUSTUS 24'!F179</f>
        <v>0</v>
      </c>
      <c r="G179" s="94">
        <f>E179-F179</f>
        <v>3366666.666666667</v>
      </c>
      <c r="H179" s="94"/>
      <c r="I179" s="38">
        <f t="shared" si="16"/>
        <v>3366666.666666667</v>
      </c>
      <c r="J179" s="40"/>
      <c r="K179" s="44">
        <v>9257870.416666666</v>
      </c>
      <c r="L179" s="26">
        <f t="shared" ref="L179:L184" si="17">I179-K179</f>
        <v>-5891203.7499999991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24'!E180+'APR 24'!E180+'MEI 24'!E180+'JUNI 24'!E180+'JULI 24'!E180+'AGUSTUS 24'!E180</f>
        <v>0</v>
      </c>
      <c r="F180" s="19">
        <f>'FEB JL 24'!F180+'MAR 24'!F180+'APR 24'!F180+'MEI 24'!F180+'JUNI 24'!F180+'JULI 24'!F180+'AGUSTUS 24'!F180</f>
        <v>0</v>
      </c>
      <c r="G180" s="94">
        <f t="shared" ref="G180:G182" si="18">E180-F180</f>
        <v>0</v>
      </c>
      <c r="H180" s="94"/>
      <c r="I180" s="38">
        <f t="shared" si="16"/>
        <v>0</v>
      </c>
      <c r="J180" s="40"/>
      <c r="K180" s="44">
        <v>1294241.6666666667</v>
      </c>
      <c r="L180" s="26">
        <f t="shared" si="17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24'!E181+'APR 24'!E181+'MEI 24'!E181+'JUNI 24'!E181+'JULI 24'!E181+'AGUSTUS 24'!E181</f>
        <v>6574833.333333334</v>
      </c>
      <c r="F181" s="19">
        <f>'FEB JL 24'!F181+'MAR 24'!F181+'APR 24'!F181+'MEI 24'!F181+'JUNI 24'!F181+'JULI 24'!F181+'AGUSTUS 24'!F181</f>
        <v>0</v>
      </c>
      <c r="G181" s="94">
        <f t="shared" si="18"/>
        <v>6574833.333333334</v>
      </c>
      <c r="H181" s="94"/>
      <c r="I181" s="38">
        <f t="shared" si="16"/>
        <v>6574833.333333334</v>
      </c>
      <c r="J181" s="40"/>
      <c r="K181" s="44">
        <v>34805208.333333336</v>
      </c>
      <c r="L181" s="26">
        <f t="shared" si="17"/>
        <v>-28230375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24'!E182+'APR 24'!E182+'MEI 24'!E182+'JUNI 24'!E182+'JULI 24'!E182+'AGUSTUS 24'!E182</f>
        <v>71532100</v>
      </c>
      <c r="F182" s="19">
        <f>'FEB JL 24'!F182+'MAR 24'!F182+'APR 24'!F182+'MEI 24'!F182+'JUNI 24'!F182+'JULI 24'!F182+'AGUSTUS 24'!F182</f>
        <v>0</v>
      </c>
      <c r="G182" s="94">
        <f t="shared" si="18"/>
        <v>71532100</v>
      </c>
      <c r="H182" s="94"/>
      <c r="I182" s="38">
        <f t="shared" si="16"/>
        <v>71532100</v>
      </c>
      <c r="J182" s="40"/>
      <c r="K182" s="44">
        <v>39943302.083333343</v>
      </c>
      <c r="L182" s="26">
        <f t="shared" si="17"/>
        <v>31588797.916666657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24'!E183+'APR 24'!E183+'MEI 24'!E183+'JUNI 24'!E183+'JULI 24'!E183+'AGUSTUS 24'!E183</f>
        <v>0</v>
      </c>
      <c r="F183" s="19">
        <f>'FEB JL 24'!F183+'MAR 24'!F183+'APR 24'!F183+'MEI 24'!F183+'JUNI 24'!F183+'JULI 24'!F183+'AGUSTUS 24'!F183</f>
        <v>0</v>
      </c>
      <c r="G183" s="94">
        <f t="shared" ref="G183" si="19">E183</f>
        <v>0</v>
      </c>
      <c r="H183" s="94"/>
      <c r="I183" s="38">
        <f t="shared" si="16"/>
        <v>0</v>
      </c>
      <c r="J183" s="40"/>
      <c r="K183" s="44">
        <v>124188.28125</v>
      </c>
      <c r="L183" s="26">
        <f t="shared" si="17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81473600</v>
      </c>
      <c r="F184" s="28">
        <f>SUM(F179:F183)</f>
        <v>0</v>
      </c>
      <c r="G184" s="95">
        <f>E184-F184</f>
        <v>81473600</v>
      </c>
      <c r="H184" s="95"/>
      <c r="I184" s="28">
        <f t="shared" si="16"/>
        <v>81473600</v>
      </c>
      <c r="J184" s="88"/>
      <c r="K184" s="60">
        <f>SUM(K179:K183)</f>
        <v>85424810.781250015</v>
      </c>
      <c r="L184" s="26">
        <f t="shared" si="17"/>
        <v>-3951210.7812500149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94"/>
      <c r="H185" s="94"/>
      <c r="I185" s="38">
        <f t="shared" si="16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24'!E186+'APR 24'!E186+'MEI 24'!E186+'JUNI 24'!E186+'JULI 24'!E186+'AGUSTUS 24'!E186</f>
        <v>436775000</v>
      </c>
      <c r="F186" s="19">
        <f>'FEB JL 24'!F186+'MAR 24'!F186+'APR 24'!F186+'MEI 24'!F186+'JUNI 24'!F186+'JULI 24'!F186+'AGUSTUS 24'!F186</f>
        <v>0</v>
      </c>
      <c r="G186" s="94">
        <f>E186-F186</f>
        <v>436775000</v>
      </c>
      <c r="H186" s="94"/>
      <c r="I186" s="38">
        <f t="shared" si="16"/>
        <v>436775000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24'!E187+'APR 24'!E187+'MEI 24'!E187+'JUNI 24'!E187+'JULI 24'!E187+'AGUSTUS 24'!E187</f>
        <v>47570000</v>
      </c>
      <c r="F187" s="19">
        <f>'FEB JL 24'!F187+'MAR 24'!F187+'APR 24'!F187+'MEI 24'!F187+'JUNI 24'!F187+'JULI 24'!F187+'AGUSTUS 24'!F187</f>
        <v>0</v>
      </c>
      <c r="G187" s="94">
        <f t="shared" ref="G187:G192" si="20">E187-F187</f>
        <v>47570000</v>
      </c>
      <c r="H187" s="94"/>
      <c r="I187" s="38">
        <f t="shared" si="16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24'!E188+'APR 24'!E188+'MEI 24'!E188+'JUNI 24'!E188+'JULI 24'!E188+'AGUSTUS 24'!E188</f>
        <v>500000</v>
      </c>
      <c r="F188" s="19">
        <f>'FEB JL 24'!F188+'MAR 24'!F188+'APR 24'!F188+'MEI 24'!F188+'JUNI 24'!F188+'JULI 24'!F188+'AGUSTUS 24'!F188</f>
        <v>0</v>
      </c>
      <c r="G188" s="94">
        <f t="shared" si="20"/>
        <v>500000</v>
      </c>
      <c r="H188" s="94"/>
      <c r="I188" s="34">
        <f t="shared" si="16"/>
        <v>500000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24'!E189+'APR 24'!E189+'MEI 24'!E189+'JUNI 24'!E189+'JULI 24'!E189+'AGUSTUS 24'!E189</f>
        <v>9002900</v>
      </c>
      <c r="F189" s="19">
        <f>'FEB JL 24'!F189+'MAR 24'!F189+'APR 24'!F189+'MEI 24'!F189+'JUNI 24'!F189+'JULI 24'!F189+'AGUSTUS 24'!F189</f>
        <v>0</v>
      </c>
      <c r="G189" s="94">
        <f t="shared" si="20"/>
        <v>9002900</v>
      </c>
      <c r="H189" s="94"/>
      <c r="I189" s="34">
        <f t="shared" si="16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24'!E190+'APR 24'!E190+'MEI 24'!E190+'JUNI 24'!E190+'JULI 24'!E190+'AGUSTUS 24'!E190</f>
        <v>0</v>
      </c>
      <c r="F190" s="19">
        <f>'FEB JL 24'!F190+'MAR 24'!F190+'APR 24'!F190+'MEI 24'!F190+'JUNI 24'!F190+'JULI 24'!F190+'AGUSTUS 24'!F190</f>
        <v>0</v>
      </c>
      <c r="G190" s="94">
        <f t="shared" si="20"/>
        <v>0</v>
      </c>
      <c r="H190" s="94"/>
      <c r="I190" s="34">
        <f t="shared" si="16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24'!E191+'APR 24'!E191+'MEI 24'!E191+'JUNI 24'!E191+'JULI 24'!E191+'AGUSTUS 24'!E191</f>
        <v>54123516</v>
      </c>
      <c r="F191" s="19">
        <f>'FEB JL 24'!F191+'MAR 24'!F191+'APR 24'!F191+'MEI 24'!F191+'JUNI 24'!F191+'JULI 24'!F191+'AGUSTUS 24'!F191</f>
        <v>14309360</v>
      </c>
      <c r="G191" s="94">
        <f t="shared" si="20"/>
        <v>39814156</v>
      </c>
      <c r="H191" s="94"/>
      <c r="I191" s="34">
        <f t="shared" si="16"/>
        <v>39814156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24'!E192+'APR 24'!E192+'MEI 24'!E192+'JUNI 24'!E192+'JULI 24'!E192+'AGUSTUS 24'!E192</f>
        <v>0</v>
      </c>
      <c r="F192" s="19">
        <f>'FEB JL 24'!F192+'MAR 24'!F192+'APR 24'!F192+'MEI 24'!F192+'JUNI 24'!F192+'JULI 24'!F192+'AGUSTUS 24'!F192</f>
        <v>0</v>
      </c>
      <c r="G192" s="94">
        <f t="shared" si="20"/>
        <v>0</v>
      </c>
      <c r="H192" s="94"/>
      <c r="I192" s="34">
        <f t="shared" si="16"/>
        <v>0</v>
      </c>
      <c r="J192" s="40">
        <f t="shared" si="16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547971416</v>
      </c>
      <c r="F193" s="28">
        <f>SUM(F186:F192)</f>
        <v>14309360</v>
      </c>
      <c r="G193" s="95">
        <f>E193-F193</f>
        <v>533662056</v>
      </c>
      <c r="H193" s="95"/>
      <c r="I193" s="58">
        <f>G193</f>
        <v>533662056</v>
      </c>
      <c r="J193" s="88">
        <f t="shared" si="16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94">
        <f t="shared" si="15"/>
        <v>0</v>
      </c>
      <c r="H194" s="94"/>
      <c r="I194" s="34">
        <f t="shared" si="16"/>
        <v>0</v>
      </c>
      <c r="J194" s="40">
        <f t="shared" si="16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24'!E195+'APR 24'!E195+'MEI 24'!E195+'JUNI 24'!E195+'JULI 24'!E195+'AGUSTUS 24'!E195</f>
        <v>6914202</v>
      </c>
      <c r="F195" s="19">
        <f>'FEB JL 24'!F195+'MAR 24'!F195+'APR 24'!F195+'MEI 24'!F195+'JUNI 24'!F195+'JULI 24'!F195+'AGUSTUS 24'!F195</f>
        <v>0</v>
      </c>
      <c r="G195" s="94">
        <f t="shared" si="15"/>
        <v>6914202</v>
      </c>
      <c r="H195" s="94"/>
      <c r="I195" s="34">
        <f t="shared" si="16"/>
        <v>6914202</v>
      </c>
      <c r="J195" s="40">
        <f t="shared" si="16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24'!E196+'APR 24'!E196+'MEI 24'!E196+'JUNI 24'!E196+'JULI 24'!E196+'AGUSTUS 24'!E196</f>
        <v>18635448</v>
      </c>
      <c r="F196" s="19">
        <f>'FEB JL 24'!F196+'MAR 24'!F196+'APR 24'!F196+'MEI 24'!F196+'JUNI 24'!F196+'JULI 24'!F196+'AGUSTUS 24'!F196</f>
        <v>0</v>
      </c>
      <c r="G196" s="94">
        <f t="shared" si="15"/>
        <v>18635448</v>
      </c>
      <c r="H196" s="94"/>
      <c r="I196" s="34">
        <f t="shared" si="16"/>
        <v>18635448</v>
      </c>
      <c r="J196" s="40">
        <f t="shared" si="16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24'!E197+'APR 24'!E197+'MEI 24'!E197+'JUNI 24'!E197+'JULI 24'!E197+'AGUSTUS 24'!E197</f>
        <v>5422200</v>
      </c>
      <c r="F197" s="19">
        <f>'FEB JL 24'!F197+'MAR 24'!F197+'APR 24'!F197+'MEI 24'!F197+'JUNI 24'!F197+'JULI 24'!F197+'AGUSTUS 24'!F197</f>
        <v>0</v>
      </c>
      <c r="G197" s="94">
        <f t="shared" si="15"/>
        <v>5422200</v>
      </c>
      <c r="H197" s="94"/>
      <c r="I197" s="34">
        <f t="shared" si="16"/>
        <v>5422200</v>
      </c>
      <c r="J197" s="40">
        <f t="shared" si="16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24'!E198+'APR 24'!E198+'MEI 24'!E198+'JUNI 24'!E198+'JULI 24'!E198+'AGUSTUS 24'!E198</f>
        <v>404000</v>
      </c>
      <c r="F198" s="19">
        <f>'FEB JL 24'!F198+'MAR 24'!F198+'APR 24'!F198+'MEI 24'!F198+'JUNI 24'!F198+'JULI 24'!F198+'AGUSTUS 24'!F198</f>
        <v>0</v>
      </c>
      <c r="G198" s="94">
        <f t="shared" si="15"/>
        <v>404000</v>
      </c>
      <c r="H198" s="94"/>
      <c r="I198" s="34">
        <f t="shared" si="16"/>
        <v>404000</v>
      </c>
      <c r="J198" s="40">
        <f t="shared" si="16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24'!E199+'APR 24'!E199+'MEI 24'!E199+'JUNI 24'!E199+'JULI 24'!E199+'AGUSTUS 24'!E199</f>
        <v>13542777.054130001</v>
      </c>
      <c r="F199" s="19">
        <f>'FEB JL 24'!F199+'MAR 24'!F199+'APR 24'!F199+'MEI 24'!F199+'JUNI 24'!F199+'JULI 24'!F199+'AGUSTUS 24'!F199</f>
        <v>0</v>
      </c>
      <c r="G199" s="94">
        <f t="shared" si="15"/>
        <v>13542777.054130001</v>
      </c>
      <c r="H199" s="94"/>
      <c r="I199" s="34">
        <f t="shared" si="16"/>
        <v>13542777.054130001</v>
      </c>
      <c r="J199" s="40">
        <f t="shared" si="16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24'!E200+'APR 24'!E200+'MEI 24'!E200+'JUNI 24'!E200+'JULI 24'!E200+'AGUSTUS 24'!E200</f>
        <v>0</v>
      </c>
      <c r="F200" s="19">
        <f>'FEB JL 24'!F200+'MAR 24'!F200+'APR 24'!F200+'MEI 24'!F200+'JUNI 24'!F200+'JULI 24'!F200+'AGUSTUS 24'!F200</f>
        <v>0</v>
      </c>
      <c r="G200" s="94">
        <f t="shared" si="15"/>
        <v>0</v>
      </c>
      <c r="H200" s="94"/>
      <c r="I200" s="34">
        <f t="shared" si="16"/>
        <v>0</v>
      </c>
      <c r="J200" s="40">
        <f t="shared" si="16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24'!E201+'APR 24'!E201+'MEI 24'!E201+'JUNI 24'!E201+'JULI 24'!E201+'AGUSTUS 24'!E201</f>
        <v>0</v>
      </c>
      <c r="F201" s="19">
        <f>'FEB JL 24'!F201+'MAR 24'!F201+'APR 24'!F201+'MEI 24'!F201+'JUNI 24'!F201+'JULI 24'!F201+'AGUSTUS 24'!F201</f>
        <v>0</v>
      </c>
      <c r="G201" s="94">
        <f t="shared" si="15"/>
        <v>0</v>
      </c>
      <c r="H201" s="94"/>
      <c r="I201" s="34">
        <f t="shared" si="16"/>
        <v>0</v>
      </c>
      <c r="J201" s="40">
        <f t="shared" si="16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24'!E202+'APR 24'!E202+'MEI 24'!E202+'JUNI 24'!E202+'JULI 24'!E202+'AGUSTUS 24'!E202</f>
        <v>30692557</v>
      </c>
      <c r="F202" s="19">
        <f>'FEB JL 24'!F202+'MAR 24'!F202+'APR 24'!F202+'MEI 24'!F202+'JUNI 24'!F202+'JULI 24'!F202+'AGUSTUS 24'!F202</f>
        <v>0</v>
      </c>
      <c r="G202" s="94">
        <f>C202+E202-F202</f>
        <v>30692557</v>
      </c>
      <c r="H202" s="94"/>
      <c r="I202" s="34">
        <f>G202</f>
        <v>30692557</v>
      </c>
      <c r="J202" s="40">
        <f t="shared" si="16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24'!E203+'APR 24'!E203+'MEI 24'!E203+'JUNI 24'!E203+'JULI 24'!E203+'AGUSTUS 24'!E203</f>
        <v>0</v>
      </c>
      <c r="F203" s="19">
        <f>'FEB JL 24'!F203+'MAR 24'!F203+'APR 24'!F203+'MEI 24'!F203+'JUNI 24'!F203+'JULI 24'!F203+'AGUSTUS 24'!F203</f>
        <v>0</v>
      </c>
      <c r="G203" s="94">
        <f t="shared" si="15"/>
        <v>0</v>
      </c>
      <c r="H203" s="94"/>
      <c r="I203" s="34">
        <f t="shared" si="16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75611184.054130003</v>
      </c>
      <c r="F204" s="28">
        <f>SUM(F195:F203)</f>
        <v>0</v>
      </c>
      <c r="G204" s="95">
        <f>C204+E204-F204</f>
        <v>75611184.054130003</v>
      </c>
      <c r="H204" s="95"/>
      <c r="I204" s="58">
        <f>G204</f>
        <v>75611184.054130003</v>
      </c>
      <c r="J204" s="88">
        <f t="shared" si="16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19">
        <f>'FEB JL 24'!F205+'MAR 24'!F205+'APR 24'!F205+'MEI 24'!F205+'JUNI 24'!F205</f>
        <v>0</v>
      </c>
      <c r="G205" s="94"/>
      <c r="H205" s="94"/>
      <c r="I205" s="34">
        <f t="shared" si="16"/>
        <v>0</v>
      </c>
      <c r="J205" s="40">
        <f t="shared" si="16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24'!E206+'APR 24'!E206+'MEI 24'!E206+'JUNI 24'!E206+'JULI 24'!E206+'AGUSTUS 24'!E206</f>
        <v>0</v>
      </c>
      <c r="F206" s="19">
        <f>'FEB JL 24'!F206+'MAR 24'!F206+'APR 24'!F206+'MEI 24'!F206+'JUNI 24'!F206+'JULI 24'!F206+'AGUSTUS 24'!F206</f>
        <v>0</v>
      </c>
      <c r="G206" s="94"/>
      <c r="H206" s="94">
        <f t="shared" ref="H206:H214" si="21">F206</f>
        <v>0</v>
      </c>
      <c r="I206" s="34">
        <f t="shared" si="16"/>
        <v>0</v>
      </c>
      <c r="J206" s="40">
        <f t="shared" si="16"/>
        <v>0</v>
      </c>
      <c r="K206" s="63">
        <f>SUM(J206:J212)</f>
        <v>5599634.4000000004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24'!E207+'APR 24'!E207+'MEI 24'!E207+'JUNI 24'!E207+'JULI 24'!E207+'AGUSTUS 24'!E207</f>
        <v>0</v>
      </c>
      <c r="F207" s="19">
        <f>'FEB JL 24'!F207+'MAR 24'!F207+'APR 24'!F207+'MEI 24'!F207+'JUNI 24'!F207+'JULI 24'!F207+'AGUSTUS 24'!F207</f>
        <v>2714287</v>
      </c>
      <c r="G207" s="94"/>
      <c r="H207" s="94">
        <f t="shared" si="21"/>
        <v>2714287</v>
      </c>
      <c r="I207" s="34">
        <f t="shared" si="16"/>
        <v>0</v>
      </c>
      <c r="J207" s="40">
        <f t="shared" si="16"/>
        <v>2714287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24'!E208+'APR 24'!E208+'MEI 24'!E208+'JUNI 24'!E208+'JULI 24'!E208+'AGUSTUS 24'!E208</f>
        <v>0</v>
      </c>
      <c r="F208" s="19">
        <f>'FEB JL 24'!F208+'MAR 24'!F208+'APR 24'!F208+'MEI 24'!F208+'JUNI 24'!F208+'JULI 24'!F208+'AGUSTUS 24'!F208</f>
        <v>0</v>
      </c>
      <c r="G208" s="94"/>
      <c r="H208" s="94">
        <f t="shared" si="21"/>
        <v>0</v>
      </c>
      <c r="I208" s="34">
        <f t="shared" si="16"/>
        <v>0</v>
      </c>
      <c r="J208" s="40">
        <f t="shared" si="16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24'!E209+'APR 24'!E209+'MEI 24'!E209+'JUNI 24'!E209+'JULI 24'!E209+'AGUSTUS 24'!E209</f>
        <v>0</v>
      </c>
      <c r="F209" s="19">
        <f>'FEB JL 24'!F209+'MAR 24'!F209+'APR 24'!F209+'MEI 24'!F209+'JUNI 24'!F209+'JULI 24'!F209+'AGUSTUS 24'!F209</f>
        <v>420743</v>
      </c>
      <c r="G209" s="94"/>
      <c r="H209" s="94">
        <f t="shared" si="21"/>
        <v>420743</v>
      </c>
      <c r="I209" s="34">
        <f t="shared" si="16"/>
        <v>0</v>
      </c>
      <c r="J209" s="40">
        <f t="shared" si="16"/>
        <v>420743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24'!E210+'APR 24'!E210+'MEI 24'!E210+'JUNI 24'!E210+'JULI 24'!E210+'AGUSTUS 24'!E210</f>
        <v>0</v>
      </c>
      <c r="F210" s="19">
        <f>'FEB JL 24'!F210+'MAR 24'!F210+'APR 24'!F210+'MEI 24'!F210+'JUNI 24'!F210+'JULI 24'!F210+'AGUSTUS 24'!F210</f>
        <v>1073456</v>
      </c>
      <c r="G210" s="94"/>
      <c r="H210" s="94">
        <f t="shared" si="21"/>
        <v>1073456</v>
      </c>
      <c r="I210" s="34">
        <f t="shared" si="16"/>
        <v>0</v>
      </c>
      <c r="J210" s="40">
        <f t="shared" si="16"/>
        <v>1073456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24'!E211+'APR 24'!E211+'MEI 24'!E211+'JUNI 24'!E211+'JULI 24'!E211+'AGUSTUS 24'!E211</f>
        <v>0</v>
      </c>
      <c r="F211" s="19">
        <f>'FEB JL 24'!F211+'MAR 24'!F211+'APR 24'!F211+'MEI 24'!F211+'JUNI 24'!F211+'JULI 24'!F211+'AGUSTUS 24'!F211</f>
        <v>1336869</v>
      </c>
      <c r="G211" s="94"/>
      <c r="H211" s="94">
        <f t="shared" si="21"/>
        <v>1336869</v>
      </c>
      <c r="I211" s="34"/>
      <c r="J211" s="40">
        <f t="shared" si="16"/>
        <v>1336869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24'!E212+'APR 24'!E212+'MEI 24'!E212+'JUNI 24'!E212+'JULI 24'!E212+'AGUSTUS 24'!E212</f>
        <v>0</v>
      </c>
      <c r="F212" s="19">
        <f>'FEB JL 24'!F212+'MAR 24'!F212+'APR 24'!F212+'MEI 24'!F212+'JUNI 24'!F212+'JULI 24'!F212+'AGUSTUS 24'!F212</f>
        <v>54279.400000000009</v>
      </c>
      <c r="G212" s="94"/>
      <c r="H212" s="94">
        <f t="shared" si="21"/>
        <v>54279.400000000009</v>
      </c>
      <c r="I212" s="34"/>
      <c r="J212" s="40">
        <f t="shared" si="16"/>
        <v>54279.400000000009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24'!E213+'APR 24'!E213+'MEI 24'!E213+'JUNI 24'!E213+'JULI 24'!E213+'AGUSTUS 24'!E213</f>
        <v>0</v>
      </c>
      <c r="F213" s="19">
        <f>'FEB JL 24'!F213+'MAR 24'!F213+'APR 24'!F213+'MEI 24'!F213+'JUNI 24'!F213+'JULI 24'!F213+'AGUSTUS 24'!F213</f>
        <v>0</v>
      </c>
      <c r="G213" s="94"/>
      <c r="H213" s="94">
        <f t="shared" si="21"/>
        <v>0</v>
      </c>
      <c r="I213" s="34">
        <f t="shared" si="16"/>
        <v>0</v>
      </c>
      <c r="J213" s="40">
        <f t="shared" si="16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24'!E214+'APR 24'!E214+'MEI 24'!E214+'JUNI 24'!E214+'JULI 24'!E214+'AGUSTUS 24'!E214</f>
        <v>0</v>
      </c>
      <c r="F214" s="19">
        <f>'FEB JL 24'!F214+'MAR 24'!F214+'APR 24'!F214+'MEI 24'!F214+'JUNI 24'!F214+'JULI 24'!F214+'AGUSTUS 24'!F214</f>
        <v>38845721</v>
      </c>
      <c r="G214" s="97"/>
      <c r="H214" s="94">
        <f t="shared" si="21"/>
        <v>38845721</v>
      </c>
      <c r="I214" s="34">
        <f t="shared" si="16"/>
        <v>0</v>
      </c>
      <c r="J214" s="22">
        <f t="shared" si="16"/>
        <v>38845721</v>
      </c>
      <c r="K214" s="65">
        <f>SUM(J213:J214)</f>
        <v>38845721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44445355.399999999</v>
      </c>
      <c r="G215" s="95"/>
      <c r="H215" s="95">
        <f>F215-E215</f>
        <v>44445355.399999999</v>
      </c>
      <c r="I215" s="58">
        <f t="shared" si="16"/>
        <v>0</v>
      </c>
      <c r="J215" s="88">
        <f>H215</f>
        <v>44445355.399999999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94"/>
      <c r="H216" s="94"/>
      <c r="I216" s="34">
        <f t="shared" si="16"/>
        <v>0</v>
      </c>
      <c r="J216" s="40">
        <f t="shared" si="16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24'!E217+'APR 24'!E217+'MEI 24'!E217+'JUNI 24'!E217+'JULI 24'!E217+'AGUSTUS 24'!E217</f>
        <v>0</v>
      </c>
      <c r="F217" s="19">
        <f>'FEB JL 24'!F217+'MAR 24'!F217+'APR 24'!F217+'MEI 24'!F217+'JUNI 24'!F217+'JULI 24'!F217+'AGUSTUS 24'!F217</f>
        <v>0</v>
      </c>
      <c r="G217" s="94">
        <f>E217</f>
        <v>0</v>
      </c>
      <c r="H217" s="94">
        <f>F217</f>
        <v>0</v>
      </c>
      <c r="I217" s="34">
        <f t="shared" si="16"/>
        <v>0</v>
      </c>
      <c r="J217" s="40">
        <f t="shared" si="16"/>
        <v>0</v>
      </c>
      <c r="K217" s="67">
        <f>SUM(I217:I223)</f>
        <v>1294606.7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24'!E218+'APR 24'!E218+'MEI 24'!E218+'JUNI 24'!E218+'JULI 24'!E218+'AGUSTUS 24'!E218</f>
        <v>622857</v>
      </c>
      <c r="F218" s="19">
        <f>'FEB JL 24'!F218+'MAR 24'!F218+'APR 24'!F218+'MEI 24'!F218+'JUNI 24'!F218+'JULI 24'!F218+'AGUSTUS 24'!F218</f>
        <v>0</v>
      </c>
      <c r="G218" s="94">
        <f t="shared" ref="G218:G228" si="22">E218</f>
        <v>622857</v>
      </c>
      <c r="H218" s="94"/>
      <c r="I218" s="34">
        <f t="shared" si="16"/>
        <v>622857</v>
      </c>
      <c r="J218" s="40">
        <f t="shared" si="16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24'!E219+'APR 24'!E219+'MEI 24'!E219+'JUNI 24'!E219+'JULI 24'!E219+'AGUSTUS 24'!E219</f>
        <v>0</v>
      </c>
      <c r="F219" s="19">
        <f>'FEB JL 24'!F219+'MAR 24'!F219+'APR 24'!F219+'MEI 24'!F219+'JUNI 24'!F219+'JULI 24'!F219+'AGUSTUS 24'!F219</f>
        <v>0</v>
      </c>
      <c r="G219" s="94">
        <f t="shared" si="22"/>
        <v>0</v>
      </c>
      <c r="H219" s="94"/>
      <c r="I219" s="34">
        <f t="shared" si="16"/>
        <v>0</v>
      </c>
      <c r="J219" s="40">
        <f t="shared" si="16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24'!E220+'APR 24'!E220+'MEI 24'!E220+'JUNI 24'!E220+'JULI 24'!E220+'AGUSTUS 24'!E220</f>
        <v>98905</v>
      </c>
      <c r="F220" s="19">
        <f>'FEB JL 24'!F220+'MAR 24'!F220+'APR 24'!F220+'MEI 24'!F220+'JUNI 24'!F220+'JULI 24'!F220+'AGUSTUS 24'!F220</f>
        <v>0</v>
      </c>
      <c r="G220" s="94">
        <f t="shared" si="22"/>
        <v>98905</v>
      </c>
      <c r="H220" s="94"/>
      <c r="I220" s="34">
        <f t="shared" si="16"/>
        <v>98905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24'!E221+'APR 24'!E221+'MEI 24'!E221+'JUNI 24'!E221+'JULI 24'!E221+'AGUSTUS 24'!E221</f>
        <v>214693</v>
      </c>
      <c r="F221" s="19">
        <f>'FEB JL 24'!F221+'MAR 24'!F221+'APR 24'!F221+'MEI 24'!F221+'JUNI 24'!F221+'JULI 24'!F221+'AGUSTUS 24'!F221</f>
        <v>0</v>
      </c>
      <c r="G221" s="94">
        <f t="shared" si="22"/>
        <v>214693</v>
      </c>
      <c r="H221" s="94"/>
      <c r="I221" s="34">
        <f t="shared" si="16"/>
        <v>214693</v>
      </c>
      <c r="J221" s="40">
        <f t="shared" si="16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24'!E222+'APR 24'!E222+'MEI 24'!E222+'JUNI 24'!E222+'JULI 24'!E222+'AGUSTUS 24'!E222</f>
        <v>347368</v>
      </c>
      <c r="F222" s="19">
        <f>'FEB JL 24'!F222+'MAR 24'!F222+'APR 24'!F222+'MEI 24'!F222+'JUNI 24'!F222+'JULI 24'!F222+'AGUSTUS 24'!F222</f>
        <v>0</v>
      </c>
      <c r="G222" s="94">
        <f t="shared" si="22"/>
        <v>347368</v>
      </c>
      <c r="H222" s="94"/>
      <c r="I222" s="34">
        <f t="shared" si="16"/>
        <v>347368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24'!E223+'APR 24'!E223+'MEI 24'!E223+'JUNI 24'!E223+'JULI 24'!E223+'AGUSTUS 24'!E223</f>
        <v>10783.699999999999</v>
      </c>
      <c r="F223" s="19">
        <f>'FEB JL 24'!F223+'MAR 24'!F223+'APR 24'!F223+'MEI 24'!F223+'JUNI 24'!F223+'JULI 24'!F223+'AGUSTUS 24'!F223</f>
        <v>0</v>
      </c>
      <c r="G223" s="94">
        <f t="shared" si="22"/>
        <v>10783.699999999999</v>
      </c>
      <c r="H223" s="94"/>
      <c r="I223" s="34">
        <f t="shared" si="16"/>
        <v>10783.699999999999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24'!E224+'APR 24'!E224+'MEI 24'!E224+'JUNI 24'!E224+'JULI 24'!E224+'AGUSTUS 24'!E224</f>
        <v>0</v>
      </c>
      <c r="F224" s="19">
        <f>'FEB JL 24'!F224+'MAR 24'!F224+'APR 24'!F224+'MEI 24'!F224+'JUNI 24'!F224+'JULI 24'!F224+'AGUSTUS 24'!F224</f>
        <v>0</v>
      </c>
      <c r="G224" s="94">
        <f t="shared" si="22"/>
        <v>0</v>
      </c>
      <c r="H224" s="94"/>
      <c r="I224" s="34">
        <f t="shared" si="16"/>
        <v>0</v>
      </c>
      <c r="J224" s="40">
        <f t="shared" si="16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24'!E225+'APR 24'!E225+'MEI 24'!E225+'JUNI 24'!E225+'JULI 24'!E225+'AGUSTUS 24'!E225</f>
        <v>3184700</v>
      </c>
      <c r="F225" s="19">
        <f>'FEB JL 24'!F225+'MAR 24'!F225+'APR 24'!F225+'MEI 24'!F225+'JUNI 24'!F225+'JULI 24'!F225+'AGUSTUS 24'!F225</f>
        <v>0</v>
      </c>
      <c r="G225" s="94">
        <f>E225-F225</f>
        <v>3184700</v>
      </c>
      <c r="H225" s="94"/>
      <c r="I225" s="34">
        <f t="shared" si="16"/>
        <v>3184700</v>
      </c>
      <c r="J225" s="40">
        <f t="shared" si="16"/>
        <v>0</v>
      </c>
      <c r="K225" s="26">
        <f>SUM(I224:I228)</f>
        <v>62666900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24'!E226+'APR 24'!E226+'MEI 24'!E226+'JUNI 24'!E226+'JULI 24'!E226+'AGUSTUS 24'!E226</f>
        <v>0</v>
      </c>
      <c r="F226" s="19">
        <f>'FEB JL 24'!F226+'MAR 24'!F226+'APR 24'!F226+'MEI 24'!F226+'JUNI 24'!F226+'JULI 24'!F226+'AGUSTUS 24'!F226</f>
        <v>0</v>
      </c>
      <c r="G226" s="94">
        <f t="shared" si="22"/>
        <v>0</v>
      </c>
      <c r="H226" s="94"/>
      <c r="I226" s="34">
        <f t="shared" si="16"/>
        <v>0</v>
      </c>
      <c r="J226" s="40">
        <f t="shared" si="16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24'!E227+'APR 24'!E227+'MEI 24'!E227+'JUNI 24'!E227+'JULI 24'!E227+'AGUSTUS 24'!E227</f>
        <v>4997200</v>
      </c>
      <c r="F227" s="19">
        <f>'FEB JL 24'!F227+'MAR 24'!F227+'APR 24'!F227+'MEI 24'!F227+'JUNI 24'!F227+'JULI 24'!F227+'AGUSTUS 24'!F227</f>
        <v>0</v>
      </c>
      <c r="G227" s="94">
        <f t="shared" si="22"/>
        <v>4997200</v>
      </c>
      <c r="H227" s="94"/>
      <c r="I227" s="34">
        <f t="shared" si="16"/>
        <v>4997200</v>
      </c>
      <c r="J227" s="40">
        <f t="shared" si="16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24'!E228+'APR 24'!E228+'MEI 24'!E228+'JUNI 24'!E228+'JULI 24'!E228+'AGUSTUS 24'!E228</f>
        <v>54485000</v>
      </c>
      <c r="F228" s="19">
        <f>'FEB JL 24'!F228+'MAR 24'!F228+'APR 24'!F228+'MEI 24'!F228+'JUNI 24'!F228+'JULI 24'!F228+'AGUSTUS 24'!F228</f>
        <v>0</v>
      </c>
      <c r="G228" s="94">
        <f t="shared" si="22"/>
        <v>54485000</v>
      </c>
      <c r="H228" s="94"/>
      <c r="I228" s="34">
        <f t="shared" si="16"/>
        <v>54485000</v>
      </c>
      <c r="J228" s="40">
        <f t="shared" si="16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63961506.700000003</v>
      </c>
      <c r="F229" s="28">
        <f>SUM(F217:F228)</f>
        <v>0</v>
      </c>
      <c r="G229" s="95">
        <f>SUM(G217:G228)</f>
        <v>63961506.700000003</v>
      </c>
      <c r="H229" s="95">
        <f>SUM(H218:H228)</f>
        <v>0</v>
      </c>
      <c r="I229" s="58">
        <f>G229</f>
        <v>63961506.700000003</v>
      </c>
      <c r="J229" s="88">
        <f t="shared" si="16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94"/>
      <c r="H230" s="94"/>
      <c r="I230" s="39"/>
      <c r="J230" s="40"/>
      <c r="K230" s="37">
        <f>0.5%*(J141+K213)</f>
        <v>11722984.371389192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E229+E204+E193+E184+E177+E171+E165+E157+E124+E104+E93+E88+E55+E47+E28+E19+E15+E141+E100+E168+E120+E85+E65+E39+E75+E215+E109+E112</f>
        <v>29744218173.412109</v>
      </c>
      <c r="F231" s="58">
        <f>F229+F204+F193+F184+F177+F171+F165+F157+F124+F104+F93+F88+F55+F47+F28+F19+F15+F141+F100+F168+F120+F85+F65+F39+F75+F215</f>
        <v>29744218173.412117</v>
      </c>
      <c r="G231" s="27">
        <f>G229+G204+G193+G184+G177+G171+G168+G157+G85+G65+G55+G47+G42+G39+G28+G19+G15+G165</f>
        <v>12223340462.988398</v>
      </c>
      <c r="H231" s="27">
        <f>H215+H141+H124+H117+H109+H104+H100+H93+H75+H112+H120</f>
        <v>12223340462.9884</v>
      </c>
      <c r="I231" s="87">
        <f>I229+I215+I204+I193+I184+I177+I171+I157+I141+I165+I168</f>
        <v>2531909245.4449277</v>
      </c>
      <c r="J231" s="87">
        <f>J229+J215+J204+J193+J184+J177+J171+J157+J141</f>
        <v>2389042229.6778383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-142867015.76708937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2531909245.4449277</v>
      </c>
      <c r="J233" s="88">
        <f>J231-J232</f>
        <v>2531909245.4449277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-142867015.76708937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-142867015.76708937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42"/>
  <sheetViews>
    <sheetView topLeftCell="A7" zoomScaleNormal="100" workbookViewId="0">
      <selection activeCell="I27" sqref="I27"/>
    </sheetView>
  </sheetViews>
  <sheetFormatPr defaultRowHeight="15" x14ac:dyDescent="0.25"/>
  <cols>
    <col min="1" max="1" width="5.42578125" style="64" customWidth="1"/>
    <col min="2" max="2" width="28" style="73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6" style="64" bestFit="1" customWidth="1"/>
    <col min="8" max="8" width="15.5703125" style="64" customWidth="1"/>
    <col min="9" max="9" width="15.140625" style="64" customWidth="1"/>
    <col min="10" max="10" width="15.28515625" style="64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2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2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172</v>
      </c>
      <c r="B3" s="2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"/>
      <c r="C4" s="8"/>
      <c r="D4" s="8"/>
      <c r="E4" s="8"/>
      <c r="F4" s="9"/>
      <c r="G4" s="10"/>
      <c r="H4" s="10"/>
      <c r="I4" s="10"/>
      <c r="J4" s="10"/>
      <c r="K4" s="5"/>
      <c r="M4" s="11"/>
    </row>
    <row r="5" spans="1:13" x14ac:dyDescent="0.25">
      <c r="A5" s="113" t="s">
        <v>3</v>
      </c>
      <c r="B5" s="115" t="s">
        <v>4</v>
      </c>
      <c r="C5" s="117" t="s">
        <v>173</v>
      </c>
      <c r="D5" s="117"/>
      <c r="E5" s="118" t="s">
        <v>6</v>
      </c>
      <c r="F5" s="118"/>
      <c r="G5" s="119" t="s">
        <v>7</v>
      </c>
      <c r="H5" s="119"/>
      <c r="I5" s="111" t="s">
        <v>8</v>
      </c>
      <c r="J5" s="112"/>
      <c r="K5" s="5"/>
      <c r="M5" s="11"/>
    </row>
    <row r="6" spans="1:13" x14ac:dyDescent="0.25">
      <c r="A6" s="114"/>
      <c r="B6" s="116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/>
      <c r="F7" s="19"/>
      <c r="G7" s="20">
        <f>C7+E7-F7</f>
        <v>2016440</v>
      </c>
      <c r="H7" s="20"/>
      <c r="I7" s="21"/>
      <c r="J7" s="22"/>
      <c r="K7" s="23">
        <f>G7</f>
        <v>2016440</v>
      </c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/>
      <c r="F8" s="19"/>
      <c r="G8" s="20">
        <f t="shared" ref="G8:G14" si="0">C8+E8-F8</f>
        <v>0</v>
      </c>
      <c r="H8" s="20"/>
      <c r="I8" s="21"/>
      <c r="J8" s="22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/>
      <c r="F9" s="19"/>
      <c r="G9" s="20">
        <f t="shared" si="0"/>
        <v>1385244785</v>
      </c>
      <c r="H9" s="20"/>
      <c r="I9" s="21"/>
      <c r="J9" s="22"/>
      <c r="K9" s="23"/>
      <c r="L9" s="26">
        <f>F9-E9</f>
        <v>0</v>
      </c>
      <c r="M9" s="24"/>
    </row>
    <row r="10" spans="1:13" x14ac:dyDescent="0.25">
      <c r="A10" s="15">
        <v>11107</v>
      </c>
      <c r="B10" s="16" t="s">
        <v>14</v>
      </c>
      <c r="C10" s="20">
        <f>'[5]2024'!$N$9</f>
        <v>92183130</v>
      </c>
      <c r="D10" s="20"/>
      <c r="E10" s="18"/>
      <c r="F10" s="19"/>
      <c r="G10" s="20">
        <f t="shared" si="0"/>
        <v>92183130</v>
      </c>
      <c r="H10" s="20"/>
      <c r="I10" s="21"/>
      <c r="J10" s="22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/>
      <c r="F11" s="19"/>
      <c r="G11" s="20">
        <f t="shared" si="0"/>
        <v>0</v>
      </c>
      <c r="H11" s="20"/>
      <c r="I11" s="21"/>
      <c r="J11" s="22"/>
      <c r="K11" s="5"/>
      <c r="M11" s="24"/>
    </row>
    <row r="12" spans="1:13" x14ac:dyDescent="0.25">
      <c r="A12" s="15">
        <v>11109</v>
      </c>
      <c r="B12" s="16" t="s">
        <v>16</v>
      </c>
      <c r="C12" s="20">
        <f>'[5]2024'!$V$9</f>
        <v>455342271</v>
      </c>
      <c r="D12" s="20"/>
      <c r="E12" s="18"/>
      <c r="F12" s="19"/>
      <c r="G12" s="20">
        <f t="shared" si="0"/>
        <v>455342271</v>
      </c>
      <c r="H12" s="20"/>
      <c r="I12" s="21"/>
      <c r="J12" s="22"/>
      <c r="K12" s="23">
        <f>SUM(G8:G14)</f>
        <v>2699236307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/>
      <c r="F13" s="19"/>
      <c r="G13" s="20">
        <f t="shared" si="0"/>
        <v>728564706</v>
      </c>
      <c r="H13" s="20"/>
      <c r="I13" s="21"/>
      <c r="J13" s="22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/>
      <c r="F14" s="19"/>
      <c r="G14" s="20">
        <f t="shared" si="0"/>
        <v>37901415</v>
      </c>
      <c r="H14" s="20"/>
      <c r="I14" s="21"/>
      <c r="J14" s="22"/>
      <c r="K14" s="23"/>
      <c r="M14" s="24"/>
    </row>
    <row r="15" spans="1:13" x14ac:dyDescent="0.25">
      <c r="A15" s="15"/>
      <c r="B15" s="16"/>
      <c r="C15" s="30">
        <f>SUM(C7:C14)</f>
        <v>2701252747</v>
      </c>
      <c r="D15" s="20"/>
      <c r="E15" s="28">
        <f>SUM(E7:E14)</f>
        <v>0</v>
      </c>
      <c r="F15" s="29">
        <f>SUM(F7:F14)</f>
        <v>0</v>
      </c>
      <c r="G15" s="30">
        <f>C15+E15-F15</f>
        <v>2701252747</v>
      </c>
      <c r="H15" s="30"/>
      <c r="I15" s="31"/>
      <c r="J15" s="22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19">
        <f>'[1]JULI JL 23'!F16+'[1]AGUSTUS 23'!F16+'[1]SEPTEMBER 23'!F16</f>
        <v>0</v>
      </c>
      <c r="G16" s="20">
        <f t="shared" ref="G16:G59" si="1">C16+E16-F16</f>
        <v>0</v>
      </c>
      <c r="H16" s="20"/>
      <c r="I16" s="33"/>
      <c r="J16" s="34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/>
      <c r="F17" s="19"/>
      <c r="G17" s="20">
        <f>C17+E17-F17</f>
        <v>0</v>
      </c>
      <c r="H17" s="20"/>
      <c r="I17" s="21"/>
      <c r="J17" s="22"/>
      <c r="K17" s="26">
        <f>G17-'[2]FC Samya'!$F$103</f>
        <v>-3086363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/>
      <c r="F18" s="19"/>
      <c r="G18" s="20">
        <f t="shared" si="1"/>
        <v>308241092</v>
      </c>
      <c r="H18" s="20"/>
      <c r="I18" s="21"/>
      <c r="J18" s="22"/>
      <c r="K18" s="37">
        <f>E18-F18</f>
        <v>0</v>
      </c>
      <c r="M18" s="24"/>
    </row>
    <row r="19" spans="1:13" x14ac:dyDescent="0.25">
      <c r="A19" s="15"/>
      <c r="B19" s="16"/>
      <c r="C19" s="30">
        <f>SUM(C17:C18)</f>
        <v>308241092</v>
      </c>
      <c r="D19" s="20"/>
      <c r="E19" s="28">
        <f>SUM(E17:E18)</f>
        <v>0</v>
      </c>
      <c r="F19" s="28">
        <f>SUM(F17:F18)</f>
        <v>0</v>
      </c>
      <c r="G19" s="30">
        <f>C19+E19-F19</f>
        <v>308241092</v>
      </c>
      <c r="H19" s="30"/>
      <c r="I19" s="31"/>
      <c r="J19" s="22"/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20">
        <f t="shared" si="1"/>
        <v>0</v>
      </c>
      <c r="H20" s="20"/>
      <c r="I20" s="21"/>
      <c r="J20" s="22"/>
      <c r="K20" s="26">
        <f>G9-443707514</f>
        <v>941537271</v>
      </c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/>
      <c r="F21" s="19"/>
      <c r="G21" s="20">
        <f>C21+E21-F21</f>
        <v>0</v>
      </c>
      <c r="H21" s="20"/>
      <c r="I21" s="21"/>
      <c r="J21" s="22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/>
      <c r="F22" s="19"/>
      <c r="G22" s="20">
        <f>C22+E22-F22</f>
        <v>90596724</v>
      </c>
      <c r="H22" s="20"/>
      <c r="I22" s="21"/>
      <c r="J22" s="22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/>
      <c r="F23" s="19"/>
      <c r="G23" s="20">
        <f t="shared" si="1"/>
        <v>36376060</v>
      </c>
      <c r="H23" s="20"/>
      <c r="I23" s="21"/>
      <c r="J23" s="22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/>
      <c r="F24" s="19"/>
      <c r="G24" s="20">
        <f t="shared" si="1"/>
        <v>16920000</v>
      </c>
      <c r="H24" s="20"/>
      <c r="I24" s="21"/>
      <c r="J24" s="22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/>
      <c r="F25" s="19"/>
      <c r="G25" s="20">
        <f t="shared" si="1"/>
        <v>0</v>
      </c>
      <c r="H25" s="20"/>
      <c r="I25" s="21"/>
      <c r="J25" s="22"/>
      <c r="L25" s="26">
        <f>G19-H95</f>
        <v>308241092</v>
      </c>
      <c r="M25" s="24"/>
    </row>
    <row r="26" spans="1:13" x14ac:dyDescent="0.25">
      <c r="A26" s="15">
        <v>11401</v>
      </c>
      <c r="B26" s="16" t="s">
        <v>26</v>
      </c>
      <c r="C26" s="20">
        <f>23350000-C27</f>
        <v>7350000</v>
      </c>
      <c r="D26" s="20"/>
      <c r="E26" s="18"/>
      <c r="F26" s="19"/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/>
      <c r="F27" s="19"/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f>SUM(C21:C27)</f>
        <v>167242784</v>
      </c>
      <c r="D28" s="20"/>
      <c r="E28" s="28">
        <f>SUM(E21:E27)</f>
        <v>0</v>
      </c>
      <c r="F28" s="28">
        <f>SUM(F21:F27)</f>
        <v>0</v>
      </c>
      <c r="G28" s="30">
        <f>C28+E28-F28</f>
        <v>167242784</v>
      </c>
      <c r="H28" s="30"/>
      <c r="I28" s="31"/>
      <c r="J28" s="22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20">
        <f t="shared" si="1"/>
        <v>0</v>
      </c>
      <c r="H29" s="20"/>
      <c r="I29" s="33"/>
      <c r="J29" s="34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/>
      <c r="F30" s="19"/>
      <c r="G30" s="20">
        <f>C30+E30-F30</f>
        <v>11744635</v>
      </c>
      <c r="H30" s="20"/>
      <c r="I30" s="33"/>
      <c r="J30" s="34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/>
      <c r="F31" s="19"/>
      <c r="G31" s="20">
        <f t="shared" ref="G31:G38" si="2">C31+E31-F31</f>
        <v>114000000</v>
      </c>
      <c r="H31" s="20"/>
      <c r="I31" s="33"/>
      <c r="J31" s="34"/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/>
      <c r="F32" s="19"/>
      <c r="G32" s="20">
        <f t="shared" si="2"/>
        <v>28323470</v>
      </c>
      <c r="H32" s="20"/>
      <c r="I32" s="33"/>
      <c r="J32" s="34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/>
      <c r="F33" s="19"/>
      <c r="G33" s="20">
        <f t="shared" si="2"/>
        <v>50000000</v>
      </c>
      <c r="H33" s="20"/>
      <c r="I33" s="33"/>
      <c r="J33" s="34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/>
      <c r="F34" s="19"/>
      <c r="G34" s="20">
        <f t="shared" si="2"/>
        <v>23000000</v>
      </c>
      <c r="H34" s="20"/>
      <c r="I34" s="33"/>
      <c r="J34" s="34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/>
      <c r="F35" s="19"/>
      <c r="G35" s="20">
        <f t="shared" si="2"/>
        <v>35896000</v>
      </c>
      <c r="H35" s="20"/>
      <c r="I35" s="33"/>
      <c r="J35" s="34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/>
      <c r="F36" s="19"/>
      <c r="G36" s="20">
        <f t="shared" si="2"/>
        <v>163136696</v>
      </c>
      <c r="H36" s="20"/>
      <c r="I36" s="33"/>
      <c r="J36" s="34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/>
      <c r="F37" s="19"/>
      <c r="G37" s="20">
        <f t="shared" si="2"/>
        <v>92144250</v>
      </c>
      <c r="H37" s="20"/>
      <c r="I37" s="33"/>
      <c r="J37" s="34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'[1]OKTOBER JL 23'!E38+'[1]NOVEMBER 23'!E38+'[1]DESEMBER 23'!E38</f>
        <v>0</v>
      </c>
      <c r="F38" s="19">
        <f>'[1]OKTOBER JL 23'!F38+'[1]NOVEMBER 23'!F38+'[1]DESEMBER 23'!F38</f>
        <v>0</v>
      </c>
      <c r="G38" s="20">
        <f t="shared" si="2"/>
        <v>56674500</v>
      </c>
      <c r="H38" s="20"/>
      <c r="I38" s="33"/>
      <c r="J38" s="34"/>
      <c r="M38" s="24"/>
    </row>
    <row r="39" spans="1:13" x14ac:dyDescent="0.25">
      <c r="A39" s="32"/>
      <c r="B39" s="16"/>
      <c r="C39" s="30">
        <f>SUM(C30:C38)</f>
        <v>574919551</v>
      </c>
      <c r="D39" s="30"/>
      <c r="E39" s="18">
        <f>'[1]JULI JL 23'!E39+'[1]AGUSTUS 23'!E39+'[1]SEPTEMBER 23'!E39+'[1]OKTOBER 23'!E39</f>
        <v>0</v>
      </c>
      <c r="F39" s="28">
        <f>SUM(F30:F38)</f>
        <v>0</v>
      </c>
      <c r="G39" s="30">
        <f>C39+E39-F39</f>
        <v>574919551</v>
      </c>
      <c r="H39" s="20"/>
      <c r="I39" s="33"/>
      <c r="J39" s="34"/>
      <c r="M39" s="24"/>
    </row>
    <row r="40" spans="1:13" x14ac:dyDescent="0.25">
      <c r="A40" s="32"/>
      <c r="B40" s="16"/>
      <c r="C40" s="20"/>
      <c r="D40" s="20"/>
      <c r="E40" s="18">
        <f>'[1]JULI JL 23'!E40+'[1]AGUSTUS 23'!E40+'[1]SEPTEMBER 23'!E40+'[1]OKTOBER 23'!E40</f>
        <v>0</v>
      </c>
      <c r="F40" s="38"/>
      <c r="G40" s="20"/>
      <c r="H40" s="20"/>
      <c r="I40" s="33"/>
      <c r="J40" s="34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'[1]OKTOBER JL 23'!E41+'[1]NOVEMBER 23'!E41+'[1]DESEMBER 23'!E41</f>
        <v>0</v>
      </c>
      <c r="F41" s="19">
        <f>'[1]OKTOBER JL 23'!F41+'[1]NOVEMBER 23'!F41</f>
        <v>0</v>
      </c>
      <c r="G41" s="20">
        <f>C41+E41-F41</f>
        <v>1779740836</v>
      </c>
      <c r="H41" s="20"/>
      <c r="I41" s="33"/>
      <c r="J41" s="34"/>
      <c r="M41" s="24"/>
    </row>
    <row r="42" spans="1:13" x14ac:dyDescent="0.25">
      <c r="A42" s="42"/>
      <c r="B42" s="16"/>
      <c r="C42" s="30">
        <v>1779740836</v>
      </c>
      <c r="D42" s="30"/>
      <c r="E42" s="18">
        <f>'[1]JULI JL 23'!E42+'[1]AGUSTUS 23'!E42+'[1]SEPTEMBER 23'!E42+'[1]OKTOBER 23'!E42</f>
        <v>0</v>
      </c>
      <c r="F42" s="38"/>
      <c r="G42" s="30">
        <f>C42+E42-F42</f>
        <v>1779740836</v>
      </c>
      <c r="H42" s="20"/>
      <c r="I42" s="33"/>
      <c r="J42" s="34"/>
      <c r="M42" s="24"/>
    </row>
    <row r="43" spans="1:13" x14ac:dyDescent="0.25">
      <c r="A43" s="42"/>
      <c r="B43" s="16"/>
      <c r="C43" s="20"/>
      <c r="D43" s="20"/>
      <c r="E43" s="18">
        <f>'[1]JULI JL 23'!E43+'[1]AGUSTUS 23'!E43+'[1]SEPTEMBER 23'!E43+'[1]OKTOBER 23'!E43</f>
        <v>0</v>
      </c>
      <c r="F43" s="38"/>
      <c r="G43" s="20"/>
      <c r="H43" s="20"/>
      <c r="I43" s="33"/>
      <c r="J43" s="34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/>
      <c r="F44" s="19"/>
      <c r="G44" s="20">
        <f>C44+E44-F44</f>
        <v>393636976</v>
      </c>
      <c r="H44" s="20"/>
      <c r="I44" s="21"/>
      <c r="J44" s="22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'[1]OKTOBER JL 23'!E45+'[1]NOVEMBER 23'!E45+'[1]DESEMBER 23'!E45</f>
        <v>0</v>
      </c>
      <c r="F45" s="19">
        <f>'[1]OKTOBER JL 23'!F45+'[1]NOVEMBER 23'!F45+'[1]DESEMBER 23'!F45</f>
        <v>0</v>
      </c>
      <c r="G45" s="20">
        <f t="shared" ref="G45:G46" si="3">C45+E45-F45</f>
        <v>15000000</v>
      </c>
      <c r="H45" s="20"/>
      <c r="I45" s="21"/>
      <c r="J45" s="22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'[1]OKTOBER JL 23'!E46+'[1]NOVEMBER 23'!E46+'[1]DESEMBER 23'!E46</f>
        <v>0</v>
      </c>
      <c r="F46" s="19">
        <f>'[1]OKTOBER JL 23'!F46+'[1]NOVEMBER 23'!F46+'[1]DESEMBER 23'!F46</f>
        <v>0</v>
      </c>
      <c r="G46" s="20">
        <f t="shared" si="3"/>
        <v>0</v>
      </c>
      <c r="H46" s="20"/>
      <c r="I46" s="21"/>
      <c r="J46" s="22"/>
      <c r="M46" s="24"/>
    </row>
    <row r="47" spans="1:13" x14ac:dyDescent="0.25">
      <c r="A47" s="15"/>
      <c r="B47" s="16"/>
      <c r="C47" s="30">
        <f>SUM(C44:C46)</f>
        <v>408636976</v>
      </c>
      <c r="D47" s="20"/>
      <c r="E47" s="28">
        <f>SUM(E44:E46)</f>
        <v>0</v>
      </c>
      <c r="F47" s="28">
        <f>SUM(F44:F46)</f>
        <v>0</v>
      </c>
      <c r="G47" s="30">
        <f>C47+E47-F47</f>
        <v>408636976</v>
      </c>
      <c r="H47" s="30"/>
      <c r="I47" s="31"/>
      <c r="J47" s="22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20">
        <f t="shared" si="1"/>
        <v>0</v>
      </c>
      <c r="H48" s="20"/>
      <c r="I48" s="21"/>
      <c r="J48" s="22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'[1]OKTOBER JL 23'!E49+'[1]NOVEMBER 23'!E49+'[1]DESEMBER 23'!E49</f>
        <v>0</v>
      </c>
      <c r="F49" s="19">
        <f>'[1]OKTOBER JL 23'!F49+'[1]NOVEMBER 23'!F49</f>
        <v>0</v>
      </c>
      <c r="G49" s="20">
        <f t="shared" si="1"/>
        <v>0</v>
      </c>
      <c r="H49" s="20"/>
      <c r="I49" s="21"/>
      <c r="J49" s="22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'[1]OKTOBER JL 23'!E50+'[1]NOVEMBER 23'!E50+'[1]DESEMBER 23'!E50</f>
        <v>0</v>
      </c>
      <c r="F50" s="19">
        <f>'[1]OKTOBER JL 23'!F50+'[1]NOVEMBER 23'!F50+'[1]DESEMBER 23'!F50</f>
        <v>0</v>
      </c>
      <c r="G50" s="20">
        <f t="shared" si="1"/>
        <v>0</v>
      </c>
      <c r="H50" s="20"/>
      <c r="I50" s="21"/>
      <c r="J50" s="22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'[1]OKTOBER JL 23'!E51+'[1]NOVEMBER 23'!E51+'[1]DESEMBER 23'!E51</f>
        <v>0</v>
      </c>
      <c r="F51" s="19">
        <f>'[1]OKTOBER JL 23'!F51+'[1]NOVEMBER 23'!F51+'[1]DESEMBER 23'!F51</f>
        <v>0</v>
      </c>
      <c r="G51" s="20">
        <f t="shared" si="1"/>
        <v>0</v>
      </c>
      <c r="H51" s="20"/>
      <c r="I51" s="21"/>
      <c r="J51" s="22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'[1]OKTOBER JL 23'!E52+'[1]NOVEMBER 23'!E52+'[1]DESEMBER 23'!E52</f>
        <v>0</v>
      </c>
      <c r="F52" s="19">
        <f>'[1]OKTOBER JL 23'!F52+'[1]NOVEMBER 23'!F52+'[1]DESEMBER 23'!F52</f>
        <v>0</v>
      </c>
      <c r="G52" s="20">
        <f t="shared" si="1"/>
        <v>0</v>
      </c>
      <c r="H52" s="20"/>
      <c r="I52" s="21"/>
      <c r="J52" s="22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'[1]OKTOBER JL 23'!E53+'[1]NOVEMBER 23'!E53+'[1]DESEMBER 23'!E53</f>
        <v>0</v>
      </c>
      <c r="F53" s="19">
        <f>'[1]OKTOBER JL 23'!F53+'[1]NOVEMBER 23'!F53+'[1]DESEMBER 23'!F53</f>
        <v>0</v>
      </c>
      <c r="G53" s="20">
        <f t="shared" si="1"/>
        <v>0</v>
      </c>
      <c r="H53" s="20"/>
      <c r="I53" s="21"/>
      <c r="J53" s="22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'[1]OKTOBER JL 23'!E54+'[1]NOVEMBER 23'!E54+'[1]DESEMBER 23'!E54</f>
        <v>0</v>
      </c>
      <c r="F54" s="19">
        <f>'[1]OKTOBER JL 23'!F54+'[1]NOVEMBER 23'!F54+'[1]DESEMBER 23'!F54</f>
        <v>0</v>
      </c>
      <c r="G54" s="20">
        <f t="shared" si="1"/>
        <v>0</v>
      </c>
      <c r="H54" s="20"/>
      <c r="I54" s="21"/>
      <c r="J54" s="22"/>
      <c r="M54" s="24"/>
    </row>
    <row r="55" spans="1:13" x14ac:dyDescent="0.25">
      <c r="A55" s="15"/>
      <c r="B55" s="16"/>
      <c r="C55" s="30">
        <f>SUM(C49:C54)</f>
        <v>0</v>
      </c>
      <c r="D55" s="20"/>
      <c r="E55" s="28">
        <f>SUM(E49:E54)</f>
        <v>0</v>
      </c>
      <c r="F55" s="28">
        <f>SUM(F49:F54)</f>
        <v>0</v>
      </c>
      <c r="G55" s="30">
        <f>C55+E55-F55</f>
        <v>0</v>
      </c>
      <c r="H55" s="20"/>
      <c r="I55" s="31"/>
      <c r="J55" s="22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20">
        <f t="shared" si="1"/>
        <v>0</v>
      </c>
      <c r="H56" s="20"/>
      <c r="I56" s="21"/>
      <c r="J56" s="22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'[1]OKTOBER JL 23'!E57+'[1]NOVEMBER 23'!E57</f>
        <v>0</v>
      </c>
      <c r="F57" s="19">
        <f>'[1]OKTOBER JL 23'!F57+'[1]NOVEMBER 23'!F57+'[1]DESEMBER 23'!F57</f>
        <v>0</v>
      </c>
      <c r="G57" s="20">
        <f t="shared" si="1"/>
        <v>0</v>
      </c>
      <c r="H57" s="20"/>
      <c r="I57" s="21"/>
      <c r="J57" s="22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20">
        <f t="shared" si="1"/>
        <v>0</v>
      </c>
      <c r="H58" s="20"/>
      <c r="I58" s="31"/>
      <c r="J58" s="22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20">
        <f t="shared" si="1"/>
        <v>0</v>
      </c>
      <c r="H59" s="20"/>
      <c r="I59" s="21"/>
      <c r="J59" s="22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'[1]OKTOBER JL 23'!E60+'[1]NOVEMBER 23'!E60+'[1]DESEMBER 23'!E60</f>
        <v>0</v>
      </c>
      <c r="F60" s="19">
        <f>'[1]OKTOBER JL 23'!F60+'[1]NOVEMBER 23'!F60+'[1]DESEMBER 23'!F60</f>
        <v>0</v>
      </c>
      <c r="G60" s="20">
        <f>C60+E60</f>
        <v>133575400</v>
      </c>
      <c r="H60" s="20"/>
      <c r="I60" s="21"/>
      <c r="J60" s="22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'[1]OKTOBER JL 23'!E61+'[1]NOVEMBER 23'!E61+'[1]DESEMBER 23'!E61</f>
        <v>0</v>
      </c>
      <c r="F61" s="19">
        <f>'[1]OKTOBER JL 23'!F61+'[1]NOVEMBER 23'!F61+'[1]DESEMBER 23'!F61</f>
        <v>0</v>
      </c>
      <c r="G61" s="20">
        <f t="shared" ref="G61:G64" si="4">C61+E61</f>
        <v>14119000</v>
      </c>
      <c r="H61" s="20"/>
      <c r="I61" s="21"/>
      <c r="J61" s="22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/>
      <c r="F62" s="19">
        <f>'[1]OKTOBER JL 23'!F62+'[1]NOVEMBER 23'!F62+'[1]DESEMBER 23'!F62</f>
        <v>0</v>
      </c>
      <c r="G62" s="20">
        <f t="shared" si="4"/>
        <v>141599000</v>
      </c>
      <c r="H62" s="20"/>
      <c r="I62" s="21"/>
      <c r="J62" s="22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/>
      <c r="F63" s="19">
        <f>'[1]OKTOBER JL 23'!F63+'[1]NOVEMBER 23'!F63+'[1]DESEMBER 23'!F63</f>
        <v>0</v>
      </c>
      <c r="G63" s="20">
        <f t="shared" si="4"/>
        <v>1111955700</v>
      </c>
      <c r="H63" s="20"/>
      <c r="I63" s="21"/>
      <c r="J63" s="22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/>
      <c r="F64" s="19">
        <f>'[1]OKTOBER JL 23'!F64+'[1]NOVEMBER 23'!F64+'[1]DESEMBER 23'!F64</f>
        <v>0</v>
      </c>
      <c r="G64" s="20">
        <f t="shared" si="4"/>
        <v>2167650</v>
      </c>
      <c r="H64" s="20"/>
      <c r="I64" s="21"/>
      <c r="J64" s="22"/>
      <c r="M64" s="24"/>
    </row>
    <row r="65" spans="1:13" x14ac:dyDescent="0.25">
      <c r="A65" s="15"/>
      <c r="B65" s="16"/>
      <c r="C65" s="30">
        <f>SUM(C60:C64)</f>
        <v>1403416750</v>
      </c>
      <c r="D65" s="20"/>
      <c r="E65" s="28">
        <f>SUM(E60:E64)</f>
        <v>0</v>
      </c>
      <c r="F65" s="28"/>
      <c r="G65" s="30">
        <f>C65+E65-F65</f>
        <v>1403416750</v>
      </c>
      <c r="H65" s="30"/>
      <c r="I65" s="31"/>
      <c r="J65" s="22"/>
      <c r="M65" s="24"/>
    </row>
    <row r="66" spans="1:13" x14ac:dyDescent="0.25">
      <c r="A66" s="15"/>
      <c r="B66" s="16"/>
      <c r="C66" s="20"/>
      <c r="D66" s="20"/>
      <c r="E66" s="28"/>
      <c r="F66" s="28"/>
      <c r="G66" s="20"/>
      <c r="H66" s="20"/>
      <c r="I66" s="21"/>
      <c r="J66" s="22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'[1]OKTOBER JL 23'!E67+'[1]NOVEMBER 23'!E67</f>
        <v>0</v>
      </c>
      <c r="F67" s="19">
        <f>'[1]JANUARI jl'!F64+[1]FEBRUARI!F64</f>
        <v>0</v>
      </c>
      <c r="G67" s="20"/>
      <c r="H67" s="20"/>
      <c r="I67" s="21"/>
      <c r="J67" s="22"/>
      <c r="M67" s="24"/>
    </row>
    <row r="68" spans="1:13" x14ac:dyDescent="0.25">
      <c r="A68" s="15"/>
      <c r="B68" s="16"/>
      <c r="C68" s="30"/>
      <c r="D68" s="20"/>
      <c r="E68" s="19"/>
      <c r="F68" s="29"/>
      <c r="G68" s="20"/>
      <c r="H68" s="20"/>
      <c r="I68" s="31"/>
      <c r="J68" s="22"/>
      <c r="M68" s="24"/>
    </row>
    <row r="69" spans="1:13" x14ac:dyDescent="0.25">
      <c r="A69" s="15"/>
      <c r="B69" s="16"/>
      <c r="C69" s="20"/>
      <c r="D69" s="20"/>
      <c r="E69" s="38"/>
      <c r="F69" s="19">
        <f>'[1]JULI JL 23'!F69+'[1]AGUSTUS 23'!F69+'[1]SEPTEMBER 23'!F69</f>
        <v>0</v>
      </c>
      <c r="G69" s="20"/>
      <c r="H69" s="20"/>
      <c r="I69" s="21"/>
      <c r="J69" s="22"/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/>
      <c r="F70" s="19"/>
      <c r="G70" s="20"/>
      <c r="H70" s="20">
        <f t="shared" ref="H70:H75" si="5">D70+F70-E70</f>
        <v>79770067</v>
      </c>
      <c r="I70" s="21"/>
      <c r="J70" s="22"/>
      <c r="K70" s="44">
        <v>5185730.833333333</v>
      </c>
      <c r="L70" s="26">
        <v>53805333.326666668</v>
      </c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/>
      <c r="F71" s="19"/>
      <c r="G71" s="20"/>
      <c r="H71" s="20">
        <f t="shared" si="5"/>
        <v>8603000</v>
      </c>
      <c r="I71" s="21"/>
      <c r="J71" s="22"/>
      <c r="K71" s="44">
        <v>143383.33333333334</v>
      </c>
      <c r="L71" s="26">
        <v>5515999.9966666661</v>
      </c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/>
      <c r="F72" s="19"/>
      <c r="G72" s="20"/>
      <c r="H72" s="20">
        <f t="shared" si="5"/>
        <v>119011292</v>
      </c>
      <c r="I72" s="21"/>
      <c r="J72" s="22"/>
      <c r="K72" s="44">
        <v>9733166.666666666</v>
      </c>
      <c r="L72" s="26">
        <v>123087708.33333333</v>
      </c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/>
      <c r="F73" s="19"/>
      <c r="G73" s="20"/>
      <c r="H73" s="20">
        <f t="shared" si="5"/>
        <v>658421140</v>
      </c>
      <c r="I73" s="21"/>
      <c r="J73" s="22"/>
      <c r="K73" s="44">
        <v>108365066.66666667</v>
      </c>
      <c r="L73" s="26">
        <v>644091904.18000007</v>
      </c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/>
      <c r="F74" s="19"/>
      <c r="G74" s="20"/>
      <c r="H74" s="20">
        <f t="shared" si="5"/>
        <v>2167650</v>
      </c>
      <c r="I74" s="21"/>
      <c r="J74" s="22"/>
      <c r="K74" s="44">
        <v>0</v>
      </c>
      <c r="L74" s="26">
        <v>2167650</v>
      </c>
      <c r="M74" s="24"/>
    </row>
    <row r="75" spans="1:13" x14ac:dyDescent="0.25">
      <c r="A75" s="15"/>
      <c r="B75" s="16"/>
      <c r="C75" s="30"/>
      <c r="D75" s="30">
        <f>SUM(D70:D74)</f>
        <v>867973149</v>
      </c>
      <c r="E75" s="28">
        <f>SUM(E70:E74)</f>
        <v>0</v>
      </c>
      <c r="F75" s="28">
        <f>SUM(F70:F74)</f>
        <v>0</v>
      </c>
      <c r="G75" s="30"/>
      <c r="H75" s="30">
        <f t="shared" si="5"/>
        <v>867973149</v>
      </c>
      <c r="I75" s="31"/>
      <c r="J75" s="22"/>
      <c r="K75" s="45">
        <v>123427347.5</v>
      </c>
      <c r="L75" s="26">
        <f>SUM(L70:L74)</f>
        <v>828668595.8366667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20"/>
      <c r="H76" s="20"/>
      <c r="I76" s="33"/>
      <c r="J76" s="34"/>
      <c r="K76" s="23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'[1]OKTOBER JL 23'!E77+'[1]NOVEMBER 23'!E77+'[1]DESEMBER 23'!E77</f>
        <v>0</v>
      </c>
      <c r="F77" s="19">
        <f>'[1]OKTOBER JL 23'!F77+'[1]NOVEMBER 23'!F77+'[1]DESEMBER 23'!F77</f>
        <v>0</v>
      </c>
      <c r="G77" s="20">
        <f t="shared" ref="G77:G85" si="6">C77+E77-F77</f>
        <v>400000000</v>
      </c>
      <c r="H77" s="20"/>
      <c r="I77" s="21"/>
      <c r="J77" s="22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'[1]OKTOBER JL 23'!E78+'[1]NOVEMBER 23'!E78+'[1]DESEMBER 23'!E78</f>
        <v>0</v>
      </c>
      <c r="F78" s="19">
        <f>'[1]OKTOBER JL 23'!F78+'[1]NOVEMBER 23'!F78+'[1]DESEMBER 23'!F78</f>
        <v>0</v>
      </c>
      <c r="G78" s="20">
        <f t="shared" si="6"/>
        <v>423111635</v>
      </c>
      <c r="H78" s="20"/>
      <c r="I78" s="21"/>
      <c r="J78" s="22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'[1]OKTOBER JL 23'!E79+'[1]NOVEMBER 23'!E79+'[1]DESEMBER 23'!E79</f>
        <v>0</v>
      </c>
      <c r="F79" s="19">
        <f>'[1]OKTOBER JL 23'!F79+'[1]NOVEMBER 23'!F79+'[1]DESEMBER 23'!F79</f>
        <v>0</v>
      </c>
      <c r="G79" s="20">
        <f t="shared" si="6"/>
        <v>950000000</v>
      </c>
      <c r="H79" s="20"/>
      <c r="I79" s="21"/>
      <c r="J79" s="22"/>
      <c r="K79" s="46"/>
      <c r="L79" s="37"/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'[1]OKTOBER JL 23'!E80+'[1]NOVEMBER 23'!E80+'[1]DESEMBER 23'!E80</f>
        <v>0</v>
      </c>
      <c r="F80" s="19">
        <f>'[1]OKTOBER JL 23'!F80+'[1]NOVEMBER 23'!F80+'[1]DESEMBER 23'!F80</f>
        <v>0</v>
      </c>
      <c r="G80" s="20">
        <f t="shared" si="6"/>
        <v>0</v>
      </c>
      <c r="H80" s="20"/>
      <c r="I80" s="21"/>
      <c r="J80" s="22"/>
      <c r="K80" s="5"/>
      <c r="L80" s="26"/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/>
      <c r="F81" s="19"/>
      <c r="G81" s="20">
        <f t="shared" si="6"/>
        <v>276752100</v>
      </c>
      <c r="H81" s="20"/>
      <c r="I81" s="21"/>
      <c r="J81" s="22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/>
      <c r="F82" s="19"/>
      <c r="G82" s="20">
        <f t="shared" si="6"/>
        <v>50750000</v>
      </c>
      <c r="H82" s="20"/>
      <c r="I82" s="21"/>
      <c r="J82" s="22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/>
      <c r="F83" s="19"/>
      <c r="G83" s="20">
        <f t="shared" si="6"/>
        <v>77231000</v>
      </c>
      <c r="H83" s="20"/>
      <c r="I83" s="21"/>
      <c r="J83" s="22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/>
      <c r="F84" s="19"/>
      <c r="G84" s="20">
        <f t="shared" si="6"/>
        <v>490000000</v>
      </c>
      <c r="H84" s="20"/>
      <c r="I84" s="21"/>
      <c r="J84" s="22"/>
      <c r="K84" s="5"/>
      <c r="L84" s="26"/>
      <c r="M84" s="24"/>
    </row>
    <row r="85" spans="1:13" x14ac:dyDescent="0.25">
      <c r="A85" s="15"/>
      <c r="B85" s="16"/>
      <c r="C85" s="30">
        <f>SUM(C77:C84)</f>
        <v>2667844735</v>
      </c>
      <c r="D85" s="20"/>
      <c r="E85" s="28">
        <f>SUM(E77:E84)</f>
        <v>0</v>
      </c>
      <c r="F85" s="28">
        <f>SUM(F77:F84)</f>
        <v>0</v>
      </c>
      <c r="G85" s="30">
        <f t="shared" si="6"/>
        <v>2667844735</v>
      </c>
      <c r="H85" s="30"/>
      <c r="I85" s="31"/>
      <c r="J85" s="22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20"/>
      <c r="H86" s="20"/>
      <c r="I86" s="21"/>
      <c r="J86" s="22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/>
      <c r="F87" s="19"/>
      <c r="G87" s="20"/>
      <c r="H87" s="20">
        <f t="shared" ref="H87:H108" si="7">D87-E87+F87</f>
        <v>0</v>
      </c>
      <c r="I87" s="21"/>
      <c r="J87" s="22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0</v>
      </c>
      <c r="F88" s="28">
        <f>SUM(F87)</f>
        <v>0</v>
      </c>
      <c r="G88" s="30"/>
      <c r="H88" s="30">
        <f t="shared" si="7"/>
        <v>0</v>
      </c>
      <c r="I88" s="31"/>
      <c r="J88" s="22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20"/>
      <c r="H89" s="20">
        <f t="shared" si="7"/>
        <v>0</v>
      </c>
      <c r="I89" s="33"/>
      <c r="J89" s="34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/>
      <c r="F90" s="19"/>
      <c r="G90" s="20"/>
      <c r="H90" s="47">
        <f t="shared" si="7"/>
        <v>78694876</v>
      </c>
      <c r="I90" s="21"/>
      <c r="J90" s="22"/>
      <c r="K90" s="48">
        <f>'[3]Belum Bayar'!$I$249-H90</f>
        <v>-33559876</v>
      </c>
      <c r="L90" s="26">
        <v>45135000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/>
      <c r="F91" s="19"/>
      <c r="G91" s="20"/>
      <c r="H91" s="47">
        <f t="shared" si="7"/>
        <v>397424786</v>
      </c>
      <c r="I91" s="21"/>
      <c r="J91" s="22"/>
      <c r="K91" s="23">
        <f>'[3]Belum Bayar'!$I$250-H91-0.11</f>
        <v>-280043386.00333333</v>
      </c>
      <c r="L91" s="44">
        <v>117381400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'[1]OKTOBER JL 23'!E92+'[1]NOVEMBER 23'!E92+'[1]DESEMBER 23'!E92</f>
        <v>0</v>
      </c>
      <c r="F92" s="19">
        <f>'[1]OKTOBER JL 23'!F92+'[1]NOVEMBER 23'!F92+'[1]DESEMBER 23'!F92</f>
        <v>0</v>
      </c>
      <c r="G92" s="20"/>
      <c r="H92" s="20">
        <f t="shared" si="7"/>
        <v>0</v>
      </c>
      <c r="I92" s="21"/>
      <c r="J92" s="22"/>
      <c r="K92" s="23"/>
      <c r="L92" s="37"/>
      <c r="M92" s="24"/>
    </row>
    <row r="93" spans="1:13" x14ac:dyDescent="0.25">
      <c r="A93" s="15"/>
      <c r="B93" s="16"/>
      <c r="C93" s="20"/>
      <c r="D93" s="30">
        <f>SUM(D90:D92)</f>
        <v>476119662</v>
      </c>
      <c r="E93" s="28">
        <f>SUM(E90:E92)</f>
        <v>0</v>
      </c>
      <c r="F93" s="28">
        <f>SUM(F90:F92)</f>
        <v>0</v>
      </c>
      <c r="G93" s="30"/>
      <c r="H93" s="30">
        <f>D93-E93+F93</f>
        <v>476119662</v>
      </c>
      <c r="I93" s="31"/>
      <c r="J93" s="22"/>
      <c r="K93" s="49">
        <f>SUM(K90:K92)</f>
        <v>-313603262.00333333</v>
      </c>
      <c r="L93" s="49">
        <f>SUM(L90:L92)</f>
        <v>162516400</v>
      </c>
      <c r="M93" s="24"/>
    </row>
    <row r="94" spans="1:13" x14ac:dyDescent="0.25">
      <c r="A94" s="15"/>
      <c r="B94" s="16"/>
      <c r="C94" s="76"/>
      <c r="D94" s="76">
        <v>0</v>
      </c>
      <c r="E94" s="18">
        <f>'[1]SEPTEMBER JL'!E90+[1]OKTOBER!E90</f>
        <v>0</v>
      </c>
      <c r="F94" s="51"/>
      <c r="G94" s="20"/>
      <c r="H94" s="20">
        <f t="shared" si="7"/>
        <v>0</v>
      </c>
      <c r="I94" s="52"/>
      <c r="J94" s="15"/>
      <c r="K94" s="23"/>
      <c r="L94" s="26">
        <f>L93-H93</f>
        <v>-313603262</v>
      </c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/>
      <c r="F95" s="19"/>
      <c r="G95" s="20"/>
      <c r="H95" s="20">
        <f>D95-E95+F95</f>
        <v>0</v>
      </c>
      <c r="I95" s="21"/>
      <c r="J95" s="22"/>
      <c r="M95" s="24"/>
    </row>
    <row r="96" spans="1:13" x14ac:dyDescent="0.25">
      <c r="A96" s="15">
        <v>21203</v>
      </c>
      <c r="B96" s="16" t="s">
        <v>72</v>
      </c>
      <c r="C96" s="20"/>
      <c r="D96" s="20"/>
      <c r="E96" s="18"/>
      <c r="F96" s="19"/>
      <c r="G96" s="20"/>
      <c r="H96" s="20">
        <f t="shared" si="7"/>
        <v>0</v>
      </c>
      <c r="I96" s="21"/>
      <c r="J96" s="22"/>
      <c r="K96" s="26">
        <f>H91</f>
        <v>397424786</v>
      </c>
      <c r="L96" s="26">
        <f>K96-K97</f>
        <v>394850736</v>
      </c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'[1]OKTOBER JL 23'!E97+'[1]NOVEMBER 23'!E97+'[1]DESEMBER 23'!E97</f>
        <v>0</v>
      </c>
      <c r="F97" s="19">
        <f>'[1]OKTOBER JL 23'!F97+'[1]NOVEMBER 23'!F97+'[1]DESEMBER 23'!F97</f>
        <v>0</v>
      </c>
      <c r="G97" s="20"/>
      <c r="H97" s="20">
        <f t="shared" si="7"/>
        <v>0</v>
      </c>
      <c r="I97" s="21"/>
      <c r="J97" s="22"/>
      <c r="K97" s="26">
        <f>[4]November!$I$156</f>
        <v>2574050</v>
      </c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38"/>
      <c r="F98" s="38"/>
      <c r="G98" s="17"/>
      <c r="H98" s="20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38"/>
      <c r="F99" s="38"/>
      <c r="G99" s="17"/>
      <c r="H99" s="20">
        <f t="shared" si="7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f>SUM(D95:D99)</f>
        <v>50788098</v>
      </c>
      <c r="E100" s="53">
        <f>SUM(E95:E97)</f>
        <v>0</v>
      </c>
      <c r="F100" s="29">
        <f>SUM(F95:F97)</f>
        <v>0</v>
      </c>
      <c r="G100" s="30"/>
      <c r="H100" s="30">
        <f>D100-E100+F100</f>
        <v>50788098</v>
      </c>
      <c r="I100" s="31"/>
      <c r="J100" s="22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20"/>
      <c r="H101" s="20">
        <f t="shared" si="7"/>
        <v>0</v>
      </c>
      <c r="I101" s="21"/>
      <c r="J101" s="22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'[1]OKTOBER JL 23'!E100+'[1]NOVEMBER 23'!E100+'[1]DESEMBER 23'!E100</f>
        <v>0</v>
      </c>
      <c r="F102" s="19">
        <f>'[1]OKTOBER JL 23'!F100+'[1]NOVEMBER 23'!F100+'[1]DESEMBER 23'!F100</f>
        <v>0</v>
      </c>
      <c r="G102" s="20"/>
      <c r="H102" s="20">
        <f t="shared" si="7"/>
        <v>0</v>
      </c>
      <c r="I102" s="21"/>
      <c r="J102" s="22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'[1]OKTOBER JL 23'!E101+'[1]NOVEMBER 23'!E101+'[1]DESEMBER 23'!E101</f>
        <v>0</v>
      </c>
      <c r="F103" s="19">
        <f>'[1]OKTOBER JL 23'!F101+'[1]NOVEMBER 23'!F101+'[1]DESEMBER 23'!F101</f>
        <v>0</v>
      </c>
      <c r="G103" s="20"/>
      <c r="H103" s="20">
        <f>D103-E103+F103</f>
        <v>0</v>
      </c>
      <c r="I103" s="21"/>
      <c r="J103" s="22"/>
      <c r="M103" s="24"/>
    </row>
    <row r="104" spans="1:13" x14ac:dyDescent="0.25">
      <c r="A104" s="15"/>
      <c r="B104" s="16"/>
      <c r="C104" s="20"/>
      <c r="D104" s="30"/>
      <c r="E104" s="28">
        <f>SUM(E102:E103)</f>
        <v>0</v>
      </c>
      <c r="F104" s="19">
        <f>'[1]JULI JL 23'!F102+'[1]AGUSTUS 23'!F102+'[1]SEPTEMBER 23'!F102</f>
        <v>0</v>
      </c>
      <c r="G104" s="30"/>
      <c r="H104" s="30">
        <f t="shared" si="7"/>
        <v>0</v>
      </c>
      <c r="I104" s="31"/>
      <c r="J104" s="22"/>
      <c r="M104" s="24"/>
    </row>
    <row r="105" spans="1:13" x14ac:dyDescent="0.25">
      <c r="A105" s="15"/>
      <c r="B105" s="16"/>
      <c r="C105" s="20"/>
      <c r="D105" s="20">
        <v>0</v>
      </c>
      <c r="E105" s="38"/>
      <c r="F105" s="19">
        <f>'[1]JULI JL 23'!F103+'[1]AGUSTUS 23'!F103+'[1]SEPTEMBER 23'!F103</f>
        <v>0</v>
      </c>
      <c r="G105" s="20"/>
      <c r="H105" s="20">
        <f t="shared" si="7"/>
        <v>0</v>
      </c>
      <c r="I105" s="21"/>
      <c r="J105" s="22"/>
      <c r="M105" s="24"/>
    </row>
    <row r="106" spans="1:13" x14ac:dyDescent="0.25">
      <c r="A106" s="15">
        <v>22204</v>
      </c>
      <c r="B106" s="16" t="s">
        <v>76</v>
      </c>
      <c r="C106" s="20"/>
      <c r="D106" s="20">
        <v>10605962</v>
      </c>
      <c r="E106" s="18">
        <f>'[1]OKTOBER JL 23'!E104+'[1]NOVEMBER 23'!E104+'[1]DESEMBER 23'!E104</f>
        <v>0</v>
      </c>
      <c r="F106" s="19">
        <v>24138735</v>
      </c>
      <c r="G106" s="20"/>
      <c r="H106" s="20">
        <f t="shared" si="7"/>
        <v>34744697</v>
      </c>
      <c r="I106" s="21"/>
      <c r="J106" s="22"/>
      <c r="M106" s="24"/>
    </row>
    <row r="107" spans="1:13" x14ac:dyDescent="0.25">
      <c r="A107" s="15">
        <v>22206</v>
      </c>
      <c r="B107" s="16" t="s">
        <v>77</v>
      </c>
      <c r="C107" s="20"/>
      <c r="D107" s="20">
        <v>44116076</v>
      </c>
      <c r="E107" s="18">
        <f>'[1]OKTOBER JL 23'!E105+'[1]NOVEMBER 23'!E105+'[1]DESEMBER 23'!E105</f>
        <v>0</v>
      </c>
      <c r="F107" s="19">
        <v>12069368</v>
      </c>
      <c r="G107" s="20"/>
      <c r="H107" s="20">
        <f t="shared" si="7"/>
        <v>56185444</v>
      </c>
      <c r="I107" s="21"/>
      <c r="J107" s="22"/>
      <c r="M107" s="24"/>
    </row>
    <row r="108" spans="1:13" x14ac:dyDescent="0.25">
      <c r="A108" s="54">
        <v>22208</v>
      </c>
      <c r="B108" s="25" t="s">
        <v>78</v>
      </c>
      <c r="C108" s="20"/>
      <c r="D108" s="20">
        <v>18447461</v>
      </c>
      <c r="E108" s="18">
        <f>'[1]OKTOBER JL 23'!E106+'[1]NOVEMBER 23'!E106+'[1]DESEMBER 23'!E106</f>
        <v>0</v>
      </c>
      <c r="F108" s="19">
        <v>24138735</v>
      </c>
      <c r="G108" s="47"/>
      <c r="H108" s="20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f>SUM(D106:D108)</f>
        <v>73169499</v>
      </c>
      <c r="E109" s="53">
        <f>SUM(E106:E108)</f>
        <v>0</v>
      </c>
      <c r="F109" s="53">
        <f>SUM(F106:F108)</f>
        <v>60346838</v>
      </c>
      <c r="G109" s="30"/>
      <c r="H109" s="30">
        <f>D109-E109+F109</f>
        <v>133516337</v>
      </c>
      <c r="I109" s="31"/>
      <c r="J109" s="22"/>
      <c r="M109" s="24"/>
    </row>
    <row r="110" spans="1:13" x14ac:dyDescent="0.25">
      <c r="A110" s="15"/>
      <c r="B110" s="16"/>
      <c r="C110" s="20"/>
      <c r="D110" s="30"/>
      <c r="E110" s="53"/>
      <c r="F110" s="19">
        <f>'[1]JULI JL 23'!F108+'[1]AGUSTUS 23'!F108+'[1]SEPTEMBER 23'!F108</f>
        <v>0</v>
      </c>
      <c r="G110" s="30"/>
      <c r="H110" s="30"/>
      <c r="I110" s="31"/>
      <c r="J110" s="22"/>
      <c r="M110" s="24"/>
    </row>
    <row r="111" spans="1:13" x14ac:dyDescent="0.25">
      <c r="A111" s="54">
        <v>31104</v>
      </c>
      <c r="B111" s="25" t="s">
        <v>79</v>
      </c>
      <c r="C111" s="20"/>
      <c r="D111" s="20">
        <v>10682973</v>
      </c>
      <c r="E111" s="18">
        <f>'[1]OKTOBER JL 23'!E109+'[1]NOVEMBER 23'!E109+'[1]DESEMBER 23'!E109</f>
        <v>0</v>
      </c>
      <c r="F111" s="19">
        <v>48277471</v>
      </c>
      <c r="G111" s="20"/>
      <c r="H111" s="20">
        <f>D111-E111+F111</f>
        <v>58960444</v>
      </c>
      <c r="I111" s="21"/>
      <c r="J111" s="22"/>
      <c r="M111" s="24"/>
    </row>
    <row r="112" spans="1:13" x14ac:dyDescent="0.25">
      <c r="A112" s="15"/>
      <c r="B112" s="16"/>
      <c r="C112" s="20"/>
      <c r="D112" s="30">
        <v>10682973</v>
      </c>
      <c r="E112" s="53">
        <f>E111</f>
        <v>0</v>
      </c>
      <c r="F112" s="53">
        <f>SUM(F111)</f>
        <v>48277471</v>
      </c>
      <c r="G112" s="30"/>
      <c r="H112" s="30">
        <f>D112-E112+F112</f>
        <v>58960444</v>
      </c>
      <c r="I112" s="21"/>
      <c r="J112" s="22"/>
      <c r="M112" s="24"/>
    </row>
    <row r="113" spans="1:13" x14ac:dyDescent="0.25">
      <c r="A113" s="15"/>
      <c r="B113" s="16"/>
      <c r="C113" s="20"/>
      <c r="D113" s="30"/>
      <c r="E113" s="53"/>
      <c r="F113" s="19">
        <f>'[1]JULI JL 23'!F111+'[1]AGUSTUS 23'!F111+'[1]SEPTEMBER 23'!F111</f>
        <v>0</v>
      </c>
      <c r="G113" s="30"/>
      <c r="H113" s="30"/>
      <c r="I113" s="21"/>
      <c r="J113" s="22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'[1]OKTOBER JL 23'!E112+'[1]NOVEMBER 23'!E112+'[1]DESEMBER 23'!E112</f>
        <v>0</v>
      </c>
      <c r="F114" s="19">
        <f>'[1]OKTOBER JL 23'!F112+'[1]NOVEMBER 23'!F112+'[1]DESEMBER 23'!F112</f>
        <v>0</v>
      </c>
      <c r="G114" s="20"/>
      <c r="H114" s="20">
        <f t="shared" ref="H114:H140" si="8">D114-E114+F114</f>
        <v>25000000</v>
      </c>
      <c r="I114" s="21"/>
      <c r="J114" s="22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'[1]OKTOBER JL 23'!E113+'[1]NOVEMBER 23'!E113+'[1]DESEMBER 23'!E113</f>
        <v>0</v>
      </c>
      <c r="F115" s="19">
        <v>0</v>
      </c>
      <c r="G115" s="20"/>
      <c r="H115" s="20">
        <f t="shared" si="8"/>
        <v>10641156851</v>
      </c>
      <c r="I115" s="21"/>
      <c r="J115" s="22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'[1]OKTOBER JL 23'!E114+'[1]NOVEMBER 23'!E114+'[1]DESEMBER 23'!E114</f>
        <v>0</v>
      </c>
      <c r="F116" s="19">
        <f>'[1]OKTOBER JL 23'!F114+'[1]NOVEMBER 23'!F114+'[1]DESEMBER 23'!F114</f>
        <v>0</v>
      </c>
      <c r="G116" s="20"/>
      <c r="H116" s="20">
        <f t="shared" si="8"/>
        <v>0</v>
      </c>
      <c r="I116" s="21"/>
      <c r="J116" s="22"/>
      <c r="M116" s="24"/>
    </row>
    <row r="117" spans="1:13" x14ac:dyDescent="0.25">
      <c r="A117" s="15"/>
      <c r="B117" s="16"/>
      <c r="C117" s="20"/>
      <c r="D117" s="30">
        <f>SUM(D114:D116)</f>
        <v>10666156851</v>
      </c>
      <c r="E117" s="53">
        <f>SUM(E114:E116)</f>
        <v>0</v>
      </c>
      <c r="F117" s="29">
        <f>SUM(F114:F116)</f>
        <v>0</v>
      </c>
      <c r="G117" s="30"/>
      <c r="H117" s="30">
        <f t="shared" si="8"/>
        <v>10666156851</v>
      </c>
      <c r="I117" s="31"/>
      <c r="J117" s="22"/>
      <c r="M117" s="24"/>
    </row>
    <row r="118" spans="1:13" x14ac:dyDescent="0.25">
      <c r="A118" s="15"/>
      <c r="B118" s="16"/>
      <c r="C118" s="20"/>
      <c r="D118" s="20"/>
      <c r="E118" s="38"/>
      <c r="F118" s="38"/>
      <c r="G118" s="20"/>
      <c r="H118" s="20">
        <f t="shared" si="8"/>
        <v>0</v>
      </c>
      <c r="I118" s="21"/>
      <c r="J118" s="22"/>
      <c r="M118" s="24"/>
    </row>
    <row r="119" spans="1:13" x14ac:dyDescent="0.25">
      <c r="A119" s="15">
        <v>32102</v>
      </c>
      <c r="B119" s="16" t="s">
        <v>83</v>
      </c>
      <c r="C119" s="20"/>
      <c r="D119" s="20">
        <v>0</v>
      </c>
      <c r="E119" s="18">
        <v>0</v>
      </c>
      <c r="F119" s="19">
        <v>132763044</v>
      </c>
      <c r="G119" s="20"/>
      <c r="H119" s="20">
        <f t="shared" si="8"/>
        <v>132763044</v>
      </c>
      <c r="I119" s="21"/>
      <c r="J119" s="22"/>
      <c r="M119" s="24"/>
    </row>
    <row r="120" spans="1:13" x14ac:dyDescent="0.25">
      <c r="A120" s="15"/>
      <c r="B120" s="16"/>
      <c r="C120" s="20"/>
      <c r="D120" s="30"/>
      <c r="E120" s="28">
        <f>SUM(E119)</f>
        <v>0</v>
      </c>
      <c r="F120" s="28">
        <f>SUM(F119)</f>
        <v>132763044</v>
      </c>
      <c r="G120" s="20"/>
      <c r="H120" s="30">
        <f t="shared" si="8"/>
        <v>132763044</v>
      </c>
      <c r="I120" s="21"/>
      <c r="J120" s="22"/>
      <c r="M120" s="24"/>
    </row>
    <row r="121" spans="1:13" x14ac:dyDescent="0.25">
      <c r="A121" s="15"/>
      <c r="B121" s="16"/>
      <c r="C121" s="20"/>
      <c r="D121" s="20">
        <v>0</v>
      </c>
      <c r="E121" s="38"/>
      <c r="F121" s="19">
        <f>'[1]JULI JL 23'!F119+'[1]AGUSTUS 23'!F119+'[1]SEPTEMBER 23'!F119</f>
        <v>0</v>
      </c>
      <c r="G121" s="20"/>
      <c r="H121" s="20"/>
      <c r="I121" s="21"/>
      <c r="J121" s="22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'[1]OKTOBER JL 23'!E120+'[1]NOVEMBER 23'!E120+'[1]DESEMBER 23'!E120</f>
        <v>0</v>
      </c>
      <c r="F122" s="19">
        <f>'[1]OKTOBER JL 23'!F120+'[1]NOVEMBER 23'!F120+'[1]DESEMBER 23'!F120</f>
        <v>0</v>
      </c>
      <c r="G122" s="20"/>
      <c r="H122" s="20">
        <f t="shared" si="8"/>
        <v>-2426613412</v>
      </c>
      <c r="I122" s="21"/>
      <c r="J122" s="22"/>
      <c r="M122" s="24"/>
    </row>
    <row r="123" spans="1:13" x14ac:dyDescent="0.25">
      <c r="A123" s="15">
        <v>32002</v>
      </c>
      <c r="B123" s="16" t="s">
        <v>85</v>
      </c>
      <c r="C123" s="20"/>
      <c r="D123" s="20">
        <v>293018651</v>
      </c>
      <c r="E123" s="18">
        <v>241387353</v>
      </c>
      <c r="F123" s="19">
        <f>'[1]OKTOBER JL 23'!F121+'[1]NOVEMBER 23'!F121+'[1]DESEMBER 23'!F121</f>
        <v>0</v>
      </c>
      <c r="G123" s="20"/>
      <c r="H123" s="20">
        <f t="shared" si="8"/>
        <v>51631298</v>
      </c>
      <c r="I123" s="21"/>
      <c r="J123" s="22"/>
      <c r="M123" s="24"/>
    </row>
    <row r="124" spans="1:13" x14ac:dyDescent="0.25">
      <c r="A124" s="15"/>
      <c r="B124" s="16"/>
      <c r="C124" s="20"/>
      <c r="D124" s="30">
        <f>SUM(D122:D123)</f>
        <v>-2133594761</v>
      </c>
      <c r="E124" s="29">
        <f>SUM(E122:E123)</f>
        <v>241387353</v>
      </c>
      <c r="F124" s="19">
        <f>'[1]JULI JL 23'!F122+'[1]AGUSTUS 23'!F122+'[1]SEPTEMBER 23'!F122</f>
        <v>0</v>
      </c>
      <c r="G124" s="30"/>
      <c r="H124" s="30">
        <f>D124-E124+F124</f>
        <v>-2374982114</v>
      </c>
      <c r="I124" s="31"/>
      <c r="J124" s="22"/>
      <c r="M124" s="24"/>
    </row>
    <row r="125" spans="1:13" x14ac:dyDescent="0.25">
      <c r="A125" s="32"/>
      <c r="B125" s="16"/>
      <c r="C125" s="20"/>
      <c r="D125" s="20">
        <v>0</v>
      </c>
      <c r="E125" s="29"/>
      <c r="F125" s="19">
        <f>'[1]JULI JL 23'!F123+'[1]AGUSTUS 23'!F123+'[1]SEPTEMBER 23'!F123</f>
        <v>0</v>
      </c>
      <c r="G125" s="20"/>
      <c r="H125" s="20">
        <f t="shared" si="8"/>
        <v>0</v>
      </c>
      <c r="I125" s="33"/>
      <c r="J125" s="34"/>
      <c r="K125" t="s">
        <v>86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/>
      <c r="F126" s="19"/>
      <c r="G126" s="20"/>
      <c r="H126" s="20">
        <f t="shared" si="8"/>
        <v>0</v>
      </c>
      <c r="I126" s="21"/>
      <c r="J126" s="34">
        <f>H126</f>
        <v>0</v>
      </c>
      <c r="K126" s="37">
        <f>'[1]JUNI JL 23'!K123+'[1]JULI 23'!K124+'[1]AGUSTUS 23'!K124+'[1]SEPTEMBER 23'!K124+'[1]OKTOBER 23'!K124+'[1]NOVEMBER 23'!K124+'[1]DESEMBER 23'!K124</f>
        <v>736154509</v>
      </c>
      <c r="L126" s="37">
        <f>'[1]JUNI JL 23'!L123+'[1]JULI 23'!L124+'[1]AGUSTUS 23'!L124+'[1]SEPTEMBER 23'!L124+'[1]OKTOBER 23'!L124+'[1]NOVEMBER 23'!L124+'[1]DESEMBER 23'!L124</f>
        <v>315717877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/>
      <c r="F127" s="19"/>
      <c r="G127" s="20"/>
      <c r="H127" s="20">
        <f t="shared" si="8"/>
        <v>0</v>
      </c>
      <c r="I127" s="21"/>
      <c r="J127" s="38">
        <f t="shared" ref="J127:J140" si="9">H127</f>
        <v>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/>
      <c r="F128" s="19"/>
      <c r="G128" s="20"/>
      <c r="H128" s="20">
        <f t="shared" si="8"/>
        <v>0</v>
      </c>
      <c r="I128" s="21"/>
      <c r="J128" s="38">
        <f t="shared" si="9"/>
        <v>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/>
      <c r="F129" s="19"/>
      <c r="G129" s="20"/>
      <c r="H129" s="20">
        <f t="shared" si="8"/>
        <v>0</v>
      </c>
      <c r="I129" s="21"/>
      <c r="J129" s="38">
        <f t="shared" si="9"/>
        <v>0</v>
      </c>
      <c r="K129" s="38">
        <f>SUM(J127:J129)</f>
        <v>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/>
      <c r="F130" s="19"/>
      <c r="G130" s="20"/>
      <c r="H130" s="20">
        <f t="shared" si="8"/>
        <v>0</v>
      </c>
      <c r="I130" s="21"/>
      <c r="J130" s="38">
        <f t="shared" si="9"/>
        <v>0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/>
      <c r="F131" s="19"/>
      <c r="G131" s="20"/>
      <c r="H131" s="20">
        <f t="shared" si="8"/>
        <v>0</v>
      </c>
      <c r="I131" s="21"/>
      <c r="J131" s="38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/>
      <c r="F132" s="19"/>
      <c r="G132" s="20"/>
      <c r="H132" s="20">
        <f t="shared" si="8"/>
        <v>0</v>
      </c>
      <c r="I132" s="21"/>
      <c r="J132" s="38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/>
      <c r="F133" s="19"/>
      <c r="G133" s="20"/>
      <c r="H133" s="20">
        <f t="shared" si="8"/>
        <v>0</v>
      </c>
      <c r="I133" s="21"/>
      <c r="J133" s="38">
        <f t="shared" si="9"/>
        <v>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/>
      <c r="F134" s="19"/>
      <c r="G134" s="20"/>
      <c r="H134" s="20">
        <f t="shared" si="8"/>
        <v>0</v>
      </c>
      <c r="I134" s="33"/>
      <c r="J134" s="38">
        <f t="shared" si="9"/>
        <v>0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/>
      <c r="F135" s="19"/>
      <c r="G135" s="20"/>
      <c r="H135" s="20">
        <f t="shared" si="8"/>
        <v>0</v>
      </c>
      <c r="I135" s="33"/>
      <c r="J135" s="38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/>
      <c r="F136" s="19"/>
      <c r="G136" s="20"/>
      <c r="H136" s="20">
        <f t="shared" si="8"/>
        <v>0</v>
      </c>
      <c r="I136" s="33"/>
      <c r="J136" s="38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/>
      <c r="F137" s="19"/>
      <c r="G137" s="20"/>
      <c r="H137" s="20">
        <f t="shared" si="8"/>
        <v>0</v>
      </c>
      <c r="I137" s="33"/>
      <c r="J137" s="38">
        <f t="shared" si="9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/>
      <c r="F138" s="19"/>
      <c r="G138" s="20"/>
      <c r="H138" s="20">
        <f t="shared" si="8"/>
        <v>0</v>
      </c>
      <c r="I138" s="33"/>
      <c r="J138" s="38">
        <f t="shared" si="9"/>
        <v>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/>
      <c r="F139" s="19"/>
      <c r="G139" s="20"/>
      <c r="H139" s="20">
        <f t="shared" si="8"/>
        <v>0</v>
      </c>
      <c r="I139" s="33"/>
      <c r="J139" s="38">
        <f t="shared" si="9"/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/>
      <c r="E140" s="18"/>
      <c r="F140" s="19"/>
      <c r="G140" s="20"/>
      <c r="H140" s="20">
        <f t="shared" si="8"/>
        <v>0</v>
      </c>
      <c r="I140" s="33"/>
      <c r="J140" s="38">
        <f t="shared" si="9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SUM(E126:E140)</f>
        <v>0</v>
      </c>
      <c r="F141" s="28">
        <f>SUM(F126:F140)</f>
        <v>0</v>
      </c>
      <c r="G141" s="30"/>
      <c r="H141" s="30">
        <f>D141-E141+F141</f>
        <v>0</v>
      </c>
      <c r="I141" s="57"/>
      <c r="J141" s="58">
        <f>H141</f>
        <v>0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20"/>
      <c r="H142" s="20">
        <f>D142-E142+F142</f>
        <v>0</v>
      </c>
      <c r="I142" s="33"/>
      <c r="J142" s="34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/>
      <c r="F143" s="19"/>
      <c r="G143" s="20">
        <f>C143+E143-F143</f>
        <v>0</v>
      </c>
      <c r="H143" s="20"/>
      <c r="I143" s="34">
        <f>G143</f>
        <v>0</v>
      </c>
      <c r="J143" s="22"/>
      <c r="K143" s="37">
        <f>'[1]SEPTEMBER JL 23'!K140+'[1]OKTOBER 23'!K140-F143+'[1]NOVEMBER 23'!K140+'[1]DESEMBER 23'!K141</f>
        <v>411910417</v>
      </c>
      <c r="L143" s="37">
        <f>'[1]SEPTEMBER JL 23'!L140+'[1]OKTOBER 23'!L140+'[1]NOVEMBER 23'!L140+'[1]DESEMBER 23'!L141</f>
        <v>99833700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/>
      <c r="F144" s="19"/>
      <c r="G144" s="20">
        <f t="shared" ref="G144:G156" si="10">C144+E144-F144</f>
        <v>0</v>
      </c>
      <c r="H144" s="20"/>
      <c r="I144" s="34">
        <f t="shared" ref="I144:I157" si="11">G144</f>
        <v>0</v>
      </c>
      <c r="J144" s="22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/>
      <c r="F145" s="19"/>
      <c r="G145" s="20">
        <f t="shared" si="10"/>
        <v>0</v>
      </c>
      <c r="H145" s="20"/>
      <c r="I145" s="34">
        <f t="shared" si="11"/>
        <v>0</v>
      </c>
      <c r="J145" s="22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/>
      <c r="F146" s="19"/>
      <c r="G146" s="20">
        <f t="shared" si="10"/>
        <v>0</v>
      </c>
      <c r="H146" s="20"/>
      <c r="I146" s="34">
        <f t="shared" si="11"/>
        <v>0</v>
      </c>
      <c r="J146" s="22"/>
      <c r="K146" s="26">
        <f>SUM(I144:I146)</f>
        <v>0</v>
      </c>
      <c r="L146" t="s">
        <v>108</v>
      </c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/>
      <c r="F147" s="19"/>
      <c r="G147" s="20">
        <f t="shared" si="10"/>
        <v>0</v>
      </c>
      <c r="H147" s="20"/>
      <c r="I147" s="34">
        <f t="shared" si="11"/>
        <v>0</v>
      </c>
      <c r="J147" s="22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/>
      <c r="F148" s="19"/>
      <c r="G148" s="20">
        <f t="shared" si="10"/>
        <v>0</v>
      </c>
      <c r="H148" s="20"/>
      <c r="I148" s="34">
        <f t="shared" si="11"/>
        <v>0</v>
      </c>
      <c r="J148" s="22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/>
      <c r="F149" s="19"/>
      <c r="G149" s="20">
        <f t="shared" si="10"/>
        <v>0</v>
      </c>
      <c r="H149" s="20"/>
      <c r="I149" s="34">
        <f t="shared" si="11"/>
        <v>0</v>
      </c>
      <c r="J149" s="22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/>
      <c r="F150" s="19"/>
      <c r="G150" s="20">
        <f t="shared" si="10"/>
        <v>0</v>
      </c>
      <c r="H150" s="20"/>
      <c r="I150" s="34">
        <f t="shared" si="11"/>
        <v>0</v>
      </c>
      <c r="J150" s="22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/>
      <c r="F151" s="19"/>
      <c r="G151" s="20">
        <f t="shared" si="10"/>
        <v>0</v>
      </c>
      <c r="H151" s="20"/>
      <c r="I151" s="34">
        <f t="shared" si="11"/>
        <v>0</v>
      </c>
      <c r="J151" s="22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/>
      <c r="F152" s="19"/>
      <c r="G152" s="20">
        <f t="shared" si="10"/>
        <v>0</v>
      </c>
      <c r="H152" s="20"/>
      <c r="I152" s="34">
        <f t="shared" si="11"/>
        <v>0</v>
      </c>
      <c r="J152" s="22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/>
      <c r="F153" s="19"/>
      <c r="G153" s="20">
        <f t="shared" si="10"/>
        <v>0</v>
      </c>
      <c r="H153" s="20"/>
      <c r="I153" s="34">
        <f t="shared" si="11"/>
        <v>0</v>
      </c>
      <c r="J153" s="22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/>
      <c r="F154" s="19"/>
      <c r="G154" s="20">
        <f t="shared" si="10"/>
        <v>0</v>
      </c>
      <c r="H154" s="20"/>
      <c r="I154" s="34">
        <f t="shared" si="11"/>
        <v>0</v>
      </c>
      <c r="J154" s="22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/>
      <c r="F155" s="19"/>
      <c r="G155" s="20">
        <f t="shared" si="10"/>
        <v>0</v>
      </c>
      <c r="H155" s="20"/>
      <c r="I155" s="34">
        <f t="shared" si="11"/>
        <v>0</v>
      </c>
      <c r="J155" s="22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/>
      <c r="F156" s="19"/>
      <c r="G156" s="20">
        <f t="shared" si="10"/>
        <v>0</v>
      </c>
      <c r="H156" s="20"/>
      <c r="I156" s="34">
        <f t="shared" si="11"/>
        <v>0</v>
      </c>
      <c r="J156" s="22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0</v>
      </c>
      <c r="F157" s="28">
        <f>SUM(F143:F156)</f>
        <v>0</v>
      </c>
      <c r="G157" s="30">
        <f>C157+E157-F157</f>
        <v>0</v>
      </c>
      <c r="H157" s="20"/>
      <c r="I157" s="58">
        <f t="shared" si="11"/>
        <v>0</v>
      </c>
      <c r="J157" s="59"/>
      <c r="K157" s="26">
        <f>J141-I157</f>
        <v>0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20">
        <f t="shared" ref="G158:G203" si="12">C158+E158-F158</f>
        <v>0</v>
      </c>
      <c r="H158" s="20"/>
      <c r="I158" s="21"/>
      <c r="J158" s="22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'[1]OKTOBER JL 23'!E156+'[1]NOVEMBER 23'!E156+'[1]DESEMBER 23'!E157</f>
        <v>0</v>
      </c>
      <c r="F159" s="19">
        <f>'[1]OKTOBER JL 23'!F156+'[1]NOVEMBER 23'!F156+'[1]DESEMBER 23'!F157</f>
        <v>0</v>
      </c>
      <c r="G159" s="20">
        <f t="shared" si="12"/>
        <v>0</v>
      </c>
      <c r="H159" s="20"/>
      <c r="I159" s="34"/>
      <c r="J159" s="22"/>
      <c r="M159" s="24"/>
    </row>
    <row r="160" spans="1:13" x14ac:dyDescent="0.25">
      <c r="A160" s="55"/>
      <c r="B160" s="56"/>
      <c r="C160" s="30">
        <v>0</v>
      </c>
      <c r="D160" s="20"/>
      <c r="E160" s="18">
        <f>'[1]OKTOBER JL 23'!E157+'[1]NOVEMBER 23'!E157+'[1]DESEMBER 23'!E158</f>
        <v>0</v>
      </c>
      <c r="F160" s="19">
        <f>'[1]JULI JL 23'!F157+'[1]AGUSTUS 23'!F157+'[1]SEPTEMBER 23'!F157</f>
        <v>0</v>
      </c>
      <c r="G160" s="20">
        <f t="shared" si="12"/>
        <v>0</v>
      </c>
      <c r="H160" s="20"/>
      <c r="I160" s="58"/>
      <c r="J160" s="22"/>
      <c r="M160" s="24"/>
    </row>
    <row r="161" spans="1:13" x14ac:dyDescent="0.25">
      <c r="A161" s="32"/>
      <c r="B161" s="16"/>
      <c r="C161" s="20">
        <v>0</v>
      </c>
      <c r="D161" s="20"/>
      <c r="E161" s="18">
        <f>'[1]OKTOBER JL 23'!E158+'[1]NOVEMBER 23'!E158+'[1]DESEMBER 23'!E159</f>
        <v>0</v>
      </c>
      <c r="F161" s="19">
        <f>'[1]JULI JL 23'!F158+'[1]AGUSTUS 23'!F158+'[1]SEPTEMBER 23'!F158</f>
        <v>0</v>
      </c>
      <c r="G161" s="20">
        <f t="shared" si="12"/>
        <v>0</v>
      </c>
      <c r="H161" s="20"/>
      <c r="I161" s="32"/>
      <c r="J161" s="34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/>
      <c r="F162" s="19">
        <f>'[1]OKTOBER JL 23'!F159+'[1]NOVEMBER 23'!F159+'[1]DESEMBER 23'!F160</f>
        <v>0</v>
      </c>
      <c r="G162" s="20">
        <f t="shared" si="12"/>
        <v>0</v>
      </c>
      <c r="H162" s="20"/>
      <c r="I162" s="34">
        <f>G162</f>
        <v>0</v>
      </c>
      <c r="J162" s="22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'[1]OKTOBER JL 23'!E160+'[1]NOVEMBER 23'!E160+'[1]DESEMBER 23'!E161</f>
        <v>0</v>
      </c>
      <c r="F163" s="19">
        <f>'[1]OKTOBER JL 23'!F160+'[1]NOVEMBER 23'!F160+'[1]DESEMBER 23'!F161</f>
        <v>0</v>
      </c>
      <c r="G163" s="20">
        <f t="shared" si="12"/>
        <v>0</v>
      </c>
      <c r="H163" s="20"/>
      <c r="I163" s="34"/>
      <c r="J163" s="22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'[1]OKTOBER JL 23'!E161+'[1]NOVEMBER 23'!E161+'[1]DESEMBER 23'!E162</f>
        <v>0</v>
      </c>
      <c r="F164" s="19">
        <f>'[1]OKTOBER JL 23'!F161+'[1]NOVEMBER 23'!F161+'[1]DESEMBER 23'!F162</f>
        <v>0</v>
      </c>
      <c r="G164" s="20">
        <f t="shared" si="12"/>
        <v>0</v>
      </c>
      <c r="H164" s="20"/>
      <c r="I164" s="34">
        <f>G164</f>
        <v>0</v>
      </c>
      <c r="J164" s="22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0</v>
      </c>
      <c r="F165" s="28">
        <f>SUM(F162:F164)</f>
        <v>0</v>
      </c>
      <c r="G165" s="30">
        <f t="shared" si="12"/>
        <v>0</v>
      </c>
      <c r="H165" s="20"/>
      <c r="I165" s="58">
        <f>G165</f>
        <v>0</v>
      </c>
      <c r="J165" s="22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20">
        <f t="shared" si="12"/>
        <v>0</v>
      </c>
      <c r="H166" s="20"/>
      <c r="I166" s="21"/>
      <c r="J166" s="22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/>
      <c r="F167" s="19">
        <f>'[1]OKTOBER JL 23'!F164+'[1]NOVEMBER 23'!F164+'[1]DESEMBER 23'!F165</f>
        <v>0</v>
      </c>
      <c r="G167" s="20">
        <f t="shared" si="12"/>
        <v>0</v>
      </c>
      <c r="H167" s="20"/>
      <c r="I167" s="34">
        <f>G167</f>
        <v>0</v>
      </c>
      <c r="J167" s="22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SUM(F167)</f>
        <v>0</v>
      </c>
      <c r="G168" s="30">
        <f>C168+E168-F168</f>
        <v>0</v>
      </c>
      <c r="H168" s="30"/>
      <c r="I168" s="58">
        <f>G168</f>
        <v>0</v>
      </c>
      <c r="J168" s="22"/>
      <c r="M168" s="24"/>
    </row>
    <row r="169" spans="1:13" x14ac:dyDescent="0.25">
      <c r="A169" s="15"/>
      <c r="B169" s="16"/>
      <c r="C169" s="20"/>
      <c r="D169" s="20"/>
      <c r="E169" s="38"/>
      <c r="F169" s="38"/>
      <c r="G169" s="20"/>
      <c r="H169" s="20"/>
      <c r="I169" s="34"/>
      <c r="J169" s="22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/>
      <c r="F170" s="19">
        <f>'[1]OKTOBER JL 23'!F167+'[1]NOVEMBER 23'!F167+'[1]DESEMBER 23'!F168</f>
        <v>0</v>
      </c>
      <c r="G170" s="20">
        <f t="shared" si="12"/>
        <v>0</v>
      </c>
      <c r="H170" s="20"/>
      <c r="I170" s="34">
        <f>G170</f>
        <v>0</v>
      </c>
      <c r="J170" s="22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0</v>
      </c>
      <c r="F171" s="28">
        <f>SUM(F170)</f>
        <v>0</v>
      </c>
      <c r="G171" s="30">
        <f>C171+E171-F171</f>
        <v>0</v>
      </c>
      <c r="H171" s="30"/>
      <c r="I171" s="58">
        <f>G171</f>
        <v>0</v>
      </c>
      <c r="J171" s="59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20">
        <f t="shared" si="12"/>
        <v>0</v>
      </c>
      <c r="H172" s="20"/>
      <c r="I172" s="34">
        <f t="shared" ref="I172:J229" si="13">G172</f>
        <v>0</v>
      </c>
      <c r="J172" s="22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/>
      <c r="F173" s="19">
        <f>'[1]OKTOBER JL 23'!F170+'[1]NOVEMBER 23'!F170+'[1]DESEMBER 23'!F171</f>
        <v>0</v>
      </c>
      <c r="G173" s="20">
        <f t="shared" si="12"/>
        <v>0</v>
      </c>
      <c r="H173" s="20"/>
      <c r="I173" s="34">
        <f t="shared" si="13"/>
        <v>0</v>
      </c>
      <c r="J173" s="22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/>
      <c r="F174" s="19">
        <f>'[1]OKTOBER JL 23'!F171+'[1]NOVEMBER 23'!F171+'[1]DESEMBER 23'!F172</f>
        <v>0</v>
      </c>
      <c r="G174" s="20">
        <f t="shared" si="12"/>
        <v>0</v>
      </c>
      <c r="H174" s="20"/>
      <c r="I174" s="38">
        <f t="shared" si="13"/>
        <v>0</v>
      </c>
      <c r="J174" s="22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/>
      <c r="F175" s="19">
        <f>'[1]OKTOBER JL 23'!F172+'[1]NOVEMBER 23'!F172+'[1]DESEMBER 23'!F173</f>
        <v>0</v>
      </c>
      <c r="G175" s="20">
        <f t="shared" si="12"/>
        <v>0</v>
      </c>
      <c r="H175" s="20"/>
      <c r="I175" s="38">
        <f t="shared" si="13"/>
        <v>0</v>
      </c>
      <c r="J175" s="22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'[1]OKTOBER JL 23'!E173+'[1]NOVEMBER 23'!E173+'[1]DESEMBER 23'!E174</f>
        <v>0</v>
      </c>
      <c r="F176" s="19">
        <f>'[1]OKTOBER JL 23'!F173+'[1]NOVEMBER 23'!F173+'[1]DESEMBER 23'!F174</f>
        <v>0</v>
      </c>
      <c r="G176" s="20">
        <f t="shared" si="12"/>
        <v>0</v>
      </c>
      <c r="H176" s="20"/>
      <c r="I176" s="38">
        <f t="shared" si="13"/>
        <v>0</v>
      </c>
      <c r="J176" s="22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0</v>
      </c>
      <c r="F177" s="28">
        <f>SUM(F173:F176)</f>
        <v>0</v>
      </c>
      <c r="G177" s="30">
        <f>C177+E177-F177</f>
        <v>0</v>
      </c>
      <c r="H177" s="30"/>
      <c r="I177" s="28">
        <f>G177</f>
        <v>0</v>
      </c>
      <c r="J177" s="59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20">
        <f t="shared" si="12"/>
        <v>0</v>
      </c>
      <c r="H178" s="20"/>
      <c r="I178" s="38">
        <f t="shared" si="13"/>
        <v>0</v>
      </c>
      <c r="J178" s="34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/>
      <c r="F179" s="19"/>
      <c r="G179" s="20">
        <f>E179</f>
        <v>0</v>
      </c>
      <c r="H179" s="20"/>
      <c r="I179" s="38">
        <f t="shared" si="13"/>
        <v>0</v>
      </c>
      <c r="J179" s="22"/>
      <c r="K179" s="44">
        <v>9257870.416666666</v>
      </c>
      <c r="L179" s="26">
        <f t="shared" ref="L179:L184" si="14">I179-K179</f>
        <v>-9257870.416666666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/>
      <c r="F180" s="19"/>
      <c r="G180" s="20">
        <f t="shared" ref="G180" si="15">E180</f>
        <v>0</v>
      </c>
      <c r="H180" s="20"/>
      <c r="I180" s="38">
        <f t="shared" si="13"/>
        <v>0</v>
      </c>
      <c r="J180" s="22"/>
      <c r="K180" s="44">
        <v>1294241.6666666667</v>
      </c>
      <c r="L180" s="26">
        <f t="shared" si="14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/>
      <c r="F181" s="19"/>
      <c r="G181" s="20">
        <f>E181-F181</f>
        <v>0</v>
      </c>
      <c r="H181" s="20"/>
      <c r="I181" s="38">
        <f t="shared" si="13"/>
        <v>0</v>
      </c>
      <c r="J181" s="22"/>
      <c r="K181" s="44">
        <v>34805208.333333336</v>
      </c>
      <c r="L181" s="26">
        <f t="shared" si="14"/>
        <v>-34805208.333333336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/>
      <c r="F182" s="19"/>
      <c r="G182" s="20">
        <f>E182-F182</f>
        <v>0</v>
      </c>
      <c r="H182" s="20"/>
      <c r="I182" s="38">
        <f t="shared" si="13"/>
        <v>0</v>
      </c>
      <c r="J182" s="22"/>
      <c r="K182" s="44">
        <v>39943302.083333343</v>
      </c>
      <c r="L182" s="26">
        <f t="shared" si="14"/>
        <v>-39943302.083333343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/>
      <c r="F183" s="19"/>
      <c r="G183" s="20">
        <f>E183-F183</f>
        <v>0</v>
      </c>
      <c r="H183" s="20"/>
      <c r="I183" s="38">
        <f t="shared" si="13"/>
        <v>0</v>
      </c>
      <c r="J183" s="22"/>
      <c r="K183" s="44">
        <v>124188.28125</v>
      </c>
      <c r="L183" s="26">
        <f t="shared" si="14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0</v>
      </c>
      <c r="F184" s="28">
        <f>SUM(F179:F183)</f>
        <v>0</v>
      </c>
      <c r="G184" s="30">
        <f>E184-F184</f>
        <v>0</v>
      </c>
      <c r="H184" s="30"/>
      <c r="I184" s="28">
        <f t="shared" si="13"/>
        <v>0</v>
      </c>
      <c r="J184" s="59"/>
      <c r="K184" s="60">
        <f>SUM(K179:K183)</f>
        <v>85424810.781250015</v>
      </c>
      <c r="L184" s="26">
        <f t="shared" si="14"/>
        <v>-85424810.781250015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20"/>
      <c r="H185" s="20"/>
      <c r="I185" s="38">
        <f t="shared" si="13"/>
        <v>0</v>
      </c>
      <c r="J185" s="22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/>
      <c r="F186" s="19"/>
      <c r="G186" s="20">
        <f>E186-F186</f>
        <v>0</v>
      </c>
      <c r="H186" s="20"/>
      <c r="I186" s="38">
        <f t="shared" si="13"/>
        <v>0</v>
      </c>
      <c r="J186" s="22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/>
      <c r="F187" s="19"/>
      <c r="G187" s="20">
        <f t="shared" ref="G187:G192" si="16">E187-F187</f>
        <v>0</v>
      </c>
      <c r="H187" s="20"/>
      <c r="I187" s="38">
        <f t="shared" si="13"/>
        <v>0</v>
      </c>
      <c r="J187" s="22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/>
      <c r="F188" s="19"/>
      <c r="G188" s="20">
        <f t="shared" si="16"/>
        <v>0</v>
      </c>
      <c r="H188" s="20"/>
      <c r="I188" s="34">
        <f t="shared" si="13"/>
        <v>0</v>
      </c>
      <c r="J188" s="22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/>
      <c r="F189" s="19"/>
      <c r="G189" s="20">
        <f t="shared" si="16"/>
        <v>0</v>
      </c>
      <c r="H189" s="20"/>
      <c r="I189" s="34">
        <f t="shared" si="13"/>
        <v>0</v>
      </c>
      <c r="J189" s="22"/>
      <c r="K189" s="60">
        <f>3100000-2700000</f>
        <v>400000</v>
      </c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/>
      <c r="F190" s="19"/>
      <c r="G190" s="20">
        <f t="shared" si="16"/>
        <v>0</v>
      </c>
      <c r="H190" s="20"/>
      <c r="I190" s="34">
        <f t="shared" si="13"/>
        <v>0</v>
      </c>
      <c r="J190" s="22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/>
      <c r="F191" s="19"/>
      <c r="G191" s="20">
        <f t="shared" si="16"/>
        <v>0</v>
      </c>
      <c r="H191" s="20"/>
      <c r="I191" s="34">
        <f t="shared" si="13"/>
        <v>0</v>
      </c>
      <c r="J191" s="22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/>
      <c r="F192" s="19"/>
      <c r="G192" s="20">
        <f t="shared" si="16"/>
        <v>0</v>
      </c>
      <c r="H192" s="20"/>
      <c r="I192" s="34">
        <f t="shared" si="13"/>
        <v>0</v>
      </c>
      <c r="J192" s="22">
        <f t="shared" si="13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0</v>
      </c>
      <c r="F193" s="28">
        <f>SUM(F186:F192)</f>
        <v>0</v>
      </c>
      <c r="G193" s="30">
        <f>E193-F193</f>
        <v>0</v>
      </c>
      <c r="H193" s="30"/>
      <c r="I193" s="58">
        <f>G193</f>
        <v>0</v>
      </c>
      <c r="J193" s="59">
        <f t="shared" si="13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20">
        <f t="shared" si="12"/>
        <v>0</v>
      </c>
      <c r="H194" s="20"/>
      <c r="I194" s="34">
        <f t="shared" si="13"/>
        <v>0</v>
      </c>
      <c r="J194" s="22">
        <f t="shared" si="13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/>
      <c r="F195" s="19"/>
      <c r="G195" s="20">
        <f t="shared" si="12"/>
        <v>0</v>
      </c>
      <c r="H195" s="20"/>
      <c r="I195" s="34">
        <f t="shared" si="13"/>
        <v>0</v>
      </c>
      <c r="J195" s="22">
        <f t="shared" si="13"/>
        <v>0</v>
      </c>
      <c r="K195" s="46" t="e">
        <f>#REF!+#REF!+#REF!</f>
        <v>#REF!</v>
      </c>
      <c r="L195" s="62" t="e">
        <f>#REF!</f>
        <v>#REF!</v>
      </c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/>
      <c r="F196" s="19"/>
      <c r="G196" s="20">
        <f t="shared" si="12"/>
        <v>0</v>
      </c>
      <c r="H196" s="20"/>
      <c r="I196" s="34">
        <f t="shared" si="13"/>
        <v>0</v>
      </c>
      <c r="J196" s="22">
        <f t="shared" si="13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/>
      <c r="F197" s="19"/>
      <c r="G197" s="20">
        <f t="shared" si="12"/>
        <v>0</v>
      </c>
      <c r="H197" s="20"/>
      <c r="I197" s="34">
        <f t="shared" si="13"/>
        <v>0</v>
      </c>
      <c r="J197" s="22">
        <f t="shared" si="13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/>
      <c r="F198" s="19"/>
      <c r="G198" s="20">
        <f t="shared" si="12"/>
        <v>0</v>
      </c>
      <c r="H198" s="20"/>
      <c r="I198" s="34">
        <f t="shared" si="13"/>
        <v>0</v>
      </c>
      <c r="J198" s="22">
        <f t="shared" si="13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/>
      <c r="F199" s="19"/>
      <c r="G199" s="20">
        <f t="shared" si="12"/>
        <v>0</v>
      </c>
      <c r="H199" s="20"/>
      <c r="I199" s="34">
        <f t="shared" si="13"/>
        <v>0</v>
      </c>
      <c r="J199" s="22">
        <f t="shared" si="13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/>
      <c r="F200" s="19"/>
      <c r="G200" s="20">
        <f t="shared" si="12"/>
        <v>0</v>
      </c>
      <c r="H200" s="20"/>
      <c r="I200" s="34">
        <f t="shared" si="13"/>
        <v>0</v>
      </c>
      <c r="J200" s="22">
        <f t="shared" si="13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/>
      <c r="F201" s="19"/>
      <c r="G201" s="20">
        <f t="shared" si="12"/>
        <v>0</v>
      </c>
      <c r="H201" s="20"/>
      <c r="I201" s="34">
        <f t="shared" si="13"/>
        <v>0</v>
      </c>
      <c r="J201" s="22">
        <f t="shared" si="13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/>
      <c r="F202" s="19"/>
      <c r="G202" s="20">
        <f t="shared" si="12"/>
        <v>0</v>
      </c>
      <c r="H202" s="20"/>
      <c r="I202" s="34">
        <f t="shared" si="13"/>
        <v>0</v>
      </c>
      <c r="J202" s="22">
        <f t="shared" si="13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/>
      <c r="F203" s="19"/>
      <c r="G203" s="20">
        <f t="shared" si="12"/>
        <v>0</v>
      </c>
      <c r="H203" s="20"/>
      <c r="I203" s="34">
        <f t="shared" si="13"/>
        <v>0</v>
      </c>
      <c r="J203" s="22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0</v>
      </c>
      <c r="F204" s="28">
        <f>SUM(F195:F203)</f>
        <v>0</v>
      </c>
      <c r="G204" s="30">
        <f>C204+E204-F204</f>
        <v>0</v>
      </c>
      <c r="H204" s="30"/>
      <c r="I204" s="58">
        <f t="shared" si="13"/>
        <v>0</v>
      </c>
      <c r="J204" s="59">
        <f t="shared" si="13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19">
        <f>'[1]SEPTEMBER JL 23'!F202+'[1]OKTOBER 23'!F202</f>
        <v>0</v>
      </c>
      <c r="G205" s="20"/>
      <c r="H205" s="20"/>
      <c r="I205" s="34">
        <f t="shared" si="13"/>
        <v>0</v>
      </c>
      <c r="J205" s="22">
        <f t="shared" si="13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'[1]OKTOBER JL 23'!E203+'[1]NOVEMBER 23'!E203+'[1]DESEMBER 23'!E204</f>
        <v>0</v>
      </c>
      <c r="F206" s="19">
        <f>'[1]OKTOBER JL 23'!F203+'[1]NOVEMBER 23'!F203+'[1]DESEMBER 23'!F204</f>
        <v>0</v>
      </c>
      <c r="G206" s="20"/>
      <c r="H206" s="20">
        <f t="shared" ref="H206:H214" si="17">F206</f>
        <v>0</v>
      </c>
      <c r="I206" s="34">
        <f t="shared" si="13"/>
        <v>0</v>
      </c>
      <c r="J206" s="22">
        <f t="shared" si="13"/>
        <v>0</v>
      </c>
      <c r="K206" s="63">
        <f>SUM(J206:J212)</f>
        <v>0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/>
      <c r="F207" s="19"/>
      <c r="G207" s="20"/>
      <c r="H207" s="20">
        <f t="shared" si="17"/>
        <v>0</v>
      </c>
      <c r="I207" s="34">
        <f t="shared" si="13"/>
        <v>0</v>
      </c>
      <c r="J207" s="22">
        <f t="shared" si="13"/>
        <v>0</v>
      </c>
      <c r="K207" s="23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/>
      <c r="F208" s="19"/>
      <c r="G208" s="20"/>
      <c r="H208" s="20">
        <f t="shared" si="17"/>
        <v>0</v>
      </c>
      <c r="I208" s="34">
        <f t="shared" si="13"/>
        <v>0</v>
      </c>
      <c r="J208" s="22">
        <f t="shared" si="13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/>
      <c r="F209" s="19"/>
      <c r="G209" s="20"/>
      <c r="H209" s="20">
        <f t="shared" si="17"/>
        <v>0</v>
      </c>
      <c r="I209" s="34">
        <f t="shared" si="13"/>
        <v>0</v>
      </c>
      <c r="J209" s="22">
        <f t="shared" si="13"/>
        <v>0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/>
      <c r="F210" s="19"/>
      <c r="G210" s="20"/>
      <c r="H210" s="20">
        <f t="shared" si="17"/>
        <v>0</v>
      </c>
      <c r="I210" s="34">
        <f t="shared" si="13"/>
        <v>0</v>
      </c>
      <c r="J210" s="22">
        <f t="shared" si="13"/>
        <v>0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/>
      <c r="F211" s="19"/>
      <c r="G211" s="20"/>
      <c r="H211" s="20">
        <f t="shared" si="17"/>
        <v>0</v>
      </c>
      <c r="I211" s="34"/>
      <c r="J211" s="22">
        <f t="shared" si="13"/>
        <v>0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/>
      <c r="F212" s="19"/>
      <c r="G212" s="20"/>
      <c r="H212" s="20">
        <f t="shared" si="17"/>
        <v>0</v>
      </c>
      <c r="I212" s="34"/>
      <c r="J212" s="22">
        <f t="shared" si="13"/>
        <v>0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/>
      <c r="F213" s="19"/>
      <c r="G213" s="20"/>
      <c r="H213" s="20">
        <f t="shared" si="17"/>
        <v>0</v>
      </c>
      <c r="I213" s="34">
        <f t="shared" si="13"/>
        <v>0</v>
      </c>
      <c r="J213" s="22">
        <f t="shared" si="13"/>
        <v>0</v>
      </c>
      <c r="K213" s="63">
        <f>SUM(J213:J214)-I214</f>
        <v>0</v>
      </c>
      <c r="L213" s="37">
        <f>(K213+J141)*0.5%</f>
        <v>0</v>
      </c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/>
      <c r="F214" s="19"/>
      <c r="G214" s="20"/>
      <c r="H214" s="20">
        <f t="shared" si="17"/>
        <v>0</v>
      </c>
      <c r="I214" s="34">
        <f t="shared" si="13"/>
        <v>0</v>
      </c>
      <c r="J214" s="22">
        <f t="shared" si="13"/>
        <v>0</v>
      </c>
      <c r="K214" s="65"/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0</v>
      </c>
      <c r="G215" s="30"/>
      <c r="H215" s="30">
        <f>F215-E215</f>
        <v>0</v>
      </c>
      <c r="I215" s="58">
        <f t="shared" si="13"/>
        <v>0</v>
      </c>
      <c r="J215" s="59">
        <f>H215</f>
        <v>0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20"/>
      <c r="H216" s="20"/>
      <c r="I216" s="34">
        <f t="shared" si="13"/>
        <v>0</v>
      </c>
      <c r="J216" s="22">
        <f t="shared" si="13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'[1]OKTOBER JL 23'!E214+'[1]NOVEMBER 23'!E214+'[1]DESEMBER 23'!E215</f>
        <v>0</v>
      </c>
      <c r="F217" s="19">
        <f>'[1]OKTOBER JL 23'!F214+'[1]NOVEMBER 23'!F214+'[1]DESEMBER 23'!F215</f>
        <v>0</v>
      </c>
      <c r="G217" s="20">
        <f>E217</f>
        <v>0</v>
      </c>
      <c r="H217" s="20">
        <f>F217</f>
        <v>0</v>
      </c>
      <c r="I217" s="34">
        <f t="shared" si="13"/>
        <v>0</v>
      </c>
      <c r="J217" s="22">
        <f t="shared" si="13"/>
        <v>0</v>
      </c>
      <c r="K217" s="67">
        <f>SUM(I217:I223)</f>
        <v>0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/>
      <c r="F218" s="19"/>
      <c r="G218" s="20">
        <f t="shared" ref="G218:G228" si="18">E218</f>
        <v>0</v>
      </c>
      <c r="H218" s="20"/>
      <c r="I218" s="34">
        <f t="shared" si="13"/>
        <v>0</v>
      </c>
      <c r="J218" s="22">
        <f t="shared" si="13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/>
      <c r="F219" s="19"/>
      <c r="G219" s="20">
        <f t="shared" si="18"/>
        <v>0</v>
      </c>
      <c r="H219" s="20"/>
      <c r="I219" s="34">
        <f t="shared" si="13"/>
        <v>0</v>
      </c>
      <c r="J219" s="22">
        <f t="shared" si="13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/>
      <c r="F220" s="19"/>
      <c r="G220" s="20">
        <f t="shared" si="18"/>
        <v>0</v>
      </c>
      <c r="H220" s="20"/>
      <c r="I220" s="34">
        <f t="shared" si="13"/>
        <v>0</v>
      </c>
      <c r="J220" s="22"/>
      <c r="K220" s="5"/>
      <c r="L220">
        <f>76100/3</f>
        <v>25366.666666666668</v>
      </c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/>
      <c r="F221" s="19"/>
      <c r="G221" s="20">
        <f t="shared" si="18"/>
        <v>0</v>
      </c>
      <c r="H221" s="20"/>
      <c r="I221" s="34">
        <f t="shared" si="13"/>
        <v>0</v>
      </c>
      <c r="J221" s="22">
        <f t="shared" si="13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/>
      <c r="F222" s="19"/>
      <c r="G222" s="20">
        <f t="shared" si="18"/>
        <v>0</v>
      </c>
      <c r="H222" s="20"/>
      <c r="I222" s="34">
        <f t="shared" si="13"/>
        <v>0</v>
      </c>
      <c r="J222" s="22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/>
      <c r="F223" s="19"/>
      <c r="G223" s="20">
        <f t="shared" si="18"/>
        <v>0</v>
      </c>
      <c r="H223" s="20"/>
      <c r="I223" s="34">
        <f t="shared" si="13"/>
        <v>0</v>
      </c>
      <c r="J223" s="22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/>
      <c r="F224" s="19"/>
      <c r="G224" s="20">
        <f t="shared" si="18"/>
        <v>0</v>
      </c>
      <c r="H224" s="20"/>
      <c r="I224" s="34">
        <f t="shared" si="13"/>
        <v>0</v>
      </c>
      <c r="J224" s="22">
        <f t="shared" si="13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/>
      <c r="F225" s="19"/>
      <c r="G225" s="20">
        <f>E225-F225</f>
        <v>0</v>
      </c>
      <c r="H225" s="20"/>
      <c r="I225" s="34">
        <f t="shared" si="13"/>
        <v>0</v>
      </c>
      <c r="J225" s="22">
        <f t="shared" si="13"/>
        <v>0</v>
      </c>
      <c r="K225" s="26">
        <f>SUM(I224:I228)</f>
        <v>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/>
      <c r="F226" s="19"/>
      <c r="G226" s="20">
        <f t="shared" si="18"/>
        <v>0</v>
      </c>
      <c r="H226" s="20"/>
      <c r="I226" s="34">
        <f t="shared" si="13"/>
        <v>0</v>
      </c>
      <c r="J226" s="22">
        <f t="shared" si="13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/>
      <c r="F227" s="19"/>
      <c r="G227" s="20">
        <f t="shared" si="18"/>
        <v>0</v>
      </c>
      <c r="H227" s="20"/>
      <c r="I227" s="34">
        <f t="shared" si="13"/>
        <v>0</v>
      </c>
      <c r="J227" s="22">
        <f t="shared" si="13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/>
      <c r="F228" s="19"/>
      <c r="G228" s="20">
        <f t="shared" si="18"/>
        <v>0</v>
      </c>
      <c r="H228" s="20"/>
      <c r="I228" s="34">
        <f t="shared" si="13"/>
        <v>0</v>
      </c>
      <c r="J228" s="22">
        <f t="shared" si="13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/>
      <c r="F229" s="28"/>
      <c r="G229" s="30">
        <f>SUM(G217:G228)</f>
        <v>0</v>
      </c>
      <c r="H229" s="30">
        <f>SUM(H218:H228)</f>
        <v>0</v>
      </c>
      <c r="I229" s="58">
        <f>G229</f>
        <v>0</v>
      </c>
      <c r="J229" s="59">
        <f t="shared" si="13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20"/>
      <c r="H230" s="20"/>
      <c r="I230" s="21"/>
      <c r="J230" s="22"/>
      <c r="K230" s="37">
        <f>0.5%*(J141+K213)</f>
        <v>0</v>
      </c>
      <c r="M230" s="24"/>
    </row>
    <row r="231" spans="1:13" x14ac:dyDescent="0.25">
      <c r="A231" s="15"/>
      <c r="B231" s="68"/>
      <c r="C231" s="30">
        <v>8907357731</v>
      </c>
      <c r="D231" s="30">
        <v>8907357730.9966698</v>
      </c>
      <c r="E231" s="58">
        <f>E229+E204+E193+E184+E177+E171+E165+E157+E124+E104+E93+E88+E55+E47+E28+E19+E15+E141+E100+E168+E120+E85+E65+E75</f>
        <v>241387353</v>
      </c>
      <c r="F231" s="58">
        <f>F215+F193+F141+F109+F104+F100+F93+F88+F75+F47+F28+F19+F15+F157+F112+F120+F85+F39+F229+F204+F117+F184</f>
        <v>241387353</v>
      </c>
      <c r="G231" s="27">
        <f>G229+G204+G193+G184+G177+G171+G168+G157+G85+G65+G55+G47+G42+G39+G28+G19+G15+G165</f>
        <v>10011295471</v>
      </c>
      <c r="H231" s="27">
        <f>H215+H141+H124+H117+H109+H104+H100+H93+H75+H112+H120</f>
        <v>10011295471</v>
      </c>
      <c r="I231" s="57">
        <f>I229+I215+I204+I193+I184+I177+I171+I157+I141+I165+I168</f>
        <v>0</v>
      </c>
      <c r="J231" s="57">
        <f>J229+J215+J204+J193+J184+J177+J171+J157+J141</f>
        <v>0</v>
      </c>
    </row>
    <row r="232" spans="1:13" x14ac:dyDescent="0.25">
      <c r="A232" s="15"/>
      <c r="B232" s="69"/>
      <c r="C232" s="20"/>
      <c r="D232" s="30">
        <v>3.33404541015625E-3</v>
      </c>
      <c r="E232" s="58"/>
      <c r="F232" s="58">
        <f>E231-F231</f>
        <v>0</v>
      </c>
      <c r="G232" s="27"/>
      <c r="H232" s="27">
        <f>G231-H231</f>
        <v>0</v>
      </c>
      <c r="I232" s="57"/>
      <c r="J232" s="59">
        <f>J231-I231</f>
        <v>0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57">
        <f>I231</f>
        <v>0</v>
      </c>
      <c r="J233" s="59">
        <f>J231-J232</f>
        <v>0</v>
      </c>
    </row>
    <row r="234" spans="1:13" x14ac:dyDescent="0.25">
      <c r="A234" s="71"/>
      <c r="B234" s="72"/>
      <c r="C234" s="71"/>
      <c r="D234" s="65"/>
      <c r="E234" s="23"/>
      <c r="F234" s="23"/>
      <c r="G234" s="71"/>
      <c r="H234" s="65"/>
      <c r="I234" s="71"/>
      <c r="J234" s="71"/>
    </row>
    <row r="235" spans="1:13" x14ac:dyDescent="0.25">
      <c r="D235" s="74">
        <f>D231-C231</f>
        <v>-3.330230712890625E-3</v>
      </c>
      <c r="F235" s="26"/>
      <c r="J235" s="74">
        <f>J232-74000000</f>
        <v>-74000000</v>
      </c>
    </row>
    <row r="236" spans="1:13" s="64" customFormat="1" x14ac:dyDescent="0.25">
      <c r="B236" s="73"/>
      <c r="E236"/>
      <c r="F236"/>
      <c r="G236" s="74">
        <f>F232-H232</f>
        <v>0</v>
      </c>
      <c r="K236"/>
      <c r="L236"/>
      <c r="M236"/>
    </row>
    <row r="237" spans="1:13" s="64" customFormat="1" x14ac:dyDescent="0.25">
      <c r="B237" s="73"/>
      <c r="E237"/>
      <c r="F237"/>
      <c r="G237" s="74"/>
      <c r="H237" s="74"/>
      <c r="K237" s="44">
        <v>47568</v>
      </c>
      <c r="L237"/>
      <c r="M237"/>
    </row>
    <row r="238" spans="1:13" x14ac:dyDescent="0.25">
      <c r="G238" s="64" t="s">
        <v>171</v>
      </c>
      <c r="K238" s="44">
        <v>223647</v>
      </c>
    </row>
    <row r="239" spans="1:13" x14ac:dyDescent="0.25">
      <c r="K239" s="44">
        <v>481760</v>
      </c>
    </row>
    <row r="240" spans="1:13" x14ac:dyDescent="0.25">
      <c r="K240" s="44">
        <v>486725</v>
      </c>
    </row>
    <row r="241" spans="11:11" x14ac:dyDescent="0.25">
      <c r="K241" s="75">
        <v>941441</v>
      </c>
    </row>
    <row r="242" spans="11:11" x14ac:dyDescent="0.25">
      <c r="K242" s="44">
        <f>SUM(K237:K241)</f>
        <v>2181141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3" fitToHeight="0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12" zoomScaleNormal="100" workbookViewId="0">
      <selection activeCell="L126" sqref="L126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'[5]2024'!$B$632</f>
        <v>890086033</v>
      </c>
      <c r="F7" s="19">
        <f>'[5]2024'!$C$632</f>
        <v>890571040</v>
      </c>
      <c r="G7" s="20">
        <f>C7+E7-F7</f>
        <v>1531433</v>
      </c>
      <c r="H7" s="20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38">
        <v>0</v>
      </c>
      <c r="F8" s="38">
        <v>0</v>
      </c>
      <c r="G8" s="20">
        <f t="shared" ref="G8:G14" si="0">C8+E8-F8</f>
        <v>0</v>
      </c>
      <c r="H8" s="20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38">
        <f>'[5]2024'!$J$191</f>
        <v>226715838</v>
      </c>
      <c r="F9" s="38">
        <f>'[5]2024'!$K$191</f>
        <v>575027679</v>
      </c>
      <c r="G9" s="20">
        <f t="shared" si="0"/>
        <v>1036932944</v>
      </c>
      <c r="H9" s="20"/>
      <c r="I9" s="39"/>
      <c r="J9" s="40"/>
      <c r="K9" s="5"/>
      <c r="L9" s="26">
        <f>F9-E9</f>
        <v>348311841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38">
        <f>'[5]2024'!$N$14</f>
        <v>2921815</v>
      </c>
      <c r="F10" s="38">
        <f>'[5]2024'!$O$14</f>
        <v>17365</v>
      </c>
      <c r="G10" s="20">
        <f t="shared" si="0"/>
        <v>95087580</v>
      </c>
      <c r="H10" s="20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38">
        <v>0</v>
      </c>
      <c r="F11" s="38">
        <v>0</v>
      </c>
      <c r="G11" s="20">
        <f t="shared" si="0"/>
        <v>0</v>
      </c>
      <c r="H11" s="20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38">
        <f>'[5]2024'!$V$25</f>
        <v>15670618</v>
      </c>
      <c r="F12" s="38">
        <f>'[5]2024'!$W$25</f>
        <v>77128</v>
      </c>
      <c r="G12" s="20">
        <f t="shared" si="0"/>
        <v>470935761</v>
      </c>
      <c r="H12" s="20"/>
      <c r="I12" s="39"/>
      <c r="J12" s="40"/>
      <c r="K12" s="23">
        <f>SUM(G8:G14)</f>
        <v>2351210525.29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38">
        <f>'[5]2024'!$QN$13</f>
        <v>594363</v>
      </c>
      <c r="F13" s="38">
        <f>'[5]2024'!$QO$13</f>
        <v>128873</v>
      </c>
      <c r="G13" s="20">
        <f t="shared" si="0"/>
        <v>729030196</v>
      </c>
      <c r="H13" s="20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38">
        <f>'[5]2024'!$RU$89</f>
        <v>26532324.609999999</v>
      </c>
      <c r="F14" s="38">
        <f>'[5]2024'!$RV$89</f>
        <v>45209695.32</v>
      </c>
      <c r="G14" s="20">
        <f t="shared" si="0"/>
        <v>19224044.289999999</v>
      </c>
      <c r="H14" s="20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1162520991.6099999</v>
      </c>
      <c r="F15" s="28">
        <f>SUM(F7:F14)</f>
        <v>1511031780.3199999</v>
      </c>
      <c r="G15" s="30">
        <f>C15+E15-F15</f>
        <v>2352741958.29</v>
      </c>
      <c r="H15" s="30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20">
        <f t="shared" ref="G16:G59" si="1">C16+E16-F16</f>
        <v>0</v>
      </c>
      <c r="H16" s="20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38">
        <f>'[5]2024'!$AB$82</f>
        <v>67236900</v>
      </c>
      <c r="F17" s="38">
        <f>'[5]2024'!$AB$61</f>
        <v>26874500</v>
      </c>
      <c r="G17" s="20">
        <f t="shared" si="1"/>
        <v>40362400</v>
      </c>
      <c r="H17" s="20"/>
      <c r="I17" s="39"/>
      <c r="J17" s="40"/>
      <c r="K17" s="26">
        <f>G17-'[2]FC Samya'!$F$103</f>
        <v>37276037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38">
        <f>'[5]2024'!$AB$92</f>
        <v>148471975</v>
      </c>
      <c r="F18" s="38">
        <f>'[5]2024'!$AB$81</f>
        <v>240990528</v>
      </c>
      <c r="G18" s="20">
        <f t="shared" si="1"/>
        <v>215722539</v>
      </c>
      <c r="H18" s="20"/>
      <c r="I18" s="39"/>
      <c r="J18" s="40"/>
      <c r="K18" s="37">
        <f>E18-F18</f>
        <v>-92518553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215708875</v>
      </c>
      <c r="F19" s="28">
        <f>SUM(F17:F18)</f>
        <v>267865028</v>
      </c>
      <c r="G19" s="30">
        <f>C19+E19-F19</f>
        <v>256084939</v>
      </c>
      <c r="H19" s="30"/>
      <c r="I19" s="79"/>
      <c r="J19" s="40"/>
      <c r="K19" s="26">
        <f>'[1]OKTOBER JL'!G9+'JAN 24'!G9</f>
        <v>1927127402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20">
        <f t="shared" si="1"/>
        <v>0</v>
      </c>
      <c r="H20" s="20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38">
        <v>0</v>
      </c>
      <c r="F21" s="82">
        <v>0</v>
      </c>
      <c r="G21" s="20">
        <f t="shared" si="1"/>
        <v>0</v>
      </c>
      <c r="H21" s="20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38">
        <v>0</v>
      </c>
      <c r="F22" s="38">
        <v>0</v>
      </c>
      <c r="G22" s="20">
        <f t="shared" si="1"/>
        <v>90596724</v>
      </c>
      <c r="H22" s="20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38">
        <v>0</v>
      </c>
      <c r="F23" s="82">
        <v>0</v>
      </c>
      <c r="G23" s="20">
        <f t="shared" si="1"/>
        <v>36376060</v>
      </c>
      <c r="H23" s="20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38">
        <v>0</v>
      </c>
      <c r="F24" s="38">
        <v>0</v>
      </c>
      <c r="G24" s="20">
        <f t="shared" si="1"/>
        <v>16920000</v>
      </c>
      <c r="H24" s="20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38">
        <v>0</v>
      </c>
      <c r="F25" s="38">
        <v>0</v>
      </c>
      <c r="G25" s="20">
        <f t="shared" si="1"/>
        <v>0</v>
      </c>
      <c r="H25" s="20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v>0</v>
      </c>
      <c r="F26" s="19">
        <f>'[1]FEBRUARI JL 23 '!F26+'[1]MARET 23'!F26</f>
        <v>0</v>
      </c>
      <c r="G26" s="20">
        <f t="shared" si="1"/>
        <v>7350000</v>
      </c>
      <c r="H26" s="20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v>0</v>
      </c>
      <c r="F27" s="19">
        <f>'[1]FEBRUARI JL 23 '!F27+'[1]MARET 23'!F27</f>
        <v>0</v>
      </c>
      <c r="G27" s="20">
        <f t="shared" si="1"/>
        <v>16000000</v>
      </c>
      <c r="H27" s="20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30">
        <f>C28+E28-F28</f>
        <v>167242784</v>
      </c>
      <c r="H28" s="30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20">
        <f t="shared" si="1"/>
        <v>0</v>
      </c>
      <c r="H29" s="20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38"/>
      <c r="F30" s="38">
        <v>0</v>
      </c>
      <c r="G30" s="20">
        <f>C30+E30-F30</f>
        <v>11744635</v>
      </c>
      <c r="H30" s="20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38"/>
      <c r="F31" s="38">
        <v>0</v>
      </c>
      <c r="G31" s="20">
        <f t="shared" ref="G31:G38" si="2">C31+E31-F31</f>
        <v>114000000</v>
      </c>
      <c r="H31" s="20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38"/>
      <c r="F32" s="38"/>
      <c r="G32" s="20">
        <f t="shared" si="2"/>
        <v>28323470</v>
      </c>
      <c r="H32" s="20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38"/>
      <c r="F33" s="38"/>
      <c r="G33" s="20">
        <f t="shared" si="2"/>
        <v>50000000</v>
      </c>
      <c r="H33" s="20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38"/>
      <c r="F34" s="38"/>
      <c r="G34" s="20">
        <f t="shared" si="2"/>
        <v>23000000</v>
      </c>
      <c r="H34" s="20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38"/>
      <c r="F35" s="38"/>
      <c r="G35" s="20">
        <f t="shared" si="2"/>
        <v>35896000</v>
      </c>
      <c r="H35" s="20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38"/>
      <c r="F36" s="38"/>
      <c r="G36" s="20">
        <f t="shared" si="2"/>
        <v>163136696</v>
      </c>
      <c r="H36" s="20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38"/>
      <c r="F37" s="38"/>
      <c r="G37" s="20">
        <f t="shared" si="2"/>
        <v>92144250</v>
      </c>
      <c r="H37" s="20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38"/>
      <c r="F38" s="38"/>
      <c r="G38" s="20">
        <f t="shared" si="2"/>
        <v>56674500</v>
      </c>
      <c r="H38" s="20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30">
        <f>C39+E39-F39</f>
        <v>574919551</v>
      </c>
      <c r="H39" s="20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20"/>
      <c r="H40" s="20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38"/>
      <c r="F41" s="38"/>
      <c r="G41" s="20">
        <f>C41+E41-F41</f>
        <v>1779740836</v>
      </c>
      <c r="H41" s="20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30">
        <f>C42+E42-F42</f>
        <v>1779740836</v>
      </c>
      <c r="H42" s="20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20"/>
      <c r="H43" s="20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38">
        <f>'[5]2024'!$AH$52</f>
        <v>138854088</v>
      </c>
      <c r="F44" s="38">
        <f>'[5]2024'!$AI$52</f>
        <v>142692116.40000001</v>
      </c>
      <c r="G44" s="20">
        <f>C44+E44-F44</f>
        <v>389798947.60000002</v>
      </c>
      <c r="H44" s="20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38">
        <v>0</v>
      </c>
      <c r="F45" s="82">
        <v>0</v>
      </c>
      <c r="G45" s="20">
        <f t="shared" ref="G45:G46" si="3">C45+E45-F45</f>
        <v>15000000</v>
      </c>
      <c r="H45" s="20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20">
        <f t="shared" si="3"/>
        <v>0</v>
      </c>
      <c r="H46" s="20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138854088</v>
      </c>
      <c r="F47" s="28">
        <f>SUM(F44:F46)</f>
        <v>142692116.40000001</v>
      </c>
      <c r="G47" s="30">
        <f>C47+E47-F47</f>
        <v>404798947.60000002</v>
      </c>
      <c r="H47" s="30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20">
        <f t="shared" si="1"/>
        <v>0</v>
      </c>
      <c r="H48" s="20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38">
        <v>0</v>
      </c>
      <c r="F49" s="38">
        <v>0</v>
      </c>
      <c r="G49" s="20">
        <f t="shared" si="1"/>
        <v>0</v>
      </c>
      <c r="H49" s="20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38">
        <v>0</v>
      </c>
      <c r="F50" s="38">
        <v>0</v>
      </c>
      <c r="G50" s="20">
        <f t="shared" si="1"/>
        <v>0</v>
      </c>
      <c r="H50" s="20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38">
        <f>'[5]2024'!$BB$59</f>
        <v>1657934</v>
      </c>
      <c r="F51" s="38">
        <v>0</v>
      </c>
      <c r="G51" s="20">
        <f>C51+E51-F51</f>
        <v>1657934</v>
      </c>
      <c r="H51" s="20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38">
        <v>0</v>
      </c>
      <c r="F52" s="38">
        <v>0</v>
      </c>
      <c r="G52" s="20">
        <f t="shared" si="1"/>
        <v>0</v>
      </c>
      <c r="H52" s="20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38">
        <f>'[5]2024'!$BJ$11</f>
        <v>588958</v>
      </c>
      <c r="F53" s="38">
        <v>0</v>
      </c>
      <c r="G53" s="20">
        <f>C53+E53-F53</f>
        <v>588958</v>
      </c>
      <c r="H53" s="20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38">
        <v>0</v>
      </c>
      <c r="F54" s="38">
        <v>0</v>
      </c>
      <c r="G54" s="20">
        <f>C54+E54-F54</f>
        <v>0</v>
      </c>
      <c r="H54" s="20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2246892</v>
      </c>
      <c r="F55" s="28">
        <f>SUM(F49:F54)</f>
        <v>0</v>
      </c>
      <c r="G55" s="30">
        <f>C55+E55-F55</f>
        <v>2246892</v>
      </c>
      <c r="H55" s="20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20">
        <f t="shared" si="1"/>
        <v>0</v>
      </c>
      <c r="H56" s="20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38"/>
      <c r="F57" s="38"/>
      <c r="G57" s="20">
        <f t="shared" si="1"/>
        <v>0</v>
      </c>
      <c r="H57" s="20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20">
        <f t="shared" si="1"/>
        <v>0</v>
      </c>
      <c r="H58" s="20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20">
        <f t="shared" si="1"/>
        <v>0</v>
      </c>
      <c r="H59" s="20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38">
        <v>0</v>
      </c>
      <c r="F60" s="38"/>
      <c r="G60" s="20">
        <f>C60+E60</f>
        <v>133575400</v>
      </c>
      <c r="H60" s="20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38">
        <v>0</v>
      </c>
      <c r="F61" s="38"/>
      <c r="G61" s="20">
        <f t="shared" ref="G61:G64" si="4">C61+E61</f>
        <v>14119000</v>
      </c>
      <c r="H61" s="20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38">
        <v>0</v>
      </c>
      <c r="F62" s="38"/>
      <c r="G62" s="20">
        <f t="shared" si="4"/>
        <v>141599000</v>
      </c>
      <c r="H62" s="20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38">
        <v>0</v>
      </c>
      <c r="F63" s="38"/>
      <c r="G63" s="20">
        <f t="shared" si="4"/>
        <v>1111955700</v>
      </c>
      <c r="H63" s="20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38">
        <v>0</v>
      </c>
      <c r="F64" s="38"/>
      <c r="G64" s="20">
        <f t="shared" si="4"/>
        <v>2167650</v>
      </c>
      <c r="H64" s="20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30">
        <f>C65+E65-F65</f>
        <v>1403416750</v>
      </c>
      <c r="H65" s="30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20"/>
      <c r="H66" s="20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38"/>
      <c r="F67" s="38"/>
      <c r="G67" s="20"/>
      <c r="H67" s="20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20"/>
      <c r="H68" s="20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20"/>
      <c r="H69" s="20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38">
        <v>0</v>
      </c>
      <c r="F70" s="38">
        <f>'[5]2024'!$CS$11</f>
        <v>420833.33333333331</v>
      </c>
      <c r="G70" s="20"/>
      <c r="H70" s="20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38">
        <v>0</v>
      </c>
      <c r="F71" s="38">
        <v>0</v>
      </c>
      <c r="G71" s="20"/>
      <c r="H71" s="20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38">
        <v>0</v>
      </c>
      <c r="F72" s="38">
        <f>'[5]2024'!$DA$11</f>
        <v>821854.16666666663</v>
      </c>
      <c r="G72" s="20"/>
      <c r="H72" s="20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38">
        <v>0</v>
      </c>
      <c r="F73" s="38">
        <f>'[5]2024'!$DE$11</f>
        <v>8941512.5</v>
      </c>
      <c r="G73" s="20"/>
      <c r="H73" s="20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38">
        <v>0</v>
      </c>
      <c r="F74" s="38">
        <v>0</v>
      </c>
      <c r="G74" s="20"/>
      <c r="H74" s="20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30"/>
      <c r="H75" s="30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20"/>
      <c r="H76" s="20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38">
        <v>0</v>
      </c>
      <c r="F77" s="38"/>
      <c r="G77" s="20">
        <f t="shared" ref="G77:G84" si="6">C77+E77-F77</f>
        <v>400000000</v>
      </c>
      <c r="H77" s="20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38">
        <v>0</v>
      </c>
      <c r="F78" s="38"/>
      <c r="G78" s="20">
        <f t="shared" si="6"/>
        <v>423111635</v>
      </c>
      <c r="H78" s="20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38">
        <v>0</v>
      </c>
      <c r="F79" s="38"/>
      <c r="G79" s="20">
        <f t="shared" si="6"/>
        <v>950000000</v>
      </c>
      <c r="H79" s="20"/>
      <c r="I79" s="39"/>
      <c r="J79" s="40"/>
      <c r="K79" s="46">
        <f>E15+E19+E28+E47+E55+E75+E88+E93</f>
        <v>2750196589.6099997</v>
      </c>
      <c r="L79" s="37">
        <f>F15+F19+F28+F47+F88+F93</f>
        <v>2959984670.7200003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38">
        <v>0</v>
      </c>
      <c r="F80" s="38">
        <v>0</v>
      </c>
      <c r="G80" s="20">
        <f t="shared" si="6"/>
        <v>0</v>
      </c>
      <c r="H80" s="20"/>
      <c r="I80" s="39"/>
      <c r="J80" s="40"/>
      <c r="K80" s="5"/>
      <c r="L80" s="26">
        <f>L79-K79</f>
        <v>209788081.11000061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38">
        <v>0</v>
      </c>
      <c r="F81" s="38"/>
      <c r="G81" s="20">
        <f t="shared" si="6"/>
        <v>276752100</v>
      </c>
      <c r="H81" s="20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38">
        <v>0</v>
      </c>
      <c r="F82" s="38"/>
      <c r="G82" s="20">
        <f t="shared" si="6"/>
        <v>50750000</v>
      </c>
      <c r="H82" s="20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38">
        <f>'[5]2024'!$TI$13</f>
        <v>9000000</v>
      </c>
      <c r="F83" s="38">
        <f>'[6]2023'!$TJ$35</f>
        <v>0</v>
      </c>
      <c r="G83" s="20">
        <f t="shared" si="6"/>
        <v>86231000</v>
      </c>
      <c r="H83" s="20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38">
        <f>'[5]2024'!$TM$13</f>
        <v>153100000</v>
      </c>
      <c r="F84" s="38"/>
      <c r="G84" s="20">
        <f t="shared" si="6"/>
        <v>643100000</v>
      </c>
      <c r="H84" s="20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162100000</v>
      </c>
      <c r="F85" s="28">
        <f>SUM(F77:F84)</f>
        <v>0</v>
      </c>
      <c r="G85" s="30">
        <f>C85+E85-F85</f>
        <v>2829944735</v>
      </c>
      <c r="H85" s="30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20"/>
      <c r="H86" s="20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38">
        <f>'[5]2024'!$EB$547</f>
        <v>890086033</v>
      </c>
      <c r="F87" s="38">
        <f>'[5]2024'!$EC$547</f>
        <v>890086033</v>
      </c>
      <c r="G87" s="20"/>
      <c r="H87" s="20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890086033</v>
      </c>
      <c r="F88" s="28">
        <f>SUM(F87)</f>
        <v>890086033</v>
      </c>
      <c r="G88" s="30"/>
      <c r="H88" s="30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20"/>
      <c r="H89" s="20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38">
        <f>'[5]2024'!$EH$85</f>
        <v>114387644</v>
      </c>
      <c r="F90" s="38">
        <f>'[5]2024'!$EH$28</f>
        <v>40355144</v>
      </c>
      <c r="G90" s="20"/>
      <c r="H90" s="20">
        <f>D90-E90+F90</f>
        <v>4662376</v>
      </c>
      <c r="I90" s="39"/>
      <c r="J90" s="40"/>
      <c r="K90" s="35"/>
      <c r="L90" s="26">
        <f>H90+H91</f>
        <v>283649665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83">
        <f>'[5]2024'!$EH$151</f>
        <v>226392066</v>
      </c>
      <c r="F91" s="38">
        <f>'[5]2024'!$EH$66</f>
        <v>107954569</v>
      </c>
      <c r="G91" s="20"/>
      <c r="H91" s="20">
        <f t="shared" si="7"/>
        <v>278987289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83"/>
      <c r="F92" s="38"/>
      <c r="G92" s="20"/>
      <c r="H92" s="20">
        <f t="shared" si="7"/>
        <v>0</v>
      </c>
      <c r="I92" s="39"/>
      <c r="J92" s="40"/>
      <c r="K92" s="23"/>
      <c r="L92" s="37">
        <f>L91-L90</f>
        <v>-213678565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340779710</v>
      </c>
      <c r="F93" s="28">
        <f>SUM(F90:F92)</f>
        <v>148309713</v>
      </c>
      <c r="G93" s="30"/>
      <c r="H93" s="30">
        <f>D93-E93+F93</f>
        <v>283649665</v>
      </c>
      <c r="I93" s="79"/>
      <c r="J93" s="40"/>
      <c r="K93" s="23">
        <f>E93-F93</f>
        <v>192469997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20"/>
      <c r="H94" s="20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38">
        <f>'[5]2024'!$EJ$63</f>
        <v>12152179</v>
      </c>
      <c r="F95" s="38">
        <f>'[5]2024'!$EK$63</f>
        <v>17472670</v>
      </c>
      <c r="G95" s="20"/>
      <c r="H95" s="20">
        <f>D95-E95+F95</f>
        <v>5320491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38">
        <v>0</v>
      </c>
      <c r="F96" s="38">
        <v>0</v>
      </c>
      <c r="G96" s="20"/>
      <c r="H96" s="20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38">
        <v>0</v>
      </c>
      <c r="F97" s="38">
        <v>0</v>
      </c>
      <c r="G97" s="20"/>
      <c r="H97" s="20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38"/>
      <c r="F98" s="38"/>
      <c r="G98" s="20"/>
      <c r="H98" s="20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38"/>
      <c r="F99" s="38"/>
      <c r="G99" s="20"/>
      <c r="H99" s="20">
        <f t="shared" si="8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12152179</v>
      </c>
      <c r="F100" s="53">
        <f>SUM(F95:F99)</f>
        <v>17472670</v>
      </c>
      <c r="G100" s="30"/>
      <c r="H100" s="30">
        <f>D100-E100+F100</f>
        <v>56108589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20"/>
      <c r="H101" s="20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38">
        <v>0</v>
      </c>
      <c r="F102" s="38">
        <v>0</v>
      </c>
      <c r="G102" s="20"/>
      <c r="H102" s="20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38">
        <v>0</v>
      </c>
      <c r="F103" s="38">
        <v>0</v>
      </c>
      <c r="G103" s="20"/>
      <c r="H103" s="20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30"/>
      <c r="H104" s="30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20"/>
      <c r="H105" s="20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38">
        <v>0</v>
      </c>
      <c r="F106" s="38">
        <v>0</v>
      </c>
      <c r="G106" s="20"/>
      <c r="H106" s="20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38">
        <v>0</v>
      </c>
      <c r="F107" s="38">
        <v>0</v>
      </c>
      <c r="G107" s="20"/>
      <c r="H107" s="20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82">
        <v>0</v>
      </c>
      <c r="F108" s="82">
        <v>0</v>
      </c>
      <c r="G108" s="20"/>
      <c r="H108" s="20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53">
        <f>SUM(F106:F108)</f>
        <v>0</v>
      </c>
      <c r="G109" s="30"/>
      <c r="H109" s="30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30"/>
      <c r="H110" s="30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38">
        <v>0</v>
      </c>
      <c r="F111" s="38">
        <v>0</v>
      </c>
      <c r="G111" s="20"/>
      <c r="H111" s="20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30"/>
      <c r="H112" s="30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30"/>
      <c r="H113" s="30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38">
        <v>0</v>
      </c>
      <c r="F114" s="38">
        <v>0</v>
      </c>
      <c r="G114" s="20"/>
      <c r="H114" s="20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38">
        <v>0</v>
      </c>
      <c r="F115" s="38">
        <v>0</v>
      </c>
      <c r="G115" s="20"/>
      <c r="H115" s="20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38">
        <v>0</v>
      </c>
      <c r="F116" s="38">
        <v>0</v>
      </c>
      <c r="G116" s="20"/>
      <c r="H116" s="20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30"/>
      <c r="H117" s="30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20"/>
      <c r="H118" s="20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38">
        <v>0</v>
      </c>
      <c r="F119" s="38"/>
      <c r="G119" s="20"/>
      <c r="H119" s="20">
        <f t="shared" si="9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38"/>
      <c r="G120" s="20"/>
      <c r="H120" s="30">
        <f t="shared" si="9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20"/>
      <c r="H121" s="20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38">
        <v>0</v>
      </c>
      <c r="F122" s="38">
        <v>0</v>
      </c>
      <c r="G122" s="20"/>
      <c r="H122" s="20">
        <f t="shared" si="9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82">
        <v>0</v>
      </c>
      <c r="F123" s="38">
        <v>0</v>
      </c>
      <c r="G123" s="20"/>
      <c r="H123" s="20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30"/>
      <c r="H124" s="30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20"/>
      <c r="H125" s="20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38">
        <v>0</v>
      </c>
      <c r="F126" s="38">
        <f>'[5]2024'!$GE$11</f>
        <v>63114868</v>
      </c>
      <c r="G126" s="20"/>
      <c r="H126" s="20">
        <f t="shared" si="9"/>
        <v>63114868</v>
      </c>
      <c r="I126" s="39"/>
      <c r="J126" s="34">
        <f>H126</f>
        <v>63114868</v>
      </c>
      <c r="K126" s="37">
        <f>'[5]2024'!$GE$9</f>
        <v>38118468</v>
      </c>
      <c r="L126" s="26">
        <f>'[5]2024'!$GE$10</f>
        <v>24996400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38"/>
      <c r="F127" s="38">
        <f>'[5]2024'!$GI$9</f>
        <v>6265000</v>
      </c>
      <c r="G127" s="20"/>
      <c r="H127" s="20">
        <f t="shared" si="9"/>
        <v>6265000</v>
      </c>
      <c r="I127" s="39"/>
      <c r="J127" s="34">
        <f t="shared" ref="J127:J137" si="10">H127</f>
        <v>6265000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38"/>
      <c r="F128" s="38">
        <f>'[5]2024'!$GI$10</f>
        <v>2965000</v>
      </c>
      <c r="G128" s="20"/>
      <c r="H128" s="20">
        <f t="shared" si="9"/>
        <v>2965000</v>
      </c>
      <c r="I128" s="39"/>
      <c r="J128" s="34">
        <f t="shared" si="10"/>
        <v>2965000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38"/>
      <c r="F129" s="38">
        <f>'[5]2024'!$GI$11</f>
        <v>1389000</v>
      </c>
      <c r="G129" s="20"/>
      <c r="H129" s="20">
        <f t="shared" si="9"/>
        <v>1389000</v>
      </c>
      <c r="I129" s="39"/>
      <c r="J129" s="34">
        <f t="shared" si="10"/>
        <v>1389000</v>
      </c>
      <c r="K129" s="26">
        <f>SUM(J127:J129)</f>
        <v>10619000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38">
        <v>0</v>
      </c>
      <c r="F130" s="38">
        <f>'[5]2024'!$GM$10</f>
        <v>111555180</v>
      </c>
      <c r="G130" s="20"/>
      <c r="H130" s="20">
        <f t="shared" si="9"/>
        <v>111555180</v>
      </c>
      <c r="I130" s="39"/>
      <c r="J130" s="34">
        <f t="shared" si="10"/>
        <v>111555180</v>
      </c>
      <c r="K130" s="26"/>
      <c r="L130" s="26">
        <f>J126-62513971.11</f>
        <v>600896.8900000006</v>
      </c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38"/>
      <c r="F131" s="38">
        <v>0</v>
      </c>
      <c r="G131" s="20"/>
      <c r="H131" s="20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38"/>
      <c r="F132" s="38">
        <v>0</v>
      </c>
      <c r="G132" s="20"/>
      <c r="H132" s="20">
        <f t="shared" si="9"/>
        <v>0</v>
      </c>
      <c r="I132" s="39"/>
      <c r="J132" s="34">
        <f t="shared" si="10"/>
        <v>0</v>
      </c>
      <c r="L132" s="44">
        <v>109323230.36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38"/>
      <c r="F133" s="38">
        <f>'[5]2024'!$TB$10</f>
        <v>215000</v>
      </c>
      <c r="G133" s="20"/>
      <c r="H133" s="20">
        <f t="shared" si="9"/>
        <v>215000</v>
      </c>
      <c r="I133" s="39"/>
      <c r="J133" s="34">
        <f t="shared" si="10"/>
        <v>215000</v>
      </c>
      <c r="L133" s="26">
        <f>J130-L132</f>
        <v>2231949.6400000006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38">
        <v>0</v>
      </c>
      <c r="F134" s="38">
        <f>'[5]2024'!$HC$10</f>
        <v>9132432</v>
      </c>
      <c r="G134" s="20"/>
      <c r="H134" s="20">
        <f t="shared" si="9"/>
        <v>9132432</v>
      </c>
      <c r="I134" s="80"/>
      <c r="J134" s="34">
        <f t="shared" si="10"/>
        <v>9132432</v>
      </c>
      <c r="K134" s="26"/>
      <c r="L134" s="44">
        <v>8604955.1500000004</v>
      </c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38"/>
      <c r="F135" s="38">
        <v>0</v>
      </c>
      <c r="G135" s="20"/>
      <c r="H135" s="20">
        <f t="shared" si="9"/>
        <v>0</v>
      </c>
      <c r="I135" s="80"/>
      <c r="J135" s="34">
        <f t="shared" si="10"/>
        <v>0</v>
      </c>
      <c r="L135" s="26">
        <f>J134-L134</f>
        <v>527476.84999999963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38"/>
      <c r="F136" s="38">
        <f>'[5]2024'!$QJ$10</f>
        <v>2750000</v>
      </c>
      <c r="G136" s="20"/>
      <c r="H136" s="20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38">
        <v>0</v>
      </c>
      <c r="F137" s="38">
        <v>0</v>
      </c>
      <c r="G137" s="20"/>
      <c r="H137" s="20">
        <f t="shared" si="9"/>
        <v>0</v>
      </c>
      <c r="I137" s="80"/>
      <c r="J137" s="34">
        <f t="shared" si="10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38">
        <v>0</v>
      </c>
      <c r="F138" s="38">
        <f>'[5]2024'!$RR$10</f>
        <v>555800</v>
      </c>
      <c r="G138" s="20"/>
      <c r="H138" s="20">
        <f t="shared" si="9"/>
        <v>555800</v>
      </c>
      <c r="I138" s="80"/>
      <c r="J138" s="34">
        <f>H138</f>
        <v>555800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38">
        <v>0</v>
      </c>
      <c r="F139" s="38">
        <v>0</v>
      </c>
      <c r="G139" s="20"/>
      <c r="H139" s="20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38">
        <v>0</v>
      </c>
      <c r="F140" s="38">
        <v>0</v>
      </c>
      <c r="G140" s="20"/>
      <c r="H140" s="20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197942280</v>
      </c>
      <c r="G141" s="30"/>
      <c r="H141" s="30">
        <f>D141-E141+F141</f>
        <v>197942280</v>
      </c>
      <c r="I141" s="87"/>
      <c r="J141" s="58">
        <f>H141</f>
        <v>197942280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20"/>
      <c r="H142" s="20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38">
        <f>'[5]2024'!$HF$39</f>
        <v>49173050</v>
      </c>
      <c r="F143" s="38">
        <f>'[6]2023'!$HG$184</f>
        <v>0</v>
      </c>
      <c r="G143" s="20">
        <f>C143+E143-F143</f>
        <v>49173050</v>
      </c>
      <c r="H143" s="20"/>
      <c r="I143" s="34">
        <f t="shared" ref="I143:I157" si="12">G143</f>
        <v>49173050</v>
      </c>
      <c r="J143" s="40"/>
      <c r="K143" s="37">
        <f>E143-L143</f>
        <v>23526750</v>
      </c>
      <c r="L143" s="37">
        <f>'[5]2024'!$HH$37</f>
        <v>25646300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38">
        <f>'[5]2024'!$HJ$9</f>
        <v>2734700</v>
      </c>
      <c r="F144" s="38">
        <f>'[6]2023'!$HG$184</f>
        <v>0</v>
      </c>
      <c r="G144" s="20">
        <f t="shared" ref="G144:G156" si="13">C144+E144-F144</f>
        <v>2734700</v>
      </c>
      <c r="H144" s="20"/>
      <c r="I144" s="34">
        <f t="shared" si="12"/>
        <v>2734700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38">
        <f>'[5]2024'!$HJ$10</f>
        <v>885000</v>
      </c>
      <c r="F145" s="38">
        <f>'[6]2023'!$HG$184</f>
        <v>0</v>
      </c>
      <c r="G145" s="20">
        <f t="shared" si="13"/>
        <v>885000</v>
      </c>
      <c r="H145" s="20"/>
      <c r="I145" s="34">
        <f t="shared" si="12"/>
        <v>885000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38">
        <f>'[5]2024'!$HJ$11</f>
        <v>546000</v>
      </c>
      <c r="F146" s="38">
        <f>'[6]2023'!$HG$184</f>
        <v>0</v>
      </c>
      <c r="G146" s="20">
        <f t="shared" si="13"/>
        <v>546000</v>
      </c>
      <c r="H146" s="20"/>
      <c r="I146" s="34">
        <f t="shared" si="12"/>
        <v>546000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82">
        <v>0</v>
      </c>
      <c r="F147" s="38">
        <f>'[6]2023'!$HG$184</f>
        <v>0</v>
      </c>
      <c r="G147" s="20">
        <f t="shared" si="13"/>
        <v>0</v>
      </c>
      <c r="H147" s="20"/>
      <c r="I147" s="34">
        <f t="shared" si="12"/>
        <v>0</v>
      </c>
      <c r="J147" s="40"/>
      <c r="K147" s="98" t="s">
        <v>181</v>
      </c>
      <c r="L147" s="98" t="s">
        <v>180</v>
      </c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38">
        <f>'[5]2024'!$HS$24</f>
        <v>89880670.909999996</v>
      </c>
      <c r="F148" s="38">
        <v>0</v>
      </c>
      <c r="G148" s="20">
        <f t="shared" si="13"/>
        <v>89880670.909999996</v>
      </c>
      <c r="H148" s="20"/>
      <c r="I148" s="34">
        <f t="shared" si="12"/>
        <v>89880670.909999996</v>
      </c>
      <c r="J148" s="40"/>
      <c r="K148" s="99">
        <f>I143-L148</f>
        <v>-2019021.3699999973</v>
      </c>
      <c r="L148" s="100">
        <v>51192071.369999997</v>
      </c>
      <c r="M148" s="101" t="s">
        <v>86</v>
      </c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82">
        <f>'[5]2024'!$TE$13</f>
        <v>193500</v>
      </c>
      <c r="F149" s="38">
        <v>0</v>
      </c>
      <c r="G149" s="20">
        <f t="shared" si="13"/>
        <v>193500</v>
      </c>
      <c r="H149" s="20"/>
      <c r="I149" s="34">
        <f t="shared" si="12"/>
        <v>193500</v>
      </c>
      <c r="J149" s="40"/>
      <c r="K149" s="99">
        <f>I148-L149</f>
        <v>2351299.599999994</v>
      </c>
      <c r="L149" s="100">
        <v>87529371.310000002</v>
      </c>
      <c r="M149" s="101" t="s">
        <v>182</v>
      </c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38">
        <v>0</v>
      </c>
      <c r="F150" s="38">
        <v>0</v>
      </c>
      <c r="G150" s="20">
        <f t="shared" si="13"/>
        <v>0</v>
      </c>
      <c r="H150" s="20"/>
      <c r="I150" s="34">
        <f t="shared" si="12"/>
        <v>0</v>
      </c>
      <c r="J150" s="40"/>
      <c r="K150" s="99">
        <f>I151-L150</f>
        <v>-23151.509999999776</v>
      </c>
      <c r="L150" s="100">
        <v>7880559</v>
      </c>
      <c r="M150" s="101" t="s">
        <v>183</v>
      </c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38">
        <f>'[5]2024'!$ID$21</f>
        <v>7857407.4900000002</v>
      </c>
      <c r="F151" s="38">
        <f>'[5]2024'!$IE$21</f>
        <v>0</v>
      </c>
      <c r="G151" s="20">
        <f t="shared" si="13"/>
        <v>7857407.4900000002</v>
      </c>
      <c r="H151" s="20"/>
      <c r="I151" s="34">
        <f t="shared" si="12"/>
        <v>7857407.4900000002</v>
      </c>
      <c r="J151" s="40"/>
      <c r="L151" s="44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38">
        <v>0</v>
      </c>
      <c r="F152" s="38"/>
      <c r="G152" s="20">
        <f t="shared" si="13"/>
        <v>0</v>
      </c>
      <c r="H152" s="20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38">
        <v>0</v>
      </c>
      <c r="F153" s="38"/>
      <c r="G153" s="20">
        <f t="shared" si="13"/>
        <v>0</v>
      </c>
      <c r="H153" s="20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38">
        <v>0</v>
      </c>
      <c r="F154" s="38">
        <v>0</v>
      </c>
      <c r="G154" s="20">
        <f t="shared" si="13"/>
        <v>0</v>
      </c>
      <c r="H154" s="20"/>
      <c r="I154" s="34">
        <f t="shared" si="12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38">
        <f>'[5]2024'!$RM$10</f>
        <v>470000</v>
      </c>
      <c r="F155" s="38"/>
      <c r="G155" s="20">
        <f t="shared" si="13"/>
        <v>470000</v>
      </c>
      <c r="H155" s="20"/>
      <c r="I155" s="34">
        <f t="shared" si="12"/>
        <v>470000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38">
        <v>0</v>
      </c>
      <c r="F156" s="38"/>
      <c r="G156" s="20">
        <f t="shared" si="13"/>
        <v>0</v>
      </c>
      <c r="H156" s="20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151740328.40000001</v>
      </c>
      <c r="F157" s="28">
        <f>SUM(F143:F156)</f>
        <v>0</v>
      </c>
      <c r="G157" s="30">
        <f>C157+E157-F157</f>
        <v>151740328.40000001</v>
      </c>
      <c r="H157" s="20"/>
      <c r="I157" s="58">
        <f t="shared" si="12"/>
        <v>151740328.40000001</v>
      </c>
      <c r="J157" s="88"/>
      <c r="K157" s="26">
        <f>J141-I157</f>
        <v>46201951.599999994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20">
        <f t="shared" ref="G158:G203" si="14">C158+E158-F158</f>
        <v>0</v>
      </c>
      <c r="H158" s="20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38">
        <v>0</v>
      </c>
      <c r="F159" s="38">
        <v>0</v>
      </c>
      <c r="G159" s="20">
        <f t="shared" si="14"/>
        <v>0</v>
      </c>
      <c r="H159" s="20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20">
        <f t="shared" si="14"/>
        <v>0</v>
      </c>
      <c r="H160" s="20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20">
        <f t="shared" si="14"/>
        <v>0</v>
      </c>
      <c r="H161" s="20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38">
        <f>'[5]2024'!$IM$13</f>
        <v>5302900</v>
      </c>
      <c r="F162" s="38">
        <v>0</v>
      </c>
      <c r="G162" s="20">
        <f t="shared" si="14"/>
        <v>5302900</v>
      </c>
      <c r="H162" s="20"/>
      <c r="I162" s="81">
        <f>G162</f>
        <v>5302900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38">
        <v>0</v>
      </c>
      <c r="F163" s="38">
        <v>0</v>
      </c>
      <c r="G163" s="20">
        <f t="shared" si="14"/>
        <v>0</v>
      </c>
      <c r="H163" s="20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38">
        <v>0</v>
      </c>
      <c r="F164" s="38">
        <v>0</v>
      </c>
      <c r="G164" s="20">
        <f t="shared" si="14"/>
        <v>0</v>
      </c>
      <c r="H164" s="20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5302900</v>
      </c>
      <c r="F165" s="28"/>
      <c r="G165" s="30">
        <f t="shared" si="14"/>
        <v>5302900</v>
      </c>
      <c r="H165" s="20"/>
      <c r="I165" s="58">
        <f>G165</f>
        <v>5302900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20">
        <f t="shared" si="14"/>
        <v>0</v>
      </c>
      <c r="H166" s="20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38">
        <v>0</v>
      </c>
      <c r="F167" s="38">
        <v>0</v>
      </c>
      <c r="G167" s="20">
        <f t="shared" si="14"/>
        <v>0</v>
      </c>
      <c r="H167" s="20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30">
        <f>C168+E168-F168</f>
        <v>0</v>
      </c>
      <c r="H168" s="30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20"/>
      <c r="H169" s="20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38">
        <f>'[5]2024'!$JC$16</f>
        <v>1299000</v>
      </c>
      <c r="F170" s="38">
        <v>0</v>
      </c>
      <c r="G170" s="20">
        <f t="shared" si="14"/>
        <v>1299000</v>
      </c>
      <c r="H170" s="20"/>
      <c r="I170" s="34">
        <f>G170</f>
        <v>1299000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1299000</v>
      </c>
      <c r="F171" s="28">
        <f>SUM(F167:F170)</f>
        <v>0</v>
      </c>
      <c r="G171" s="30">
        <f>C171+E171-F171</f>
        <v>1299000</v>
      </c>
      <c r="H171" s="30"/>
      <c r="I171" s="58">
        <f>G171</f>
        <v>1299000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20">
        <f t="shared" si="14"/>
        <v>0</v>
      </c>
      <c r="H172" s="20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38">
        <v>0</v>
      </c>
      <c r="F173" s="38">
        <v>0</v>
      </c>
      <c r="G173" s="20">
        <f t="shared" si="14"/>
        <v>0</v>
      </c>
      <c r="H173" s="20"/>
      <c r="I173" s="34">
        <f t="shared" si="15"/>
        <v>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38">
        <f>'[5]2024'!$JK$10</f>
        <v>48000</v>
      </c>
      <c r="F174" s="38"/>
      <c r="G174" s="20">
        <f t="shared" si="14"/>
        <v>48000</v>
      </c>
      <c r="H174" s="20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38">
        <f>'[5]2024'!$JO$16</f>
        <v>2015000</v>
      </c>
      <c r="F175" s="38"/>
      <c r="G175" s="20">
        <f t="shared" si="14"/>
        <v>2015000</v>
      </c>
      <c r="H175" s="20"/>
      <c r="I175" s="38">
        <f t="shared" si="15"/>
        <v>2015000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38">
        <v>0</v>
      </c>
      <c r="F176" s="38"/>
      <c r="G176" s="20">
        <f t="shared" si="14"/>
        <v>0</v>
      </c>
      <c r="H176" s="20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2063000</v>
      </c>
      <c r="F177" s="28">
        <f>SUM(F173:F176)</f>
        <v>0</v>
      </c>
      <c r="G177" s="30">
        <f>C177+E177-F177</f>
        <v>2063000</v>
      </c>
      <c r="H177" s="30"/>
      <c r="I177" s="28">
        <f t="shared" si="15"/>
        <v>2063000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20">
        <f t="shared" si="14"/>
        <v>0</v>
      </c>
      <c r="H178" s="20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38">
        <f>'[5]2024'!$JU$10</f>
        <v>420833.33333333331</v>
      </c>
      <c r="F179" s="38">
        <v>0</v>
      </c>
      <c r="G179" s="20">
        <f>E179-F179</f>
        <v>420833.33333333331</v>
      </c>
      <c r="H179" s="20"/>
      <c r="I179" s="38">
        <f t="shared" si="15"/>
        <v>420833.33333333331</v>
      </c>
      <c r="J179" s="40"/>
      <c r="K179" s="44">
        <v>9257870.416666666</v>
      </c>
      <c r="L179" s="26">
        <f t="shared" ref="L179:L184" si="16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38">
        <v>0</v>
      </c>
      <c r="F180" s="38">
        <v>0</v>
      </c>
      <c r="G180" s="20">
        <f t="shared" ref="G180:G182" si="17">E180-F180</f>
        <v>0</v>
      </c>
      <c r="H180" s="20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38">
        <f>'[5]2024'!$KC$10</f>
        <v>821854.16666666663</v>
      </c>
      <c r="F181" s="38">
        <v>0</v>
      </c>
      <c r="G181" s="20">
        <f t="shared" si="17"/>
        <v>821854.16666666663</v>
      </c>
      <c r="H181" s="20"/>
      <c r="I181" s="38">
        <f t="shared" si="15"/>
        <v>821854.16666666663</v>
      </c>
      <c r="J181" s="40"/>
      <c r="K181" s="44">
        <v>34805208.333333336</v>
      </c>
      <c r="L181" s="26">
        <f t="shared" si="16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38">
        <f>'[5]2024'!$KG$10</f>
        <v>8941512.5</v>
      </c>
      <c r="F182" s="38">
        <v>0</v>
      </c>
      <c r="G182" s="20">
        <f t="shared" si="17"/>
        <v>8941512.5</v>
      </c>
      <c r="H182" s="20"/>
      <c r="I182" s="38">
        <f t="shared" si="15"/>
        <v>8941512.5</v>
      </c>
      <c r="J182" s="40"/>
      <c r="K182" s="44">
        <v>39943302.083333343</v>
      </c>
      <c r="L182" s="26">
        <f t="shared" si="16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38">
        <v>0</v>
      </c>
      <c r="F183" s="38">
        <v>0</v>
      </c>
      <c r="G183" s="20">
        <f t="shared" ref="G183" si="18">E183</f>
        <v>0</v>
      </c>
      <c r="H183" s="20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30">
        <f>E184-F184</f>
        <v>10184200</v>
      </c>
      <c r="H184" s="30"/>
      <c r="I184" s="28">
        <f t="shared" si="15"/>
        <v>10184200</v>
      </c>
      <c r="J184" s="88"/>
      <c r="K184" s="60">
        <f>SUM(K179:K183)</f>
        <v>85424810.781250015</v>
      </c>
      <c r="L184" s="26">
        <f t="shared" si="16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20"/>
      <c r="H185" s="20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38">
        <f>'[5]2024'!$KP$10</f>
        <v>54105000</v>
      </c>
      <c r="F186" s="38">
        <v>0</v>
      </c>
      <c r="G186" s="20">
        <f>E186-F186</f>
        <v>54105000</v>
      </c>
      <c r="H186" s="20"/>
      <c r="I186" s="38">
        <f t="shared" si="15"/>
        <v>54105000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38">
        <v>0</v>
      </c>
      <c r="F187" s="38"/>
      <c r="G187" s="20">
        <f t="shared" ref="G187:G192" si="19">E187-F187</f>
        <v>0</v>
      </c>
      <c r="H187" s="20"/>
      <c r="I187" s="38">
        <f t="shared" si="15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38">
        <v>0</v>
      </c>
      <c r="F188" s="38"/>
      <c r="G188" s="20">
        <f t="shared" si="19"/>
        <v>0</v>
      </c>
      <c r="H188" s="20"/>
      <c r="I188" s="34">
        <f t="shared" si="15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38">
        <v>0</v>
      </c>
      <c r="F189" s="38"/>
      <c r="G189" s="20">
        <f t="shared" si="19"/>
        <v>0</v>
      </c>
      <c r="H189" s="20"/>
      <c r="I189" s="34">
        <f t="shared" si="15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38">
        <v>0</v>
      </c>
      <c r="F190" s="38"/>
      <c r="G190" s="20">
        <f t="shared" si="19"/>
        <v>0</v>
      </c>
      <c r="H190" s="20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38">
        <f>'[5]2024'!$LF$12</f>
        <v>6388365</v>
      </c>
      <c r="F191" s="38">
        <f>'[5]2024'!$LG$12</f>
        <v>1978907</v>
      </c>
      <c r="G191" s="20">
        <f t="shared" si="19"/>
        <v>4409458</v>
      </c>
      <c r="H191" s="20"/>
      <c r="I191" s="34">
        <f t="shared" si="15"/>
        <v>4409458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38">
        <v>0</v>
      </c>
      <c r="F192" s="38"/>
      <c r="G192" s="20">
        <f t="shared" si="19"/>
        <v>0</v>
      </c>
      <c r="H192" s="20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60493365</v>
      </c>
      <c r="F193" s="28">
        <f>SUM(F186:F192)</f>
        <v>1978907</v>
      </c>
      <c r="G193" s="30">
        <f>E193-F193</f>
        <v>58514458</v>
      </c>
      <c r="H193" s="30"/>
      <c r="I193" s="58">
        <f>G193</f>
        <v>58514458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20">
        <f t="shared" si="14"/>
        <v>0</v>
      </c>
      <c r="H194" s="20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38">
        <f>'[5]2024'!$LJ$11</f>
        <v>862253</v>
      </c>
      <c r="F195" s="38"/>
      <c r="G195" s="20">
        <f t="shared" si="14"/>
        <v>862253</v>
      </c>
      <c r="H195" s="20"/>
      <c r="I195" s="34">
        <f t="shared" si="15"/>
        <v>862253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38">
        <f>'[5]2024'!$LN$14</f>
        <v>2708335</v>
      </c>
      <c r="F196" s="38"/>
      <c r="G196" s="20">
        <f t="shared" si="14"/>
        <v>2708335</v>
      </c>
      <c r="H196" s="20"/>
      <c r="I196" s="34">
        <f t="shared" si="15"/>
        <v>2708335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38">
        <f>'[5]2024'!$LR$16</f>
        <v>1966000</v>
      </c>
      <c r="F197" s="38"/>
      <c r="G197" s="20">
        <f t="shared" si="14"/>
        <v>1966000</v>
      </c>
      <c r="H197" s="20"/>
      <c r="I197" s="34">
        <f t="shared" si="15"/>
        <v>1966000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38">
        <f>'[5]2024'!$LV$11</f>
        <v>148000</v>
      </c>
      <c r="F198" s="38"/>
      <c r="G198" s="20">
        <f t="shared" si="14"/>
        <v>148000</v>
      </c>
      <c r="H198" s="20"/>
      <c r="I198" s="34">
        <f t="shared" si="15"/>
        <v>148000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38">
        <f>'[5]2024'!$LZ$10</f>
        <v>454788</v>
      </c>
      <c r="F199" s="38"/>
      <c r="G199" s="20">
        <f t="shared" si="14"/>
        <v>454788</v>
      </c>
      <c r="H199" s="20"/>
      <c r="I199" s="34">
        <f t="shared" si="15"/>
        <v>454788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38">
        <v>0</v>
      </c>
      <c r="F200" s="38"/>
      <c r="G200" s="20">
        <f t="shared" si="14"/>
        <v>0</v>
      </c>
      <c r="H200" s="20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38">
        <v>0</v>
      </c>
      <c r="F201" s="38"/>
      <c r="G201" s="20">
        <f t="shared" si="14"/>
        <v>0</v>
      </c>
      <c r="H201" s="20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82">
        <f>'[5]2024'!$ML$22</f>
        <v>8224600</v>
      </c>
      <c r="F202" s="38">
        <v>0</v>
      </c>
      <c r="G202" s="20">
        <f>C202+E202-F202</f>
        <v>8224600</v>
      </c>
      <c r="H202" s="20"/>
      <c r="I202" s="34">
        <f>G202</f>
        <v>8224600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38">
        <v>0</v>
      </c>
      <c r="F203" s="38"/>
      <c r="G203" s="20">
        <f t="shared" si="14"/>
        <v>0</v>
      </c>
      <c r="H203" s="20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14363976</v>
      </c>
      <c r="F204" s="28">
        <f>SUM(F195:F203)</f>
        <v>0</v>
      </c>
      <c r="G204" s="30">
        <f>C204+E204-F204</f>
        <v>14363976</v>
      </c>
      <c r="H204" s="30"/>
      <c r="I204" s="58">
        <f>G204</f>
        <v>14363976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20"/>
      <c r="H205" s="20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38">
        <v>0</v>
      </c>
      <c r="F206" s="38"/>
      <c r="G206" s="20"/>
      <c r="H206" s="20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2323052.61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38">
        <v>0</v>
      </c>
      <c r="F207" s="38">
        <f>'[5]2024'!$NB$10</f>
        <v>1263938</v>
      </c>
      <c r="G207" s="20"/>
      <c r="H207" s="20">
        <f t="shared" si="20"/>
        <v>1263938</v>
      </c>
      <c r="I207" s="34">
        <f t="shared" si="15"/>
        <v>0</v>
      </c>
      <c r="J207" s="40">
        <f t="shared" si="15"/>
        <v>1263938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38">
        <v>0</v>
      </c>
      <c r="F208" s="38"/>
      <c r="G208" s="20"/>
      <c r="H208" s="20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38">
        <v>0</v>
      </c>
      <c r="F209" s="38">
        <f>'[5]2024'!$NJ$10</f>
        <v>76815</v>
      </c>
      <c r="G209" s="20"/>
      <c r="H209" s="20">
        <f t="shared" si="20"/>
        <v>76815</v>
      </c>
      <c r="I209" s="34">
        <f t="shared" si="15"/>
        <v>0</v>
      </c>
      <c r="J209" s="40">
        <f t="shared" si="15"/>
        <v>76815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38">
        <v>0</v>
      </c>
      <c r="F210" s="38">
        <f>'[5]2024'!$NN$10</f>
        <v>385640</v>
      </c>
      <c r="G210" s="20"/>
      <c r="H210" s="20">
        <f t="shared" si="20"/>
        <v>385640</v>
      </c>
      <c r="I210" s="34">
        <f t="shared" si="15"/>
        <v>0</v>
      </c>
      <c r="J210" s="40">
        <f t="shared" si="15"/>
        <v>385640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38">
        <v>0</v>
      </c>
      <c r="F211" s="38">
        <f>'[5]2024'!$QS$10</f>
        <v>594363</v>
      </c>
      <c r="G211" s="20"/>
      <c r="H211" s="20">
        <f t="shared" si="20"/>
        <v>594363</v>
      </c>
      <c r="I211" s="34"/>
      <c r="J211" s="40">
        <f t="shared" si="15"/>
        <v>594363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38">
        <v>0</v>
      </c>
      <c r="F212" s="38">
        <f>'[5]2024'!$RZ$10</f>
        <v>2296.61</v>
      </c>
      <c r="G212" s="20"/>
      <c r="H212" s="20">
        <f t="shared" si="20"/>
        <v>2296.61</v>
      </c>
      <c r="I212" s="34"/>
      <c r="J212" s="40">
        <f t="shared" si="15"/>
        <v>2296.61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38">
        <v>0</v>
      </c>
      <c r="F213" s="38">
        <v>0</v>
      </c>
      <c r="G213" s="20"/>
      <c r="H213" s="20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38">
        <v>0</v>
      </c>
      <c r="F214" s="38">
        <f>'[5]2024'!$NV$12</f>
        <v>767971</v>
      </c>
      <c r="G214" s="20"/>
      <c r="H214" s="20">
        <f t="shared" si="20"/>
        <v>767971</v>
      </c>
      <c r="I214" s="34">
        <f t="shared" si="15"/>
        <v>0</v>
      </c>
      <c r="J214" s="22">
        <f t="shared" si="15"/>
        <v>767971</v>
      </c>
      <c r="K214" s="65">
        <f>SUM(J213:J214)</f>
        <v>767971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3091023.61</v>
      </c>
      <c r="G215" s="30"/>
      <c r="H215" s="30">
        <f>F215-E215</f>
        <v>3091023.61</v>
      </c>
      <c r="I215" s="58">
        <f t="shared" si="15"/>
        <v>0</v>
      </c>
      <c r="J215" s="88">
        <f>H215</f>
        <v>3091023.61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20"/>
      <c r="H216" s="20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38"/>
      <c r="F217" s="38">
        <v>0</v>
      </c>
      <c r="G217" s="20">
        <f>E217</f>
        <v>0</v>
      </c>
      <c r="H217" s="20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486613.32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38">
        <f>'[5]2024'!$OC$11</f>
        <v>262788</v>
      </c>
      <c r="F218" s="38">
        <v>0</v>
      </c>
      <c r="G218" s="20">
        <f t="shared" ref="G218:G228" si="21">E218</f>
        <v>262788</v>
      </c>
      <c r="H218" s="20"/>
      <c r="I218" s="34">
        <f t="shared" si="15"/>
        <v>262788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82"/>
      <c r="F219" s="38">
        <v>0</v>
      </c>
      <c r="G219" s="20">
        <f t="shared" si="21"/>
        <v>0</v>
      </c>
      <c r="H219" s="20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38">
        <f>'[5]2024'!$OK$11</f>
        <v>17365</v>
      </c>
      <c r="F220" s="38">
        <v>0</v>
      </c>
      <c r="G220" s="20">
        <f t="shared" si="21"/>
        <v>17365</v>
      </c>
      <c r="H220" s="20"/>
      <c r="I220" s="34">
        <f t="shared" si="15"/>
        <v>17365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38">
        <f>'[5]2024'!$OO$10</f>
        <v>77128</v>
      </c>
      <c r="F221" s="38">
        <v>0</v>
      </c>
      <c r="G221" s="20">
        <f t="shared" si="21"/>
        <v>77128</v>
      </c>
      <c r="H221" s="20"/>
      <c r="I221" s="34">
        <f t="shared" si="15"/>
        <v>77128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38">
        <f>'[5]2024'!$QV$11</f>
        <v>128873</v>
      </c>
      <c r="F222" s="38"/>
      <c r="G222" s="20">
        <f t="shared" si="21"/>
        <v>128873</v>
      </c>
      <c r="H222" s="20"/>
      <c r="I222" s="34">
        <f t="shared" si="15"/>
        <v>128873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38">
        <f>'[5]2024'!$SC$10</f>
        <v>459.32</v>
      </c>
      <c r="F223" s="38"/>
      <c r="G223" s="20">
        <f t="shared" si="21"/>
        <v>459.32</v>
      </c>
      <c r="H223" s="20"/>
      <c r="I223" s="34">
        <f t="shared" si="15"/>
        <v>459.32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38">
        <v>0</v>
      </c>
      <c r="F224" s="38"/>
      <c r="G224" s="20">
        <f t="shared" si="21"/>
        <v>0</v>
      </c>
      <c r="H224" s="20"/>
      <c r="I224" s="34">
        <f t="shared" si="15"/>
        <v>0</v>
      </c>
      <c r="J224" s="40">
        <f t="shared" si="15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38">
        <f>'[5]2024'!$OX$13</f>
        <v>1074400</v>
      </c>
      <c r="F225" s="38">
        <v>0</v>
      </c>
      <c r="G225" s="20">
        <f>E225-F225</f>
        <v>1074400</v>
      </c>
      <c r="H225" s="20"/>
      <c r="I225" s="34">
        <f t="shared" si="15"/>
        <v>1074400</v>
      </c>
      <c r="J225" s="40">
        <f t="shared" si="15"/>
        <v>0</v>
      </c>
      <c r="K225" s="26">
        <f>SUM(I224:I228)</f>
        <v>20271600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38">
        <v>0</v>
      </c>
      <c r="F226" s="38"/>
      <c r="G226" s="20">
        <f t="shared" si="21"/>
        <v>0</v>
      </c>
      <c r="H226" s="20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38">
        <f>'[5]2024'!$PJ$10</f>
        <v>4997200</v>
      </c>
      <c r="F227" s="38"/>
      <c r="G227" s="20">
        <f t="shared" si="21"/>
        <v>4997200</v>
      </c>
      <c r="H227" s="20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38">
        <f>'[5]2024'!$PF$10</f>
        <v>14200000</v>
      </c>
      <c r="F228" s="38"/>
      <c r="G228" s="20">
        <f t="shared" si="21"/>
        <v>14200000</v>
      </c>
      <c r="H228" s="20"/>
      <c r="I228" s="34">
        <f t="shared" si="15"/>
        <v>14200000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20758213.32</v>
      </c>
      <c r="F229" s="28">
        <f>SUM(F217:F228)</f>
        <v>0</v>
      </c>
      <c r="G229" s="30">
        <f>SUM(G217:G228)</f>
        <v>20758213.32</v>
      </c>
      <c r="H229" s="30">
        <f>SUM(H218:H228)</f>
        <v>0</v>
      </c>
      <c r="I229" s="58">
        <f>G229</f>
        <v>20758213.32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989711.4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3190653751.3299999</v>
      </c>
      <c r="F231" s="58">
        <f>F229+F204+F193+F184+F177+F171+F165+F157+F124+F104+F93+F88+F55+F47+F28+F19+F15+F141+F100+F168+F120+F85+F65+F39+F75+F215</f>
        <v>3190653751.3300004</v>
      </c>
      <c r="G231" s="27">
        <f>G229+G204+G193+G184+G177+G171+G168+G157+G85+G65+G55+G47+G42+G39+G28+G19+G15+G165</f>
        <v>10035363468.610001</v>
      </c>
      <c r="H231" s="27">
        <f>H215+H141+H124+H117+H109+H104+H100+H93+H75+H112+H120</f>
        <v>10035363468.610001</v>
      </c>
      <c r="I231" s="87">
        <f>I229+I215+I204+I193+I184+I177+I171+I157+I141+I165+I168</f>
        <v>264226075.72</v>
      </c>
      <c r="J231" s="87">
        <f>J229+J215+J204+J193+J184+J177+J171+J157+J141</f>
        <v>201033303.61000001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-63192772.109999985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264226075.72</v>
      </c>
      <c r="J233" s="88">
        <f>J231-J232</f>
        <v>264226075.72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-63192772.109999985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-63192772.109999985</v>
      </c>
    </row>
    <row r="237" spans="1:13" x14ac:dyDescent="0.25">
      <c r="E237" s="91"/>
      <c r="J237" s="26">
        <f>'FEB 24'!J232</f>
        <v>-5685487.7700000107</v>
      </c>
    </row>
    <row r="238" spans="1:13" x14ac:dyDescent="0.25">
      <c r="G238" t="s">
        <v>171</v>
      </c>
      <c r="J238" s="26">
        <f>J236+J237</f>
        <v>-68878259.879999995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0" zoomScaleNormal="100" workbookViewId="0">
      <selection activeCell="H28" sqref="H28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'[5]2024'!$B$1074</f>
        <v>893526007.97878373</v>
      </c>
      <c r="F7" s="19">
        <f>'[5]2024'!$C$1074</f>
        <v>887633741</v>
      </c>
      <c r="G7" s="17">
        <f>C7+E7-F7</f>
        <v>7908706.9787837267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38">
        <v>0</v>
      </c>
      <c r="F8" s="38"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38">
        <f>'[5]2024'!$J$291</f>
        <v>81022802</v>
      </c>
      <c r="F9" s="38">
        <f>'[5]2024'!$K$291</f>
        <v>694914807</v>
      </c>
      <c r="G9" s="17">
        <f t="shared" si="0"/>
        <v>771352780</v>
      </c>
      <c r="H9" s="17"/>
      <c r="I9" s="39"/>
      <c r="J9" s="40"/>
      <c r="K9" s="5"/>
      <c r="L9" s="26">
        <f>F9-E9</f>
        <v>613892005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38">
        <f>'[5]2024'!$N$20</f>
        <v>2526735</v>
      </c>
      <c r="F10" s="38">
        <f>'[5]2024'!$O$20</f>
        <v>17850</v>
      </c>
      <c r="G10" s="17">
        <f t="shared" si="0"/>
        <v>94692015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38">
        <v>0</v>
      </c>
      <c r="F11" s="38"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38">
        <f>'[5]2024'!$V$38</f>
        <v>10463930</v>
      </c>
      <c r="F12" s="38">
        <f>'[5]2024'!$W$38</f>
        <v>79725</v>
      </c>
      <c r="G12" s="17">
        <f t="shared" si="0"/>
        <v>465726476</v>
      </c>
      <c r="H12" s="17"/>
      <c r="I12" s="39"/>
      <c r="J12" s="40"/>
      <c r="K12" s="23">
        <f>SUM(G8:G14)</f>
        <v>2112011557.8199999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38">
        <f>'[5]2024'!$QN$18</f>
        <v>556387</v>
      </c>
      <c r="F13" s="38">
        <f>'[5]2024'!$QO$18</f>
        <v>121270</v>
      </c>
      <c r="G13" s="17">
        <f t="shared" si="0"/>
        <v>728999823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38">
        <f>'[5]2024'!$RU$179</f>
        <v>59532261.530000001</v>
      </c>
      <c r="F14" s="38">
        <f>'[5]2024'!$RV$179</f>
        <v>46193212.710000001</v>
      </c>
      <c r="G14" s="17">
        <f t="shared" si="0"/>
        <v>51240463.82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1047628123.5087837</v>
      </c>
      <c r="F15" s="28">
        <f>SUM(F7:F14)</f>
        <v>1628960605.71</v>
      </c>
      <c r="G15" s="27">
        <f>C15+E15-F15</f>
        <v>2119920264.7987838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38">
        <f>'[5]2024'!$AB$202</f>
        <v>66702220</v>
      </c>
      <c r="F17" s="38">
        <f>'[5]2024'!$AB$171</f>
        <v>65974523</v>
      </c>
      <c r="G17" s="17">
        <f t="shared" si="1"/>
        <v>727697</v>
      </c>
      <c r="H17" s="17"/>
      <c r="I17" s="39"/>
      <c r="J17" s="40"/>
      <c r="K17" s="26">
        <f>G17-'[2]FC Samya'!$F$103</f>
        <v>-2358666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38">
        <f>'[5]2024'!$AB$209</f>
        <v>80660373</v>
      </c>
      <c r="F18" s="38">
        <f>'[5]2024'!$AB$200</f>
        <v>60581204.978783786</v>
      </c>
      <c r="G18" s="17">
        <f t="shared" si="1"/>
        <v>328320260.02121621</v>
      </c>
      <c r="H18" s="17"/>
      <c r="I18" s="39"/>
      <c r="J18" s="40"/>
      <c r="K18" s="37">
        <f>E18-F18</f>
        <v>20079168.021216214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147362593</v>
      </c>
      <c r="F19" s="28">
        <f>SUM(F17:F18)</f>
        <v>126555727.97878379</v>
      </c>
      <c r="G19" s="27">
        <f>C19+E19-F19</f>
        <v>329047957.02121621</v>
      </c>
      <c r="H19" s="27"/>
      <c r="I19" s="79"/>
      <c r="J19" s="40"/>
      <c r="K19" s="26">
        <f>'[1]OKTOBER JL'!G9+'FEB 24'!G9</f>
        <v>1661547238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38">
        <v>0</v>
      </c>
      <c r="F21" s="82"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38">
        <v>0</v>
      </c>
      <c r="F22" s="38"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38">
        <v>0</v>
      </c>
      <c r="F23" s="82"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38">
        <v>0</v>
      </c>
      <c r="F24" s="38"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38">
        <v>0</v>
      </c>
      <c r="F25" s="38"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v>0</v>
      </c>
      <c r="F26" s="19">
        <f>'[1]FEBRUARI JL 23 '!F26+'[1]MARET 23'!F26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v>0</v>
      </c>
      <c r="F27" s="19">
        <f>'[1]FEBRUARI JL 23 '!F27+'[1]MARET 23'!F27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38"/>
      <c r="F30" s="38"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38"/>
      <c r="F31" s="38"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38"/>
      <c r="F32" s="38"/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38"/>
      <c r="F33" s="38"/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38"/>
      <c r="F34" s="38"/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38"/>
      <c r="F35" s="38"/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38"/>
      <c r="F36" s="38"/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38"/>
      <c r="F37" s="38"/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38"/>
      <c r="F38" s="38"/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38"/>
      <c r="F41" s="38"/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38">
        <f>'[5]2024'!$AH$98</f>
        <v>377726940</v>
      </c>
      <c r="F44" s="38">
        <f>'[5]2024'!$AI$98</f>
        <v>80954219.590000004</v>
      </c>
      <c r="G44" s="17">
        <f>C44+E44-F44</f>
        <v>690409696.40999997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38">
        <v>0</v>
      </c>
      <c r="F45" s="82"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377726940</v>
      </c>
      <c r="F47" s="28">
        <f>SUM(F44:F46)</f>
        <v>80954219.590000004</v>
      </c>
      <c r="G47" s="27">
        <f>C47+E47-F47</f>
        <v>705409696.40999997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38">
        <v>0</v>
      </c>
      <c r="F49" s="38"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38">
        <v>0</v>
      </c>
      <c r="F50" s="38"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38">
        <v>0</v>
      </c>
      <c r="F51" s="38">
        <v>0</v>
      </c>
      <c r="G51" s="17">
        <f>C51+E51-F51</f>
        <v>0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38">
        <v>0</v>
      </c>
      <c r="F52" s="38"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38">
        <f>'[5]2024'!$BJ$14</f>
        <v>1177916</v>
      </c>
      <c r="F53" s="38">
        <v>0</v>
      </c>
      <c r="G53" s="17">
        <f>C53+E53-F53</f>
        <v>1177916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38">
        <v>0</v>
      </c>
      <c r="F54" s="38"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1177916</v>
      </c>
      <c r="F55" s="28">
        <f>SUM(F49:F54)</f>
        <v>0</v>
      </c>
      <c r="G55" s="27">
        <f>C55+E55-F55</f>
        <v>1177916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38"/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38">
        <v>0</v>
      </c>
      <c r="F60" s="38"/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38">
        <v>0</v>
      </c>
      <c r="F61" s="38"/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38">
        <v>0</v>
      </c>
      <c r="F62" s="38"/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38">
        <v>0</v>
      </c>
      <c r="F63" s="38"/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38">
        <v>0</v>
      </c>
      <c r="F64" s="38"/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38"/>
      <c r="F67" s="38"/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38">
        <v>0</v>
      </c>
      <c r="F70" s="38">
        <f>'[5]2024'!$CS$14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38">
        <v>0</v>
      </c>
      <c r="F71" s="38"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38">
        <v>0</v>
      </c>
      <c r="F72" s="38">
        <f>'[5]2024'!$DA$14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38">
        <v>0</v>
      </c>
      <c r="F73" s="38">
        <f>'[5]2024'!$DE$14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38">
        <v>0</v>
      </c>
      <c r="F74" s="38"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38">
        <v>0</v>
      </c>
      <c r="F77" s="38"/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38">
        <v>0</v>
      </c>
      <c r="F78" s="38"/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38">
        <v>0</v>
      </c>
      <c r="F79" s="38"/>
      <c r="G79" s="17">
        <f t="shared" si="6"/>
        <v>950000000</v>
      </c>
      <c r="H79" s="17"/>
      <c r="I79" s="39"/>
      <c r="J79" s="40"/>
      <c r="K79" s="46">
        <f>E15+E19+E28+E47+E55+E75+E88+E93</f>
        <v>2946455920.5087838</v>
      </c>
      <c r="L79" s="37">
        <f>F15+F19+F28+F47+F88+F93</f>
        <v>3112924424.2787838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38">
        <v>0</v>
      </c>
      <c r="F80" s="38">
        <v>0</v>
      </c>
      <c r="G80" s="17">
        <f t="shared" si="6"/>
        <v>0</v>
      </c>
      <c r="H80" s="17"/>
      <c r="I80" s="39"/>
      <c r="J80" s="40"/>
      <c r="K80" s="5"/>
      <c r="L80" s="26">
        <f>L79-K79</f>
        <v>166468503.76999998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38">
        <v>0</v>
      </c>
      <c r="F81" s="38"/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38">
        <v>0</v>
      </c>
      <c r="F82" s="38"/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38">
        <f>'[5]2024'!$TI$21</f>
        <v>179000000</v>
      </c>
      <c r="F83" s="38">
        <f>'[6]2023'!$TJ$35</f>
        <v>0</v>
      </c>
      <c r="G83" s="17">
        <f t="shared" si="6"/>
        <v>256231000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38">
        <f>'[5]2024'!$TM$16</f>
        <v>2000000</v>
      </c>
      <c r="F84" s="38"/>
      <c r="G84" s="17">
        <f t="shared" si="6"/>
        <v>492000000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181000000</v>
      </c>
      <c r="F85" s="28">
        <f>SUM(F77:F84)</f>
        <v>0</v>
      </c>
      <c r="G85" s="27">
        <f>C85+E85-F85</f>
        <v>2848844735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38">
        <f>'[5]2024'!$EB$930</f>
        <v>893526008</v>
      </c>
      <c r="F87" s="38">
        <f>'[5]2024'!$EC$930</f>
        <v>893526008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893526008</v>
      </c>
      <c r="F88" s="28">
        <f>SUM(F87)</f>
        <v>893526008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38">
        <f>'[5]2024'!$EH$209</f>
        <v>37809800</v>
      </c>
      <c r="F90" s="38">
        <f>'[5]2024'!$EH$163</f>
        <v>32123000</v>
      </c>
      <c r="G90" s="17"/>
      <c r="H90" s="17">
        <f>D90-E90+F90</f>
        <v>73008076</v>
      </c>
      <c r="I90" s="39"/>
      <c r="J90" s="40"/>
      <c r="K90" s="35"/>
      <c r="L90" s="26">
        <f>H90+H91</f>
        <v>380013185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83">
        <f>'[5]2024'!$EH$272</f>
        <v>441224540</v>
      </c>
      <c r="F91" s="38">
        <f>'[5]2024'!$EH$198</f>
        <v>350804863</v>
      </c>
      <c r="G91" s="17"/>
      <c r="H91" s="17">
        <f t="shared" si="7"/>
        <v>307005109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83"/>
      <c r="F92" s="38"/>
      <c r="G92" s="17"/>
      <c r="H92" s="17">
        <f t="shared" si="7"/>
        <v>0</v>
      </c>
      <c r="I92" s="39"/>
      <c r="J92" s="40"/>
      <c r="K92" s="23"/>
      <c r="L92" s="37">
        <f>L91-L90</f>
        <v>-310042085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479034340</v>
      </c>
      <c r="F93" s="28">
        <f>SUM(F90:F92)</f>
        <v>382927863</v>
      </c>
      <c r="G93" s="27"/>
      <c r="H93" s="27">
        <f>D93-E93+F93</f>
        <v>380013185</v>
      </c>
      <c r="I93" s="79"/>
      <c r="J93" s="40"/>
      <c r="K93" s="23">
        <f>E93-F93</f>
        <v>96106477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38">
        <f>'[5]2024'!$EJ$68</f>
        <v>0</v>
      </c>
      <c r="F95" s="38">
        <f>'[5]2024'!$EK$68</f>
        <v>10032784</v>
      </c>
      <c r="G95" s="17"/>
      <c r="H95" s="17">
        <f>D95-E95+F95</f>
        <v>10032784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38">
        <v>0</v>
      </c>
      <c r="F96" s="38"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38">
        <v>0</v>
      </c>
      <c r="F97" s="38"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38"/>
      <c r="F98" s="38"/>
      <c r="G98" s="17"/>
      <c r="H98" s="17"/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38"/>
      <c r="F99" s="38"/>
      <c r="G99" s="17"/>
      <c r="H99" s="17"/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0</v>
      </c>
      <c r="F100" s="53">
        <f>SUM(F95:F99)</f>
        <v>10032784</v>
      </c>
      <c r="G100" s="27"/>
      <c r="H100" s="27">
        <f>D100-E100+F100</f>
        <v>60820882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38">
        <v>0</v>
      </c>
      <c r="F102" s="38"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38">
        <v>0</v>
      </c>
      <c r="F103" s="38"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38">
        <v>0</v>
      </c>
      <c r="F106" s="38"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38">
        <v>0</v>
      </c>
      <c r="F107" s="38"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82">
        <v>0</v>
      </c>
      <c r="F108" s="82"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53">
        <f>SUM(F106:F108)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38">
        <v>0</v>
      </c>
      <c r="F111" s="38"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38">
        <v>0</v>
      </c>
      <c r="F114" s="38"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38">
        <v>0</v>
      </c>
      <c r="F115" s="38"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38">
        <v>0</v>
      </c>
      <c r="F116" s="38"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38">
        <v>0</v>
      </c>
      <c r="F119" s="38"/>
      <c r="G119" s="17"/>
      <c r="H119" s="17">
        <f t="shared" si="8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38"/>
      <c r="G120" s="17"/>
      <c r="H120" s="27">
        <f t="shared" si="8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38">
        <v>0</v>
      </c>
      <c r="F122" s="38"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82">
        <v>0</v>
      </c>
      <c r="F123" s="38"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38">
        <v>0</v>
      </c>
      <c r="F126" s="38">
        <f>'[5]2024'!$GE$15</f>
        <v>87570035</v>
      </c>
      <c r="G126" s="17"/>
      <c r="H126" s="17">
        <f t="shared" si="8"/>
        <v>87570035</v>
      </c>
      <c r="I126" s="39"/>
      <c r="J126" s="34">
        <f>H126</f>
        <v>87570035</v>
      </c>
      <c r="K126" s="37">
        <f>'[5]2024'!$GE$12</f>
        <v>31315315</v>
      </c>
      <c r="L126" s="26">
        <f>'[5]2024'!$GF$15</f>
        <v>56254720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38"/>
      <c r="F127" s="38">
        <f>'[5]2024'!$GI$13</f>
        <v>6457500</v>
      </c>
      <c r="G127" s="17"/>
      <c r="H127" s="17">
        <f t="shared" si="8"/>
        <v>6457500</v>
      </c>
      <c r="I127" s="39"/>
      <c r="J127" s="34">
        <f t="shared" ref="J127:J137" si="9">H127</f>
        <v>6457500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38"/>
      <c r="F128" s="38">
        <f>'[5]2024'!$GI$14</f>
        <v>3935000</v>
      </c>
      <c r="G128" s="17"/>
      <c r="H128" s="17">
        <f t="shared" si="8"/>
        <v>3935000</v>
      </c>
      <c r="I128" s="39"/>
      <c r="J128" s="34">
        <f t="shared" si="9"/>
        <v>3935000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38"/>
      <c r="F129" s="38">
        <f>'[5]2024'!$GI$15</f>
        <v>987500</v>
      </c>
      <c r="G129" s="17"/>
      <c r="H129" s="17">
        <f t="shared" si="8"/>
        <v>987500</v>
      </c>
      <c r="I129" s="39"/>
      <c r="J129" s="34">
        <f t="shared" si="9"/>
        <v>987500</v>
      </c>
      <c r="K129" s="26">
        <f>SUM(J127:J129)</f>
        <v>11380000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38">
        <v>0</v>
      </c>
      <c r="F130" s="38">
        <f>'[5]2024'!$GM$12</f>
        <v>51498468</v>
      </c>
      <c r="G130" s="17"/>
      <c r="H130" s="17">
        <f t="shared" si="8"/>
        <v>51498468</v>
      </c>
      <c r="I130" s="39"/>
      <c r="J130" s="34">
        <f t="shared" si="9"/>
        <v>51498468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38"/>
      <c r="F131" s="38"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38"/>
      <c r="F132" s="38"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38"/>
      <c r="F133" s="38">
        <f>'[5]2024'!$TB$12</f>
        <v>2305500</v>
      </c>
      <c r="G133" s="17"/>
      <c r="H133" s="17">
        <f t="shared" si="8"/>
        <v>2305500</v>
      </c>
      <c r="I133" s="39"/>
      <c r="J133" s="34">
        <f t="shared" si="9"/>
        <v>2305500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38">
        <v>0</v>
      </c>
      <c r="F134" s="38">
        <f>'[5]2024'!$HC$12</f>
        <v>8393333</v>
      </c>
      <c r="G134" s="17"/>
      <c r="H134" s="17">
        <f t="shared" si="8"/>
        <v>8393333</v>
      </c>
      <c r="I134" s="80"/>
      <c r="J134" s="34">
        <f t="shared" si="9"/>
        <v>8393333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38"/>
      <c r="F135" s="38"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38"/>
      <c r="F136" s="38">
        <v>0</v>
      </c>
      <c r="G136" s="17"/>
      <c r="H136" s="17">
        <f t="shared" si="8"/>
        <v>0</v>
      </c>
      <c r="I136" s="80"/>
      <c r="J136" s="34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38">
        <v>0</v>
      </c>
      <c r="F137" s="38">
        <v>0</v>
      </c>
      <c r="G137" s="17"/>
      <c r="H137" s="17">
        <f t="shared" si="8"/>
        <v>0</v>
      </c>
      <c r="I137" s="80"/>
      <c r="J137" s="34">
        <f t="shared" si="9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38">
        <v>0</v>
      </c>
      <c r="F138" s="38">
        <v>0</v>
      </c>
      <c r="G138" s="17"/>
      <c r="H138" s="17">
        <f t="shared" si="8"/>
        <v>0</v>
      </c>
      <c r="I138" s="80"/>
      <c r="J138" s="34">
        <f>H138</f>
        <v>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38">
        <v>0</v>
      </c>
      <c r="F139" s="38"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38">
        <v>0</v>
      </c>
      <c r="F140" s="38"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161147336</v>
      </c>
      <c r="G141" s="27"/>
      <c r="H141" s="27">
        <f>D141-E141+F141</f>
        <v>161147336</v>
      </c>
      <c r="I141" s="87"/>
      <c r="J141" s="58">
        <f>H141</f>
        <v>161147336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38">
        <f>'[5]2024'!$HF$53</f>
        <v>31935452</v>
      </c>
      <c r="F143" s="38">
        <f>'[6]2023'!$HG$184</f>
        <v>0</v>
      </c>
      <c r="G143" s="17">
        <f>C143+E143-F143</f>
        <v>31935452</v>
      </c>
      <c r="H143" s="17"/>
      <c r="I143" s="34">
        <f t="shared" ref="I143:I157" si="11">G143</f>
        <v>31935452</v>
      </c>
      <c r="J143" s="40"/>
      <c r="K143" s="37">
        <f>I143-L143</f>
        <v>12795552</v>
      </c>
      <c r="L143" s="26">
        <f>'[5]2024'!$HH$51</f>
        <v>19139900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38">
        <f>'[5]2024'!$HJ$13</f>
        <v>2628600</v>
      </c>
      <c r="F144" s="38">
        <f>'[6]2023'!$HG$184</f>
        <v>0</v>
      </c>
      <c r="G144" s="17">
        <f t="shared" ref="G144:G156" si="12">C144+E144-F144</f>
        <v>2628600</v>
      </c>
      <c r="H144" s="17"/>
      <c r="I144" s="34">
        <f t="shared" si="11"/>
        <v>2628600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38">
        <f>'[5]2024'!$HJ$14</f>
        <v>1301600</v>
      </c>
      <c r="F145" s="38">
        <f>'[6]2023'!$HG$184</f>
        <v>0</v>
      </c>
      <c r="G145" s="17">
        <f t="shared" si="12"/>
        <v>1301600</v>
      </c>
      <c r="H145" s="17"/>
      <c r="I145" s="34">
        <f t="shared" si="11"/>
        <v>1301600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38">
        <f>'[5]2024'!$HJ$15</f>
        <v>0</v>
      </c>
      <c r="F146" s="38">
        <f>'[6]2023'!$HG$184</f>
        <v>0</v>
      </c>
      <c r="G146" s="17">
        <f t="shared" si="12"/>
        <v>0</v>
      </c>
      <c r="H146" s="17"/>
      <c r="I146" s="34">
        <f t="shared" si="11"/>
        <v>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82">
        <v>0</v>
      </c>
      <c r="F147" s="38">
        <f>'[6]2023'!$HG$184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38">
        <f>'[5]2024'!$HS$36</f>
        <v>39744722.590000004</v>
      </c>
      <c r="F148" s="38">
        <v>0</v>
      </c>
      <c r="G148" s="17">
        <f t="shared" si="12"/>
        <v>39744722.590000004</v>
      </c>
      <c r="H148" s="17"/>
      <c r="I148" s="34">
        <f t="shared" si="11"/>
        <v>39744722.590000004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93">
        <f>'[5]2024'!$TE$18</f>
        <v>2074950</v>
      </c>
      <c r="F149" s="38">
        <v>0</v>
      </c>
      <c r="G149" s="17">
        <f t="shared" si="12"/>
        <v>2074950</v>
      </c>
      <c r="H149" s="17"/>
      <c r="I149" s="34">
        <f t="shared" si="11"/>
        <v>2074950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38">
        <v>0</v>
      </c>
      <c r="F150" s="38"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38">
        <f>'[5]2024'!$ID$31</f>
        <v>10274745</v>
      </c>
      <c r="F151" s="38">
        <f>'[5]2024'!$IE$21</f>
        <v>0</v>
      </c>
      <c r="G151" s="17">
        <f t="shared" si="12"/>
        <v>10274745</v>
      </c>
      <c r="H151" s="17"/>
      <c r="I151" s="34">
        <f t="shared" si="11"/>
        <v>10274745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38">
        <v>0</v>
      </c>
      <c r="F152" s="38"/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38">
        <v>0</v>
      </c>
      <c r="F153" s="38"/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38">
        <v>0</v>
      </c>
      <c r="F154" s="38">
        <v>0</v>
      </c>
      <c r="G154" s="17">
        <f t="shared" si="12"/>
        <v>0</v>
      </c>
      <c r="H154" s="17"/>
      <c r="I154" s="34">
        <f t="shared" si="11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38">
        <v>0</v>
      </c>
      <c r="F155" s="38"/>
      <c r="G155" s="17">
        <f t="shared" si="12"/>
        <v>0</v>
      </c>
      <c r="H155" s="17"/>
      <c r="I155" s="34">
        <f t="shared" si="11"/>
        <v>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38">
        <v>0</v>
      </c>
      <c r="F156" s="38"/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87960069.590000004</v>
      </c>
      <c r="F157" s="28">
        <f>SUM(F143:F156)</f>
        <v>0</v>
      </c>
      <c r="G157" s="27">
        <f>C157+E157-F157</f>
        <v>87960069.590000004</v>
      </c>
      <c r="H157" s="17"/>
      <c r="I157" s="58">
        <f t="shared" si="11"/>
        <v>87960069.590000004</v>
      </c>
      <c r="J157" s="88"/>
      <c r="K157" s="26">
        <f>J141-I157</f>
        <v>73187266.409999996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38">
        <v>0</v>
      </c>
      <c r="F159" s="38"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38">
        <v>0</v>
      </c>
      <c r="F162" s="38">
        <v>0</v>
      </c>
      <c r="G162" s="17">
        <f t="shared" si="13"/>
        <v>0</v>
      </c>
      <c r="H162" s="17"/>
      <c r="I162" s="81">
        <f>G162</f>
        <v>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38">
        <v>0</v>
      </c>
      <c r="F163" s="38"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38">
        <v>0</v>
      </c>
      <c r="F164" s="38"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0</v>
      </c>
      <c r="F165" s="28"/>
      <c r="G165" s="27">
        <f t="shared" si="13"/>
        <v>0</v>
      </c>
      <c r="H165" s="17"/>
      <c r="I165" s="58">
        <f>G165</f>
        <v>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38">
        <v>0</v>
      </c>
      <c r="F167" s="38"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38">
        <f>'[5]2024'!$JC$20</f>
        <v>900000</v>
      </c>
      <c r="F170" s="38">
        <v>0</v>
      </c>
      <c r="G170" s="17">
        <f t="shared" si="13"/>
        <v>900000</v>
      </c>
      <c r="H170" s="17"/>
      <c r="I170" s="34">
        <f>G170</f>
        <v>900000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900000</v>
      </c>
      <c r="F171" s="28">
        <f>SUM(F167:F170)</f>
        <v>0</v>
      </c>
      <c r="G171" s="27">
        <f>C171+E171-F171</f>
        <v>900000</v>
      </c>
      <c r="H171" s="27"/>
      <c r="I171" s="58">
        <f>G171</f>
        <v>900000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38">
        <f>'[5]2024'!$JG$10</f>
        <v>200000</v>
      </c>
      <c r="F173" s="38">
        <v>0</v>
      </c>
      <c r="G173" s="17">
        <f t="shared" si="13"/>
        <v>200000</v>
      </c>
      <c r="H173" s="17"/>
      <c r="I173" s="34">
        <f t="shared" si="14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38">
        <v>0</v>
      </c>
      <c r="F174" s="38"/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38">
        <f>'[5]2024'!$JO$18</f>
        <v>600000</v>
      </c>
      <c r="F175" s="38"/>
      <c r="G175" s="17">
        <f t="shared" si="13"/>
        <v>600000</v>
      </c>
      <c r="H175" s="17"/>
      <c r="I175" s="38">
        <f t="shared" si="14"/>
        <v>600000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38">
        <v>0</v>
      </c>
      <c r="F176" s="38"/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800000</v>
      </c>
      <c r="F177" s="28">
        <f>SUM(F173:F176)</f>
        <v>0</v>
      </c>
      <c r="G177" s="27">
        <f>C177+E177-F177</f>
        <v>800000</v>
      </c>
      <c r="H177" s="27"/>
      <c r="I177" s="28">
        <f t="shared" si="14"/>
        <v>800000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38">
        <f>'[5]2024'!$JU$12</f>
        <v>420833.33333333331</v>
      </c>
      <c r="F179" s="38"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38">
        <v>0</v>
      </c>
      <c r="F180" s="38"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38">
        <f>'[5]2024'!$KC$12</f>
        <v>821854.16666666663</v>
      </c>
      <c r="F181" s="38"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38">
        <f>'[5]2024'!$KG$12</f>
        <v>8941512.5</v>
      </c>
      <c r="F182" s="38"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38">
        <v>0</v>
      </c>
      <c r="F183" s="38"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38">
        <f>'[5]2024'!$KP$12</f>
        <v>54015000</v>
      </c>
      <c r="F186" s="38">
        <v>0</v>
      </c>
      <c r="G186" s="17">
        <f>E186-F186</f>
        <v>54015000</v>
      </c>
      <c r="H186" s="17"/>
      <c r="I186" s="38">
        <f t="shared" si="14"/>
        <v>54015000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38">
        <v>0</v>
      </c>
      <c r="F187" s="38"/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38">
        <v>0</v>
      </c>
      <c r="F188" s="38"/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38">
        <v>0</v>
      </c>
      <c r="F189" s="38"/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38">
        <v>0</v>
      </c>
      <c r="F190" s="38"/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38">
        <f>'[5]2024'!$LF$17</f>
        <v>6436632</v>
      </c>
      <c r="F191" s="38">
        <f>'[5]2024'!$LG$17</f>
        <v>1978907</v>
      </c>
      <c r="G191" s="17">
        <f t="shared" si="18"/>
        <v>4457725</v>
      </c>
      <c r="H191" s="17"/>
      <c r="I191" s="34">
        <f t="shared" si="14"/>
        <v>4457725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38">
        <v>0</v>
      </c>
      <c r="F192" s="38"/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60451632</v>
      </c>
      <c r="F193" s="28">
        <f>SUM(F186:F192)</f>
        <v>1978907</v>
      </c>
      <c r="G193" s="27">
        <f>E193-F193</f>
        <v>58472725</v>
      </c>
      <c r="H193" s="27"/>
      <c r="I193" s="58">
        <f>G193</f>
        <v>58472725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38">
        <f>'[5]2024'!$LJ$14</f>
        <v>872100</v>
      </c>
      <c r="F195" s="38"/>
      <c r="G195" s="17">
        <f t="shared" si="13"/>
        <v>872100</v>
      </c>
      <c r="H195" s="17"/>
      <c r="I195" s="34">
        <f t="shared" si="14"/>
        <v>872100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38">
        <f>'[5]2024'!$LN$20</f>
        <v>2514400</v>
      </c>
      <c r="F196" s="38"/>
      <c r="G196" s="17">
        <f t="shared" si="13"/>
        <v>2514400</v>
      </c>
      <c r="H196" s="17"/>
      <c r="I196" s="34">
        <f t="shared" si="14"/>
        <v>2514400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38">
        <f>'[5]2024'!$LR$18</f>
        <v>500000</v>
      </c>
      <c r="F197" s="38"/>
      <c r="G197" s="17">
        <f t="shared" si="13"/>
        <v>500000</v>
      </c>
      <c r="H197" s="17"/>
      <c r="I197" s="34">
        <f t="shared" si="14"/>
        <v>500000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38">
        <v>0</v>
      </c>
      <c r="F198" s="38"/>
      <c r="G198" s="17">
        <f t="shared" si="13"/>
        <v>0</v>
      </c>
      <c r="H198" s="17"/>
      <c r="I198" s="34">
        <f t="shared" si="14"/>
        <v>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38">
        <f>'[5]2024'!$LZ$14</f>
        <v>308000</v>
      </c>
      <c r="F199" s="38"/>
      <c r="G199" s="17">
        <f t="shared" si="13"/>
        <v>308000</v>
      </c>
      <c r="H199" s="17"/>
      <c r="I199" s="34">
        <f t="shared" si="14"/>
        <v>308000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38">
        <v>0</v>
      </c>
      <c r="F200" s="38"/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38">
        <v>0</v>
      </c>
      <c r="F201" s="38"/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82">
        <f>'[5]2024'!$ML$40</f>
        <v>6093318</v>
      </c>
      <c r="F202" s="38">
        <v>0</v>
      </c>
      <c r="G202" s="17">
        <f>C202+E202-F202</f>
        <v>6093318</v>
      </c>
      <c r="H202" s="17"/>
      <c r="I202" s="34">
        <f>G202</f>
        <v>6093318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38">
        <v>0</v>
      </c>
      <c r="F203" s="38"/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10287818</v>
      </c>
      <c r="F204" s="28">
        <f>SUM(F195:F203)</f>
        <v>0</v>
      </c>
      <c r="G204" s="27">
        <f>C204+E204-F204</f>
        <v>10287818</v>
      </c>
      <c r="H204" s="27"/>
      <c r="I204" s="58">
        <f>G204</f>
        <v>10287818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38">
        <v>0</v>
      </c>
      <c r="F206" s="38"/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1567480.53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38">
        <v>0</v>
      </c>
      <c r="F207" s="38">
        <f>'[5]2024'!$NB$12</f>
        <v>528272</v>
      </c>
      <c r="G207" s="17"/>
      <c r="H207" s="17">
        <f t="shared" si="19"/>
        <v>528272</v>
      </c>
      <c r="I207" s="34">
        <f t="shared" si="14"/>
        <v>0</v>
      </c>
      <c r="J207" s="40">
        <f t="shared" si="14"/>
        <v>528272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38">
        <v>0</v>
      </c>
      <c r="F208" s="38"/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38">
        <v>0</v>
      </c>
      <c r="F209" s="38">
        <f>'[5]2024'!$NJ$12</f>
        <v>79235</v>
      </c>
      <c r="G209" s="17"/>
      <c r="H209" s="17">
        <f t="shared" si="19"/>
        <v>79235</v>
      </c>
      <c r="I209" s="34">
        <f t="shared" si="14"/>
        <v>0</v>
      </c>
      <c r="J209" s="40">
        <f t="shared" si="14"/>
        <v>79235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38">
        <v>0</v>
      </c>
      <c r="F210" s="38">
        <f>'[5]2024'!$NN$12</f>
        <v>398623</v>
      </c>
      <c r="G210" s="17"/>
      <c r="H210" s="17">
        <f t="shared" si="19"/>
        <v>398623</v>
      </c>
      <c r="I210" s="34">
        <f t="shared" si="14"/>
        <v>0</v>
      </c>
      <c r="J210" s="40">
        <f t="shared" si="14"/>
        <v>398623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38">
        <v>0</v>
      </c>
      <c r="F211" s="38">
        <f>'[5]2024'!$QS$13</f>
        <v>556387</v>
      </c>
      <c r="G211" s="17"/>
      <c r="H211" s="17">
        <f t="shared" si="19"/>
        <v>556387</v>
      </c>
      <c r="I211" s="34"/>
      <c r="J211" s="40">
        <f t="shared" si="14"/>
        <v>556387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38">
        <v>0</v>
      </c>
      <c r="F212" s="38">
        <f>'[5]2024'!$RZ$12</f>
        <v>4963.53</v>
      </c>
      <c r="G212" s="17"/>
      <c r="H212" s="17">
        <f t="shared" si="19"/>
        <v>4963.53</v>
      </c>
      <c r="I212" s="34"/>
      <c r="J212" s="40">
        <f t="shared" si="14"/>
        <v>4963.53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38">
        <v>0</v>
      </c>
      <c r="F213" s="38"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38">
        <v>0</v>
      </c>
      <c r="F214" s="38">
        <f>'[5]2024'!$NV$14</f>
        <v>600000</v>
      </c>
      <c r="G214" s="20"/>
      <c r="H214" s="17">
        <f t="shared" si="19"/>
        <v>600000</v>
      </c>
      <c r="I214" s="34">
        <f t="shared" si="14"/>
        <v>0</v>
      </c>
      <c r="J214" s="22">
        <f t="shared" si="14"/>
        <v>600000</v>
      </c>
      <c r="K214" s="65">
        <f>SUM(J213:J214)</f>
        <v>600000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2167480.5300000003</v>
      </c>
      <c r="G215" s="27"/>
      <c r="H215" s="27">
        <f>F215-E215</f>
        <v>2167480.5300000003</v>
      </c>
      <c r="I215" s="58">
        <f t="shared" si="14"/>
        <v>0</v>
      </c>
      <c r="J215" s="88">
        <f>H215</f>
        <v>2167480.5300000003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38"/>
      <c r="F217" s="38"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335491.71000000002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38">
        <f>'[5]2024'!$OC$15</f>
        <v>115654</v>
      </c>
      <c r="F218" s="38">
        <v>0</v>
      </c>
      <c r="G218" s="17">
        <f t="shared" ref="G218:G228" si="20">E218</f>
        <v>115654</v>
      </c>
      <c r="H218" s="17"/>
      <c r="I218" s="34">
        <f t="shared" si="14"/>
        <v>115654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82"/>
      <c r="F219" s="38"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38">
        <f>'[5]2024'!$OK$14</f>
        <v>17850</v>
      </c>
      <c r="F220" s="38">
        <v>0</v>
      </c>
      <c r="G220" s="17">
        <f t="shared" si="20"/>
        <v>17850</v>
      </c>
      <c r="H220" s="17"/>
      <c r="I220" s="34">
        <f t="shared" si="14"/>
        <v>17850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38">
        <f>'[5]2024'!$OO$12</f>
        <v>79725</v>
      </c>
      <c r="F221" s="38">
        <v>0</v>
      </c>
      <c r="G221" s="17">
        <f t="shared" si="20"/>
        <v>79725</v>
      </c>
      <c r="H221" s="17"/>
      <c r="I221" s="34">
        <f t="shared" si="14"/>
        <v>79725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38">
        <f>'[5]2024'!$QV$15</f>
        <v>121270</v>
      </c>
      <c r="F222" s="38"/>
      <c r="G222" s="17">
        <f t="shared" si="20"/>
        <v>121270</v>
      </c>
      <c r="H222" s="17"/>
      <c r="I222" s="34">
        <f t="shared" si="14"/>
        <v>121270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38">
        <f>'[5]2024'!$SC$12</f>
        <v>992.71</v>
      </c>
      <c r="F223" s="38"/>
      <c r="G223" s="17">
        <f t="shared" si="20"/>
        <v>992.71</v>
      </c>
      <c r="H223" s="17"/>
      <c r="I223" s="34">
        <f t="shared" si="14"/>
        <v>992.71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38">
        <v>0</v>
      </c>
      <c r="F224" s="38"/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38">
        <f>'[5]2024'!$OX$16</f>
        <v>60000</v>
      </c>
      <c r="F225" s="38">
        <v>0</v>
      </c>
      <c r="G225" s="17">
        <f>E225-F225</f>
        <v>60000</v>
      </c>
      <c r="H225" s="17"/>
      <c r="I225" s="34">
        <f t="shared" si="14"/>
        <v>60000</v>
      </c>
      <c r="J225" s="40">
        <f t="shared" si="14"/>
        <v>0</v>
      </c>
      <c r="K225" s="26">
        <f>SUM(I224:I228)</f>
        <v>60000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38">
        <v>0</v>
      </c>
      <c r="F226" s="38"/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38">
        <v>0</v>
      </c>
      <c r="F227" s="38"/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38">
        <v>0</v>
      </c>
      <c r="F228" s="38"/>
      <c r="G228" s="17">
        <f t="shared" si="20"/>
        <v>0</v>
      </c>
      <c r="H228" s="17"/>
      <c r="I228" s="34">
        <f t="shared" si="14"/>
        <v>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395491.71</v>
      </c>
      <c r="F229" s="28">
        <f>SUM(F217:F228)</f>
        <v>0</v>
      </c>
      <c r="G229" s="27">
        <f>SUM(G217:G228)</f>
        <v>395491.71</v>
      </c>
      <c r="H229" s="27">
        <f>SUM(H218:H228)</f>
        <v>0</v>
      </c>
      <c r="I229" s="58">
        <f>G229</f>
        <v>395491.71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805736.68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3298435131.8087835</v>
      </c>
      <c r="F231" s="58">
        <f>F229+F204+F193+F184+F177+F171+F165+F157+F124+F104+F93+F88+F55+F47+F28+F19+F15+F141+F100+F168+F120+F85+F65+F39+F75+F215</f>
        <v>3298435131.808784</v>
      </c>
      <c r="G231" s="27">
        <f>G229+G204+G193+G184+G177+G171+G168+G157+G85+G65+G55+G47+G42+G39+G28+G19+G15+G165</f>
        <v>10098720794.530001</v>
      </c>
      <c r="H231" s="27">
        <f>H215+H141+H124+H117+H109+H104+H100+H93+H75+H112+H120</f>
        <v>10098720794.530001</v>
      </c>
      <c r="I231" s="87">
        <f>I229+I215+I204+I193+I184+I177+I171+I157+I141+I165+I168</f>
        <v>169000304.30000001</v>
      </c>
      <c r="J231" s="87">
        <f>J229+J215+J204+J193+J184+J177+J171+J157+J141</f>
        <v>163314816.53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-5685487.7700000107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169000304.30000001</v>
      </c>
      <c r="J233" s="88">
        <f>J231-J232</f>
        <v>169000304.30000001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-5685487.7700000107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-5685487.7700000107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11" zoomScaleNormal="100" workbookViewId="0">
      <selection activeCell="H217" sqref="H217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'JAN 24'!E7+'FEB 24'!E7</f>
        <v>1783612040.9787836</v>
      </c>
      <c r="F7" s="19">
        <f>'JAN 24'!F7+'FEB 24'!F7</f>
        <v>1778204781</v>
      </c>
      <c r="G7" s="17">
        <f>C7+E7-F7</f>
        <v>7423699.9787836075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'JAN 24'!E9+'FEB 24'!E9</f>
        <v>307738640</v>
      </c>
      <c r="F9" s="19">
        <f>'JAN 24'!F9+'FEB 24'!F9</f>
        <v>1269942486</v>
      </c>
      <c r="G9" s="17">
        <f t="shared" si="0"/>
        <v>423040939</v>
      </c>
      <c r="H9" s="17"/>
      <c r="I9" s="39"/>
      <c r="J9" s="40"/>
      <c r="K9" s="5"/>
      <c r="L9" s="26">
        <f>F9-E9</f>
        <v>962203846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'JAN 24'!E10+'FEB 24'!E10</f>
        <v>5448550</v>
      </c>
      <c r="F10" s="19">
        <f>'JAN 24'!F10+'FEB 24'!F10</f>
        <v>35215</v>
      </c>
      <c r="G10" s="17">
        <f t="shared" si="0"/>
        <v>97596465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'JAN 24'!E12+'FEB 24'!E12</f>
        <v>26134548</v>
      </c>
      <c r="F12" s="19">
        <f>'JAN 24'!F12+'FEB 24'!F12</f>
        <v>156853</v>
      </c>
      <c r="G12" s="17">
        <f t="shared" si="0"/>
        <v>481319966</v>
      </c>
      <c r="H12" s="17"/>
      <c r="I12" s="39"/>
      <c r="J12" s="40"/>
      <c r="K12" s="23">
        <f>SUM(G8:G14)</f>
        <v>1763985776.1099999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'JAN 24'!E13+'FEB 24'!E13</f>
        <v>1150750</v>
      </c>
      <c r="F13" s="19">
        <f>'JAN 24'!F13+'FEB 24'!F13</f>
        <v>250143</v>
      </c>
      <c r="G13" s="17">
        <f t="shared" si="0"/>
        <v>729465313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'JAN 24'!E14+'FEB 24'!E14</f>
        <v>86064586.140000001</v>
      </c>
      <c r="F14" s="19">
        <f>'JAN 24'!F14+'FEB 24'!F14</f>
        <v>91402908.030000001</v>
      </c>
      <c r="G14" s="17">
        <f t="shared" si="0"/>
        <v>32563093.109999999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2210149115.1187835</v>
      </c>
      <c r="F15" s="28">
        <f>SUM(F7:F14)</f>
        <v>3139992386.0300002</v>
      </c>
      <c r="G15" s="27">
        <f>C15+E15-F15</f>
        <v>1771409476.0887837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'JAN 24'!E17+'FEB 24'!E17</f>
        <v>133939120</v>
      </c>
      <c r="F17" s="19">
        <f>'JAN 24'!F17+'FEB 24'!F17</f>
        <v>92849023</v>
      </c>
      <c r="G17" s="17">
        <f t="shared" si="1"/>
        <v>41090097</v>
      </c>
      <c r="H17" s="17"/>
      <c r="I17" s="39"/>
      <c r="J17" s="40"/>
      <c r="K17" s="26">
        <f>G17-'[2]FC Samya'!$F$103</f>
        <v>38003734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'JAN 24'!E18+'FEB 24'!E18</f>
        <v>229132348</v>
      </c>
      <c r="F18" s="19">
        <f>'JAN 24'!F18+'FEB 24'!F18</f>
        <v>301571732.97878379</v>
      </c>
      <c r="G18" s="17">
        <f t="shared" si="1"/>
        <v>235801707.02121621</v>
      </c>
      <c r="H18" s="17"/>
      <c r="I18" s="39"/>
      <c r="J18" s="40"/>
      <c r="K18" s="37">
        <f>E18-F18</f>
        <v>-72439384.978783786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363071468</v>
      </c>
      <c r="F19" s="28">
        <f>SUM(F17:F18)</f>
        <v>394420755.97878379</v>
      </c>
      <c r="G19" s="27">
        <f>C19+E19-F19</f>
        <v>276891804.02121621</v>
      </c>
      <c r="H19" s="27"/>
      <c r="I19" s="79"/>
      <c r="J19" s="40"/>
      <c r="K19" s="26">
        <f>'[1]OKTOBER JL'!G9+'FEB JL 24'!G9</f>
        <v>1313235397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'JAN 24'!E44+'FEB 24'!E44</f>
        <v>516581028</v>
      </c>
      <c r="F44" s="19">
        <f>'JAN 24'!F44+'FEB 24'!F44</f>
        <v>223646335.99000001</v>
      </c>
      <c r="G44" s="17">
        <f>C44+E44-F44</f>
        <v>686571668.00999999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516581028</v>
      </c>
      <c r="F47" s="28">
        <f>SUM(F44:F46)</f>
        <v>223646335.99000001</v>
      </c>
      <c r="G47" s="27">
        <f>C47+E47-F47</f>
        <v>701571668.00999999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'JAN 24'!E51+'FEB 24'!E51</f>
        <v>1657934</v>
      </c>
      <c r="F51" s="19">
        <f>'JAN 24'!F51+'FEB 24'!F51</f>
        <v>0</v>
      </c>
      <c r="G51" s="17">
        <f>C51+E51-F51</f>
        <v>1657934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'JAN 24'!E53+'FEB 24'!E53</f>
        <v>1766874</v>
      </c>
      <c r="F53" s="19">
        <f>'JAN 24'!F53+'FEB 24'!F53</f>
        <v>0</v>
      </c>
      <c r="G53" s="17">
        <f>C53+E53-F53</f>
        <v>1766874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3424808</v>
      </c>
      <c r="F55" s="28">
        <f>SUM(F49:F54)</f>
        <v>0</v>
      </c>
      <c r="G55" s="27">
        <f>C55+E55-F55</f>
        <v>3424808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'JAN 24'!F70+'FEB 24'!F70</f>
        <v>841666.66666666663</v>
      </c>
      <c r="G70" s="17"/>
      <c r="H70" s="17">
        <f>D70+F70</f>
        <v>80611733.666666672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'JAN 24'!F72+'FEB 24'!F72</f>
        <v>1643708.3333333333</v>
      </c>
      <c r="G72" s="17"/>
      <c r="H72" s="17">
        <f t="shared" si="5"/>
        <v>120655000.33333333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'JAN 24'!F73+'FEB 24'!F73</f>
        <v>17883025</v>
      </c>
      <c r="G73" s="17"/>
      <c r="H73" s="17">
        <f t="shared" si="5"/>
        <v>676304165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20368400</v>
      </c>
      <c r="G75" s="27"/>
      <c r="H75" s="27">
        <f>D75+F75-E75</f>
        <v>888341549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5696652510.118784</v>
      </c>
      <c r="L79" s="37">
        <f>F15+F19+F28+F47+F88+F93</f>
        <v>6072909094.9987841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376256584.88000011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'JAN 24'!E83+'FEB 24'!E83</f>
        <v>188000000</v>
      </c>
      <c r="F83" s="19">
        <f>'JAN 24'!F83+'FEB 24'!F83</f>
        <v>0</v>
      </c>
      <c r="G83" s="17">
        <f t="shared" si="6"/>
        <v>265231000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'JAN 24'!E84+'FEB 24'!E84</f>
        <v>155100000</v>
      </c>
      <c r="F84" s="19">
        <f>'JAN 24'!F84+'FEB 24'!F84</f>
        <v>0</v>
      </c>
      <c r="G84" s="17">
        <f t="shared" si="6"/>
        <v>645100000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343100000</v>
      </c>
      <c r="F85" s="28">
        <f>SUM(F77:F84)</f>
        <v>0</v>
      </c>
      <c r="G85" s="27">
        <f>C85+E85-F85</f>
        <v>3010944735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'JAN 24'!E87+'FEB 24'!E87</f>
        <v>1783612041</v>
      </c>
      <c r="F87" s="19">
        <f>'JAN 24'!F87+'FEB 24'!F87</f>
        <v>1783612041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1783612041</v>
      </c>
      <c r="F88" s="28">
        <f>SUM(F87)</f>
        <v>1783612041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'JAN 24'!E90+'FEB 24'!E90</f>
        <v>152197444</v>
      </c>
      <c r="F90" s="19">
        <f>'JAN 24'!F90+'FEB 24'!F90</f>
        <v>72478144</v>
      </c>
      <c r="G90" s="17"/>
      <c r="H90" s="17">
        <f>D90-E90+F90</f>
        <v>-1024424</v>
      </c>
      <c r="I90" s="39"/>
      <c r="J90" s="40"/>
      <c r="K90" s="35"/>
      <c r="L90" s="26">
        <f>H90+H91</f>
        <v>187543188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'JAN 24'!E91+'FEB 24'!E91</f>
        <v>667616606</v>
      </c>
      <c r="F91" s="19">
        <f>'JAN 24'!F91+'FEB 24'!F91</f>
        <v>458759432</v>
      </c>
      <c r="G91" s="17"/>
      <c r="H91" s="17">
        <f t="shared" si="7"/>
        <v>188567612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-117572088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819814050</v>
      </c>
      <c r="F93" s="28">
        <f>SUM(F90:F92)</f>
        <v>531237576</v>
      </c>
      <c r="G93" s="27"/>
      <c r="H93" s="27">
        <f>D93-E93+F93</f>
        <v>187543188</v>
      </c>
      <c r="I93" s="79"/>
      <c r="J93" s="40"/>
      <c r="K93" s="23">
        <f>E93-F93</f>
        <v>288576474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'JAN 24'!E95+'FEB 24'!E95</f>
        <v>12152179</v>
      </c>
      <c r="F95" s="19">
        <f>'JAN 24'!F95+'FEB 24'!F95</f>
        <v>27505454</v>
      </c>
      <c r="G95" s="17"/>
      <c r="H95" s="17">
        <f>D95-E95+F95</f>
        <v>15353275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'JAN 24'!E99+'FEB 24'!E99</f>
        <v>0</v>
      </c>
      <c r="F99" s="19">
        <f>'JAN 24'!F99+'FEB 24'!F99</f>
        <v>0</v>
      </c>
      <c r="G99" s="17"/>
      <c r="H99" s="17">
        <f t="shared" si="8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12152179</v>
      </c>
      <c r="F100" s="53">
        <f>SUM(F95:F99)</f>
        <v>27505454</v>
      </c>
      <c r="G100" s="27"/>
      <c r="H100" s="27">
        <f>D100-E100+F100</f>
        <v>66141373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'JAN 24'!E106+'FEB 24'!E106</f>
        <v>0</v>
      </c>
      <c r="F106" s="19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'JAN 24'!E107+'FEB 24'!E107</f>
        <v>0</v>
      </c>
      <c r="F107" s="19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'JAN 24'!E108+'FEB 24'!E108</f>
        <v>0</v>
      </c>
      <c r="F108" s="19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19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'JAN 24'!E111+'FEB 24'!E111</f>
        <v>0</v>
      </c>
      <c r="F111" s="19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'JAN 24'!E119+'FEB 24'!E119</f>
        <v>0</v>
      </c>
      <c r="F119" s="19">
        <f>'JAN 24'!F119+'FEB 24'!F119</f>
        <v>0</v>
      </c>
      <c r="G119" s="17"/>
      <c r="H119" s="17">
        <f t="shared" si="9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38"/>
      <c r="G120" s="17"/>
      <c r="H120" s="27">
        <f t="shared" si="9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f>'JAN 24'!F122+'FEB 24'!F122</f>
        <v>0</v>
      </c>
      <c r="G122" s="17"/>
      <c r="H122" s="17">
        <f t="shared" si="9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'JAN 24'!E126+'FEB 24'!E126</f>
        <v>0</v>
      </c>
      <c r="F126" s="19">
        <f>'JAN 24'!F126+'FEB 24'!F126</f>
        <v>150684903</v>
      </c>
      <c r="G126" s="17"/>
      <c r="H126" s="17">
        <f t="shared" si="9"/>
        <v>150684903</v>
      </c>
      <c r="I126" s="39"/>
      <c r="J126" s="34">
        <f>H126</f>
        <v>150684903</v>
      </c>
      <c r="K126" s="37">
        <f>'JAN 24'!K126+'FEB 24'!K126</f>
        <v>69433783</v>
      </c>
      <c r="L126" s="26">
        <f>'JAN 24'!L126+'FEB 24'!L126</f>
        <v>81251120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'JAN 24'!F127+'FEB 24'!F127</f>
        <v>12722500</v>
      </c>
      <c r="G127" s="17"/>
      <c r="H127" s="17">
        <f t="shared" si="9"/>
        <v>12722500</v>
      </c>
      <c r="I127" s="39"/>
      <c r="J127" s="34">
        <f t="shared" ref="J127:J137" si="10">H127</f>
        <v>12722500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'JAN 24'!F128+'FEB 24'!F128</f>
        <v>6900000</v>
      </c>
      <c r="G128" s="17"/>
      <c r="H128" s="17">
        <f t="shared" si="9"/>
        <v>6900000</v>
      </c>
      <c r="I128" s="39"/>
      <c r="J128" s="34">
        <f t="shared" si="10"/>
        <v>6900000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'JAN 24'!F129+'FEB 24'!F129</f>
        <v>2376500</v>
      </c>
      <c r="G129" s="17"/>
      <c r="H129" s="17">
        <f t="shared" si="9"/>
        <v>2376500</v>
      </c>
      <c r="I129" s="39"/>
      <c r="J129" s="34">
        <f t="shared" si="10"/>
        <v>2376500</v>
      </c>
      <c r="K129" s="26">
        <f>SUM(J127:J129)</f>
        <v>21999000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'JAN 24'!E130+'FEB 24'!E130</f>
        <v>0</v>
      </c>
      <c r="F130" s="19">
        <f>'JAN 24'!F130+'FEB 24'!F130</f>
        <v>163053648</v>
      </c>
      <c r="G130" s="17"/>
      <c r="H130" s="17">
        <f t="shared" si="9"/>
        <v>163053648</v>
      </c>
      <c r="I130" s="39"/>
      <c r="J130" s="34">
        <f t="shared" si="10"/>
        <v>163053648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f>'JAN 24'!F133+'FEB 24'!F133</f>
        <v>2520500</v>
      </c>
      <c r="G133" s="17"/>
      <c r="H133" s="17">
        <f t="shared" si="9"/>
        <v>2520500</v>
      </c>
      <c r="I133" s="39"/>
      <c r="J133" s="34">
        <f t="shared" si="10"/>
        <v>2520500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'JAN 24'!F134+'FEB 24'!F134</f>
        <v>17525765</v>
      </c>
      <c r="G134" s="17"/>
      <c r="H134" s="17">
        <f t="shared" si="9"/>
        <v>17525765</v>
      </c>
      <c r="I134" s="80"/>
      <c r="J134" s="34">
        <f t="shared" si="10"/>
        <v>17525765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f>'JAN 24'!F136+'FEB 24'!F136</f>
        <v>2750000</v>
      </c>
      <c r="G136" s="17"/>
      <c r="H136" s="17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f>'JAN 24'!F137+'FEB 24'!F137</f>
        <v>0</v>
      </c>
      <c r="G137" s="17"/>
      <c r="H137" s="17">
        <f t="shared" si="9"/>
        <v>0</v>
      </c>
      <c r="I137" s="80"/>
      <c r="J137" s="34">
        <f t="shared" si="10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'JAN 24'!E138+'FEB 24'!E138</f>
        <v>0</v>
      </c>
      <c r="F138" s="19">
        <f>'JAN 24'!F138+'FEB 24'!F138</f>
        <v>555800</v>
      </c>
      <c r="G138" s="17"/>
      <c r="H138" s="17">
        <f t="shared" si="9"/>
        <v>555800</v>
      </c>
      <c r="I138" s="80"/>
      <c r="J138" s="34">
        <f>H138</f>
        <v>555800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359089616</v>
      </c>
      <c r="G141" s="27"/>
      <c r="H141" s="27">
        <f>D141-E141+F141</f>
        <v>359089616</v>
      </c>
      <c r="I141" s="87"/>
      <c r="J141" s="58">
        <f>H141</f>
        <v>359089616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'JAN 24'!E143+'FEB 24'!E143</f>
        <v>81108502</v>
      </c>
      <c r="F143" s="19">
        <f>'JAN 24'!F143+'FEB 24'!F143</f>
        <v>0</v>
      </c>
      <c r="G143" s="17">
        <f>C143+E143-F143</f>
        <v>81108502</v>
      </c>
      <c r="H143" s="17"/>
      <c r="I143" s="34">
        <f t="shared" ref="I143:I157" si="12">G143</f>
        <v>81108502</v>
      </c>
      <c r="J143" s="40"/>
      <c r="K143" s="37">
        <f>'JAN 24'!K143+'FEB 24'!K143</f>
        <v>36322302</v>
      </c>
      <c r="L143" s="26">
        <f>'JAN 24'!L143+'FEB 24'!L143</f>
        <v>44786200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'JAN 24'!E144+'FEB 24'!E144</f>
        <v>5363300</v>
      </c>
      <c r="F144" s="19">
        <f>'JAN 24'!F144+'FEB 24'!F144</f>
        <v>0</v>
      </c>
      <c r="G144" s="17">
        <f t="shared" ref="G144:G156" si="13">C144+E144-F144</f>
        <v>5363300</v>
      </c>
      <c r="H144" s="17"/>
      <c r="I144" s="34">
        <f t="shared" si="12"/>
        <v>5363300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'JAN 24'!E145+'FEB 24'!E145</f>
        <v>2186600</v>
      </c>
      <c r="F145" s="19">
        <f>'JAN 24'!F145+'FEB 24'!F145</f>
        <v>0</v>
      </c>
      <c r="G145" s="17">
        <f t="shared" si="13"/>
        <v>2186600</v>
      </c>
      <c r="H145" s="17"/>
      <c r="I145" s="34">
        <f t="shared" si="12"/>
        <v>2186600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'JAN 24'!E146+'FEB 24'!E146</f>
        <v>546000</v>
      </c>
      <c r="F146" s="19">
        <f>'JAN 24'!F146+'FEB 24'!F146</f>
        <v>0</v>
      </c>
      <c r="G146" s="17">
        <f t="shared" si="13"/>
        <v>546000</v>
      </c>
      <c r="H146" s="17"/>
      <c r="I146" s="34">
        <f t="shared" si="12"/>
        <v>546000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3"/>
        <v>0</v>
      </c>
      <c r="H147" s="17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'JAN 24'!E148+'FEB 24'!E148</f>
        <v>129625393.5</v>
      </c>
      <c r="F148" s="19">
        <f>'JAN 24'!F148+'FEB 24'!F148</f>
        <v>0</v>
      </c>
      <c r="G148" s="17">
        <f t="shared" si="13"/>
        <v>129625393.5</v>
      </c>
      <c r="H148" s="17"/>
      <c r="I148" s="34">
        <f t="shared" si="12"/>
        <v>129625393.5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'JAN 24'!E149+'FEB 24'!E149</f>
        <v>2268450</v>
      </c>
      <c r="F149" s="19">
        <f>'JAN 24'!F149+'FEB 24'!F149</f>
        <v>0</v>
      </c>
      <c r="G149" s="17">
        <f t="shared" si="13"/>
        <v>2268450</v>
      </c>
      <c r="H149" s="17"/>
      <c r="I149" s="34">
        <f t="shared" si="12"/>
        <v>2268450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3"/>
        <v>0</v>
      </c>
      <c r="H150" s="17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'JAN 24'!E151+'FEB 24'!E151</f>
        <v>18132152.490000002</v>
      </c>
      <c r="F151" s="19">
        <f>'JAN 24'!F151+'FEB 24'!F151</f>
        <v>0</v>
      </c>
      <c r="G151" s="17">
        <f t="shared" si="13"/>
        <v>18132152.490000002</v>
      </c>
      <c r="H151" s="17"/>
      <c r="I151" s="34">
        <f t="shared" si="12"/>
        <v>18132152.490000002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3"/>
        <v>0</v>
      </c>
      <c r="H152" s="17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3"/>
        <v>0</v>
      </c>
      <c r="H153" s="17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'JAN 24'!E154+'FEB 24'!E154</f>
        <v>0</v>
      </c>
      <c r="F154" s="19">
        <f>'JAN 24'!F154+'FEB 24'!F154</f>
        <v>0</v>
      </c>
      <c r="G154" s="17">
        <f t="shared" si="13"/>
        <v>0</v>
      </c>
      <c r="H154" s="17"/>
      <c r="I154" s="34">
        <f t="shared" si="12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'JAN 24'!E155+'FEB 24'!E155</f>
        <v>470000</v>
      </c>
      <c r="F155" s="19">
        <f>'JAN 24'!F155+'FEB 24'!F155</f>
        <v>0</v>
      </c>
      <c r="G155" s="17">
        <f t="shared" si="13"/>
        <v>470000</v>
      </c>
      <c r="H155" s="17"/>
      <c r="I155" s="34">
        <f t="shared" si="12"/>
        <v>470000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3"/>
        <v>0</v>
      </c>
      <c r="H156" s="17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239700397.99000001</v>
      </c>
      <c r="F157" s="28">
        <f>SUM(F143:F156)</f>
        <v>0</v>
      </c>
      <c r="G157" s="27">
        <f>C157+E157-F157</f>
        <v>239700397.99000001</v>
      </c>
      <c r="H157" s="17"/>
      <c r="I157" s="58">
        <f t="shared" si="12"/>
        <v>239700397.99000001</v>
      </c>
      <c r="J157" s="88"/>
      <c r="K157" s="26">
        <f>J141-I157</f>
        <v>119389218.00999999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4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4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4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4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'JAN 24'!E162+'FEB 24'!E162</f>
        <v>5302900</v>
      </c>
      <c r="F162" s="19">
        <f>'JAN 24'!F162+'FEB 24'!F162</f>
        <v>0</v>
      </c>
      <c r="G162" s="17">
        <f t="shared" si="14"/>
        <v>5302900</v>
      </c>
      <c r="H162" s="17"/>
      <c r="I162" s="81">
        <f>G162</f>
        <v>5302900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4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4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5302900</v>
      </c>
      <c r="F165" s="28"/>
      <c r="G165" s="27">
        <f t="shared" si="14"/>
        <v>5302900</v>
      </c>
      <c r="H165" s="17"/>
      <c r="I165" s="58">
        <f>G165</f>
        <v>5302900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4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'JAN 24'!E167+'FEB 24'!E167</f>
        <v>0</v>
      </c>
      <c r="F167" s="19">
        <f>'JAN 24'!F167+'FEB 24'!F167</f>
        <v>0</v>
      </c>
      <c r="G167" s="17">
        <f t="shared" si="14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'JAN 24'!E170+'FEB 24'!E170</f>
        <v>2199000</v>
      </c>
      <c r="F170" s="19">
        <f>'JAN 24'!F170+'FEB 24'!F170</f>
        <v>0</v>
      </c>
      <c r="G170" s="17">
        <f t="shared" si="14"/>
        <v>2199000</v>
      </c>
      <c r="H170" s="17"/>
      <c r="I170" s="34">
        <f>G170</f>
        <v>2199000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2199000</v>
      </c>
      <c r="F171" s="28">
        <f>SUM(F167:F170)</f>
        <v>0</v>
      </c>
      <c r="G171" s="27">
        <f>C171+E171-F171</f>
        <v>2199000</v>
      </c>
      <c r="H171" s="27"/>
      <c r="I171" s="58">
        <f>G171</f>
        <v>2199000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4"/>
        <v>0</v>
      </c>
      <c r="H172" s="17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'JAN 24'!E173+'FEB 24'!E173</f>
        <v>200000</v>
      </c>
      <c r="F173" s="19">
        <f>'JAN 24'!F173+'FEB 24'!F173</f>
        <v>0</v>
      </c>
      <c r="G173" s="17">
        <f t="shared" si="14"/>
        <v>200000</v>
      </c>
      <c r="H173" s="17"/>
      <c r="I173" s="34">
        <f t="shared" si="15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'JAN 24'!E174+'FEB 24'!E174</f>
        <v>48000</v>
      </c>
      <c r="F174" s="19">
        <f>'JAN 24'!F174+'FEB 24'!F174</f>
        <v>0</v>
      </c>
      <c r="G174" s="17">
        <f t="shared" si="14"/>
        <v>48000</v>
      </c>
      <c r="H174" s="17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'JAN 24'!E175+'FEB 24'!E175</f>
        <v>2615000</v>
      </c>
      <c r="F175" s="19">
        <f>'JAN 24'!F175+'FEB 24'!F175</f>
        <v>0</v>
      </c>
      <c r="G175" s="17">
        <f t="shared" si="14"/>
        <v>2615000</v>
      </c>
      <c r="H175" s="17"/>
      <c r="I175" s="38">
        <f t="shared" si="15"/>
        <v>2615000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4"/>
        <v>0</v>
      </c>
      <c r="H176" s="17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2863000</v>
      </c>
      <c r="F177" s="28">
        <f>SUM(F173:F176)</f>
        <v>0</v>
      </c>
      <c r="G177" s="27">
        <f>C177+E177-F177</f>
        <v>2863000</v>
      </c>
      <c r="H177" s="27"/>
      <c r="I177" s="28">
        <f t="shared" si="15"/>
        <v>2863000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4"/>
        <v>0</v>
      </c>
      <c r="H178" s="17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'JAN 24'!E179+'FEB 24'!E179</f>
        <v>841666.66666666663</v>
      </c>
      <c r="F179" s="19">
        <f>'JAN 24'!F179+'FEB 24'!F179</f>
        <v>0</v>
      </c>
      <c r="G179" s="17">
        <f>E179-F179</f>
        <v>841666.66666666663</v>
      </c>
      <c r="H179" s="17"/>
      <c r="I179" s="38">
        <f t="shared" si="15"/>
        <v>841666.66666666663</v>
      </c>
      <c r="J179" s="40"/>
      <c r="K179" s="44">
        <v>9257870.416666666</v>
      </c>
      <c r="L179" s="26">
        <f t="shared" ref="L179:L184" si="16">I179-K179</f>
        <v>-8416203.75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7">E180-F180</f>
        <v>0</v>
      </c>
      <c r="H180" s="17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'JAN 24'!E181+'FEB 24'!E181</f>
        <v>1643708.3333333333</v>
      </c>
      <c r="F181" s="19">
        <f>'JAN 24'!F181+'FEB 24'!F181</f>
        <v>0</v>
      </c>
      <c r="G181" s="17">
        <f t="shared" si="17"/>
        <v>1643708.3333333333</v>
      </c>
      <c r="H181" s="17"/>
      <c r="I181" s="38">
        <f t="shared" si="15"/>
        <v>1643708.3333333333</v>
      </c>
      <c r="J181" s="40"/>
      <c r="K181" s="44">
        <v>34805208.333333336</v>
      </c>
      <c r="L181" s="26">
        <f t="shared" si="16"/>
        <v>-33161500.000000004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'JAN 24'!E182+'FEB 24'!E182</f>
        <v>17883025</v>
      </c>
      <c r="F182" s="19">
        <f>'JAN 24'!F182+'FEB 24'!F182</f>
        <v>0</v>
      </c>
      <c r="G182" s="17">
        <f t="shared" si="17"/>
        <v>17883025</v>
      </c>
      <c r="H182" s="17"/>
      <c r="I182" s="38">
        <f t="shared" si="15"/>
        <v>17883025</v>
      </c>
      <c r="J182" s="40"/>
      <c r="K182" s="44">
        <v>39943302.083333343</v>
      </c>
      <c r="L182" s="26">
        <f t="shared" si="16"/>
        <v>-22060277.083333343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8">E183</f>
        <v>0</v>
      </c>
      <c r="H183" s="17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20368400</v>
      </c>
      <c r="F184" s="28">
        <f>SUM(F179:F183)</f>
        <v>0</v>
      </c>
      <c r="G184" s="27">
        <f>E184-F184</f>
        <v>20368400</v>
      </c>
      <c r="H184" s="27"/>
      <c r="I184" s="28">
        <f t="shared" si="15"/>
        <v>20368400</v>
      </c>
      <c r="J184" s="88"/>
      <c r="K184" s="60">
        <f>SUM(K179:K183)</f>
        <v>85424810.781250015</v>
      </c>
      <c r="L184" s="26">
        <f t="shared" si="16"/>
        <v>-65056410.781250015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'JAN 24'!E186+'FEB 24'!E186</f>
        <v>108120000</v>
      </c>
      <c r="F186" s="19">
        <f>'JAN 24'!F186+'FEB 24'!F186</f>
        <v>0</v>
      </c>
      <c r="G186" s="17">
        <f>E186-F186</f>
        <v>108120000</v>
      </c>
      <c r="H186" s="17"/>
      <c r="I186" s="38">
        <f t="shared" si="15"/>
        <v>108120000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'JAN 24'!E187+'FEB 24'!E187</f>
        <v>0</v>
      </c>
      <c r="F187" s="19">
        <f>'JAN 24'!F187+'FEB 24'!F187</f>
        <v>0</v>
      </c>
      <c r="G187" s="17">
        <f t="shared" ref="G187:G192" si="19">E187-F187</f>
        <v>0</v>
      </c>
      <c r="H187" s="17"/>
      <c r="I187" s="38">
        <f t="shared" si="15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'JAN 24'!E188+'FEB 24'!E188</f>
        <v>0</v>
      </c>
      <c r="F188" s="19">
        <f>'JAN 24'!F188+'FEB 24'!F188</f>
        <v>0</v>
      </c>
      <c r="G188" s="17">
        <f t="shared" si="19"/>
        <v>0</v>
      </c>
      <c r="H188" s="17"/>
      <c r="I188" s="34">
        <f t="shared" si="15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'JAN 24'!E189+'FEB 24'!E189</f>
        <v>0</v>
      </c>
      <c r="F189" s="19">
        <f>'JAN 24'!F189+'FEB 24'!F189</f>
        <v>0</v>
      </c>
      <c r="G189" s="17">
        <f t="shared" si="19"/>
        <v>0</v>
      </c>
      <c r="H189" s="17"/>
      <c r="I189" s="34">
        <f t="shared" si="15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9"/>
        <v>0</v>
      </c>
      <c r="H190" s="17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'JAN 24'!E191+'FEB 24'!E191</f>
        <v>12824997</v>
      </c>
      <c r="F191" s="19">
        <f>'JAN 24'!F191+'FEB 24'!F191</f>
        <v>3957814</v>
      </c>
      <c r="G191" s="17">
        <f t="shared" si="19"/>
        <v>8867183</v>
      </c>
      <c r="H191" s="17"/>
      <c r="I191" s="34">
        <f t="shared" si="15"/>
        <v>8867183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9"/>
        <v>0</v>
      </c>
      <c r="H192" s="17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120944997</v>
      </c>
      <c r="F193" s="28">
        <f>SUM(F186:F192)</f>
        <v>3957814</v>
      </c>
      <c r="G193" s="27">
        <f>E193-F193</f>
        <v>116987183</v>
      </c>
      <c r="H193" s="27"/>
      <c r="I193" s="58">
        <f>G193</f>
        <v>116987183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4"/>
        <v>0</v>
      </c>
      <c r="H194" s="17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'JAN 24'!E195+'FEB 24'!E195</f>
        <v>1734353</v>
      </c>
      <c r="F195" s="19">
        <f>'JAN 24'!F195+'FEB 24'!F195</f>
        <v>0</v>
      </c>
      <c r="G195" s="17">
        <f t="shared" si="14"/>
        <v>1734353</v>
      </c>
      <c r="H195" s="17"/>
      <c r="I195" s="34">
        <f t="shared" si="15"/>
        <v>1734353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'JAN 24'!E196+'FEB 24'!E196</f>
        <v>5222735</v>
      </c>
      <c r="F196" s="19">
        <f>'JAN 24'!F196+'FEB 24'!F196</f>
        <v>0</v>
      </c>
      <c r="G196" s="17">
        <f t="shared" si="14"/>
        <v>5222735</v>
      </c>
      <c r="H196" s="17"/>
      <c r="I196" s="34">
        <f t="shared" si="15"/>
        <v>5222735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'JAN 24'!E197+'FEB 24'!E197</f>
        <v>2466000</v>
      </c>
      <c r="F197" s="19">
        <f>'JAN 24'!F197+'FEB 24'!F197</f>
        <v>0</v>
      </c>
      <c r="G197" s="17">
        <f t="shared" si="14"/>
        <v>2466000</v>
      </c>
      <c r="H197" s="17"/>
      <c r="I197" s="34">
        <f t="shared" si="15"/>
        <v>2466000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'JAN 24'!E198+'FEB 24'!E198</f>
        <v>148000</v>
      </c>
      <c r="F198" s="19">
        <f>'JAN 24'!F198+'FEB 24'!F198</f>
        <v>0</v>
      </c>
      <c r="G198" s="17">
        <f t="shared" si="14"/>
        <v>148000</v>
      </c>
      <c r="H198" s="17"/>
      <c r="I198" s="34">
        <f t="shared" si="15"/>
        <v>148000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'JAN 24'!E199+'FEB 24'!E199</f>
        <v>762788</v>
      </c>
      <c r="F199" s="19">
        <f>'JAN 24'!F199+'FEB 24'!F199</f>
        <v>0</v>
      </c>
      <c r="G199" s="17">
        <f t="shared" si="14"/>
        <v>762788</v>
      </c>
      <c r="H199" s="17"/>
      <c r="I199" s="34">
        <f t="shared" si="15"/>
        <v>762788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4"/>
        <v>0</v>
      </c>
      <c r="H200" s="17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4"/>
        <v>0</v>
      </c>
      <c r="H201" s="17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'JAN 24'!E202+'FEB 24'!E202</f>
        <v>14317918</v>
      </c>
      <c r="F202" s="19">
        <f>'JAN 24'!F202+'FEB 24'!F202</f>
        <v>0</v>
      </c>
      <c r="G202" s="17">
        <f>C202+E202-F202</f>
        <v>14317918</v>
      </c>
      <c r="H202" s="17"/>
      <c r="I202" s="34">
        <f>G202</f>
        <v>14317918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4"/>
        <v>0</v>
      </c>
      <c r="H203" s="17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24651794</v>
      </c>
      <c r="F204" s="28">
        <f>SUM(F195:F203)</f>
        <v>0</v>
      </c>
      <c r="G204" s="27">
        <f>C204+E204-F204</f>
        <v>24651794</v>
      </c>
      <c r="H204" s="27"/>
      <c r="I204" s="58">
        <f>G204</f>
        <v>24651794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3890533.14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'JAN 24'!F207+'FEB 24'!F207</f>
        <v>1792210</v>
      </c>
      <c r="G207" s="17"/>
      <c r="H207" s="17">
        <f t="shared" si="20"/>
        <v>1792210</v>
      </c>
      <c r="I207" s="34">
        <f t="shared" si="15"/>
        <v>0</v>
      </c>
      <c r="J207" s="40">
        <f t="shared" si="15"/>
        <v>1792210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'JAN 24'!F209+'FEB 24'!F209</f>
        <v>156050</v>
      </c>
      <c r="G209" s="17"/>
      <c r="H209" s="17">
        <f t="shared" si="20"/>
        <v>156050</v>
      </c>
      <c r="I209" s="34">
        <f t="shared" si="15"/>
        <v>0</v>
      </c>
      <c r="J209" s="40">
        <f t="shared" si="15"/>
        <v>156050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'JAN 24'!F210+'FEB 24'!F210</f>
        <v>784263</v>
      </c>
      <c r="G210" s="17"/>
      <c r="H210" s="17">
        <f t="shared" si="20"/>
        <v>784263</v>
      </c>
      <c r="I210" s="34">
        <f t="shared" si="15"/>
        <v>0</v>
      </c>
      <c r="J210" s="40">
        <f t="shared" si="15"/>
        <v>784263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'JAN 24'!F211+'FEB 24'!F211</f>
        <v>1150750</v>
      </c>
      <c r="G211" s="17"/>
      <c r="H211" s="17">
        <f t="shared" si="20"/>
        <v>1150750</v>
      </c>
      <c r="I211" s="34"/>
      <c r="J211" s="40">
        <f t="shared" si="15"/>
        <v>1150750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'JAN 24'!F212+'FEB 24'!F212</f>
        <v>7260.1399999999994</v>
      </c>
      <c r="G212" s="17"/>
      <c r="H212" s="17">
        <f t="shared" si="20"/>
        <v>7260.1399999999994</v>
      </c>
      <c r="I212" s="34"/>
      <c r="J212" s="40">
        <f t="shared" si="15"/>
        <v>7260.1399999999994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'JAN 24'!F214+'FEB 24'!F214</f>
        <v>1367971</v>
      </c>
      <c r="G214" s="20"/>
      <c r="H214" s="17">
        <f t="shared" si="20"/>
        <v>1367971</v>
      </c>
      <c r="I214" s="34">
        <f t="shared" si="15"/>
        <v>0</v>
      </c>
      <c r="J214" s="22">
        <f t="shared" si="15"/>
        <v>1367971</v>
      </c>
      <c r="K214" s="65">
        <f>SUM(J213:J214)</f>
        <v>1367971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5258504.1400000006</v>
      </c>
      <c r="G215" s="27"/>
      <c r="H215" s="27">
        <f>F215-E215</f>
        <v>5258504.1400000006</v>
      </c>
      <c r="I215" s="58">
        <f t="shared" si="15"/>
        <v>0</v>
      </c>
      <c r="J215" s="88">
        <f>H215</f>
        <v>5258504.1400000006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822105.03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'JAN 24'!E218+'FEB 24'!E218</f>
        <v>378442</v>
      </c>
      <c r="F218" s="19">
        <f>'JAN 24'!F218+'FEB 24'!F218</f>
        <v>0</v>
      </c>
      <c r="G218" s="17">
        <f t="shared" ref="G218:G228" si="21">E218</f>
        <v>378442</v>
      </c>
      <c r="H218" s="17"/>
      <c r="I218" s="34">
        <f t="shared" si="15"/>
        <v>378442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1"/>
        <v>0</v>
      </c>
      <c r="H219" s="17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'JAN 24'!E220+'FEB 24'!E220</f>
        <v>35215</v>
      </c>
      <c r="F220" s="19">
        <f>'JAN 24'!F220+'FEB 24'!F220</f>
        <v>0</v>
      </c>
      <c r="G220" s="17">
        <f t="shared" si="21"/>
        <v>35215</v>
      </c>
      <c r="H220" s="17"/>
      <c r="I220" s="34">
        <f t="shared" si="15"/>
        <v>35215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'JAN 24'!E221+'FEB 24'!E221</f>
        <v>156853</v>
      </c>
      <c r="F221" s="19">
        <f>'JAN 24'!F221+'FEB 24'!F221</f>
        <v>0</v>
      </c>
      <c r="G221" s="17">
        <f t="shared" si="21"/>
        <v>156853</v>
      </c>
      <c r="H221" s="17"/>
      <c r="I221" s="34">
        <f t="shared" si="15"/>
        <v>156853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'JAN 24'!E222+'FEB 24'!E222</f>
        <v>250143</v>
      </c>
      <c r="F222" s="19">
        <f>'JAN 24'!F222+'FEB 24'!F222</f>
        <v>0</v>
      </c>
      <c r="G222" s="17">
        <f t="shared" si="21"/>
        <v>250143</v>
      </c>
      <c r="H222" s="17"/>
      <c r="I222" s="34">
        <f t="shared" si="15"/>
        <v>250143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'JAN 24'!E223+'FEB 24'!E223</f>
        <v>1452.03</v>
      </c>
      <c r="F223" s="19">
        <f>'JAN 24'!F223+'FEB 24'!F223</f>
        <v>0</v>
      </c>
      <c r="G223" s="17">
        <f t="shared" si="21"/>
        <v>1452.03</v>
      </c>
      <c r="H223" s="17"/>
      <c r="I223" s="34">
        <f t="shared" si="15"/>
        <v>1452.03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1"/>
        <v>0</v>
      </c>
      <c r="H224" s="17"/>
      <c r="I224" s="34">
        <f t="shared" si="15"/>
        <v>0</v>
      </c>
      <c r="J224" s="40">
        <f t="shared" si="15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'JAN 24'!E225+'FEB 24'!E225</f>
        <v>1134400</v>
      </c>
      <c r="F225" s="19">
        <f>'JAN 24'!F225+'FEB 24'!F225</f>
        <v>0</v>
      </c>
      <c r="G225" s="17">
        <f>E225-F225</f>
        <v>1134400</v>
      </c>
      <c r="H225" s="17"/>
      <c r="I225" s="34">
        <f t="shared" si="15"/>
        <v>1134400</v>
      </c>
      <c r="J225" s="40">
        <f t="shared" si="15"/>
        <v>0</v>
      </c>
      <c r="K225" s="26">
        <f>SUM(I224:I228)</f>
        <v>20331600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1"/>
        <v>0</v>
      </c>
      <c r="H226" s="17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'JAN 24'!E227+'FEB 24'!E227</f>
        <v>4997200</v>
      </c>
      <c r="F227" s="19">
        <f>'JAN 24'!F227+'FEB 24'!F227</f>
        <v>0</v>
      </c>
      <c r="G227" s="17">
        <f t="shared" si="21"/>
        <v>4997200</v>
      </c>
      <c r="H227" s="17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'JAN 24'!E228+'FEB 24'!E228</f>
        <v>14200000</v>
      </c>
      <c r="F228" s="19">
        <f>'JAN 24'!F228+'FEB 24'!F228</f>
        <v>0</v>
      </c>
      <c r="G228" s="17">
        <f t="shared" si="21"/>
        <v>14200000</v>
      </c>
      <c r="H228" s="17"/>
      <c r="I228" s="34">
        <f t="shared" si="15"/>
        <v>14200000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21153705.030000001</v>
      </c>
      <c r="F229" s="28">
        <f>SUM(F217:F228)</f>
        <v>0</v>
      </c>
      <c r="G229" s="27">
        <f>SUM(G217:G228)</f>
        <v>21153705.030000001</v>
      </c>
      <c r="H229" s="27">
        <f>SUM(H218:H228)</f>
        <v>0</v>
      </c>
      <c r="I229" s="58">
        <f>G229</f>
        <v>21153705.030000001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1795448.08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6489088883.1387835</v>
      </c>
      <c r="F231" s="58">
        <f>F229+F204+F193+F184+F177+F171+F165+F157+F124+F104+F93+F88+F55+F47+F28+F19+F15+F141+F100+F168+F120+F85+F65+F39+F75+F215</f>
        <v>6489088883.1387835</v>
      </c>
      <c r="G231" s="27">
        <f>G229+G204+G193+G184+G177+G171+G168+G157+G85+G65+G55+G47+G42+G39+G28+G19+G15+G165</f>
        <v>10122788792.140001</v>
      </c>
      <c r="H231" s="27">
        <f>H215+H141+H124+H117+H109+H104+H100+H93+H75+H112+H120</f>
        <v>10122788792.139999</v>
      </c>
      <c r="I231" s="87">
        <f>I229+I215+I204+I193+I184+I177+I171+I157+I141+I165+I168</f>
        <v>433226380.01999998</v>
      </c>
      <c r="J231" s="87">
        <f>J229+J215+J204+J193+J184+J177+J171+J157+J141</f>
        <v>364348120.13999999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-68878259.879999995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433226380.01999998</v>
      </c>
      <c r="J233" s="88">
        <f>J231-J232</f>
        <v>433226380.01999998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-68878259.879999995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-68878259.879999995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06" zoomScaleNormal="100" workbookViewId="0">
      <selection activeCell="H16" sqref="H16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'[5]2024'!$B$1476</f>
        <v>1679773000</v>
      </c>
      <c r="F7" s="19">
        <f>'[5]2024'!$C$1476</f>
        <v>1683435652</v>
      </c>
      <c r="G7" s="17">
        <f>C7+E7-F7</f>
        <v>-1646212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'[5]2024'!$J$366</f>
        <v>151600522</v>
      </c>
      <c r="F9" s="19">
        <f>'[5]2024'!$K$366</f>
        <v>211474066</v>
      </c>
      <c r="G9" s="17">
        <f t="shared" si="0"/>
        <v>1325371241</v>
      </c>
      <c r="H9" s="17"/>
      <c r="I9" s="39"/>
      <c r="J9" s="40"/>
      <c r="K9" s="5"/>
      <c r="L9" s="26">
        <f>F9-E9</f>
        <v>59873544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'[5]2024'!$N$26</f>
        <v>2528838</v>
      </c>
      <c r="F10" s="19">
        <f>'[5]2024'!$O$26</f>
        <v>18270</v>
      </c>
      <c r="G10" s="17">
        <f t="shared" si="0"/>
        <v>94693698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'[5]2024'!$V$59</f>
        <v>38339500</v>
      </c>
      <c r="F12" s="19">
        <f>'[5]2024'!$W$59</f>
        <v>450047882</v>
      </c>
      <c r="G12" s="17">
        <f t="shared" si="0"/>
        <v>43633889</v>
      </c>
      <c r="H12" s="17"/>
      <c r="I12" s="39"/>
      <c r="J12" s="40"/>
      <c r="K12" s="23">
        <f>SUM(G8:G14)</f>
        <v>1564527924.9000001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'[5]2024'!$QN$25</f>
        <v>109043</v>
      </c>
      <c r="F13" s="19">
        <f>'[5]2024'!$QO$25</f>
        <v>700061809</v>
      </c>
      <c r="G13" s="17">
        <f t="shared" si="0"/>
        <v>28611940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'[5]2024'!$RU$267</f>
        <v>80499105.379999995</v>
      </c>
      <c r="F14" s="19">
        <f>'[5]2024'!$RV$267</f>
        <v>46183363.479999997</v>
      </c>
      <c r="G14" s="17">
        <f t="shared" si="0"/>
        <v>72217156.900000006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1952850008.3800001</v>
      </c>
      <c r="F15" s="28">
        <f>SUM(F7:F14)</f>
        <v>3091221042.48</v>
      </c>
      <c r="G15" s="27">
        <f>C15+E15-F15</f>
        <v>1562881712.9000001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'[5]2024'!$AB$325</f>
        <v>68316000</v>
      </c>
      <c r="F17" s="19">
        <f>'[5]2024'!$AB$280</f>
        <v>48766964</v>
      </c>
      <c r="G17" s="17">
        <f t="shared" si="1"/>
        <v>19549036</v>
      </c>
      <c r="H17" s="17"/>
      <c r="I17" s="39"/>
      <c r="J17" s="40"/>
      <c r="K17" s="26">
        <f>G17-'[2]FC Samya'!$F$103</f>
        <v>16462673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'[5]2024'!$AB$332</f>
        <v>179541513</v>
      </c>
      <c r="F18" s="19">
        <f>'[5]2024'!$AB$323</f>
        <v>151560548</v>
      </c>
      <c r="G18" s="17">
        <f t="shared" si="1"/>
        <v>336222057</v>
      </c>
      <c r="H18" s="17"/>
      <c r="I18" s="39"/>
      <c r="J18" s="40"/>
      <c r="K18" s="37">
        <f>E18-F18</f>
        <v>27980965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247857513</v>
      </c>
      <c r="F19" s="28">
        <f>SUM(F17:F18)</f>
        <v>200327512</v>
      </c>
      <c r="G19" s="27">
        <f>C19+E19-F19</f>
        <v>355771093</v>
      </c>
      <c r="H19" s="27"/>
      <c r="I19" s="79"/>
      <c r="J19" s="40"/>
      <c r="K19" s="26">
        <f>'[1]OKTOBER JL'!G9+'MAR 24'!G9</f>
        <v>2215565699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'[5]2024'!$AH$142</f>
        <v>109098412</v>
      </c>
      <c r="F44" s="19">
        <f>'[5]2024'!$AI$142</f>
        <v>173056148.19999999</v>
      </c>
      <c r="G44" s="17">
        <f>C44+E44-F44</f>
        <v>329679239.80000001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109098412</v>
      </c>
      <c r="F47" s="28">
        <f>SUM(F44:F46)</f>
        <v>173056148.19999999</v>
      </c>
      <c r="G47" s="27">
        <f>C47+E47-F47</f>
        <v>344679239.80000001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'[5]2024'!$BB$61</f>
        <v>198608</v>
      </c>
      <c r="F51" s="19">
        <f>'JAN 24'!F51+'FEB 24'!F51</f>
        <v>0</v>
      </c>
      <c r="G51" s="17">
        <f>C51+E51-F51</f>
        <v>198608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'[5]2024'!$BJ$17</f>
        <v>588958</v>
      </c>
      <c r="F53" s="19">
        <f>'JAN 24'!F53+'FEB 24'!F53</f>
        <v>0</v>
      </c>
      <c r="G53" s="17">
        <f>C53+E53-F53</f>
        <v>588958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787566</v>
      </c>
      <c r="F55" s="28">
        <f>SUM(F49:F54)</f>
        <v>0</v>
      </c>
      <c r="G55" s="27">
        <f>C55+E55-F55</f>
        <v>787566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'[5]2024'!$CS$17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'[5]2024'!$DA$17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'[5]2024'!$DE$17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4147566630.3800001</v>
      </c>
      <c r="L79" s="37">
        <f>F15+F19+F28+F47+F88+F93</f>
        <v>5259090837.6800003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1111524207.3000002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'[5]2024'!$TI$25</f>
        <v>1150000000</v>
      </c>
      <c r="F83" s="19">
        <f>'JAN 24'!F83+'FEB 24'!F83</f>
        <v>0</v>
      </c>
      <c r="G83" s="17">
        <f t="shared" si="6"/>
        <v>1227231000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v>0</v>
      </c>
      <c r="F84" s="19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1150000000</v>
      </c>
      <c r="F85" s="28">
        <f>SUM(F77:F84)</f>
        <v>0</v>
      </c>
      <c r="G85" s="27">
        <f>C85+E85-F85</f>
        <v>3817844735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'[5]2024'!$EB$1279</f>
        <v>1679773000</v>
      </c>
      <c r="F87" s="19">
        <f>'[5]2024'!$EC$1279</f>
        <v>1679773000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1679773000</v>
      </c>
      <c r="F88" s="28">
        <f>SUM(F87)</f>
        <v>1679773000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'[5]2024'!$EH$323</f>
        <v>30086000</v>
      </c>
      <c r="F90" s="19">
        <f>'[5]2024'!$EH$280</f>
        <v>31758000</v>
      </c>
      <c r="G90" s="17"/>
      <c r="H90" s="17">
        <f>D90-E90+F90</f>
        <v>80366876</v>
      </c>
      <c r="I90" s="39"/>
      <c r="J90" s="40"/>
      <c r="K90" s="35"/>
      <c r="L90" s="26">
        <f>H90+H91</f>
        <v>433632666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'[5]2024'!$EH$361</f>
        <v>127114131</v>
      </c>
      <c r="F91" s="19">
        <f>'[5]2024'!$EH$316</f>
        <v>82955135</v>
      </c>
      <c r="G91" s="17"/>
      <c r="H91" s="17">
        <f t="shared" si="7"/>
        <v>353265790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-363661566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157200131</v>
      </c>
      <c r="F93" s="28">
        <f>SUM(F90:F92)</f>
        <v>114713135</v>
      </c>
      <c r="G93" s="27"/>
      <c r="H93" s="27">
        <f>D93-E93+F93</f>
        <v>433632666</v>
      </c>
      <c r="I93" s="79"/>
      <c r="J93" s="40"/>
      <c r="K93" s="23">
        <f>E93-F93</f>
        <v>42486996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'[5]2024'!$EJ$74</f>
        <v>1456459</v>
      </c>
      <c r="F95" s="19">
        <f>'[5]2024'!$EK$74</f>
        <v>18918047</v>
      </c>
      <c r="G95" s="17"/>
      <c r="H95" s="17">
        <f>D95-E95+F95</f>
        <v>17461588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/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'JAN 24'!E99+'FEB 24'!E99</f>
        <v>0</v>
      </c>
      <c r="F99" s="19">
        <f>'JAN 24'!F99+'FEB 24'!F99</f>
        <v>0</v>
      </c>
      <c r="G99" s="17"/>
      <c r="H99" s="17"/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1456459</v>
      </c>
      <c r="F100" s="53">
        <f>SUM(F95:F99)</f>
        <v>18918047</v>
      </c>
      <c r="G100" s="27"/>
      <c r="H100" s="27">
        <f>D100-E100+F100</f>
        <v>68249686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'JAN 24'!E106+'FEB 24'!E106</f>
        <v>0</v>
      </c>
      <c r="F106" s="19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'JAN 24'!E107+'FEB 24'!E107</f>
        <v>0</v>
      </c>
      <c r="F107" s="19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'JAN 24'!E108+'FEB 24'!E108</f>
        <v>0</v>
      </c>
      <c r="F108" s="19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19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'JAN 24'!E111+'FEB 24'!E111</f>
        <v>0</v>
      </c>
      <c r="F111" s="19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'JAN 24'!E119+'FEB 24'!E119</f>
        <v>0</v>
      </c>
      <c r="F119" s="19">
        <f>'[5]2024'!$QA$12</f>
        <v>39385500</v>
      </c>
      <c r="G119" s="17"/>
      <c r="H119" s="17">
        <f t="shared" si="8"/>
        <v>172148544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39385500</v>
      </c>
      <c r="G120" s="17"/>
      <c r="H120" s="27">
        <f t="shared" si="8"/>
        <v>172148544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f>'JAN 24'!F122+'FEB 24'!F122</f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'JAN 24'!E126+'FEB 24'!E126</f>
        <v>0</v>
      </c>
      <c r="F126" s="19">
        <f>'[5]2024'!$GE$19</f>
        <v>66173144</v>
      </c>
      <c r="G126" s="17"/>
      <c r="H126" s="17">
        <f t="shared" si="8"/>
        <v>66173144</v>
      </c>
      <c r="I126" s="39"/>
      <c r="J126" s="34">
        <f>H126</f>
        <v>66173144</v>
      </c>
      <c r="K126" s="37">
        <f>'[5]2024'!$GE$17</f>
        <v>22144144</v>
      </c>
      <c r="L126" s="26">
        <f>'[5]2024'!$GE$18</f>
        <v>44029000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'[5]2024'!$GI$18</f>
        <v>2890000</v>
      </c>
      <c r="G127" s="17"/>
      <c r="H127" s="17">
        <f t="shared" si="8"/>
        <v>2890000</v>
      </c>
      <c r="I127" s="39"/>
      <c r="J127" s="34">
        <f t="shared" ref="J127:J137" si="9">H127</f>
        <v>2890000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'[5]2024'!$GI$19</f>
        <v>3092500</v>
      </c>
      <c r="G128" s="17"/>
      <c r="H128" s="17">
        <f t="shared" si="8"/>
        <v>3092500</v>
      </c>
      <c r="I128" s="39"/>
      <c r="J128" s="34">
        <f t="shared" si="9"/>
        <v>3092500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'[5]2024'!$GI$20</f>
        <v>530000</v>
      </c>
      <c r="G129" s="17"/>
      <c r="H129" s="17">
        <f t="shared" si="8"/>
        <v>530000</v>
      </c>
      <c r="I129" s="39"/>
      <c r="J129" s="34">
        <f t="shared" si="9"/>
        <v>530000</v>
      </c>
      <c r="K129" s="26">
        <f>SUM(J127:J129)</f>
        <v>6512500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'JAN 24'!E130+'FEB 24'!E130</f>
        <v>0</v>
      </c>
      <c r="F130" s="19">
        <f>'[5]2024'!$GM$15</f>
        <v>147634505</v>
      </c>
      <c r="G130" s="17"/>
      <c r="H130" s="17">
        <f t="shared" si="8"/>
        <v>147634505</v>
      </c>
      <c r="I130" s="39"/>
      <c r="J130" s="34">
        <f t="shared" si="9"/>
        <v>147634505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f>'[5]2024'!$TB$15</f>
        <v>6287400</v>
      </c>
      <c r="G133" s="17"/>
      <c r="H133" s="17">
        <f t="shared" si="8"/>
        <v>6287400</v>
      </c>
      <c r="I133" s="39"/>
      <c r="J133" s="34">
        <f t="shared" si="9"/>
        <v>6287400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'[5]2024'!$HC$15</f>
        <v>2203604</v>
      </c>
      <c r="G134" s="17"/>
      <c r="H134" s="17">
        <f t="shared" si="8"/>
        <v>2203604</v>
      </c>
      <c r="I134" s="80"/>
      <c r="J134" s="34">
        <f t="shared" si="9"/>
        <v>2203604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v>0</v>
      </c>
      <c r="G136" s="17"/>
      <c r="H136" s="17">
        <f t="shared" si="8"/>
        <v>0</v>
      </c>
      <c r="I136" s="80"/>
      <c r="J136" s="34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f>'JAN 24'!F137+'FEB 24'!F137</f>
        <v>0</v>
      </c>
      <c r="G137" s="17"/>
      <c r="H137" s="17">
        <f t="shared" si="8"/>
        <v>0</v>
      </c>
      <c r="I137" s="80"/>
      <c r="J137" s="34">
        <f t="shared" si="9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'JAN 24'!E138+'FEB 24'!E138</f>
        <v>0</v>
      </c>
      <c r="F138" s="19">
        <v>0</v>
      </c>
      <c r="G138" s="17"/>
      <c r="H138" s="17">
        <f t="shared" si="8"/>
        <v>0</v>
      </c>
      <c r="I138" s="80"/>
      <c r="J138" s="34">
        <f>H138</f>
        <v>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228811153</v>
      </c>
      <c r="G141" s="27"/>
      <c r="H141" s="27">
        <f>D141-E141+F141</f>
        <v>228811153</v>
      </c>
      <c r="I141" s="87"/>
      <c r="J141" s="58">
        <f>H141</f>
        <v>228811153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'[5]2024'!$HF$65</f>
        <v>40437372</v>
      </c>
      <c r="F143" s="19">
        <f>'JAN 24'!F143+'FEB 24'!F143</f>
        <v>0</v>
      </c>
      <c r="G143" s="17">
        <f>C143+E143-F143</f>
        <v>40437372</v>
      </c>
      <c r="H143" s="17"/>
      <c r="I143" s="34">
        <f t="shared" ref="I143:I157" si="11">G143</f>
        <v>40437372</v>
      </c>
      <c r="J143" s="40"/>
      <c r="K143" s="37">
        <f>E143-L143</f>
        <v>40139372</v>
      </c>
      <c r="L143" s="26">
        <f>'[5]2024'!$HF$55+'[5]2024'!$HF$56+'[5]2024'!$HF$62</f>
        <v>298000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'[5]2024'!$HJ$18</f>
        <v>1821134</v>
      </c>
      <c r="F144" s="19">
        <f>'JAN 24'!F144+'FEB 24'!F144</f>
        <v>0</v>
      </c>
      <c r="G144" s="17">
        <f t="shared" ref="G144:G156" si="12">C144+E144-F144</f>
        <v>1821134</v>
      </c>
      <c r="H144" s="17"/>
      <c r="I144" s="34">
        <f t="shared" si="11"/>
        <v>1821134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'[5]2024'!$HJ$19</f>
        <v>2178300</v>
      </c>
      <c r="F145" s="19">
        <f>'JAN 24'!F145+'FEB 24'!F145</f>
        <v>0</v>
      </c>
      <c r="G145" s="17">
        <f t="shared" si="12"/>
        <v>2178300</v>
      </c>
      <c r="H145" s="17"/>
      <c r="I145" s="34">
        <f t="shared" si="11"/>
        <v>2178300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'[5]2024'!$HJ$20</f>
        <v>250000</v>
      </c>
      <c r="F146" s="19">
        <f>'JAN 24'!F146+'FEB 24'!F146</f>
        <v>0</v>
      </c>
      <c r="G146" s="17">
        <f t="shared" si="12"/>
        <v>250000</v>
      </c>
      <c r="H146" s="17"/>
      <c r="I146" s="34">
        <f t="shared" si="11"/>
        <v>250000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'[5]2024'!$HS$56</f>
        <v>125052324.25</v>
      </c>
      <c r="F148" s="19">
        <f>'JAN 24'!F148+'FEB 24'!F148</f>
        <v>0</v>
      </c>
      <c r="G148" s="17">
        <f t="shared" si="12"/>
        <v>125052324.25</v>
      </c>
      <c r="H148" s="17"/>
      <c r="I148" s="34">
        <f t="shared" si="11"/>
        <v>125052324.25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'[5]2024'!$TE$24</f>
        <v>5658660</v>
      </c>
      <c r="F149" s="19">
        <f>'JAN 24'!F149+'FEB 24'!F149</f>
        <v>0</v>
      </c>
      <c r="G149" s="17">
        <f t="shared" si="12"/>
        <v>5658660</v>
      </c>
      <c r="H149" s="17"/>
      <c r="I149" s="34">
        <f t="shared" si="11"/>
        <v>5658660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'[5]2024'!$ID$36</f>
        <v>2135402</v>
      </c>
      <c r="F151" s="19">
        <f>'JAN 24'!F151+'FEB 24'!F151</f>
        <v>0</v>
      </c>
      <c r="G151" s="17">
        <f t="shared" si="12"/>
        <v>2135402</v>
      </c>
      <c r="H151" s="17"/>
      <c r="I151" s="34">
        <f t="shared" si="11"/>
        <v>2135402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'JAN 24'!E154+'FEB 24'!E154</f>
        <v>0</v>
      </c>
      <c r="F154" s="19">
        <f>'JAN 24'!F154+'FEB 24'!F154</f>
        <v>0</v>
      </c>
      <c r="G154" s="17">
        <f t="shared" si="12"/>
        <v>0</v>
      </c>
      <c r="H154" s="17"/>
      <c r="I154" s="34">
        <f t="shared" si="11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'[5]2024'!$RM$14</f>
        <v>127800</v>
      </c>
      <c r="F155" s="19">
        <f>'JAN 24'!F155+'FEB 24'!F155</f>
        <v>0</v>
      </c>
      <c r="G155" s="17">
        <f t="shared" si="12"/>
        <v>127800</v>
      </c>
      <c r="H155" s="17"/>
      <c r="I155" s="34">
        <f t="shared" si="11"/>
        <v>127800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177660992.25</v>
      </c>
      <c r="F157" s="28">
        <f>SUM(F143:F156)</f>
        <v>0</v>
      </c>
      <c r="G157" s="27">
        <f>C157+E157-F157</f>
        <v>177660992.25</v>
      </c>
      <c r="H157" s="17"/>
      <c r="I157" s="58">
        <f t="shared" si="11"/>
        <v>177660992.25</v>
      </c>
      <c r="J157" s="88"/>
      <c r="K157" s="26">
        <f>J141-I157</f>
        <v>51150160.75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v>0</v>
      </c>
      <c r="F162" s="19">
        <f>'JAN 24'!F162+'FEB 24'!F162</f>
        <v>0</v>
      </c>
      <c r="G162" s="17">
        <f t="shared" si="13"/>
        <v>0</v>
      </c>
      <c r="H162" s="17"/>
      <c r="I162" s="81">
        <f>G162</f>
        <v>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0</v>
      </c>
      <c r="F165" s="28"/>
      <c r="G165" s="27">
        <f t="shared" si="13"/>
        <v>0</v>
      </c>
      <c r="H165" s="17"/>
      <c r="I165" s="58">
        <f>G165</f>
        <v>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'JAN 24'!E167+'FEB 24'!E167</f>
        <v>0</v>
      </c>
      <c r="F167" s="19">
        <f>'JAN 24'!F167+'FEB 24'!F167</f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'[5]2024'!$JC$26</f>
        <v>493200</v>
      </c>
      <c r="F170" s="19">
        <f>'JAN 24'!F170+'FEB 24'!F170</f>
        <v>0</v>
      </c>
      <c r="G170" s="17">
        <f t="shared" si="13"/>
        <v>493200</v>
      </c>
      <c r="H170" s="17"/>
      <c r="I170" s="34">
        <f>G170</f>
        <v>493200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493200</v>
      </c>
      <c r="F171" s="28">
        <f>SUM(F167:F170)</f>
        <v>0</v>
      </c>
      <c r="G171" s="27">
        <f>C171+E171-F171</f>
        <v>493200</v>
      </c>
      <c r="H171" s="27"/>
      <c r="I171" s="58">
        <f>G171</f>
        <v>493200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'[5]2024'!$JG$12</f>
        <v>200000</v>
      </c>
      <c r="F173" s="19">
        <f>'JAN 24'!F173+'FEB 24'!F173</f>
        <v>0</v>
      </c>
      <c r="G173" s="17">
        <f t="shared" si="13"/>
        <v>200000</v>
      </c>
      <c r="H173" s="17"/>
      <c r="I173" s="34">
        <f t="shared" si="14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v>0</v>
      </c>
      <c r="F174" s="19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'[5]2024'!$JO$24</f>
        <v>1669500</v>
      </c>
      <c r="F175" s="19">
        <f>'JAN 24'!F175+'FEB 24'!F175</f>
        <v>0</v>
      </c>
      <c r="G175" s="17">
        <f t="shared" si="13"/>
        <v>1669500</v>
      </c>
      <c r="H175" s="17"/>
      <c r="I175" s="38">
        <f t="shared" si="14"/>
        <v>1669500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1869500</v>
      </c>
      <c r="F177" s="28">
        <f>SUM(F173:F176)</f>
        <v>0</v>
      </c>
      <c r="G177" s="27">
        <f>C177+E177-F177</f>
        <v>1869500</v>
      </c>
      <c r="H177" s="27"/>
      <c r="I177" s="28">
        <f t="shared" si="14"/>
        <v>1869500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'[5]2024'!$JU$14</f>
        <v>420833.33333333331</v>
      </c>
      <c r="F179" s="19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'[5]2024'!$KC$15</f>
        <v>821854.16666666663</v>
      </c>
      <c r="F181" s="19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'[5]2024'!$KG$15</f>
        <v>8941512.5</v>
      </c>
      <c r="F182" s="19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'[5]2024'!$KP$15</f>
        <v>53940000</v>
      </c>
      <c r="F186" s="19">
        <f>'JAN 24'!F186+'FEB 24'!F186</f>
        <v>0</v>
      </c>
      <c r="G186" s="17">
        <f>E186-F186</f>
        <v>53940000</v>
      </c>
      <c r="H186" s="17"/>
      <c r="I186" s="38">
        <f t="shared" si="14"/>
        <v>53940000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'JAN 24'!E187+'FEB 24'!E187</f>
        <v>0</v>
      </c>
      <c r="F187" s="19">
        <f>'JAN 24'!F187+'FEB 24'!F187</f>
        <v>0</v>
      </c>
      <c r="G187" s="17">
        <f t="shared" ref="G187:G192" si="18">E187-F187</f>
        <v>0</v>
      </c>
      <c r="H187" s="17"/>
      <c r="I187" s="38">
        <f t="shared" si="14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'JAN 24'!E188+'FEB 24'!E188</f>
        <v>0</v>
      </c>
      <c r="F188" s="19">
        <f>'JAN 24'!F188+'FEB 24'!F188</f>
        <v>0</v>
      </c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'JAN 24'!E189+'FEB 24'!E189</f>
        <v>0</v>
      </c>
      <c r="F189" s="19">
        <f>'JAN 24'!F189+'FEB 24'!F189</f>
        <v>0</v>
      </c>
      <c r="G189" s="17">
        <f t="shared" si="18"/>
        <v>0</v>
      </c>
      <c r="H189" s="17"/>
      <c r="I189" s="34">
        <f t="shared" si="14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'[5]2024'!$LF$21</f>
        <v>6436632</v>
      </c>
      <c r="F191" s="19">
        <f>'[5]2024'!$LG$21</f>
        <v>0</v>
      </c>
      <c r="G191" s="17">
        <f t="shared" si="18"/>
        <v>6436632</v>
      </c>
      <c r="H191" s="17"/>
      <c r="I191" s="34">
        <f t="shared" si="14"/>
        <v>6436632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60376632</v>
      </c>
      <c r="F193" s="28">
        <f>SUM(F186:F192)</f>
        <v>0</v>
      </c>
      <c r="G193" s="27">
        <f>E193-F193</f>
        <v>60376632</v>
      </c>
      <c r="H193" s="27"/>
      <c r="I193" s="58">
        <f>G193</f>
        <v>60376632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'[5]2024'!$LJ$18</f>
        <v>863585</v>
      </c>
      <c r="F195" s="19">
        <f>'JAN 24'!F195+'FEB 24'!F195</f>
        <v>0</v>
      </c>
      <c r="G195" s="17">
        <f t="shared" si="13"/>
        <v>863585</v>
      </c>
      <c r="H195" s="17"/>
      <c r="I195" s="34">
        <f t="shared" si="14"/>
        <v>863585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'[5]2024'!$LN$27</f>
        <v>2073867</v>
      </c>
      <c r="F196" s="19">
        <f>'JAN 24'!F196+'FEB 24'!F196</f>
        <v>0</v>
      </c>
      <c r="G196" s="17">
        <f t="shared" si="13"/>
        <v>2073867</v>
      </c>
      <c r="H196" s="17"/>
      <c r="I196" s="34">
        <f t="shared" si="14"/>
        <v>2073867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'[5]2024'!$LR$26</f>
        <v>1301000</v>
      </c>
      <c r="F197" s="19">
        <f>'JAN 24'!F197+'FEB 24'!F197</f>
        <v>0</v>
      </c>
      <c r="G197" s="17">
        <f t="shared" si="13"/>
        <v>1301000</v>
      </c>
      <c r="H197" s="17"/>
      <c r="I197" s="34">
        <f t="shared" si="14"/>
        <v>1301000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v>0</v>
      </c>
      <c r="F198" s="19">
        <f>'JAN 24'!F198+'FEB 24'!F198</f>
        <v>0</v>
      </c>
      <c r="G198" s="17">
        <f t="shared" si="13"/>
        <v>0</v>
      </c>
      <c r="H198" s="17"/>
      <c r="I198" s="34">
        <f t="shared" si="14"/>
        <v>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'[5]2024'!$LZ$17</f>
        <v>2598015.9500000002</v>
      </c>
      <c r="F199" s="19">
        <f>'JAN 24'!F199+'FEB 24'!F199</f>
        <v>0</v>
      </c>
      <c r="G199" s="17">
        <f t="shared" si="13"/>
        <v>2598015.9500000002</v>
      </c>
      <c r="H199" s="17"/>
      <c r="I199" s="34">
        <f t="shared" si="14"/>
        <v>2598015.9500000002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'[5]2024'!$ML$53</f>
        <v>10609750</v>
      </c>
      <c r="F202" s="19">
        <f>'JAN 24'!F202+'FEB 24'!F202</f>
        <v>0</v>
      </c>
      <c r="G202" s="17">
        <f>C202+E202-F202</f>
        <v>10609750</v>
      </c>
      <c r="H202" s="17"/>
      <c r="I202" s="34">
        <f>G202</f>
        <v>10609750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17446217.949999999</v>
      </c>
      <c r="F204" s="28">
        <f>SUM(F195:F203)</f>
        <v>0</v>
      </c>
      <c r="G204" s="27">
        <f>C204+E204-F204</f>
        <v>17446217.949999999</v>
      </c>
      <c r="H204" s="27"/>
      <c r="I204" s="58">
        <f>G204</f>
        <v>17446217.949999999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889496.38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'[5]2024'!$NB$15</f>
        <v>453505</v>
      </c>
      <c r="G207" s="17"/>
      <c r="H207" s="17">
        <f t="shared" si="19"/>
        <v>453505</v>
      </c>
      <c r="I207" s="34">
        <f t="shared" si="14"/>
        <v>0</v>
      </c>
      <c r="J207" s="40">
        <f t="shared" si="14"/>
        <v>453505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'[5]2024'!$NJ$15</f>
        <v>81338</v>
      </c>
      <c r="G209" s="17"/>
      <c r="H209" s="17">
        <f t="shared" si="19"/>
        <v>81338</v>
      </c>
      <c r="I209" s="34">
        <f t="shared" si="14"/>
        <v>0</v>
      </c>
      <c r="J209" s="40">
        <f t="shared" si="14"/>
        <v>81338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'[5]2024'!$NN$15</f>
        <v>239408</v>
      </c>
      <c r="G210" s="17"/>
      <c r="H210" s="17">
        <f t="shared" si="19"/>
        <v>239408</v>
      </c>
      <c r="I210" s="34">
        <f t="shared" si="14"/>
        <v>0</v>
      </c>
      <c r="J210" s="40">
        <f t="shared" si="14"/>
        <v>239408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'[5]2024'!$QS$16</f>
        <v>109043</v>
      </c>
      <c r="G211" s="17"/>
      <c r="H211" s="17">
        <f t="shared" si="19"/>
        <v>109043</v>
      </c>
      <c r="I211" s="34"/>
      <c r="J211" s="40">
        <f t="shared" si="14"/>
        <v>109043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'[5]2024'!$RZ$15</f>
        <v>6202.38</v>
      </c>
      <c r="G212" s="17"/>
      <c r="H212" s="17">
        <f t="shared" si="19"/>
        <v>6202.38</v>
      </c>
      <c r="I212" s="34"/>
      <c r="J212" s="40">
        <f t="shared" si="14"/>
        <v>6202.38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'[5]2024'!$NV$19</f>
        <v>32974500</v>
      </c>
      <c r="G214" s="20"/>
      <c r="H214" s="17">
        <f t="shared" si="19"/>
        <v>32974500</v>
      </c>
      <c r="I214" s="34">
        <f t="shared" si="14"/>
        <v>0</v>
      </c>
      <c r="J214" s="22">
        <f t="shared" si="14"/>
        <v>32974500</v>
      </c>
      <c r="K214" s="65">
        <f>SUM(J213:J214)</f>
        <v>32974500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33863996.380000003</v>
      </c>
      <c r="G215" s="27"/>
      <c r="H215" s="27">
        <f>F215-E215</f>
        <v>33863996.380000003</v>
      </c>
      <c r="I215" s="58">
        <f t="shared" si="14"/>
        <v>0</v>
      </c>
      <c r="J215" s="88">
        <f>H215</f>
        <v>33863996.380000003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199902.48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'[5]2024'!$OC$19</f>
        <v>100701</v>
      </c>
      <c r="F218" s="19">
        <f>'JAN 24'!F218+'FEB 24'!F218</f>
        <v>0</v>
      </c>
      <c r="G218" s="17">
        <f t="shared" ref="G218:G228" si="20">E218</f>
        <v>100701</v>
      </c>
      <c r="H218" s="17"/>
      <c r="I218" s="34">
        <f t="shared" si="14"/>
        <v>100701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'[5]2024'!$OK$18</f>
        <v>18270</v>
      </c>
      <c r="F220" s="19">
        <f>'JAN 24'!F220+'FEB 24'!F220</f>
        <v>0</v>
      </c>
      <c r="G220" s="17">
        <f t="shared" si="20"/>
        <v>18270</v>
      </c>
      <c r="H220" s="17"/>
      <c r="I220" s="34">
        <f t="shared" si="14"/>
        <v>18270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'[5]2024'!$OO$15</f>
        <v>47882</v>
      </c>
      <c r="F221" s="19">
        <f>'JAN 24'!F221+'FEB 24'!F221</f>
        <v>0</v>
      </c>
      <c r="G221" s="17">
        <f t="shared" si="20"/>
        <v>47882</v>
      </c>
      <c r="H221" s="17"/>
      <c r="I221" s="34">
        <f t="shared" si="14"/>
        <v>47882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'[5]2024'!$QV$19</f>
        <v>31809</v>
      </c>
      <c r="F222" s="19">
        <f>'JAN 24'!F222+'FEB 24'!F222</f>
        <v>0</v>
      </c>
      <c r="G222" s="17">
        <f t="shared" si="20"/>
        <v>31809</v>
      </c>
      <c r="H222" s="17"/>
      <c r="I222" s="34">
        <f t="shared" si="14"/>
        <v>31809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'[5]2024'!$SC$15</f>
        <v>1240.48</v>
      </c>
      <c r="F223" s="19">
        <f>'JAN 24'!F223+'FEB 24'!F223</f>
        <v>0</v>
      </c>
      <c r="G223" s="17">
        <f t="shared" si="20"/>
        <v>1240.48</v>
      </c>
      <c r="H223" s="17"/>
      <c r="I223" s="34">
        <f t="shared" si="14"/>
        <v>1240.48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v>0</v>
      </c>
      <c r="F225" s="19">
        <f>'JAN 24'!F225+'FEB 24'!F225</f>
        <v>0</v>
      </c>
      <c r="G225" s="17">
        <f>E225-F225</f>
        <v>0</v>
      </c>
      <c r="H225" s="17"/>
      <c r="I225" s="34">
        <f t="shared" si="14"/>
        <v>0</v>
      </c>
      <c r="J225" s="40">
        <f t="shared" si="14"/>
        <v>0</v>
      </c>
      <c r="K225" s="26">
        <f>SUM(I224:I228)</f>
        <v>23000000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v>0</v>
      </c>
      <c r="F227" s="19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'[5]2024'!$PF$12</f>
        <v>23000000</v>
      </c>
      <c r="F228" s="19">
        <f>'JAN 24'!F228+'FEB 24'!F228</f>
        <v>0</v>
      </c>
      <c r="G228" s="17">
        <f t="shared" si="20"/>
        <v>23000000</v>
      </c>
      <c r="H228" s="17"/>
      <c r="I228" s="34">
        <f t="shared" si="14"/>
        <v>23000000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23199902.48</v>
      </c>
      <c r="F229" s="28">
        <f>SUM(F217:F228)</f>
        <v>0</v>
      </c>
      <c r="G229" s="27">
        <f>SUM(G217:G228)</f>
        <v>23199902.48</v>
      </c>
      <c r="H229" s="27">
        <f>SUM(H218:H228)</f>
        <v>0</v>
      </c>
      <c r="I229" s="58">
        <f>G229</f>
        <v>23199902.48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1144055.7650000001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5590253734.0600004</v>
      </c>
      <c r="F231" s="58">
        <f>F229+F204+F193+F184+F177+F171+F165+F157+F124+F104+F93+F88+F55+F47+F28+F19+F15+F141+F100+F168+F120+F85+F65+F39+F75+F215</f>
        <v>5590253734.0600004</v>
      </c>
      <c r="G231" s="27">
        <f>G229+G204+G193+G184+G177+G171+G168+G157+G85+G65+G55+G47+G42+G39+G28+G19+G15+G165</f>
        <v>10298514912.379999</v>
      </c>
      <c r="H231" s="27">
        <f>H215+H141+H124+H117+H109+H104+H100+H93+H75+H112+H120</f>
        <v>10298514912.380001</v>
      </c>
      <c r="I231" s="87">
        <f>I229+I215+I204+I193+I184+I177+I171+I157+I141+I165+I168</f>
        <v>291230644.68000001</v>
      </c>
      <c r="J231" s="87">
        <f>J229+J215+J204+J193+J184+J177+J171+J157+J141</f>
        <v>262675149.38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-28555495.300000012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291230644.68000001</v>
      </c>
      <c r="J233" s="88">
        <f>J231-J232</f>
        <v>291230644.68000001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-28555495.300000012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-28555495.300000012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21" zoomScaleNormal="100" workbookViewId="0">
      <selection activeCell="H235" sqref="H235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</f>
        <v>3463385040.9787836</v>
      </c>
      <c r="F7" s="19">
        <f>'FEB JL 24'!F7+'MAR 24'!F7</f>
        <v>3461640433</v>
      </c>
      <c r="G7" s="17">
        <f>C7+E7-F7</f>
        <v>3761047.9787836075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</f>
        <v>0</v>
      </c>
      <c r="F8" s="19">
        <f>'FEB JL 24'!F8+'MAR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</f>
        <v>459339162</v>
      </c>
      <c r="F9" s="19">
        <f>'FEB JL 24'!F9+'MAR 24'!F9</f>
        <v>1481416552</v>
      </c>
      <c r="G9" s="17">
        <f t="shared" si="0"/>
        <v>363167395</v>
      </c>
      <c r="H9" s="17"/>
      <c r="I9" s="39"/>
      <c r="J9" s="40"/>
      <c r="K9" s="5"/>
      <c r="L9" s="26">
        <f>F9-E9</f>
        <v>1022077390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</f>
        <v>7977388</v>
      </c>
      <c r="F10" s="19">
        <f>'FEB JL 24'!F10+'MAR 24'!F10</f>
        <v>53485</v>
      </c>
      <c r="G10" s="17">
        <f t="shared" si="0"/>
        <v>100107033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</f>
        <v>0</v>
      </c>
      <c r="F11" s="19">
        <f>'FEB JL 24'!F11+'MAR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</f>
        <v>64474048</v>
      </c>
      <c r="F12" s="19">
        <f>'FEB JL 24'!F12+'MAR 24'!F12</f>
        <v>450204735</v>
      </c>
      <c r="G12" s="17">
        <f t="shared" si="0"/>
        <v>69611584</v>
      </c>
      <c r="H12" s="17"/>
      <c r="I12" s="39"/>
      <c r="J12" s="40"/>
      <c r="K12" s="23">
        <f>SUM(G8:G14)</f>
        <v>629277394.00999999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</f>
        <v>1259793</v>
      </c>
      <c r="F13" s="19">
        <f>'FEB JL 24'!F13+'MAR 24'!F13</f>
        <v>700311952</v>
      </c>
      <c r="G13" s="17">
        <f t="shared" si="0"/>
        <v>29512547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</f>
        <v>166563691.51999998</v>
      </c>
      <c r="F14" s="19">
        <f>'FEB JL 24'!F14+'MAR 24'!F14</f>
        <v>137586271.50999999</v>
      </c>
      <c r="G14" s="17">
        <f t="shared" si="0"/>
        <v>66878835.00999999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4162999123.4987836</v>
      </c>
      <c r="F15" s="28">
        <f>SUM(F7:F14)</f>
        <v>6231213428.5100002</v>
      </c>
      <c r="G15" s="27">
        <f>C15+E15-F15</f>
        <v>633038441.98878288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</f>
        <v>202255120</v>
      </c>
      <c r="F17" s="19">
        <f>'FEB JL 24'!F17+'MAR 24'!F17</f>
        <v>141615987</v>
      </c>
      <c r="G17" s="17">
        <f t="shared" si="1"/>
        <v>60639133</v>
      </c>
      <c r="H17" s="17"/>
      <c r="I17" s="39"/>
      <c r="J17" s="40"/>
      <c r="K17" s="26">
        <f>G17-'[2]FC Samya'!$F$103</f>
        <v>57552770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</f>
        <v>408673861</v>
      </c>
      <c r="F18" s="19">
        <f>'FEB JL 24'!F18+'MAR 24'!F18</f>
        <v>453132280.97878379</v>
      </c>
      <c r="G18" s="17">
        <f t="shared" si="1"/>
        <v>263782672.02121621</v>
      </c>
      <c r="H18" s="17"/>
      <c r="I18" s="39"/>
      <c r="J18" s="40"/>
      <c r="K18" s="37">
        <f>E18-F18</f>
        <v>-44458419.978783786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610928981</v>
      </c>
      <c r="F19" s="28">
        <f>SUM(F17:F18)</f>
        <v>594748267.97878385</v>
      </c>
      <c r="G19" s="27">
        <f>C19+E19-F19</f>
        <v>324421805.02121615</v>
      </c>
      <c r="H19" s="27"/>
      <c r="I19" s="79"/>
      <c r="J19" s="40"/>
      <c r="K19" s="26">
        <f>'[1]OKTOBER JL'!G9+'MAR JL 24'!G9</f>
        <v>1253361853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</f>
        <v>0</v>
      </c>
      <c r="F21" s="19">
        <f>'FEB JL 24'!F21+'MAR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</f>
        <v>0</v>
      </c>
      <c r="F22" s="19">
        <f>'FEB JL 24'!F22+'MAR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</f>
        <v>0</v>
      </c>
      <c r="F23" s="19">
        <f>'FEB JL 24'!F23+'MAR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</f>
        <v>0</v>
      </c>
      <c r="F24" s="19">
        <f>'FEB JL 24'!F24+'MAR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</f>
        <v>0</v>
      </c>
      <c r="F25" s="19">
        <f>'FEB JL 24'!F25+'MAR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</f>
        <v>0</v>
      </c>
      <c r="F26" s="19">
        <f>'FEB JL 24'!F26+'MAR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</f>
        <v>0</v>
      </c>
      <c r="F27" s="19">
        <f>'FEB JL 24'!F27+'MAR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</f>
        <v>0</v>
      </c>
      <c r="F30" s="19">
        <f>'FEB JL 24'!F30+'MAR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</f>
        <v>0</v>
      </c>
      <c r="F31" s="19">
        <f>'FEB JL 24'!F31+'MAR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</f>
        <v>0</v>
      </c>
      <c r="F32" s="19">
        <f>'FEB JL 24'!F32+'MAR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</f>
        <v>0</v>
      </c>
      <c r="F33" s="19">
        <f>'FEB JL 24'!F33+'MAR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</f>
        <v>0</v>
      </c>
      <c r="F34" s="19">
        <f>'FEB JL 24'!F34+'MAR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</f>
        <v>0</v>
      </c>
      <c r="F35" s="19">
        <f>'FEB JL 24'!F35+'MAR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</f>
        <v>0</v>
      </c>
      <c r="F36" s="19">
        <f>'FEB JL 24'!F36+'MAR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</f>
        <v>0</v>
      </c>
      <c r="F37" s="19">
        <f>'FEB JL 24'!F37+'MAR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</f>
        <v>0</v>
      </c>
      <c r="F38" s="19">
        <f>'FEB JL 24'!F38+'MAR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</f>
        <v>0</v>
      </c>
      <c r="F41" s="19">
        <f>'FEB JL 24'!F41+'MAR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</f>
        <v>625679440</v>
      </c>
      <c r="F44" s="19">
        <f>'FEB JL 24'!F44+'MAR 24'!F44</f>
        <v>396702484.19</v>
      </c>
      <c r="G44" s="17">
        <f>C44+E44-F44</f>
        <v>622613931.80999994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</f>
        <v>0</v>
      </c>
      <c r="F45" s="19">
        <f>'FEB JL 24'!F45+'MAR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</f>
        <v>0</v>
      </c>
      <c r="F46" s="19">
        <f>'FEB JL 24'!F46+'MAR 24'!F46</f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625679440</v>
      </c>
      <c r="F47" s="28">
        <f>SUM(F44:F46)</f>
        <v>396702484.19</v>
      </c>
      <c r="G47" s="27">
        <f>C47+E47-F47</f>
        <v>637613931.80999994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</f>
        <v>0</v>
      </c>
      <c r="F49" s="19">
        <f>'FEB JL 24'!F49+'MAR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</f>
        <v>0</v>
      </c>
      <c r="F50" s="19">
        <f>'FEB JL 24'!F50+'MAR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</f>
        <v>1856542</v>
      </c>
      <c r="F51" s="19">
        <f>'FEB JL 24'!F51+'MAR 24'!F51</f>
        <v>0</v>
      </c>
      <c r="G51" s="17">
        <f>C51+E51-F51</f>
        <v>1856542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</f>
        <v>0</v>
      </c>
      <c r="F52" s="19">
        <f>'FEB JL 24'!F52+'MAR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</f>
        <v>2355832</v>
      </c>
      <c r="F53" s="19">
        <f>'FEB JL 24'!F53+'MAR 24'!F53</f>
        <v>0</v>
      </c>
      <c r="G53" s="17">
        <f>C53+E53-F53</f>
        <v>2355832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</f>
        <v>0</v>
      </c>
      <c r="F54" s="19">
        <f>'FEB JL 24'!F54+'MAR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4212374</v>
      </c>
      <c r="F55" s="28">
        <f>SUM(F49:F54)</f>
        <v>0</v>
      </c>
      <c r="G55" s="27">
        <f>C55+E55-F55</f>
        <v>4212374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</f>
        <v>0</v>
      </c>
      <c r="F60" s="19">
        <f>'FEB JL 24'!F60+'MAR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</f>
        <v>0</v>
      </c>
      <c r="F61" s="19">
        <f>'FEB JL 24'!F61+'MAR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</f>
        <v>0</v>
      </c>
      <c r="F62" s="19">
        <f>'FEB JL 24'!F62+'MAR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</f>
        <v>0</v>
      </c>
      <c r="F63" s="19">
        <f>'FEB JL 24'!F63+'MAR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</f>
        <v>0</v>
      </c>
      <c r="F64" s="19">
        <f>'FEB JL 24'!F64+'MAR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</f>
        <v>0</v>
      </c>
      <c r="F67" s="38"/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</f>
        <v>0</v>
      </c>
      <c r="F70" s="19">
        <f>'FEB JL 24'!F70+'MAR 24'!F70</f>
        <v>1262500</v>
      </c>
      <c r="G70" s="17"/>
      <c r="H70" s="17">
        <f>D70+F70</f>
        <v>81032567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</f>
        <v>0</v>
      </c>
      <c r="F71" s="19">
        <f>'FEB JL 24'!F71+'MAR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</f>
        <v>0</v>
      </c>
      <c r="F72" s="19">
        <f>'FEB JL 24'!F72+'MAR 24'!F72</f>
        <v>2465562.5</v>
      </c>
      <c r="G72" s="17"/>
      <c r="H72" s="17">
        <f t="shared" si="5"/>
        <v>121476854.5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</f>
        <v>0</v>
      </c>
      <c r="F73" s="19">
        <f>'FEB JL 24'!F73+'MAR 24'!F73</f>
        <v>26824537.5</v>
      </c>
      <c r="G73" s="17"/>
      <c r="H73" s="17">
        <f t="shared" si="5"/>
        <v>685245677.5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</f>
        <v>0</v>
      </c>
      <c r="F74" s="19">
        <f>'FEB JL 24'!F74+'MAR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30552600</v>
      </c>
      <c r="G75" s="27"/>
      <c r="H75" s="27">
        <f>D75+F75-E75</f>
        <v>898525749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</f>
        <v>0</v>
      </c>
      <c r="F77" s="19">
        <f>'FEB JL 24'!F77+'MAR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</f>
        <v>0</v>
      </c>
      <c r="F78" s="19">
        <f>'FEB JL 24'!F78+'MAR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</f>
        <v>0</v>
      </c>
      <c r="F79" s="19">
        <f>'FEB JL 24'!F79+'MAR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9844219140.4987831</v>
      </c>
      <c r="L79" s="37">
        <f>F15+F19+F28+F47+F88+F93</f>
        <v>11331999932.678783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</f>
        <v>0</v>
      </c>
      <c r="F80" s="19">
        <f>'FEB JL 24'!F80+'MAR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1487780792.1800003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</f>
        <v>0</v>
      </c>
      <c r="F81" s="19">
        <f>'FEB JL 24'!F81+'MAR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</f>
        <v>0</v>
      </c>
      <c r="F82" s="19">
        <f>'FEB JL 24'!F82+'MAR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</f>
        <v>1338000000</v>
      </c>
      <c r="F83" s="19">
        <f>'FEB JL 24'!F83+'MAR 24'!F83</f>
        <v>0</v>
      </c>
      <c r="G83" s="17">
        <f t="shared" si="6"/>
        <v>1415231000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</f>
        <v>155100000</v>
      </c>
      <c r="F84" s="19">
        <f>'FEB JL 24'!F84+'MAR 24'!F84</f>
        <v>0</v>
      </c>
      <c r="G84" s="17">
        <f t="shared" si="6"/>
        <v>645100000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1493100000</v>
      </c>
      <c r="F85" s="28">
        <f>SUM(F77:F84)</f>
        <v>0</v>
      </c>
      <c r="G85" s="27">
        <f>C85+E85-F85</f>
        <v>4160944735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</f>
        <v>3463385041</v>
      </c>
      <c r="F87" s="19">
        <f>'FEB JL 24'!F87+'MAR 24'!F87</f>
        <v>3463385041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3463385041</v>
      </c>
      <c r="F88" s="28">
        <f>SUM(F87)</f>
        <v>3463385041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</f>
        <v>182283444</v>
      </c>
      <c r="F90" s="19">
        <f>'FEB JL 24'!F90+'MAR 24'!F90</f>
        <v>104236144</v>
      </c>
      <c r="G90" s="17"/>
      <c r="H90" s="17">
        <f>D90-E90+F90</f>
        <v>647576</v>
      </c>
      <c r="I90" s="39"/>
      <c r="J90" s="40"/>
      <c r="K90" s="35"/>
      <c r="L90" s="26">
        <f>H90+H91</f>
        <v>145056192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</f>
        <v>794730737</v>
      </c>
      <c r="F91" s="19">
        <f>'FEB JL 24'!F91+'MAR 24'!F91</f>
        <v>541714567</v>
      </c>
      <c r="G91" s="17"/>
      <c r="H91" s="17">
        <f t="shared" si="7"/>
        <v>144408616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</f>
        <v>0</v>
      </c>
      <c r="F92" s="19">
        <f>'FEB JL 24'!F92+'MAR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-75085092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977014181</v>
      </c>
      <c r="F93" s="28">
        <f>SUM(F90:F92)</f>
        <v>645950711</v>
      </c>
      <c r="G93" s="27"/>
      <c r="H93" s="27">
        <f>D93-E93+F93</f>
        <v>145056192</v>
      </c>
      <c r="I93" s="79"/>
      <c r="J93" s="40"/>
      <c r="K93" s="23">
        <f>E93-F93</f>
        <v>331063470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</f>
        <v>13608638</v>
      </c>
      <c r="F95" s="19">
        <f>'FEB JL 24'!F95+'MAR 24'!F95</f>
        <v>46423501</v>
      </c>
      <c r="G95" s="17"/>
      <c r="H95" s="17">
        <f>D95-E95+F95</f>
        <v>32814863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</f>
        <v>0</v>
      </c>
      <c r="F96" s="19">
        <f>'FEB JL 24'!F96+'MAR 24'!F96</f>
        <v>0</v>
      </c>
      <c r="G96" s="17"/>
      <c r="H96" s="17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</f>
        <v>0</v>
      </c>
      <c r="F97" s="19">
        <f>'FEB JL 24'!F97+'MAR 24'!F97</f>
        <v>0</v>
      </c>
      <c r="G97" s="17"/>
      <c r="H97" s="17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</f>
        <v>0</v>
      </c>
      <c r="F98" s="19">
        <f>'FEB JL 24'!F98+'MAR 24'!F98</f>
        <v>0</v>
      </c>
      <c r="G98" s="17"/>
      <c r="H98" s="17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</f>
        <v>0</v>
      </c>
      <c r="F99" s="19">
        <f>'FEB JL 24'!F99+'MAR 24'!F99</f>
        <v>0</v>
      </c>
      <c r="G99" s="17"/>
      <c r="H99" s="17">
        <f t="shared" si="8"/>
        <v>45981223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13608638</v>
      </c>
      <c r="F100" s="53">
        <f>SUM(F95:F99)</f>
        <v>46423501</v>
      </c>
      <c r="G100" s="27"/>
      <c r="H100" s="27">
        <f>D100-E100+F100</f>
        <v>83602961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</f>
        <v>0</v>
      </c>
      <c r="F102" s="19">
        <f>'FEB JL 24'!F102+'MAR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</f>
        <v>0</v>
      </c>
      <c r="F103" s="19">
        <f>'FEB JL 24'!F103+'MAR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</f>
        <v>0</v>
      </c>
      <c r="F106" s="19">
        <f>'FEB JL 24'!F106+'MAR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</f>
        <v>0</v>
      </c>
      <c r="F107" s="19">
        <f>'FEB JL 24'!F107+'MAR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</f>
        <v>0</v>
      </c>
      <c r="F108" s="19">
        <f>'FEB JL 24'!F108+'MAR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53">
        <f>SUM(F106:F108)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</f>
        <v>0</v>
      </c>
      <c r="F111" s="19">
        <f>'FEB JL 24'!F111+'MAR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</f>
        <v>0</v>
      </c>
      <c r="F114" s="19">
        <f>'FEB JL 24'!F114+'MAR 24'!F114</f>
        <v>0</v>
      </c>
      <c r="G114" s="17"/>
      <c r="H114" s="17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</f>
        <v>0</v>
      </c>
      <c r="F115" s="19">
        <f>'FEB JL 24'!F115+'MAR 24'!F115</f>
        <v>0</v>
      </c>
      <c r="G115" s="17"/>
      <c r="H115" s="17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</f>
        <v>0</v>
      </c>
      <c r="F116" s="19">
        <f>'FEB JL 24'!F116+'MAR 24'!F116</f>
        <v>0</v>
      </c>
      <c r="G116" s="17"/>
      <c r="H116" s="17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</f>
        <v>0</v>
      </c>
      <c r="F119" s="19">
        <f>'FEB JL 24'!F119+'MAR 24'!F119</f>
        <v>39385500</v>
      </c>
      <c r="G119" s="17"/>
      <c r="H119" s="17">
        <f t="shared" si="9"/>
        <v>172148544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39385500</v>
      </c>
      <c r="G120" s="17"/>
      <c r="H120" s="27">
        <f t="shared" si="9"/>
        <v>172148544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</f>
        <v>0</v>
      </c>
      <c r="F122" s="19">
        <f>'FEB JL 24'!F122+'MAR 24'!F122</f>
        <v>0</v>
      </c>
      <c r="G122" s="17"/>
      <c r="H122" s="17">
        <f t="shared" si="9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</f>
        <v>0</v>
      </c>
      <c r="F123" s="19">
        <f>'FEB JL 24'!F123+'MAR 24'!F123</f>
        <v>0</v>
      </c>
      <c r="G123" s="17"/>
      <c r="H123" s="17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</f>
        <v>0</v>
      </c>
      <c r="F126" s="19">
        <f>'FEB JL 24'!F126+'MAR 24'!F126</f>
        <v>216858047</v>
      </c>
      <c r="G126" s="17"/>
      <c r="H126" s="17">
        <f t="shared" si="9"/>
        <v>216858047</v>
      </c>
      <c r="I126" s="39"/>
      <c r="J126" s="34">
        <f>H126</f>
        <v>216858047</v>
      </c>
      <c r="K126" s="37">
        <f>'FEB JL 24'!K126+'MAR 24'!K126</f>
        <v>91577927</v>
      </c>
      <c r="L126" s="26">
        <f>'FEB JL 24'!L126+'MAR 24'!L126</f>
        <v>125280120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</f>
        <v>0</v>
      </c>
      <c r="F127" s="19">
        <f>'FEB JL 24'!F127+'MAR 24'!F127</f>
        <v>15612500</v>
      </c>
      <c r="G127" s="17"/>
      <c r="H127" s="17">
        <f t="shared" si="9"/>
        <v>15612500</v>
      </c>
      <c r="I127" s="39"/>
      <c r="J127" s="34">
        <f t="shared" ref="J127:J137" si="10">H127</f>
        <v>15612500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</f>
        <v>0</v>
      </c>
      <c r="F128" s="19">
        <f>'FEB JL 24'!F128+'MAR 24'!F128</f>
        <v>9992500</v>
      </c>
      <c r="G128" s="17"/>
      <c r="H128" s="17">
        <f t="shared" si="9"/>
        <v>9992500</v>
      </c>
      <c r="I128" s="39"/>
      <c r="J128" s="34">
        <f t="shared" si="10"/>
        <v>9992500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</f>
        <v>0</v>
      </c>
      <c r="F129" s="19">
        <f>'FEB JL 24'!F129+'MAR 24'!F129</f>
        <v>2906500</v>
      </c>
      <c r="G129" s="17"/>
      <c r="H129" s="17">
        <f t="shared" si="9"/>
        <v>2906500</v>
      </c>
      <c r="I129" s="39"/>
      <c r="J129" s="34">
        <f t="shared" si="10"/>
        <v>2906500</v>
      </c>
      <c r="K129" s="26">
        <f>SUM(J127:J129)</f>
        <v>28511500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</f>
        <v>0</v>
      </c>
      <c r="F130" s="19">
        <f>'FEB JL 24'!F130+'MAR 24'!F130</f>
        <v>310688153</v>
      </c>
      <c r="G130" s="17"/>
      <c r="H130" s="17">
        <f t="shared" si="9"/>
        <v>310688153</v>
      </c>
      <c r="I130" s="39"/>
      <c r="J130" s="34">
        <f t="shared" si="10"/>
        <v>310688153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</f>
        <v>0</v>
      </c>
      <c r="F131" s="19">
        <f>'FEB JL 24'!F131+'MAR 24'!F131</f>
        <v>0</v>
      </c>
      <c r="G131" s="17"/>
      <c r="H131" s="17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</f>
        <v>0</v>
      </c>
      <c r="F132" s="19">
        <f>'FEB JL 24'!F132+'MAR 24'!F132</f>
        <v>0</v>
      </c>
      <c r="G132" s="17"/>
      <c r="H132" s="17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</f>
        <v>0</v>
      </c>
      <c r="F133" s="19">
        <f>'FEB JL 24'!F133+'MAR 24'!F133</f>
        <v>8807900</v>
      </c>
      <c r="G133" s="17"/>
      <c r="H133" s="17">
        <f t="shared" si="9"/>
        <v>8807900</v>
      </c>
      <c r="I133" s="39"/>
      <c r="J133" s="34">
        <f t="shared" si="10"/>
        <v>8807900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</f>
        <v>0</v>
      </c>
      <c r="F134" s="19">
        <f>'FEB JL 24'!F134+'MAR 24'!F134</f>
        <v>19729369</v>
      </c>
      <c r="G134" s="17"/>
      <c r="H134" s="17">
        <f t="shared" si="9"/>
        <v>19729369</v>
      </c>
      <c r="I134" s="80"/>
      <c r="J134" s="34">
        <f t="shared" si="10"/>
        <v>19729369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</f>
        <v>0</v>
      </c>
      <c r="F135" s="19">
        <f>'FEB JL 24'!F135+'MAR 24'!F135</f>
        <v>0</v>
      </c>
      <c r="G135" s="17"/>
      <c r="H135" s="17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</f>
        <v>0</v>
      </c>
      <c r="F136" s="19">
        <f>'FEB JL 24'!F136+'MAR 24'!F136</f>
        <v>2750000</v>
      </c>
      <c r="G136" s="17"/>
      <c r="H136" s="17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</f>
        <v>0</v>
      </c>
      <c r="F137" s="19">
        <f>'FEB JL 24'!F137+'MAR 24'!F137</f>
        <v>0</v>
      </c>
      <c r="G137" s="17"/>
      <c r="H137" s="17">
        <f t="shared" si="9"/>
        <v>0</v>
      </c>
      <c r="I137" s="80"/>
      <c r="J137" s="34">
        <f t="shared" si="10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</f>
        <v>0</v>
      </c>
      <c r="F138" s="19">
        <f>'FEB JL 24'!F138+'MAR 24'!F138</f>
        <v>555800</v>
      </c>
      <c r="G138" s="17"/>
      <c r="H138" s="17">
        <f t="shared" si="9"/>
        <v>555800</v>
      </c>
      <c r="I138" s="80"/>
      <c r="J138" s="34">
        <f>H138</f>
        <v>555800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</f>
        <v>0</v>
      </c>
      <c r="F139" s="19">
        <f>'FEB JL 24'!F139+'MAR 24'!F139</f>
        <v>0</v>
      </c>
      <c r="G139" s="17"/>
      <c r="H139" s="17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</f>
        <v>0</v>
      </c>
      <c r="F140" s="19">
        <f>'FEB JL 24'!F140+'MAR 24'!F140</f>
        <v>0</v>
      </c>
      <c r="G140" s="17"/>
      <c r="H140" s="17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587900769</v>
      </c>
      <c r="G141" s="27"/>
      <c r="H141" s="27">
        <f>D141-E141+F141</f>
        <v>587900769</v>
      </c>
      <c r="I141" s="87"/>
      <c r="J141" s="58">
        <f>H141</f>
        <v>587900769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</f>
        <v>121545874</v>
      </c>
      <c r="F143" s="19">
        <f>'FEB JL 24'!F143+'MAR 24'!F143</f>
        <v>0</v>
      </c>
      <c r="G143" s="17">
        <f>C143+E143-F143</f>
        <v>121545874</v>
      </c>
      <c r="H143" s="17"/>
      <c r="I143" s="34">
        <f t="shared" ref="I143:I157" si="12">G143</f>
        <v>121545874</v>
      </c>
      <c r="J143" s="40"/>
      <c r="K143" s="37">
        <f>'FEB JL 24'!K143+'MAR 24'!K143</f>
        <v>76461674</v>
      </c>
      <c r="L143" s="26">
        <f>'FEB JL 24'!L143+'MAR 24'!L143</f>
        <v>45084200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</f>
        <v>7184434</v>
      </c>
      <c r="F144" s="19">
        <f>'FEB JL 24'!F144+'MAR 24'!F144</f>
        <v>0</v>
      </c>
      <c r="G144" s="17">
        <f t="shared" ref="G144:G156" si="13">C144+E144-F144</f>
        <v>7184434</v>
      </c>
      <c r="H144" s="17"/>
      <c r="I144" s="34">
        <f t="shared" si="12"/>
        <v>7184434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</f>
        <v>4364900</v>
      </c>
      <c r="F145" s="19">
        <f>'FEB JL 24'!F145+'MAR 24'!F145</f>
        <v>0</v>
      </c>
      <c r="G145" s="17">
        <f t="shared" si="13"/>
        <v>4364900</v>
      </c>
      <c r="H145" s="17"/>
      <c r="I145" s="34">
        <f t="shared" si="12"/>
        <v>4364900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</f>
        <v>796000</v>
      </c>
      <c r="F146" s="19">
        <f>'FEB JL 24'!F146+'MAR 24'!F146</f>
        <v>0</v>
      </c>
      <c r="G146" s="17">
        <f t="shared" si="13"/>
        <v>796000</v>
      </c>
      <c r="H146" s="17"/>
      <c r="I146" s="34">
        <f t="shared" si="12"/>
        <v>796000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</f>
        <v>0</v>
      </c>
      <c r="F147" s="19">
        <f>'FEB JL 24'!F147+'MAR 24'!F147</f>
        <v>0</v>
      </c>
      <c r="G147" s="17">
        <f t="shared" si="13"/>
        <v>0</v>
      </c>
      <c r="H147" s="17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</f>
        <v>254677717.75</v>
      </c>
      <c r="F148" s="19">
        <f>'FEB JL 24'!F148+'MAR 24'!F148</f>
        <v>0</v>
      </c>
      <c r="G148" s="17">
        <f t="shared" si="13"/>
        <v>254677717.75</v>
      </c>
      <c r="H148" s="17"/>
      <c r="I148" s="34">
        <f t="shared" si="12"/>
        <v>254677717.75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</f>
        <v>7927110</v>
      </c>
      <c r="F149" s="19">
        <f>'FEB JL 24'!F149+'MAR 24'!F149</f>
        <v>0</v>
      </c>
      <c r="G149" s="17">
        <f t="shared" si="13"/>
        <v>7927110</v>
      </c>
      <c r="H149" s="17"/>
      <c r="I149" s="34">
        <f t="shared" si="12"/>
        <v>7927110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</f>
        <v>0</v>
      </c>
      <c r="F150" s="19">
        <f>'FEB JL 24'!F150+'MAR 24'!F150</f>
        <v>0</v>
      </c>
      <c r="G150" s="17">
        <f t="shared" si="13"/>
        <v>0</v>
      </c>
      <c r="H150" s="17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</f>
        <v>20267554.490000002</v>
      </c>
      <c r="F151" s="19">
        <f>'FEB JL 24'!F151+'MAR 24'!F151</f>
        <v>0</v>
      </c>
      <c r="G151" s="17">
        <f t="shared" si="13"/>
        <v>20267554.490000002</v>
      </c>
      <c r="H151" s="17"/>
      <c r="I151" s="34">
        <f t="shared" si="12"/>
        <v>20267554.490000002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</f>
        <v>0</v>
      </c>
      <c r="F152" s="19">
        <f>'FEB JL 24'!F152+'MAR 24'!F152</f>
        <v>0</v>
      </c>
      <c r="G152" s="17">
        <f t="shared" si="13"/>
        <v>0</v>
      </c>
      <c r="H152" s="17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</f>
        <v>0</v>
      </c>
      <c r="F153" s="19">
        <f>'FEB JL 24'!F153+'MAR 24'!F153</f>
        <v>0</v>
      </c>
      <c r="G153" s="17">
        <f t="shared" si="13"/>
        <v>0</v>
      </c>
      <c r="H153" s="17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</f>
        <v>0</v>
      </c>
      <c r="F154" s="19">
        <f>'FEB JL 24'!F154+'MAR 24'!F154</f>
        <v>0</v>
      </c>
      <c r="G154" s="17">
        <f t="shared" si="13"/>
        <v>0</v>
      </c>
      <c r="H154" s="17"/>
      <c r="I154" s="34">
        <f t="shared" si="12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</f>
        <v>597800</v>
      </c>
      <c r="F155" s="19">
        <f>'FEB JL 24'!F155+'MAR 24'!F155</f>
        <v>0</v>
      </c>
      <c r="G155" s="17">
        <f t="shared" si="13"/>
        <v>597800</v>
      </c>
      <c r="H155" s="17"/>
      <c r="I155" s="34">
        <f t="shared" si="12"/>
        <v>597800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</f>
        <v>0</v>
      </c>
      <c r="F156" s="19">
        <f>'FEB JL 24'!F156+'MAR 24'!F156</f>
        <v>0</v>
      </c>
      <c r="G156" s="17">
        <f t="shared" si="13"/>
        <v>0</v>
      </c>
      <c r="H156" s="17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417361390.24000001</v>
      </c>
      <c r="F157" s="28">
        <f>SUM(F143:F156)</f>
        <v>0</v>
      </c>
      <c r="G157" s="27">
        <f>C157+E157-F157</f>
        <v>417361390.24000001</v>
      </c>
      <c r="H157" s="17"/>
      <c r="I157" s="58">
        <f t="shared" si="12"/>
        <v>417361390.24000001</v>
      </c>
      <c r="J157" s="88"/>
      <c r="K157" s="26">
        <f>J141-I157</f>
        <v>170539378.75999999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4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</f>
        <v>0</v>
      </c>
      <c r="F159" s="19">
        <f>'FEB JL 24'!F159+'MAR 24'!F159</f>
        <v>0</v>
      </c>
      <c r="G159" s="17">
        <f t="shared" si="14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4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4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</f>
        <v>5302900</v>
      </c>
      <c r="F162" s="19">
        <f>'FEB JL 24'!F162+'MAR 24'!F162</f>
        <v>0</v>
      </c>
      <c r="G162" s="17">
        <f t="shared" si="14"/>
        <v>5302900</v>
      </c>
      <c r="H162" s="17"/>
      <c r="I162" s="81">
        <f>G162</f>
        <v>5302900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</f>
        <v>0</v>
      </c>
      <c r="F163" s="19">
        <f>'FEB JL 24'!F163+'MAR 24'!F163</f>
        <v>0</v>
      </c>
      <c r="G163" s="17">
        <f t="shared" si="14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</f>
        <v>0</v>
      </c>
      <c r="F164" s="19">
        <f>'FEB JL 24'!F164+'MAR 24'!F164</f>
        <v>0</v>
      </c>
      <c r="G164" s="17">
        <f t="shared" si="14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5302900</v>
      </c>
      <c r="F165" s="28"/>
      <c r="G165" s="27">
        <f t="shared" si="14"/>
        <v>5302900</v>
      </c>
      <c r="H165" s="17"/>
      <c r="I165" s="58">
        <f>G165</f>
        <v>5302900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4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</f>
        <v>0</v>
      </c>
      <c r="F167" s="19">
        <f>'FEB JL 24'!F167+'MAR 24'!F167</f>
        <v>0</v>
      </c>
      <c r="G167" s="17">
        <f t="shared" si="14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</f>
        <v>2692200</v>
      </c>
      <c r="F170" s="19">
        <f>'FEB JL 24'!F170+'MAR 24'!F170</f>
        <v>0</v>
      </c>
      <c r="G170" s="17">
        <f t="shared" si="14"/>
        <v>2692200</v>
      </c>
      <c r="H170" s="17"/>
      <c r="I170" s="34">
        <f>G170</f>
        <v>2692200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2692200</v>
      </c>
      <c r="F171" s="28">
        <f>SUM(F167:F170)</f>
        <v>0</v>
      </c>
      <c r="G171" s="27">
        <f>C171+E171-F171</f>
        <v>2692200</v>
      </c>
      <c r="H171" s="27"/>
      <c r="I171" s="58">
        <f>G171</f>
        <v>2692200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4"/>
        <v>0</v>
      </c>
      <c r="H172" s="17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</f>
        <v>400000</v>
      </c>
      <c r="F173" s="19">
        <f>'FEB JL 24'!F173+'MAR 24'!F173</f>
        <v>0</v>
      </c>
      <c r="G173" s="17">
        <f t="shared" si="14"/>
        <v>400000</v>
      </c>
      <c r="H173" s="17"/>
      <c r="I173" s="34">
        <f t="shared" si="15"/>
        <v>400000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</f>
        <v>48000</v>
      </c>
      <c r="F174" s="19">
        <f>'FEB JL 24'!F174+'MAR 24'!F174</f>
        <v>0</v>
      </c>
      <c r="G174" s="17">
        <f t="shared" si="14"/>
        <v>48000</v>
      </c>
      <c r="H174" s="17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</f>
        <v>4284500</v>
      </c>
      <c r="F175" s="19">
        <f>'FEB JL 24'!F175+'MAR 24'!F175</f>
        <v>0</v>
      </c>
      <c r="G175" s="17">
        <f t="shared" si="14"/>
        <v>4284500</v>
      </c>
      <c r="H175" s="17"/>
      <c r="I175" s="38">
        <f t="shared" si="15"/>
        <v>4284500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</f>
        <v>0</v>
      </c>
      <c r="F176" s="19">
        <f>'FEB JL 24'!F176+'MAR 24'!F176</f>
        <v>0</v>
      </c>
      <c r="G176" s="17">
        <f t="shared" si="14"/>
        <v>0</v>
      </c>
      <c r="H176" s="17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4732500</v>
      </c>
      <c r="F177" s="28">
        <f>SUM(F173:F176)</f>
        <v>0</v>
      </c>
      <c r="G177" s="27">
        <f>C177+E177-F177</f>
        <v>4732500</v>
      </c>
      <c r="H177" s="27"/>
      <c r="I177" s="28">
        <f t="shared" si="15"/>
        <v>4732500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4"/>
        <v>0</v>
      </c>
      <c r="H178" s="17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</f>
        <v>1262500</v>
      </c>
      <c r="F179" s="19">
        <f>'FEB JL 24'!F179+'MAR 24'!F179</f>
        <v>0</v>
      </c>
      <c r="G179" s="17">
        <f>E179-F179</f>
        <v>1262500</v>
      </c>
      <c r="H179" s="17"/>
      <c r="I179" s="38">
        <f t="shared" si="15"/>
        <v>1262500</v>
      </c>
      <c r="J179" s="40"/>
      <c r="K179" s="44">
        <v>9257870.416666666</v>
      </c>
      <c r="L179" s="26">
        <f t="shared" ref="L179:L184" si="16">I179-K179</f>
        <v>-7995370.416666666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</f>
        <v>0</v>
      </c>
      <c r="F180" s="19">
        <f>'FEB JL 24'!F180+'MAR 24'!F180</f>
        <v>0</v>
      </c>
      <c r="G180" s="17">
        <f t="shared" ref="G180:G182" si="17">E180-F180</f>
        <v>0</v>
      </c>
      <c r="H180" s="17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</f>
        <v>2465562.5</v>
      </c>
      <c r="F181" s="19">
        <f>'FEB JL 24'!F181+'MAR 24'!F181</f>
        <v>0</v>
      </c>
      <c r="G181" s="17">
        <f t="shared" si="17"/>
        <v>2465562.5</v>
      </c>
      <c r="H181" s="17"/>
      <c r="I181" s="38">
        <f t="shared" si="15"/>
        <v>2465562.5</v>
      </c>
      <c r="J181" s="40"/>
      <c r="K181" s="44">
        <v>34805208.333333336</v>
      </c>
      <c r="L181" s="26">
        <f t="shared" si="16"/>
        <v>-32339645.833333336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</f>
        <v>26824537.5</v>
      </c>
      <c r="F182" s="19">
        <f>'FEB JL 24'!F182+'MAR 24'!F182</f>
        <v>0</v>
      </c>
      <c r="G182" s="17">
        <f t="shared" si="17"/>
        <v>26824537.5</v>
      </c>
      <c r="H182" s="17"/>
      <c r="I182" s="38">
        <f t="shared" si="15"/>
        <v>26824537.5</v>
      </c>
      <c r="J182" s="40"/>
      <c r="K182" s="44">
        <v>39943302.083333343</v>
      </c>
      <c r="L182" s="26">
        <f t="shared" si="16"/>
        <v>-13118764.583333343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</f>
        <v>0</v>
      </c>
      <c r="F183" s="19">
        <f>'FEB JL 24'!F183+'MAR 24'!F183</f>
        <v>0</v>
      </c>
      <c r="G183" s="17">
        <f t="shared" ref="G183" si="18">E183</f>
        <v>0</v>
      </c>
      <c r="H183" s="17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30552600</v>
      </c>
      <c r="F184" s="28">
        <f>SUM(F179:F183)</f>
        <v>0</v>
      </c>
      <c r="G184" s="27">
        <f>E184-F184</f>
        <v>30552600</v>
      </c>
      <c r="H184" s="27"/>
      <c r="I184" s="28">
        <f t="shared" si="15"/>
        <v>30552600</v>
      </c>
      <c r="J184" s="88"/>
      <c r="K184" s="60">
        <f>SUM(K179:K183)</f>
        <v>85424810.781250015</v>
      </c>
      <c r="L184" s="26">
        <f t="shared" si="16"/>
        <v>-54872210.781250015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</f>
        <v>162060000</v>
      </c>
      <c r="F186" s="19">
        <f>'FEB JL 24'!F186+'MAR 24'!F186</f>
        <v>0</v>
      </c>
      <c r="G186" s="17">
        <f>E186-F186</f>
        <v>162060000</v>
      </c>
      <c r="H186" s="17"/>
      <c r="I186" s="38">
        <f t="shared" si="15"/>
        <v>162060000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</f>
        <v>0</v>
      </c>
      <c r="F187" s="19">
        <f>'FEB JL 24'!F187+'MAR 24'!F187</f>
        <v>0</v>
      </c>
      <c r="G187" s="17">
        <f t="shared" ref="G187:G192" si="19">E187-F187</f>
        <v>0</v>
      </c>
      <c r="H187" s="17"/>
      <c r="I187" s="38">
        <f t="shared" si="15"/>
        <v>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</f>
        <v>0</v>
      </c>
      <c r="F188" s="19">
        <f>'FEB JL 24'!F188+'MAR 24'!F188</f>
        <v>0</v>
      </c>
      <c r="G188" s="17">
        <f t="shared" si="19"/>
        <v>0</v>
      </c>
      <c r="H188" s="17"/>
      <c r="I188" s="34">
        <f t="shared" si="15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</f>
        <v>0</v>
      </c>
      <c r="F189" s="19">
        <f>'FEB JL 24'!F189+'MAR 24'!F189</f>
        <v>0</v>
      </c>
      <c r="G189" s="17">
        <f t="shared" si="19"/>
        <v>0</v>
      </c>
      <c r="H189" s="17"/>
      <c r="I189" s="34">
        <f t="shared" si="15"/>
        <v>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</f>
        <v>0</v>
      </c>
      <c r="F190" s="19">
        <f>'FEB JL 24'!F190+'MAR 24'!F190</f>
        <v>0</v>
      </c>
      <c r="G190" s="17">
        <f t="shared" si="19"/>
        <v>0</v>
      </c>
      <c r="H190" s="17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</f>
        <v>19261629</v>
      </c>
      <c r="F191" s="19">
        <f>'FEB JL 24'!F191+'MAR 24'!F191</f>
        <v>3957814</v>
      </c>
      <c r="G191" s="17">
        <f t="shared" si="19"/>
        <v>15303815</v>
      </c>
      <c r="H191" s="17"/>
      <c r="I191" s="34">
        <f t="shared" si="15"/>
        <v>15303815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</f>
        <v>0</v>
      </c>
      <c r="F192" s="19">
        <f>'FEB JL 24'!F192+'MAR 24'!F192</f>
        <v>0</v>
      </c>
      <c r="G192" s="17">
        <f t="shared" si="19"/>
        <v>0</v>
      </c>
      <c r="H192" s="17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181321629</v>
      </c>
      <c r="F193" s="28">
        <f>SUM(F186:F192)</f>
        <v>3957814</v>
      </c>
      <c r="G193" s="27">
        <f>E193-F193</f>
        <v>177363815</v>
      </c>
      <c r="H193" s="27"/>
      <c r="I193" s="58">
        <f>G193</f>
        <v>177363815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4"/>
        <v>0</v>
      </c>
      <c r="H194" s="17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</f>
        <v>2597938</v>
      </c>
      <c r="F195" s="19">
        <f>'FEB JL 24'!F195+'MAR 24'!F195</f>
        <v>0</v>
      </c>
      <c r="G195" s="17">
        <f t="shared" si="14"/>
        <v>2597938</v>
      </c>
      <c r="H195" s="17"/>
      <c r="I195" s="34">
        <f t="shared" si="15"/>
        <v>2597938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</f>
        <v>7296602</v>
      </c>
      <c r="F196" s="19">
        <f>'FEB JL 24'!F196+'MAR 24'!F196</f>
        <v>0</v>
      </c>
      <c r="G196" s="17">
        <f t="shared" si="14"/>
        <v>7296602</v>
      </c>
      <c r="H196" s="17"/>
      <c r="I196" s="34">
        <f t="shared" si="15"/>
        <v>7296602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</f>
        <v>3767000</v>
      </c>
      <c r="F197" s="19">
        <f>'FEB JL 24'!F197+'MAR 24'!F197</f>
        <v>0</v>
      </c>
      <c r="G197" s="17">
        <f t="shared" si="14"/>
        <v>3767000</v>
      </c>
      <c r="H197" s="17"/>
      <c r="I197" s="34">
        <f t="shared" si="15"/>
        <v>3767000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</f>
        <v>148000</v>
      </c>
      <c r="F198" s="19">
        <f>'FEB JL 24'!F198+'MAR 24'!F198</f>
        <v>0</v>
      </c>
      <c r="G198" s="17">
        <f t="shared" si="14"/>
        <v>148000</v>
      </c>
      <c r="H198" s="17"/>
      <c r="I198" s="34">
        <f t="shared" si="15"/>
        <v>148000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</f>
        <v>3360803.95</v>
      </c>
      <c r="F199" s="19">
        <f>'FEB JL 24'!F199+'MAR 24'!F199</f>
        <v>0</v>
      </c>
      <c r="G199" s="17">
        <f t="shared" si="14"/>
        <v>3360803.95</v>
      </c>
      <c r="H199" s="17"/>
      <c r="I199" s="34">
        <f t="shared" si="15"/>
        <v>3360803.95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</f>
        <v>0</v>
      </c>
      <c r="F200" s="19">
        <f>'FEB JL 24'!F200+'MAR 24'!F200</f>
        <v>0</v>
      </c>
      <c r="G200" s="17">
        <f t="shared" si="14"/>
        <v>0</v>
      </c>
      <c r="H200" s="17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</f>
        <v>0</v>
      </c>
      <c r="F201" s="19">
        <f>'FEB JL 24'!F201+'MAR 24'!F201</f>
        <v>0</v>
      </c>
      <c r="G201" s="17">
        <f t="shared" si="14"/>
        <v>0</v>
      </c>
      <c r="H201" s="17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</f>
        <v>24927668</v>
      </c>
      <c r="F202" s="19">
        <f>'FEB JL 24'!F202+'MAR 24'!F202</f>
        <v>0</v>
      </c>
      <c r="G202" s="17">
        <f>C202+E202-F202</f>
        <v>24927668</v>
      </c>
      <c r="H202" s="17"/>
      <c r="I202" s="34">
        <f>G202</f>
        <v>24927668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</f>
        <v>0</v>
      </c>
      <c r="F203" s="19">
        <f>'FEB JL 24'!F203+'MAR 24'!F203</f>
        <v>0</v>
      </c>
      <c r="G203" s="17">
        <f t="shared" si="14"/>
        <v>0</v>
      </c>
      <c r="H203" s="17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42098011.950000003</v>
      </c>
      <c r="F204" s="28">
        <f>SUM(F195:F203)</f>
        <v>0</v>
      </c>
      <c r="G204" s="27">
        <f>C204+E204-F204</f>
        <v>42098011.950000003</v>
      </c>
      <c r="H204" s="27"/>
      <c r="I204" s="58">
        <f>G204</f>
        <v>42098011.950000003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</f>
        <v>0</v>
      </c>
      <c r="F206" s="19">
        <f>'FEB JL 24'!F206+'MAR 24'!F206</f>
        <v>0</v>
      </c>
      <c r="G206" s="17"/>
      <c r="H206" s="17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4780029.5199999996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</f>
        <v>0</v>
      </c>
      <c r="F207" s="19">
        <f>'FEB JL 24'!F207+'MAR 24'!F207</f>
        <v>2245715</v>
      </c>
      <c r="G207" s="17"/>
      <c r="H207" s="17">
        <f t="shared" si="20"/>
        <v>2245715</v>
      </c>
      <c r="I207" s="34">
        <f t="shared" si="15"/>
        <v>0</v>
      </c>
      <c r="J207" s="40">
        <f t="shared" si="15"/>
        <v>2245715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</f>
        <v>0</v>
      </c>
      <c r="F208" s="19">
        <f>'FEB JL 24'!F208+'MAR 24'!F208</f>
        <v>0</v>
      </c>
      <c r="G208" s="17"/>
      <c r="H208" s="17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</f>
        <v>0</v>
      </c>
      <c r="F209" s="19">
        <f>'FEB JL 24'!F209+'MAR 24'!F209</f>
        <v>237388</v>
      </c>
      <c r="G209" s="17"/>
      <c r="H209" s="17">
        <f t="shared" si="20"/>
        <v>237388</v>
      </c>
      <c r="I209" s="34">
        <f t="shared" si="15"/>
        <v>0</v>
      </c>
      <c r="J209" s="40">
        <f t="shared" si="15"/>
        <v>237388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</f>
        <v>0</v>
      </c>
      <c r="F210" s="19">
        <f>'FEB JL 24'!F210+'MAR 24'!F210</f>
        <v>1023671</v>
      </c>
      <c r="G210" s="17"/>
      <c r="H210" s="17">
        <f t="shared" si="20"/>
        <v>1023671</v>
      </c>
      <c r="I210" s="34">
        <f t="shared" si="15"/>
        <v>0</v>
      </c>
      <c r="J210" s="40">
        <f t="shared" si="15"/>
        <v>1023671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</f>
        <v>0</v>
      </c>
      <c r="F211" s="19">
        <f>'FEB JL 24'!F211+'MAR 24'!F211</f>
        <v>1259793</v>
      </c>
      <c r="G211" s="17"/>
      <c r="H211" s="17">
        <f t="shared" si="20"/>
        <v>1259793</v>
      </c>
      <c r="I211" s="34"/>
      <c r="J211" s="40">
        <f t="shared" si="15"/>
        <v>1259793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</f>
        <v>0</v>
      </c>
      <c r="F212" s="19">
        <f>'FEB JL 24'!F212+'MAR 24'!F212</f>
        <v>13462.52</v>
      </c>
      <c r="G212" s="17"/>
      <c r="H212" s="17">
        <f t="shared" si="20"/>
        <v>13462.52</v>
      </c>
      <c r="I212" s="34"/>
      <c r="J212" s="40">
        <f t="shared" si="15"/>
        <v>13462.52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</f>
        <v>0</v>
      </c>
      <c r="F213" s="19">
        <f>'FEB JL 24'!F213+'MAR 24'!F213</f>
        <v>0</v>
      </c>
      <c r="G213" s="17"/>
      <c r="H213" s="17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</f>
        <v>0</v>
      </c>
      <c r="F214" s="19">
        <f>'FEB JL 24'!F214+'MAR 24'!F214</f>
        <v>34342471</v>
      </c>
      <c r="G214" s="20"/>
      <c r="H214" s="17">
        <f t="shared" si="20"/>
        <v>34342471</v>
      </c>
      <c r="I214" s="34">
        <f t="shared" si="15"/>
        <v>0</v>
      </c>
      <c r="J214" s="22">
        <f t="shared" si="15"/>
        <v>34342471</v>
      </c>
      <c r="K214" s="65">
        <f>SUM(J213:J214)</f>
        <v>34342471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39122500.519999996</v>
      </c>
      <c r="G215" s="27"/>
      <c r="H215" s="27">
        <f>F215-E215</f>
        <v>39122500.519999996</v>
      </c>
      <c r="I215" s="58">
        <f t="shared" si="15"/>
        <v>0</v>
      </c>
      <c r="J215" s="88">
        <f>H215</f>
        <v>39122500.519999996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</f>
        <v>0</v>
      </c>
      <c r="F217" s="19">
        <f>'FEB JL 24'!F217+'MAR 24'!F217</f>
        <v>0</v>
      </c>
      <c r="G217" s="17">
        <f>E217</f>
        <v>0</v>
      </c>
      <c r="H217" s="17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1022007.51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</f>
        <v>479143</v>
      </c>
      <c r="F218" s="19">
        <f>'FEB JL 24'!F218+'MAR 24'!F218</f>
        <v>0</v>
      </c>
      <c r="G218" s="17">
        <f t="shared" ref="G218:G228" si="21">E218</f>
        <v>479143</v>
      </c>
      <c r="H218" s="17"/>
      <c r="I218" s="34">
        <f t="shared" si="15"/>
        <v>479143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</f>
        <v>0</v>
      </c>
      <c r="F219" s="19">
        <f>'FEB JL 24'!F219+'MAR 24'!F219</f>
        <v>0</v>
      </c>
      <c r="G219" s="17">
        <f t="shared" si="21"/>
        <v>0</v>
      </c>
      <c r="H219" s="17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</f>
        <v>53485</v>
      </c>
      <c r="F220" s="19">
        <f>'FEB JL 24'!F220+'MAR 24'!F220</f>
        <v>0</v>
      </c>
      <c r="G220" s="17">
        <f t="shared" si="21"/>
        <v>53485</v>
      </c>
      <c r="H220" s="17"/>
      <c r="I220" s="34">
        <f t="shared" si="15"/>
        <v>53485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</f>
        <v>204735</v>
      </c>
      <c r="F221" s="19">
        <f>'FEB JL 24'!F221+'MAR 24'!F221</f>
        <v>0</v>
      </c>
      <c r="G221" s="17">
        <f t="shared" si="21"/>
        <v>204735</v>
      </c>
      <c r="H221" s="17"/>
      <c r="I221" s="34">
        <f t="shared" si="15"/>
        <v>204735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</f>
        <v>281952</v>
      </c>
      <c r="F222" s="19">
        <f>'FEB JL 24'!F222+'MAR 24'!F222</f>
        <v>0</v>
      </c>
      <c r="G222" s="17">
        <f t="shared" si="21"/>
        <v>281952</v>
      </c>
      <c r="H222" s="17"/>
      <c r="I222" s="34">
        <f t="shared" si="15"/>
        <v>281952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</f>
        <v>2692.51</v>
      </c>
      <c r="F223" s="19">
        <f>'FEB JL 24'!F223+'MAR 24'!F223</f>
        <v>0</v>
      </c>
      <c r="G223" s="17">
        <f t="shared" si="21"/>
        <v>2692.51</v>
      </c>
      <c r="H223" s="17"/>
      <c r="I223" s="34">
        <f t="shared" si="15"/>
        <v>2692.51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</f>
        <v>0</v>
      </c>
      <c r="F224" s="19">
        <f>'FEB JL 24'!F224+'MAR 24'!F224</f>
        <v>0</v>
      </c>
      <c r="G224" s="17">
        <f t="shared" si="21"/>
        <v>0</v>
      </c>
      <c r="H224" s="17"/>
      <c r="I224" s="34">
        <f t="shared" si="15"/>
        <v>0</v>
      </c>
      <c r="J224" s="40">
        <f t="shared" si="15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</f>
        <v>1134400</v>
      </c>
      <c r="F225" s="19">
        <f>'FEB JL 24'!F225+'MAR 24'!F225</f>
        <v>0</v>
      </c>
      <c r="G225" s="17">
        <f>E225-F225</f>
        <v>1134400</v>
      </c>
      <c r="H225" s="17"/>
      <c r="I225" s="34">
        <f t="shared" si="15"/>
        <v>1134400</v>
      </c>
      <c r="J225" s="40">
        <f t="shared" si="15"/>
        <v>0</v>
      </c>
      <c r="K225" s="26">
        <f>SUM(I224:I228)</f>
        <v>43331600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</f>
        <v>0</v>
      </c>
      <c r="F226" s="19">
        <f>'FEB JL 24'!F226+'MAR 24'!F226</f>
        <v>0</v>
      </c>
      <c r="G226" s="17">
        <f t="shared" si="21"/>
        <v>0</v>
      </c>
      <c r="H226" s="17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</f>
        <v>4997200</v>
      </c>
      <c r="F227" s="19">
        <f>'FEB JL 24'!F227+'MAR 24'!F227</f>
        <v>0</v>
      </c>
      <c r="G227" s="17">
        <f t="shared" si="21"/>
        <v>4997200</v>
      </c>
      <c r="H227" s="17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</f>
        <v>37200000</v>
      </c>
      <c r="F228" s="19">
        <f>'FEB JL 24'!F228+'MAR 24'!F228</f>
        <v>0</v>
      </c>
      <c r="G228" s="17">
        <f t="shared" si="21"/>
        <v>37200000</v>
      </c>
      <c r="H228" s="17"/>
      <c r="I228" s="34">
        <f t="shared" si="15"/>
        <v>37200000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44353607.509999998</v>
      </c>
      <c r="F229" s="28">
        <f>SUM(F217:F228)</f>
        <v>0</v>
      </c>
      <c r="G229" s="27">
        <f>SUM(G217:G228)</f>
        <v>44353607.509999998</v>
      </c>
      <c r="H229" s="27">
        <f>SUM(H218:H228)</f>
        <v>0</v>
      </c>
      <c r="I229" s="58">
        <f>G229</f>
        <v>44353607.509999998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2939503.8450000002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12079342617.198784</v>
      </c>
      <c r="F231" s="58">
        <f>F229+F204+F193+F184+F177+F171+F165+F157+F124+F104+F93+F88+F55+F47+F28+F19+F15+F141+F100+F168+F120+F85+F65+F39+F75+F215</f>
        <v>12079342617.198784</v>
      </c>
      <c r="G231" s="27">
        <f>G229+G204+G193+G184+G177+G171+G168+G157+G85+G65+G55+G47+G42+G39+G28+G19+G15+G165</f>
        <v>10410008233.519999</v>
      </c>
      <c r="H231" s="27">
        <f>H215+H141+H124+H117+H109+H104+H100+H93+H75+H112+H120</f>
        <v>10410008233.52</v>
      </c>
      <c r="I231" s="87">
        <f>I229+I215+I204+I193+I184+I177+I171+I157+I141+I165+I168</f>
        <v>724457024.70000005</v>
      </c>
      <c r="J231" s="87">
        <f>J229+J215+J204+J193+J184+J177+J171+J157+J141</f>
        <v>627023269.51999998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-97433755.180000067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724457024.70000005</v>
      </c>
      <c r="J233" s="88">
        <f>J231-J232</f>
        <v>724457024.70000005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-97433755.180000067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-97433755.180000067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121" zoomScaleNormal="100" workbookViewId="0">
      <selection activeCell="A151" sqref="A151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'[5]2024'!$B$1854</f>
        <v>614755619</v>
      </c>
      <c r="F7" s="19">
        <f>'[5]2024'!$C$1854</f>
        <v>613125901</v>
      </c>
      <c r="G7" s="17">
        <f>C7+E7-F7</f>
        <v>3646158</v>
      </c>
      <c r="H7" s="17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'JAN 24'!E8+'FEB 24'!E8</f>
        <v>0</v>
      </c>
      <c r="F8" s="19">
        <f>'JAN 24'!F8+'FEB 24'!F8</f>
        <v>0</v>
      </c>
      <c r="G8" s="17">
        <f t="shared" ref="G8:G14" si="0">C8+E8-F8</f>
        <v>0</v>
      </c>
      <c r="H8" s="17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'[5]2024'!$J$426</f>
        <v>85678306</v>
      </c>
      <c r="F9" s="19">
        <f>'[5]2024'!$K$426</f>
        <v>255349987</v>
      </c>
      <c r="G9" s="17">
        <f t="shared" si="0"/>
        <v>1215573104</v>
      </c>
      <c r="H9" s="17"/>
      <c r="I9" s="39"/>
      <c r="J9" s="40"/>
      <c r="K9" s="5"/>
      <c r="L9" s="26">
        <f>F9-E9</f>
        <v>169671681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'[5]2024'!$N$32</f>
        <v>2530920</v>
      </c>
      <c r="F10" s="19">
        <f>'[5]2024'!$O$32</f>
        <v>18685</v>
      </c>
      <c r="G10" s="17">
        <f t="shared" si="0"/>
        <v>94695365</v>
      </c>
      <c r="H10" s="17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'JAN 24'!E11+'FEB 24'!E11</f>
        <v>0</v>
      </c>
      <c r="F11" s="19">
        <f>'JAN 24'!F11+'FEB 24'!F11</f>
        <v>0</v>
      </c>
      <c r="G11" s="17">
        <f t="shared" si="0"/>
        <v>0</v>
      </c>
      <c r="H11" s="17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'[5]2024'!$V$71</f>
        <v>3931364</v>
      </c>
      <c r="F12" s="19">
        <f>'[5]2024'!$W$71</f>
        <v>2956</v>
      </c>
      <c r="G12" s="17">
        <f t="shared" si="0"/>
        <v>459270679</v>
      </c>
      <c r="H12" s="17"/>
      <c r="I12" s="39"/>
      <c r="J12" s="40"/>
      <c r="K12" s="23">
        <f>SUM(G8:G14)</f>
        <v>2551369805.0599999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'[5]2024'!$QN$30</f>
        <v>15110</v>
      </c>
      <c r="F13" s="19">
        <f>'[5]2024'!$QO$30</f>
        <v>13022</v>
      </c>
      <c r="G13" s="17">
        <f t="shared" si="0"/>
        <v>728566794</v>
      </c>
      <c r="H13" s="17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'[5]2024'!$RU$366</f>
        <v>141523266.83000001</v>
      </c>
      <c r="F14" s="19">
        <f>'[5]2024'!$RV$366</f>
        <v>126160818.77</v>
      </c>
      <c r="G14" s="17">
        <f t="shared" si="0"/>
        <v>53263863.060000017</v>
      </c>
      <c r="H14" s="17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848434585.83000004</v>
      </c>
      <c r="F15" s="28">
        <f>SUM(F7:F14)</f>
        <v>994671369.76999998</v>
      </c>
      <c r="G15" s="27">
        <f>C15+E15-F15</f>
        <v>2555015963.0599999</v>
      </c>
      <c r="H15" s="27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17">
        <f t="shared" ref="G16:G59" si="1">C16+E16-F16</f>
        <v>0</v>
      </c>
      <c r="H16" s="17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'[5]2024'!$AB$436</f>
        <v>75603500</v>
      </c>
      <c r="F17" s="19">
        <f>'[5]2024'!$AB$396</f>
        <v>44855971</v>
      </c>
      <c r="G17" s="17">
        <f t="shared" si="1"/>
        <v>30747529</v>
      </c>
      <c r="H17" s="17"/>
      <c r="I17" s="39"/>
      <c r="J17" s="40"/>
      <c r="K17" s="26">
        <f>G17-'[2]FC Samya'!$F$103</f>
        <v>27661166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'[5]2024'!$AB$444</f>
        <v>233934339</v>
      </c>
      <c r="F18" s="19">
        <f>'[5]2024'!$AB$434</f>
        <v>186439907</v>
      </c>
      <c r="G18" s="17">
        <f t="shared" si="1"/>
        <v>355735524</v>
      </c>
      <c r="H18" s="17"/>
      <c r="I18" s="39"/>
      <c r="J18" s="40"/>
      <c r="K18" s="37">
        <f>E18-F18</f>
        <v>47494432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309537839</v>
      </c>
      <c r="F19" s="28">
        <f>SUM(F17:F18)</f>
        <v>231295878</v>
      </c>
      <c r="G19" s="27">
        <f>C19+E19-F19</f>
        <v>386483053</v>
      </c>
      <c r="H19" s="27"/>
      <c r="I19" s="79"/>
      <c r="J19" s="40"/>
      <c r="K19" s="26">
        <f>'[1]OKTOBER JL'!G9+'APR 24'!G9</f>
        <v>2105767562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17">
        <f t="shared" si="1"/>
        <v>0</v>
      </c>
      <c r="H20" s="17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'JAN 24'!E21+'FEB 24'!E21</f>
        <v>0</v>
      </c>
      <c r="F21" s="19">
        <f>'JAN 24'!F21+'FEB 24'!F21</f>
        <v>0</v>
      </c>
      <c r="G21" s="17">
        <f t="shared" si="1"/>
        <v>0</v>
      </c>
      <c r="H21" s="17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'JAN 24'!E22+'FEB 24'!E22</f>
        <v>0</v>
      </c>
      <c r="F22" s="19">
        <f>'JAN 24'!F22+'FEB 24'!F22</f>
        <v>0</v>
      </c>
      <c r="G22" s="17">
        <f t="shared" si="1"/>
        <v>90596724</v>
      </c>
      <c r="H22" s="17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'JAN 24'!E23+'FEB 24'!E23</f>
        <v>0</v>
      </c>
      <c r="F23" s="19">
        <f>'JAN 24'!F23+'FEB 24'!F23</f>
        <v>0</v>
      </c>
      <c r="G23" s="17">
        <f t="shared" si="1"/>
        <v>36376060</v>
      </c>
      <c r="H23" s="17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'JAN 24'!E24+'FEB 24'!E24</f>
        <v>0</v>
      </c>
      <c r="F24" s="19">
        <f>'JAN 24'!F24+'FEB 24'!F24</f>
        <v>0</v>
      </c>
      <c r="G24" s="17">
        <f t="shared" si="1"/>
        <v>16920000</v>
      </c>
      <c r="H24" s="17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'JAN 24'!E25+'FEB 24'!E25</f>
        <v>0</v>
      </c>
      <c r="F25" s="19">
        <f>'JAN 24'!F25+'FEB 24'!F25</f>
        <v>0</v>
      </c>
      <c r="G25" s="17">
        <f t="shared" si="1"/>
        <v>0</v>
      </c>
      <c r="H25" s="17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'JAN 24'!E26+'FEB 24'!E26</f>
        <v>0</v>
      </c>
      <c r="F26" s="19">
        <f>'JAN 24'!F26+'FEB 24'!F26</f>
        <v>0</v>
      </c>
      <c r="G26" s="17">
        <f t="shared" si="1"/>
        <v>7350000</v>
      </c>
      <c r="H26" s="17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'JAN 24'!E27+'FEB 24'!E27</f>
        <v>0</v>
      </c>
      <c r="F27" s="19">
        <f>'JAN 24'!F27+'FEB 24'!F27</f>
        <v>0</v>
      </c>
      <c r="G27" s="17">
        <f t="shared" si="1"/>
        <v>16000000</v>
      </c>
      <c r="H27" s="17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27">
        <f>C28+E28-F28</f>
        <v>167242784</v>
      </c>
      <c r="H28" s="27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17">
        <f t="shared" si="1"/>
        <v>0</v>
      </c>
      <c r="H29" s="17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'JAN 24'!E30+'FEB 24'!E30</f>
        <v>0</v>
      </c>
      <c r="F30" s="19">
        <f>'JAN 24'!F30+'FEB 24'!F30</f>
        <v>0</v>
      </c>
      <c r="G30" s="17">
        <f>C30+E30-F30</f>
        <v>11744635</v>
      </c>
      <c r="H30" s="17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'JAN 24'!E31+'FEB 24'!E31</f>
        <v>0</v>
      </c>
      <c r="F31" s="19">
        <f>'JAN 24'!F31+'FEB 24'!F31</f>
        <v>0</v>
      </c>
      <c r="G31" s="17">
        <f t="shared" ref="G31:G38" si="2">C31+E31-F31</f>
        <v>114000000</v>
      </c>
      <c r="H31" s="17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'JAN 24'!E32+'FEB 24'!E32</f>
        <v>0</v>
      </c>
      <c r="F32" s="19">
        <f>'JAN 24'!F32+'FEB 24'!F32</f>
        <v>0</v>
      </c>
      <c r="G32" s="17">
        <f t="shared" si="2"/>
        <v>28323470</v>
      </c>
      <c r="H32" s="17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'JAN 24'!E33+'FEB 24'!E33</f>
        <v>0</v>
      </c>
      <c r="F33" s="19">
        <f>'JAN 24'!F33+'FEB 24'!F33</f>
        <v>0</v>
      </c>
      <c r="G33" s="17">
        <f t="shared" si="2"/>
        <v>50000000</v>
      </c>
      <c r="H33" s="17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'JAN 24'!E34+'FEB 24'!E34</f>
        <v>0</v>
      </c>
      <c r="F34" s="19">
        <f>'JAN 24'!F34+'FEB 24'!F34</f>
        <v>0</v>
      </c>
      <c r="G34" s="17">
        <f t="shared" si="2"/>
        <v>23000000</v>
      </c>
      <c r="H34" s="17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'JAN 24'!E35+'FEB 24'!E35</f>
        <v>0</v>
      </c>
      <c r="F35" s="19">
        <f>'JAN 24'!F35+'FEB 24'!F35</f>
        <v>0</v>
      </c>
      <c r="G35" s="17">
        <f t="shared" si="2"/>
        <v>35896000</v>
      </c>
      <c r="H35" s="17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'JAN 24'!E36+'FEB 24'!E36</f>
        <v>0</v>
      </c>
      <c r="F36" s="19">
        <f>'JAN 24'!F36+'FEB 24'!F36</f>
        <v>0</v>
      </c>
      <c r="G36" s="17">
        <f t="shared" si="2"/>
        <v>163136696</v>
      </c>
      <c r="H36" s="17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'JAN 24'!E37+'FEB 24'!E37</f>
        <v>0</v>
      </c>
      <c r="F37" s="19">
        <f>'JAN 24'!F37+'FEB 24'!F37</f>
        <v>0</v>
      </c>
      <c r="G37" s="17">
        <f t="shared" si="2"/>
        <v>92144250</v>
      </c>
      <c r="H37" s="17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'JAN 24'!E38+'FEB 24'!E38</f>
        <v>0</v>
      </c>
      <c r="F38" s="19">
        <f>'JAN 24'!F38+'FEB 24'!F38</f>
        <v>0</v>
      </c>
      <c r="G38" s="17">
        <f t="shared" si="2"/>
        <v>56674500</v>
      </c>
      <c r="H38" s="17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27">
        <f>C39+E39-F39</f>
        <v>574919551</v>
      </c>
      <c r="H39" s="17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17"/>
      <c r="H40" s="17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'JAN 24'!E41+'FEB 24'!E41</f>
        <v>0</v>
      </c>
      <c r="F41" s="19">
        <f>'JAN 24'!F41+'FEB 24'!F41</f>
        <v>0</v>
      </c>
      <c r="G41" s="17">
        <f>C41+E41-F41</f>
        <v>1779740836</v>
      </c>
      <c r="H41" s="17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27">
        <f>C42+E42-F42</f>
        <v>1779740836</v>
      </c>
      <c r="H42" s="17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17"/>
      <c r="H43" s="17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'[5]2024'!$AH$192</f>
        <v>334142038</v>
      </c>
      <c r="F44" s="19">
        <f>'[5]2024'!$AI$192</f>
        <v>207455864.81336999</v>
      </c>
      <c r="G44" s="17">
        <f>C44+E44-F44</f>
        <v>520323149.18663001</v>
      </c>
      <c r="H44" s="17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'JAN 24'!E45+'FEB 24'!E45</f>
        <v>0</v>
      </c>
      <c r="F45" s="19">
        <f>'JAN 24'!F45+'FEB 24'!F45</f>
        <v>0</v>
      </c>
      <c r="G45" s="17">
        <f t="shared" ref="G45:G46" si="3">C45+E45-F45</f>
        <v>15000000</v>
      </c>
      <c r="H45" s="17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38">
        <v>0</v>
      </c>
      <c r="F46" s="82">
        <v>0</v>
      </c>
      <c r="G46" s="17">
        <f t="shared" si="3"/>
        <v>0</v>
      </c>
      <c r="H46" s="17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334142038</v>
      </c>
      <c r="F47" s="28">
        <f>SUM(F44:F46)</f>
        <v>207455864.81336999</v>
      </c>
      <c r="G47" s="27">
        <f>C47+E47-F47</f>
        <v>535323149.18663001</v>
      </c>
      <c r="H47" s="27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17">
        <f t="shared" si="1"/>
        <v>0</v>
      </c>
      <c r="H48" s="17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'JAN 24'!E49+'FEB 24'!E49</f>
        <v>0</v>
      </c>
      <c r="F49" s="19">
        <f>'JAN 24'!F49+'FEB 24'!F49</f>
        <v>0</v>
      </c>
      <c r="G49" s="17">
        <f t="shared" si="1"/>
        <v>0</v>
      </c>
      <c r="H49" s="17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'JAN 24'!E50+'FEB 24'!E50</f>
        <v>0</v>
      </c>
      <c r="F50" s="19">
        <f>'JAN 24'!F50+'FEB 24'!F50</f>
        <v>0</v>
      </c>
      <c r="G50" s="17">
        <f t="shared" si="1"/>
        <v>0</v>
      </c>
      <c r="H50" s="17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v>0</v>
      </c>
      <c r="F51" s="19">
        <f>'JAN 24'!F51+'FEB 24'!F51</f>
        <v>0</v>
      </c>
      <c r="G51" s="17">
        <f>C51+E51-F51</f>
        <v>0</v>
      </c>
      <c r="H51" s="17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'JAN 24'!E52+'FEB 24'!E52</f>
        <v>0</v>
      </c>
      <c r="F52" s="19">
        <f>'JAN 24'!F52+'FEB 24'!F52</f>
        <v>0</v>
      </c>
      <c r="G52" s="17">
        <f t="shared" si="1"/>
        <v>0</v>
      </c>
      <c r="H52" s="17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'[5]2024'!$BJ$20</f>
        <v>588958</v>
      </c>
      <c r="F53" s="19">
        <f>'JAN 24'!F53+'FEB 24'!F53</f>
        <v>0</v>
      </c>
      <c r="G53" s="17">
        <f>C53+E53-F53</f>
        <v>588958</v>
      </c>
      <c r="H53" s="17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'JAN 24'!E54+'FEB 24'!E54</f>
        <v>0</v>
      </c>
      <c r="F54" s="19">
        <f>'JAN 24'!F54+'FEB 24'!F54</f>
        <v>0</v>
      </c>
      <c r="G54" s="17">
        <f>C54+E54-F54</f>
        <v>0</v>
      </c>
      <c r="H54" s="17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588958</v>
      </c>
      <c r="F55" s="28">
        <f>SUM(F49:F54)</f>
        <v>0</v>
      </c>
      <c r="G55" s="27">
        <f>C55+E55-F55</f>
        <v>588958</v>
      </c>
      <c r="H55" s="17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17">
        <f t="shared" si="1"/>
        <v>0</v>
      </c>
      <c r="H56" s="17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'JAN 24'!E57+'FEB 24'!E57</f>
        <v>0</v>
      </c>
      <c r="F57" s="38"/>
      <c r="G57" s="17">
        <f t="shared" si="1"/>
        <v>0</v>
      </c>
      <c r="H57" s="17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17">
        <f t="shared" si="1"/>
        <v>0</v>
      </c>
      <c r="H58" s="17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17">
        <f t="shared" si="1"/>
        <v>0</v>
      </c>
      <c r="H59" s="17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'JAN 24'!E60+'FEB 24'!E60</f>
        <v>0</v>
      </c>
      <c r="F60" s="19">
        <f>'JAN 24'!F60+'FEB 24'!F60</f>
        <v>0</v>
      </c>
      <c r="G60" s="17">
        <f>C60+E60</f>
        <v>133575400</v>
      </c>
      <c r="H60" s="17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'JAN 24'!E61+'FEB 24'!E61</f>
        <v>0</v>
      </c>
      <c r="F61" s="19">
        <f>'JAN 24'!F61+'FEB 24'!F61</f>
        <v>0</v>
      </c>
      <c r="G61" s="17">
        <f t="shared" ref="G61:G64" si="4">C61+E61</f>
        <v>14119000</v>
      </c>
      <c r="H61" s="17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'JAN 24'!E62+'FEB 24'!E62</f>
        <v>0</v>
      </c>
      <c r="F62" s="19">
        <f>'JAN 24'!F62+'FEB 24'!F62</f>
        <v>0</v>
      </c>
      <c r="G62" s="17">
        <f t="shared" si="4"/>
        <v>141599000</v>
      </c>
      <c r="H62" s="17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'JAN 24'!E63+'FEB 24'!E63</f>
        <v>0</v>
      </c>
      <c r="F63" s="19">
        <f>'JAN 24'!F63+'FEB 24'!F63</f>
        <v>0</v>
      </c>
      <c r="G63" s="17">
        <f t="shared" si="4"/>
        <v>1111955700</v>
      </c>
      <c r="H63" s="17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'JAN 24'!E64+'FEB 24'!E64</f>
        <v>0</v>
      </c>
      <c r="F64" s="19">
        <f>'JAN 24'!F64+'FEB 24'!F64</f>
        <v>0</v>
      </c>
      <c r="G64" s="17">
        <f t="shared" si="4"/>
        <v>2167650</v>
      </c>
      <c r="H64" s="17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27">
        <f>C65+E65-F65</f>
        <v>1403416750</v>
      </c>
      <c r="H65" s="27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17"/>
      <c r="H66" s="17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'JAN 24'!E67+'FEB 24'!E67</f>
        <v>0</v>
      </c>
      <c r="F67" s="19">
        <f>'JAN 24'!F67+'FEB 24'!F67</f>
        <v>0</v>
      </c>
      <c r="G67" s="17"/>
      <c r="H67" s="17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17"/>
      <c r="H68" s="17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17"/>
      <c r="H69" s="17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'JAN 24'!E70+'FEB 24'!E70</f>
        <v>0</v>
      </c>
      <c r="F70" s="19">
        <f>'[5]2024'!$CS$20</f>
        <v>420833.33333333331</v>
      </c>
      <c r="G70" s="17"/>
      <c r="H70" s="17">
        <f>D70+F70</f>
        <v>80190900.333333328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'JAN 24'!E71+'FEB 24'!E71</f>
        <v>0</v>
      </c>
      <c r="F71" s="19">
        <f>'JAN 24'!F71+'FEB 24'!F71</f>
        <v>0</v>
      </c>
      <c r="G71" s="17"/>
      <c r="H71" s="17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'JAN 24'!E72+'FEB 24'!E72</f>
        <v>0</v>
      </c>
      <c r="F72" s="19">
        <f>'[5]2024'!$DA$20</f>
        <v>821854.16666666663</v>
      </c>
      <c r="G72" s="17"/>
      <c r="H72" s="17">
        <f t="shared" si="5"/>
        <v>119833146.16666667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'JAN 24'!E73+'FEB 24'!E73</f>
        <v>0</v>
      </c>
      <c r="F73" s="19">
        <f>'[5]2024'!$DE$20</f>
        <v>8941512.5</v>
      </c>
      <c r="G73" s="17"/>
      <c r="H73" s="17">
        <f t="shared" si="5"/>
        <v>667362652.5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'JAN 24'!E74+'FEB 24'!E74</f>
        <v>0</v>
      </c>
      <c r="F74" s="19">
        <f>'JAN 24'!F74+'FEB 24'!F74</f>
        <v>0</v>
      </c>
      <c r="G74" s="17"/>
      <c r="H74" s="17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10184200</v>
      </c>
      <c r="G75" s="27"/>
      <c r="H75" s="27">
        <f>D75+F75-E75</f>
        <v>878157349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17"/>
      <c r="H76" s="17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'JAN 24'!E77+'FEB 24'!E77</f>
        <v>0</v>
      </c>
      <c r="F77" s="19">
        <f>'JAN 24'!F77+'FEB 24'!F77</f>
        <v>0</v>
      </c>
      <c r="G77" s="17">
        <f t="shared" ref="G77:G84" si="6">C77+E77-F77</f>
        <v>400000000</v>
      </c>
      <c r="H77" s="17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'JAN 24'!E78+'FEB 24'!E78</f>
        <v>0</v>
      </c>
      <c r="F78" s="19">
        <f>'JAN 24'!F78+'FEB 24'!F78</f>
        <v>0</v>
      </c>
      <c r="G78" s="17">
        <f t="shared" si="6"/>
        <v>423111635</v>
      </c>
      <c r="H78" s="17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'JAN 24'!E79+'FEB 24'!E79</f>
        <v>0</v>
      </c>
      <c r="F79" s="19">
        <f>'JAN 24'!F79+'FEB 24'!F79</f>
        <v>0</v>
      </c>
      <c r="G79" s="17">
        <f t="shared" si="6"/>
        <v>950000000</v>
      </c>
      <c r="H79" s="17"/>
      <c r="I79" s="39"/>
      <c r="J79" s="40"/>
      <c r="K79" s="46">
        <f>E15+E19+E28+E47+E55+E75+E88+E93</f>
        <v>2307202095.8299999</v>
      </c>
      <c r="L79" s="37">
        <f>F15+F19+F28+F47+F88+F93</f>
        <v>2387770117.5833702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'JAN 24'!E80+'FEB 24'!E80</f>
        <v>0</v>
      </c>
      <c r="F80" s="19">
        <f>'JAN 24'!F80+'FEB 24'!F80</f>
        <v>0</v>
      </c>
      <c r="G80" s="17">
        <f t="shared" si="6"/>
        <v>0</v>
      </c>
      <c r="H80" s="17"/>
      <c r="I80" s="39"/>
      <c r="J80" s="40"/>
      <c r="K80" s="5"/>
      <c r="L80" s="26">
        <f>L79-K79</f>
        <v>80568021.753370285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'JAN 24'!E81+'FEB 24'!E81</f>
        <v>0</v>
      </c>
      <c r="F81" s="19">
        <f>'JAN 24'!F81+'FEB 24'!F81</f>
        <v>0</v>
      </c>
      <c r="G81" s="17">
        <f t="shared" si="6"/>
        <v>276752100</v>
      </c>
      <c r="H81" s="17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'JAN 24'!E82+'FEB 24'!E82</f>
        <v>0</v>
      </c>
      <c r="F82" s="19">
        <f>'JAN 24'!F82+'FEB 24'!F82</f>
        <v>0</v>
      </c>
      <c r="G82" s="17">
        <f t="shared" si="6"/>
        <v>50750000</v>
      </c>
      <c r="H82" s="17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'[5]2024'!$TI$29</f>
        <v>8705635</v>
      </c>
      <c r="F83" s="19">
        <f>'JAN 24'!F83+'FEB 24'!F83</f>
        <v>0</v>
      </c>
      <c r="G83" s="17">
        <f t="shared" si="6"/>
        <v>85936635</v>
      </c>
      <c r="H83" s="17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v>0</v>
      </c>
      <c r="F84" s="19">
        <f>'JAN 24'!F84+'FEB 24'!F84</f>
        <v>0</v>
      </c>
      <c r="G84" s="17">
        <f t="shared" si="6"/>
        <v>490000000</v>
      </c>
      <c r="H84" s="17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8705635</v>
      </c>
      <c r="F85" s="28">
        <f>SUM(F77:F84)</f>
        <v>0</v>
      </c>
      <c r="G85" s="27">
        <f>C85+E85-F85</f>
        <v>2676550370</v>
      </c>
      <c r="H85" s="27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17"/>
      <c r="H86" s="17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'[5]2024'!$EB$1598</f>
        <v>614755619</v>
      </c>
      <c r="F87" s="19">
        <f>'[5]2024'!$EC$1598</f>
        <v>614755619</v>
      </c>
      <c r="G87" s="17"/>
      <c r="H87" s="17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614755619</v>
      </c>
      <c r="F88" s="28">
        <f>SUM(F87)</f>
        <v>614755619</v>
      </c>
      <c r="G88" s="27"/>
      <c r="H88" s="27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17"/>
      <c r="H89" s="17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'[5]2024'!$EH$428</f>
        <v>36942800</v>
      </c>
      <c r="F90" s="19">
        <f>'[5]2024'!$EH$375</f>
        <v>41945800</v>
      </c>
      <c r="G90" s="17"/>
      <c r="H90" s="17">
        <f>D90-E90+F90</f>
        <v>83697876</v>
      </c>
      <c r="I90" s="39"/>
      <c r="J90" s="40"/>
      <c r="K90" s="35"/>
      <c r="L90" s="26">
        <f>H90+H91</f>
        <v>615967992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'[5]2024'!$EH$460</f>
        <v>162800256</v>
      </c>
      <c r="F91" s="19">
        <f>'[5]2024'!$EH$413</f>
        <v>297645586</v>
      </c>
      <c r="G91" s="17"/>
      <c r="H91" s="17">
        <f t="shared" si="7"/>
        <v>532270116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'JAN 24'!E92+'FEB 24'!E92</f>
        <v>0</v>
      </c>
      <c r="F92" s="19">
        <f>'JAN 24'!F92+'FEB 24'!F92</f>
        <v>0</v>
      </c>
      <c r="G92" s="17"/>
      <c r="H92" s="17">
        <f t="shared" si="7"/>
        <v>0</v>
      </c>
      <c r="I92" s="39"/>
      <c r="J92" s="40"/>
      <c r="K92" s="23"/>
      <c r="L92" s="37">
        <f>L91-L90</f>
        <v>-545996892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199743056</v>
      </c>
      <c r="F93" s="28">
        <f>SUM(F90:F92)</f>
        <v>339591386</v>
      </c>
      <c r="G93" s="27"/>
      <c r="H93" s="27">
        <f>D93-E93+F93</f>
        <v>615967992</v>
      </c>
      <c r="I93" s="79"/>
      <c r="J93" s="40"/>
      <c r="K93" s="23">
        <f>E93-F93</f>
        <v>-139848330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17"/>
      <c r="H94" s="17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'[5]2024'!$EJ$80</f>
        <v>0</v>
      </c>
      <c r="F95" s="19">
        <f>'[5]2024'!$EK$80</f>
        <v>26064129</v>
      </c>
      <c r="G95" s="17"/>
      <c r="H95" s="17">
        <f>D95-E95+F95</f>
        <v>26064129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'JAN 24'!E96+'FEB 24'!E96</f>
        <v>0</v>
      </c>
      <c r="F96" s="19">
        <f>'JAN 24'!F96+'FEB 24'!F96</f>
        <v>0</v>
      </c>
      <c r="G96" s="17"/>
      <c r="H96" s="17">
        <f t="shared" si="7"/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'JAN 24'!E97+'FEB 24'!E97</f>
        <v>0</v>
      </c>
      <c r="F97" s="19">
        <f>'JAN 24'!F97+'FEB 24'!F97</f>
        <v>0</v>
      </c>
      <c r="G97" s="17"/>
      <c r="H97" s="17">
        <f t="shared" si="7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'JAN 24'!E98+'FEB 24'!E98</f>
        <v>0</v>
      </c>
      <c r="F98" s="19">
        <f>'JAN 24'!F98+'FEB 24'!F98</f>
        <v>0</v>
      </c>
      <c r="G98" s="17"/>
      <c r="H98" s="17">
        <f t="shared" si="7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'[5]2024'!$TY$11</f>
        <v>32834404</v>
      </c>
      <c r="F99" s="19">
        <f>'JAN 24'!F99+'FEB 24'!F99</f>
        <v>0</v>
      </c>
      <c r="G99" s="17"/>
      <c r="H99" s="17">
        <f t="shared" si="7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32834404</v>
      </c>
      <c r="F100" s="53">
        <f>SUM(F95:F99)</f>
        <v>26064129</v>
      </c>
      <c r="G100" s="27"/>
      <c r="H100" s="27">
        <f>D100-E100+F100</f>
        <v>44017823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17"/>
      <c r="H101" s="17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'JAN 24'!E102+'FEB 24'!E102</f>
        <v>0</v>
      </c>
      <c r="F102" s="19">
        <f>'JAN 24'!F102+'FEB 24'!F102</f>
        <v>0</v>
      </c>
      <c r="G102" s="17"/>
      <c r="H102" s="17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'JAN 24'!E103+'FEB 24'!E103</f>
        <v>0</v>
      </c>
      <c r="F103" s="19">
        <f>'JAN 24'!F103+'FEB 24'!F103</f>
        <v>0</v>
      </c>
      <c r="G103" s="17"/>
      <c r="H103" s="17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27"/>
      <c r="H104" s="27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17"/>
      <c r="H105" s="17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'JAN 24'!E106+'FEB 24'!E106</f>
        <v>0</v>
      </c>
      <c r="F106" s="19">
        <f>'JAN 24'!F106+'FEB 24'!F106</f>
        <v>0</v>
      </c>
      <c r="G106" s="17"/>
      <c r="H106" s="17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'JAN 24'!E107+'FEB 24'!E107</f>
        <v>0</v>
      </c>
      <c r="F107" s="19">
        <f>'JAN 24'!F107+'FEB 24'!F107</f>
        <v>0</v>
      </c>
      <c r="G107" s="17"/>
      <c r="H107" s="17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'JAN 24'!E108+'FEB 24'!E108</f>
        <v>0</v>
      </c>
      <c r="F108" s="19">
        <f>'JAN 24'!F108+'FEB 24'!F108</f>
        <v>0</v>
      </c>
      <c r="G108" s="47"/>
      <c r="H108" s="17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19">
        <f>'JAN 24'!F109+'FEB 24'!F109</f>
        <v>0</v>
      </c>
      <c r="G109" s="27"/>
      <c r="H109" s="27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19">
        <f>'JAN 24'!F110+'FEB 24'!F110</f>
        <v>0</v>
      </c>
      <c r="G110" s="27"/>
      <c r="H110" s="27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'JAN 24'!E111+'FEB 24'!E111</f>
        <v>0</v>
      </c>
      <c r="F111" s="19">
        <f>'JAN 24'!F111+'FEB 24'!F111</f>
        <v>0</v>
      </c>
      <c r="G111" s="17"/>
      <c r="H111" s="17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27"/>
      <c r="H112" s="27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27"/>
      <c r="H113" s="27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'JAN 24'!E114+'FEB 24'!E114</f>
        <v>0</v>
      </c>
      <c r="F114" s="19">
        <f>'JAN 24'!F114+'FEB 24'!F114</f>
        <v>0</v>
      </c>
      <c r="G114" s="17"/>
      <c r="H114" s="17">
        <f t="shared" ref="H114:H140" si="8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'JAN 24'!E115+'FEB 24'!E115</f>
        <v>0</v>
      </c>
      <c r="F115" s="19">
        <f>'JAN 24'!F115+'FEB 24'!F115</f>
        <v>0</v>
      </c>
      <c r="G115" s="17"/>
      <c r="H115" s="17">
        <f t="shared" si="8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'JAN 24'!E116+'FEB 24'!E116</f>
        <v>0</v>
      </c>
      <c r="F116" s="19">
        <f>'JAN 24'!F116+'FEB 24'!F116</f>
        <v>0</v>
      </c>
      <c r="G116" s="17"/>
      <c r="H116" s="17">
        <f t="shared" si="8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27"/>
      <c r="H117" s="27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17"/>
      <c r="H118" s="17">
        <f t="shared" si="8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'JAN 24'!E119+'FEB 24'!E119</f>
        <v>0</v>
      </c>
      <c r="F119" s="19">
        <v>0</v>
      </c>
      <c r="G119" s="17"/>
      <c r="H119" s="17">
        <f t="shared" si="8"/>
        <v>132763044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0</v>
      </c>
      <c r="G120" s="17"/>
      <c r="H120" s="27">
        <f t="shared" si="8"/>
        <v>132763044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17"/>
      <c r="H121" s="17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'JAN 24'!E122+'FEB 24'!E122</f>
        <v>0</v>
      </c>
      <c r="F122" s="19">
        <f>'JAN 24'!F122+'FEB 24'!F122</f>
        <v>0</v>
      </c>
      <c r="G122" s="17"/>
      <c r="H122" s="17">
        <f t="shared" si="8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'JAN 24'!E123+'FEB 24'!E123</f>
        <v>0</v>
      </c>
      <c r="F123" s="19">
        <f>'JAN 24'!F123+'FEB 24'!F123</f>
        <v>0</v>
      </c>
      <c r="G123" s="17"/>
      <c r="H123" s="17">
        <f t="shared" si="8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27"/>
      <c r="H124" s="27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17"/>
      <c r="H125" s="17">
        <f t="shared" si="8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'JAN 24'!E126+'FEB 24'!E126</f>
        <v>0</v>
      </c>
      <c r="F126" s="19">
        <f>'[5]2024'!$GE$23</f>
        <v>72096171</v>
      </c>
      <c r="G126" s="17"/>
      <c r="H126" s="17">
        <f t="shared" si="8"/>
        <v>72096171</v>
      </c>
      <c r="I126" s="39"/>
      <c r="J126" s="34">
        <f>H126</f>
        <v>72096171</v>
      </c>
      <c r="K126" s="37">
        <f>'[5]2024'!$GE$21</f>
        <v>37171171</v>
      </c>
      <c r="L126" s="26">
        <f>'[5]2024'!$GE$22</f>
        <v>34925000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'JAN 24'!E127+'FEB 24'!E127</f>
        <v>0</v>
      </c>
      <c r="F127" s="19">
        <f>'[5]2024'!$GI$23</f>
        <v>2985000</v>
      </c>
      <c r="G127" s="17"/>
      <c r="H127" s="17">
        <f t="shared" si="8"/>
        <v>2985000</v>
      </c>
      <c r="I127" s="39"/>
      <c r="J127" s="34">
        <f t="shared" ref="J127:J137" si="9">H127</f>
        <v>2985000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'JAN 24'!E128+'FEB 24'!E128</f>
        <v>0</v>
      </c>
      <c r="F128" s="19">
        <f>'[5]2024'!$GI$24</f>
        <v>2695000</v>
      </c>
      <c r="G128" s="17"/>
      <c r="H128" s="17">
        <f t="shared" si="8"/>
        <v>2695000</v>
      </c>
      <c r="I128" s="39"/>
      <c r="J128" s="34">
        <f t="shared" si="9"/>
        <v>2695000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'JAN 24'!E129+'FEB 24'!E129</f>
        <v>0</v>
      </c>
      <c r="F129" s="19">
        <f>'[5]2024'!$GI$25</f>
        <v>614000</v>
      </c>
      <c r="G129" s="17"/>
      <c r="H129" s="17">
        <f t="shared" si="8"/>
        <v>614000</v>
      </c>
      <c r="I129" s="39"/>
      <c r="J129" s="34">
        <f t="shared" si="9"/>
        <v>614000</v>
      </c>
      <c r="K129" s="26">
        <f>SUM(J127:J129)</f>
        <v>6294000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'JAN 24'!E130+'FEB 24'!E130</f>
        <v>0</v>
      </c>
      <c r="F130" s="19">
        <f>'[5]2024'!$GM$18</f>
        <v>160174279</v>
      </c>
      <c r="G130" s="17"/>
      <c r="H130" s="17">
        <f t="shared" si="8"/>
        <v>160174279</v>
      </c>
      <c r="I130" s="39"/>
      <c r="J130" s="34">
        <f t="shared" si="9"/>
        <v>160174279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'JAN 24'!E131+'FEB 24'!E131</f>
        <v>0</v>
      </c>
      <c r="F131" s="19">
        <f>'JAN 24'!F131+'FEB 24'!F131</f>
        <v>0</v>
      </c>
      <c r="G131" s="17"/>
      <c r="H131" s="17">
        <f t="shared" si="8"/>
        <v>0</v>
      </c>
      <c r="I131" s="39"/>
      <c r="J131" s="34">
        <f t="shared" si="9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'JAN 24'!E132+'FEB 24'!E132</f>
        <v>0</v>
      </c>
      <c r="F132" s="19">
        <f>'JAN 24'!F132+'FEB 24'!F132</f>
        <v>0</v>
      </c>
      <c r="G132" s="17"/>
      <c r="H132" s="17">
        <f t="shared" si="8"/>
        <v>0</v>
      </c>
      <c r="I132" s="39"/>
      <c r="J132" s="34">
        <f t="shared" si="9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'JAN 24'!E133+'FEB 24'!E133</f>
        <v>0</v>
      </c>
      <c r="F133" s="19">
        <f>'[5]2024'!$TB$18</f>
        <v>5462400</v>
      </c>
      <c r="G133" s="17"/>
      <c r="H133" s="17">
        <f t="shared" si="8"/>
        <v>5462400</v>
      </c>
      <c r="I133" s="39"/>
      <c r="J133" s="34">
        <f t="shared" si="9"/>
        <v>5462400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'JAN 24'!E134+'FEB 24'!E134</f>
        <v>0</v>
      </c>
      <c r="F134" s="19">
        <f>'[5]2024'!$HC$18</f>
        <v>3240270</v>
      </c>
      <c r="G134" s="17"/>
      <c r="H134" s="17">
        <f t="shared" si="8"/>
        <v>3240270</v>
      </c>
      <c r="I134" s="80"/>
      <c r="J134" s="34">
        <f t="shared" si="9"/>
        <v>3240270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'JAN 24'!E135+'FEB 24'!E135</f>
        <v>0</v>
      </c>
      <c r="F135" s="19">
        <f>'JAN 24'!F135+'FEB 24'!F135</f>
        <v>0</v>
      </c>
      <c r="G135" s="17"/>
      <c r="H135" s="17">
        <f t="shared" si="8"/>
        <v>0</v>
      </c>
      <c r="I135" s="80"/>
      <c r="J135" s="34">
        <f t="shared" si="9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'JAN 24'!E136+'FEB 24'!E136</f>
        <v>0</v>
      </c>
      <c r="F136" s="19">
        <v>0</v>
      </c>
      <c r="G136" s="17"/>
      <c r="H136" s="17">
        <f t="shared" si="8"/>
        <v>0</v>
      </c>
      <c r="I136" s="80"/>
      <c r="J136" s="34">
        <f t="shared" si="9"/>
        <v>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'JAN 24'!E137+'FEB 24'!E137</f>
        <v>0</v>
      </c>
      <c r="F137" s="19">
        <f>'JAN 24'!F137+'FEB 24'!F137</f>
        <v>0</v>
      </c>
      <c r="G137" s="17"/>
      <c r="H137" s="17">
        <f t="shared" si="8"/>
        <v>0</v>
      </c>
      <c r="I137" s="80"/>
      <c r="J137" s="34">
        <f t="shared" si="9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'JAN 24'!E138+'FEB 24'!E138</f>
        <v>0</v>
      </c>
      <c r="F138" s="19">
        <f>'[5]2024'!$RR$12</f>
        <v>36360902</v>
      </c>
      <c r="G138" s="17"/>
      <c r="H138" s="17">
        <f t="shared" si="8"/>
        <v>36360902</v>
      </c>
      <c r="I138" s="80"/>
      <c r="J138" s="34">
        <f>H138</f>
        <v>36360902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'JAN 24'!E139+'FEB 24'!E139</f>
        <v>0</v>
      </c>
      <c r="F139" s="19">
        <f>'JAN 24'!F139+'FEB 24'!F139</f>
        <v>0</v>
      </c>
      <c r="G139" s="17"/>
      <c r="H139" s="17">
        <f t="shared" si="8"/>
        <v>0</v>
      </c>
      <c r="I139" s="80"/>
      <c r="J139" s="34">
        <f t="shared" ref="J139:J140" si="10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'JAN 24'!E140+'FEB 24'!E140</f>
        <v>0</v>
      </c>
      <c r="F140" s="19">
        <f>'JAN 24'!F140+'FEB 24'!F140</f>
        <v>0</v>
      </c>
      <c r="G140" s="17"/>
      <c r="H140" s="17">
        <f t="shared" si="8"/>
        <v>0</v>
      </c>
      <c r="I140" s="80"/>
      <c r="J140" s="34">
        <f t="shared" si="10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283628022</v>
      </c>
      <c r="G141" s="27"/>
      <c r="H141" s="27">
        <f>D141-E141+F141</f>
        <v>283628022</v>
      </c>
      <c r="I141" s="87"/>
      <c r="J141" s="58">
        <f>H141</f>
        <v>283628022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17"/>
      <c r="H142" s="17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'[5]2024'!$HF$85</f>
        <v>36699500</v>
      </c>
      <c r="F143" s="19">
        <f>'JAN 24'!F143+'FEB 24'!F143</f>
        <v>0</v>
      </c>
      <c r="G143" s="17">
        <f>C143+E143-F143</f>
        <v>36699500</v>
      </c>
      <c r="H143" s="17"/>
      <c r="I143" s="34">
        <f t="shared" ref="I143:I157" si="11">G143</f>
        <v>36699500</v>
      </c>
      <c r="J143" s="40"/>
      <c r="K143" s="37">
        <f>I143-L143</f>
        <v>15590500</v>
      </c>
      <c r="L143" s="26">
        <f>'[5]2024'!$HF$68+'[5]2024'!$HF$84</f>
        <v>21109000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'[5]2024'!$HJ$23+'[5]2024'!$HJ$26</f>
        <v>2370700</v>
      </c>
      <c r="F144" s="19">
        <f>'JAN 24'!F144+'FEB 24'!F144</f>
        <v>0</v>
      </c>
      <c r="G144" s="17">
        <f t="shared" ref="G144:G156" si="12">C144+E144-F144</f>
        <v>2370700</v>
      </c>
      <c r="H144" s="17"/>
      <c r="I144" s="34">
        <f t="shared" si="11"/>
        <v>2370700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'[5]2024'!$HJ$24</f>
        <v>437000</v>
      </c>
      <c r="F145" s="19">
        <f>'JAN 24'!F145+'FEB 24'!F145</f>
        <v>0</v>
      </c>
      <c r="G145" s="17">
        <f t="shared" si="12"/>
        <v>437000</v>
      </c>
      <c r="H145" s="17"/>
      <c r="I145" s="34">
        <f t="shared" si="11"/>
        <v>437000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'[5]2024'!$HJ$25</f>
        <v>447000</v>
      </c>
      <c r="F146" s="19">
        <f>'JAN 24'!F146+'FEB 24'!F146</f>
        <v>0</v>
      </c>
      <c r="G146" s="17">
        <f t="shared" si="12"/>
        <v>447000</v>
      </c>
      <c r="H146" s="17"/>
      <c r="I146" s="34">
        <f t="shared" si="11"/>
        <v>447000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'JAN 24'!E147+'FEB 24'!E147</f>
        <v>0</v>
      </c>
      <c r="F147" s="19">
        <f>'JAN 24'!F147+'FEB 24'!F147</f>
        <v>0</v>
      </c>
      <c r="G147" s="17">
        <f t="shared" si="12"/>
        <v>0</v>
      </c>
      <c r="H147" s="17"/>
      <c r="I147" s="34">
        <f t="shared" si="11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'[5]2024'!$HS$69</f>
        <v>137827395.98703998</v>
      </c>
      <c r="F148" s="19">
        <f>'JAN 24'!F148+'FEB 24'!F148</f>
        <v>0</v>
      </c>
      <c r="G148" s="17">
        <f t="shared" si="12"/>
        <v>137827395.98703998</v>
      </c>
      <c r="H148" s="17"/>
      <c r="I148" s="34">
        <f t="shared" si="11"/>
        <v>137827395.98703998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'[5]2024'!$TE$30</f>
        <v>4916160</v>
      </c>
      <c r="F149" s="19">
        <f>'JAN 24'!F149+'FEB 24'!F149</f>
        <v>0</v>
      </c>
      <c r="G149" s="17">
        <f t="shared" si="12"/>
        <v>4916160</v>
      </c>
      <c r="H149" s="17"/>
      <c r="I149" s="34">
        <f t="shared" si="11"/>
        <v>4916160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'JAN 24'!E150+'FEB 24'!E150</f>
        <v>0</v>
      </c>
      <c r="F150" s="19">
        <f>'JAN 24'!F150+'FEB 24'!F150</f>
        <v>0</v>
      </c>
      <c r="G150" s="17">
        <f t="shared" si="12"/>
        <v>0</v>
      </c>
      <c r="H150" s="17"/>
      <c r="I150" s="34">
        <f t="shared" si="11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'[5]2024'!$ID$40</f>
        <v>2560552.6661999999</v>
      </c>
      <c r="F151" s="19">
        <f>'JAN 24'!F151+'FEB 24'!F151</f>
        <v>0</v>
      </c>
      <c r="G151" s="17">
        <f t="shared" si="12"/>
        <v>2560552.6661999999</v>
      </c>
      <c r="H151" s="17"/>
      <c r="I151" s="34">
        <f t="shared" si="11"/>
        <v>2560552.6661999999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'JAN 24'!E152+'FEB 24'!E152</f>
        <v>0</v>
      </c>
      <c r="F152" s="19">
        <f>'JAN 24'!F152+'FEB 24'!F152</f>
        <v>0</v>
      </c>
      <c r="G152" s="17">
        <f t="shared" si="12"/>
        <v>0</v>
      </c>
      <c r="H152" s="17"/>
      <c r="I152" s="34">
        <f t="shared" si="11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'JAN 24'!E153+'FEB 24'!E153</f>
        <v>0</v>
      </c>
      <c r="F153" s="19">
        <f>'JAN 24'!F153+'FEB 24'!F153</f>
        <v>0</v>
      </c>
      <c r="G153" s="17">
        <f t="shared" si="12"/>
        <v>0</v>
      </c>
      <c r="H153" s="17"/>
      <c r="I153" s="34">
        <f t="shared" si="11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'JAN 24'!E154+'FEB 24'!E154</f>
        <v>0</v>
      </c>
      <c r="F154" s="19">
        <f>'JAN 24'!F154+'FEB 24'!F154</f>
        <v>0</v>
      </c>
      <c r="G154" s="17">
        <f t="shared" si="12"/>
        <v>0</v>
      </c>
      <c r="H154" s="17"/>
      <c r="I154" s="34">
        <f t="shared" si="11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'[5]2024'!$RM$19</f>
        <v>30432819.8268</v>
      </c>
      <c r="F155" s="19">
        <f>'JAN 24'!F155+'FEB 24'!F155</f>
        <v>0</v>
      </c>
      <c r="G155" s="17">
        <f t="shared" si="12"/>
        <v>30432819.8268</v>
      </c>
      <c r="H155" s="17"/>
      <c r="I155" s="34">
        <f t="shared" si="11"/>
        <v>30432819.8268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'JAN 24'!E156+'FEB 24'!E156</f>
        <v>0</v>
      </c>
      <c r="F156" s="19">
        <f>'JAN 24'!F156+'FEB 24'!F156</f>
        <v>0</v>
      </c>
      <c r="G156" s="17">
        <f t="shared" si="12"/>
        <v>0</v>
      </c>
      <c r="H156" s="17"/>
      <c r="I156" s="34">
        <f t="shared" si="11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215691128.48003998</v>
      </c>
      <c r="F157" s="28">
        <f>SUM(F143:F156)</f>
        <v>0</v>
      </c>
      <c r="G157" s="27">
        <f>C157+E157-F157</f>
        <v>215691128.48003998</v>
      </c>
      <c r="H157" s="17"/>
      <c r="I157" s="58">
        <f t="shared" si="11"/>
        <v>215691128.48003998</v>
      </c>
      <c r="J157" s="88"/>
      <c r="K157" s="26">
        <f>J141-I157</f>
        <v>67936893.519960016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17">
        <f t="shared" ref="G158:G203" si="13">C158+E158-F158</f>
        <v>0</v>
      </c>
      <c r="H158" s="17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'JAN 24'!E159+'FEB 24'!E159</f>
        <v>0</v>
      </c>
      <c r="F159" s="19">
        <f>'JAN 24'!F159+'FEB 24'!F159</f>
        <v>0</v>
      </c>
      <c r="G159" s="17">
        <f t="shared" si="13"/>
        <v>0</v>
      </c>
      <c r="H159" s="17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17">
        <f t="shared" si="13"/>
        <v>0</v>
      </c>
      <c r="H160" s="17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17">
        <f t="shared" si="13"/>
        <v>0</v>
      </c>
      <c r="H161" s="17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v>0</v>
      </c>
      <c r="F162" s="19">
        <f>'JAN 24'!F162+'FEB 24'!F162</f>
        <v>0</v>
      </c>
      <c r="G162" s="17">
        <f t="shared" si="13"/>
        <v>0</v>
      </c>
      <c r="H162" s="17"/>
      <c r="I162" s="81">
        <f>G162</f>
        <v>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'JAN 24'!E163+'FEB 24'!E163</f>
        <v>0</v>
      </c>
      <c r="F163" s="19">
        <f>'JAN 24'!F163+'FEB 24'!F163</f>
        <v>0</v>
      </c>
      <c r="G163" s="17">
        <f t="shared" si="13"/>
        <v>0</v>
      </c>
      <c r="H163" s="17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'JAN 24'!E164+'FEB 24'!E164</f>
        <v>0</v>
      </c>
      <c r="F164" s="19">
        <f>'JAN 24'!F164+'FEB 24'!F164</f>
        <v>0</v>
      </c>
      <c r="G164" s="17">
        <f t="shared" si="13"/>
        <v>0</v>
      </c>
      <c r="H164" s="17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0</v>
      </c>
      <c r="F165" s="28"/>
      <c r="G165" s="27">
        <f t="shared" si="13"/>
        <v>0</v>
      </c>
      <c r="H165" s="17"/>
      <c r="I165" s="58">
        <f>G165</f>
        <v>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17">
        <f t="shared" si="13"/>
        <v>0</v>
      </c>
      <c r="H166" s="17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'JAN 24'!E167+'FEB 24'!E167</f>
        <v>0</v>
      </c>
      <c r="F167" s="19">
        <f>'JAN 24'!F167+'FEB 24'!F167</f>
        <v>0</v>
      </c>
      <c r="G167" s="17">
        <f t="shared" si="13"/>
        <v>0</v>
      </c>
      <c r="H167" s="17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27">
        <f>C168+E168-F168</f>
        <v>0</v>
      </c>
      <c r="H168" s="27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17"/>
      <c r="H169" s="17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'[5]2024'!$JC$35</f>
        <v>1077900</v>
      </c>
      <c r="F170" s="19">
        <f>'JAN 24'!F170+'FEB 24'!F170</f>
        <v>0</v>
      </c>
      <c r="G170" s="17">
        <f t="shared" si="13"/>
        <v>1077900</v>
      </c>
      <c r="H170" s="17"/>
      <c r="I170" s="34">
        <f>G170</f>
        <v>1077900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1077900</v>
      </c>
      <c r="F171" s="28">
        <f>SUM(F167:F170)</f>
        <v>0</v>
      </c>
      <c r="G171" s="27">
        <f>C171+E171-F171</f>
        <v>1077900</v>
      </c>
      <c r="H171" s="27"/>
      <c r="I171" s="58">
        <f>G171</f>
        <v>1077900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17">
        <f t="shared" si="13"/>
        <v>0</v>
      </c>
      <c r="H172" s="17"/>
      <c r="I172" s="34">
        <f t="shared" ref="I172:J229" si="14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'[5]2024'!$JG$15</f>
        <v>200000</v>
      </c>
      <c r="F173" s="19">
        <f>'JAN 24'!F173+'FEB 24'!F173</f>
        <v>0</v>
      </c>
      <c r="G173" s="17">
        <f t="shared" si="13"/>
        <v>200000</v>
      </c>
      <c r="H173" s="17"/>
      <c r="I173" s="34">
        <f t="shared" si="14"/>
        <v>200000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v>0</v>
      </c>
      <c r="F174" s="19">
        <f>'JAN 24'!F174+'FEB 24'!F174</f>
        <v>0</v>
      </c>
      <c r="G174" s="17">
        <f t="shared" si="13"/>
        <v>0</v>
      </c>
      <c r="H174" s="17"/>
      <c r="I174" s="38">
        <f t="shared" si="14"/>
        <v>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'[5]2024'!$JO$27</f>
        <v>150000</v>
      </c>
      <c r="F175" s="19">
        <f>'JAN 24'!F175+'FEB 24'!F175</f>
        <v>0</v>
      </c>
      <c r="G175" s="17">
        <f t="shared" si="13"/>
        <v>150000</v>
      </c>
      <c r="H175" s="17"/>
      <c r="I175" s="38">
        <f t="shared" si="14"/>
        <v>150000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'JAN 24'!E176+'FEB 24'!E176</f>
        <v>0</v>
      </c>
      <c r="F176" s="19">
        <f>'JAN 24'!F176+'FEB 24'!F176</f>
        <v>0</v>
      </c>
      <c r="G176" s="17">
        <f t="shared" si="13"/>
        <v>0</v>
      </c>
      <c r="H176" s="17"/>
      <c r="I176" s="38">
        <f t="shared" si="14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350000</v>
      </c>
      <c r="F177" s="28">
        <f>SUM(F173:F176)</f>
        <v>0</v>
      </c>
      <c r="G177" s="27">
        <f>C177+E177-F177</f>
        <v>350000</v>
      </c>
      <c r="H177" s="27"/>
      <c r="I177" s="28">
        <f t="shared" si="14"/>
        <v>350000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17">
        <f t="shared" si="13"/>
        <v>0</v>
      </c>
      <c r="H178" s="17"/>
      <c r="I178" s="38">
        <f t="shared" si="14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'[5]2024'!$JU$18</f>
        <v>420833.33333333331</v>
      </c>
      <c r="F179" s="19">
        <f>'JAN 24'!F179+'FEB 24'!F179</f>
        <v>0</v>
      </c>
      <c r="G179" s="17">
        <f>E179-F179</f>
        <v>420833.33333333331</v>
      </c>
      <c r="H179" s="17"/>
      <c r="I179" s="38">
        <f t="shared" si="14"/>
        <v>420833.33333333331</v>
      </c>
      <c r="J179" s="40"/>
      <c r="K179" s="44">
        <v>9257870.416666666</v>
      </c>
      <c r="L179" s="26">
        <f t="shared" ref="L179:L184" si="15">I179-K179</f>
        <v>-8837037.0833333321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'JAN 24'!E180+'FEB 24'!E180</f>
        <v>0</v>
      </c>
      <c r="F180" s="19">
        <f>'JAN 24'!F180+'FEB 24'!F180</f>
        <v>0</v>
      </c>
      <c r="G180" s="17">
        <f t="shared" ref="G180:G182" si="16">E180-F180</f>
        <v>0</v>
      </c>
      <c r="H180" s="17"/>
      <c r="I180" s="38">
        <f t="shared" si="14"/>
        <v>0</v>
      </c>
      <c r="J180" s="40"/>
      <c r="K180" s="44">
        <v>1294241.6666666667</v>
      </c>
      <c r="L180" s="26">
        <f t="shared" si="15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'[5]2024'!$KC$18</f>
        <v>821854.16666666663</v>
      </c>
      <c r="F181" s="19">
        <f>'JAN 24'!F181+'FEB 24'!F181</f>
        <v>0</v>
      </c>
      <c r="G181" s="17">
        <f t="shared" si="16"/>
        <v>821854.16666666663</v>
      </c>
      <c r="H181" s="17"/>
      <c r="I181" s="38">
        <f t="shared" si="14"/>
        <v>821854.16666666663</v>
      </c>
      <c r="J181" s="40"/>
      <c r="K181" s="44">
        <v>34805208.333333336</v>
      </c>
      <c r="L181" s="26">
        <f t="shared" si="15"/>
        <v>-33983354.166666672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'[5]2024'!$KG$18</f>
        <v>8941512.5</v>
      </c>
      <c r="F182" s="19">
        <f>'JAN 24'!F182+'FEB 24'!F182</f>
        <v>0</v>
      </c>
      <c r="G182" s="17">
        <f t="shared" si="16"/>
        <v>8941512.5</v>
      </c>
      <c r="H182" s="17"/>
      <c r="I182" s="38">
        <f t="shared" si="14"/>
        <v>8941512.5</v>
      </c>
      <c r="J182" s="40"/>
      <c r="K182" s="44">
        <v>39943302.083333343</v>
      </c>
      <c r="L182" s="26">
        <f t="shared" si="15"/>
        <v>-31001789.583333343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'JAN 24'!E183+'FEB 24'!E183</f>
        <v>0</v>
      </c>
      <c r="F183" s="19">
        <f>'JAN 24'!F183+'FEB 24'!F183</f>
        <v>0</v>
      </c>
      <c r="G183" s="17">
        <f t="shared" ref="G183" si="17">E183</f>
        <v>0</v>
      </c>
      <c r="H183" s="17"/>
      <c r="I183" s="38">
        <f t="shared" si="14"/>
        <v>0</v>
      </c>
      <c r="J183" s="40"/>
      <c r="K183" s="44">
        <v>124188.28125</v>
      </c>
      <c r="L183" s="26">
        <f t="shared" si="15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10184200</v>
      </c>
      <c r="F184" s="28">
        <f>SUM(F179:F183)</f>
        <v>0</v>
      </c>
      <c r="G184" s="27">
        <f>E184-F184</f>
        <v>10184200</v>
      </c>
      <c r="H184" s="27"/>
      <c r="I184" s="28">
        <f t="shared" si="14"/>
        <v>10184200</v>
      </c>
      <c r="J184" s="88"/>
      <c r="K184" s="60">
        <f>SUM(K179:K183)</f>
        <v>85424810.781250015</v>
      </c>
      <c r="L184" s="26">
        <f t="shared" si="15"/>
        <v>-75240610.781250015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17"/>
      <c r="H185" s="17"/>
      <c r="I185" s="38">
        <f t="shared" si="14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'[5]2024'!$KP$18</f>
        <v>52860000</v>
      </c>
      <c r="F186" s="19">
        <f>'JAN 24'!F186+'FEB 24'!F186</f>
        <v>0</v>
      </c>
      <c r="G186" s="17">
        <f>E186-F186</f>
        <v>52860000</v>
      </c>
      <c r="H186" s="17"/>
      <c r="I186" s="38">
        <f t="shared" si="14"/>
        <v>52860000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'[5]2024'!$KT$10</f>
        <v>47570000</v>
      </c>
      <c r="F187" s="19">
        <f>'JAN 24'!F187+'FEB 24'!F187</f>
        <v>0</v>
      </c>
      <c r="G187" s="17">
        <f t="shared" ref="G187:G192" si="18">E187-F187</f>
        <v>47570000</v>
      </c>
      <c r="H187" s="17"/>
      <c r="I187" s="38">
        <f t="shared" si="14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'JAN 24'!E188+'FEB 24'!E188</f>
        <v>0</v>
      </c>
      <c r="F188" s="19">
        <f>'JAN 24'!F188+'FEB 24'!F188</f>
        <v>0</v>
      </c>
      <c r="G188" s="17">
        <f t="shared" si="18"/>
        <v>0</v>
      </c>
      <c r="H188" s="17"/>
      <c r="I188" s="34">
        <f t="shared" si="14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'[5]2024'!$PW$11</f>
        <v>9002900</v>
      </c>
      <c r="F189" s="19">
        <f>'JAN 24'!F189+'FEB 24'!F189</f>
        <v>0</v>
      </c>
      <c r="G189" s="17">
        <f t="shared" si="18"/>
        <v>9002900</v>
      </c>
      <c r="H189" s="17"/>
      <c r="I189" s="34">
        <f t="shared" si="14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'JAN 24'!E190+'FEB 24'!E190</f>
        <v>0</v>
      </c>
      <c r="F190" s="19">
        <f>'JAN 24'!F190+'FEB 24'!F190</f>
        <v>0</v>
      </c>
      <c r="G190" s="17">
        <f t="shared" si="18"/>
        <v>0</v>
      </c>
      <c r="H190" s="17"/>
      <c r="I190" s="34">
        <f t="shared" si="14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'[5]2024'!$LF$26</f>
        <v>6887088</v>
      </c>
      <c r="F191" s="19">
        <f>'[5]2024'!$LG$26</f>
        <v>2010742</v>
      </c>
      <c r="G191" s="17">
        <f t="shared" si="18"/>
        <v>4876346</v>
      </c>
      <c r="H191" s="17"/>
      <c r="I191" s="34">
        <f t="shared" si="14"/>
        <v>4876346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'JAN 24'!E192+'FEB 24'!E192</f>
        <v>0</v>
      </c>
      <c r="F192" s="19">
        <f>'JAN 24'!F192+'FEB 24'!F192</f>
        <v>0</v>
      </c>
      <c r="G192" s="17">
        <f t="shared" si="18"/>
        <v>0</v>
      </c>
      <c r="H192" s="17"/>
      <c r="I192" s="34">
        <f t="shared" si="14"/>
        <v>0</v>
      </c>
      <c r="J192" s="40">
        <f t="shared" si="14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116319988</v>
      </c>
      <c r="F193" s="28">
        <f>SUM(F186:F192)</f>
        <v>2010742</v>
      </c>
      <c r="G193" s="27">
        <f>E193-F193</f>
        <v>114309246</v>
      </c>
      <c r="H193" s="27"/>
      <c r="I193" s="58">
        <f>G193</f>
        <v>114309246</v>
      </c>
      <c r="J193" s="88">
        <f t="shared" si="14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17">
        <f t="shared" si="13"/>
        <v>0</v>
      </c>
      <c r="H194" s="17"/>
      <c r="I194" s="34">
        <f t="shared" si="14"/>
        <v>0</v>
      </c>
      <c r="J194" s="40">
        <f t="shared" si="14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'[5]2024'!$LJ$22</f>
        <v>864550</v>
      </c>
      <c r="F195" s="19">
        <f>'JAN 24'!F195+'FEB 24'!F195</f>
        <v>0</v>
      </c>
      <c r="G195" s="17">
        <f t="shared" si="13"/>
        <v>864550</v>
      </c>
      <c r="H195" s="17"/>
      <c r="I195" s="34">
        <f t="shared" si="14"/>
        <v>864550</v>
      </c>
      <c r="J195" s="40">
        <f t="shared" si="14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'[5]2024'!$LN$34</f>
        <v>2427350</v>
      </c>
      <c r="F196" s="19">
        <f>'JAN 24'!F196+'FEB 24'!F196</f>
        <v>0</v>
      </c>
      <c r="G196" s="17">
        <f t="shared" si="13"/>
        <v>2427350</v>
      </c>
      <c r="H196" s="17"/>
      <c r="I196" s="34">
        <f t="shared" si="14"/>
        <v>2427350</v>
      </c>
      <c r="J196" s="40">
        <f t="shared" si="14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'[5]2024'!$LR$31</f>
        <v>655200</v>
      </c>
      <c r="F197" s="19">
        <f>'JAN 24'!F197+'FEB 24'!F197</f>
        <v>0</v>
      </c>
      <c r="G197" s="17">
        <f t="shared" si="13"/>
        <v>655200</v>
      </c>
      <c r="H197" s="17"/>
      <c r="I197" s="34">
        <f t="shared" si="14"/>
        <v>655200</v>
      </c>
      <c r="J197" s="40">
        <f t="shared" si="14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'[5]2024'!$LV$14</f>
        <v>100500</v>
      </c>
      <c r="F198" s="19">
        <f>'JAN 24'!F198+'FEB 24'!F198</f>
        <v>0</v>
      </c>
      <c r="G198" s="17">
        <f t="shared" si="13"/>
        <v>100500</v>
      </c>
      <c r="H198" s="17"/>
      <c r="I198" s="34">
        <f t="shared" si="14"/>
        <v>100500</v>
      </c>
      <c r="J198" s="40">
        <f t="shared" si="14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'[5]2024'!$LZ$21</f>
        <v>6941896.3333299998</v>
      </c>
      <c r="F199" s="19">
        <f>'JAN 24'!F199+'FEB 24'!F199</f>
        <v>0</v>
      </c>
      <c r="G199" s="17">
        <f t="shared" si="13"/>
        <v>6941896.3333299998</v>
      </c>
      <c r="H199" s="17"/>
      <c r="I199" s="34">
        <f t="shared" si="14"/>
        <v>6941896.3333299998</v>
      </c>
      <c r="J199" s="40">
        <f t="shared" si="14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'JAN 24'!E200+'FEB 24'!E200</f>
        <v>0</v>
      </c>
      <c r="F200" s="19">
        <f>'JAN 24'!F200+'FEB 24'!F200</f>
        <v>0</v>
      </c>
      <c r="G200" s="17">
        <f t="shared" si="13"/>
        <v>0</v>
      </c>
      <c r="H200" s="17"/>
      <c r="I200" s="34">
        <f t="shared" si="14"/>
        <v>0</v>
      </c>
      <c r="J200" s="40">
        <f t="shared" si="14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'JAN 24'!E201+'FEB 24'!E201</f>
        <v>0</v>
      </c>
      <c r="F201" s="19">
        <f>'JAN 24'!F201+'FEB 24'!F201</f>
        <v>0</v>
      </c>
      <c r="G201" s="17">
        <f t="shared" si="13"/>
        <v>0</v>
      </c>
      <c r="H201" s="17"/>
      <c r="I201" s="34">
        <f t="shared" si="14"/>
        <v>0</v>
      </c>
      <c r="J201" s="40">
        <f t="shared" si="14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'[5]2024'!$ML$67</f>
        <v>1910240</v>
      </c>
      <c r="F202" s="19">
        <f>'JAN 24'!F202+'FEB 24'!F202</f>
        <v>0</v>
      </c>
      <c r="G202" s="17">
        <f>C202+E202-F202</f>
        <v>1910240</v>
      </c>
      <c r="H202" s="17"/>
      <c r="I202" s="34">
        <f>G202</f>
        <v>1910240</v>
      </c>
      <c r="J202" s="40">
        <f t="shared" si="14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'JAN 24'!E203+'FEB 24'!E203</f>
        <v>0</v>
      </c>
      <c r="F203" s="19">
        <f>'JAN 24'!F203+'FEB 24'!F203</f>
        <v>0</v>
      </c>
      <c r="G203" s="17">
        <f t="shared" si="13"/>
        <v>0</v>
      </c>
      <c r="H203" s="17"/>
      <c r="I203" s="34">
        <f t="shared" si="14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12899736.33333</v>
      </c>
      <c r="F204" s="28">
        <f>SUM(F195:F203)</f>
        <v>0</v>
      </c>
      <c r="G204" s="27">
        <f>C204+E204-F204</f>
        <v>12899736.33333</v>
      </c>
      <c r="H204" s="27"/>
      <c r="I204" s="58">
        <f>G204</f>
        <v>12899736.33333</v>
      </c>
      <c r="J204" s="88">
        <f t="shared" si="14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17"/>
      <c r="H205" s="17"/>
      <c r="I205" s="34">
        <f t="shared" si="14"/>
        <v>0</v>
      </c>
      <c r="J205" s="40">
        <f t="shared" si="14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'JAN 24'!E206+'FEB 24'!E206</f>
        <v>0</v>
      </c>
      <c r="F206" s="19">
        <f>'JAN 24'!F206+'FEB 24'!F206</f>
        <v>0</v>
      </c>
      <c r="G206" s="17"/>
      <c r="H206" s="17">
        <f t="shared" ref="H206:H214" si="19">F206</f>
        <v>0</v>
      </c>
      <c r="I206" s="34">
        <f t="shared" si="14"/>
        <v>0</v>
      </c>
      <c r="J206" s="40">
        <f t="shared" si="14"/>
        <v>0</v>
      </c>
      <c r="K206" s="63">
        <f>SUM(J206:J212)</f>
        <v>372346.83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'JAN 24'!E207+'FEB 24'!E207</f>
        <v>0</v>
      </c>
      <c r="F207" s="19">
        <f>'[5]2024'!$NB$18</f>
        <v>229627</v>
      </c>
      <c r="G207" s="17"/>
      <c r="H207" s="17">
        <f t="shared" si="19"/>
        <v>229627</v>
      </c>
      <c r="I207" s="34">
        <f t="shared" si="14"/>
        <v>0</v>
      </c>
      <c r="J207" s="40">
        <f t="shared" si="14"/>
        <v>229627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'JAN 24'!E208+'FEB 24'!E208</f>
        <v>0</v>
      </c>
      <c r="F208" s="19">
        <f>'JAN 24'!F208+'FEB 24'!F208</f>
        <v>0</v>
      </c>
      <c r="G208" s="17"/>
      <c r="H208" s="17">
        <f t="shared" si="19"/>
        <v>0</v>
      </c>
      <c r="I208" s="34">
        <f t="shared" si="14"/>
        <v>0</v>
      </c>
      <c r="J208" s="40">
        <f t="shared" si="14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'JAN 24'!E209+'FEB 24'!E209</f>
        <v>0</v>
      </c>
      <c r="F209" s="19">
        <f>'[5]2024'!$NJ$18</f>
        <v>83420</v>
      </c>
      <c r="G209" s="17"/>
      <c r="H209" s="17">
        <f t="shared" si="19"/>
        <v>83420</v>
      </c>
      <c r="I209" s="34">
        <f t="shared" si="14"/>
        <v>0</v>
      </c>
      <c r="J209" s="40">
        <f t="shared" si="14"/>
        <v>83420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'JAN 24'!E210+'FEB 24'!E210</f>
        <v>0</v>
      </c>
      <c r="F210" s="19">
        <f>'[5]2024'!$NN$18</f>
        <v>14781</v>
      </c>
      <c r="G210" s="17"/>
      <c r="H210" s="17">
        <f t="shared" si="19"/>
        <v>14781</v>
      </c>
      <c r="I210" s="34">
        <f t="shared" si="14"/>
        <v>0</v>
      </c>
      <c r="J210" s="40">
        <f t="shared" si="14"/>
        <v>14781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'JAN 24'!E211+'FEB 24'!E211</f>
        <v>0</v>
      </c>
      <c r="F211" s="19">
        <f>'[5]2024'!$QS$19</f>
        <v>15110</v>
      </c>
      <c r="G211" s="17"/>
      <c r="H211" s="17">
        <f t="shared" si="19"/>
        <v>15110</v>
      </c>
      <c r="I211" s="34"/>
      <c r="J211" s="40">
        <f t="shared" si="14"/>
        <v>15110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'JAN 24'!E212+'FEB 24'!E212</f>
        <v>0</v>
      </c>
      <c r="F212" s="19">
        <f>'[5]2024'!$RZ$18</f>
        <v>29408.83</v>
      </c>
      <c r="G212" s="17"/>
      <c r="H212" s="17">
        <f t="shared" si="19"/>
        <v>29408.83</v>
      </c>
      <c r="I212" s="34"/>
      <c r="J212" s="40">
        <f t="shared" si="14"/>
        <v>29408.83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'JAN 24'!E213+'FEB 24'!E213</f>
        <v>0</v>
      </c>
      <c r="F213" s="19">
        <f>'JAN 24'!F213+'FEB 24'!F213</f>
        <v>0</v>
      </c>
      <c r="G213" s="17"/>
      <c r="H213" s="17">
        <f t="shared" si="19"/>
        <v>0</v>
      </c>
      <c r="I213" s="34">
        <f t="shared" si="14"/>
        <v>0</v>
      </c>
      <c r="J213" s="40">
        <f t="shared" si="14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'JAN 24'!E214+'FEB 24'!E214</f>
        <v>0</v>
      </c>
      <c r="F214" s="19">
        <f>'[5]2024'!$NV$22</f>
        <v>500000</v>
      </c>
      <c r="G214" s="20"/>
      <c r="H214" s="17">
        <f t="shared" si="19"/>
        <v>500000</v>
      </c>
      <c r="I214" s="34">
        <f t="shared" si="14"/>
        <v>0</v>
      </c>
      <c r="J214" s="22">
        <f t="shared" si="14"/>
        <v>500000</v>
      </c>
      <c r="K214" s="65">
        <f>SUM(J213:J214)</f>
        <v>500000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872346.83000000007</v>
      </c>
      <c r="G215" s="27"/>
      <c r="H215" s="27">
        <f>F215-E215</f>
        <v>872346.83000000007</v>
      </c>
      <c r="I215" s="58">
        <f t="shared" si="14"/>
        <v>0</v>
      </c>
      <c r="J215" s="88">
        <f>H215</f>
        <v>872346.83000000007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17"/>
      <c r="H216" s="17"/>
      <c r="I216" s="34">
        <f t="shared" si="14"/>
        <v>0</v>
      </c>
      <c r="J216" s="40">
        <f t="shared" si="14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'JAN 24'!E217+'FEB 24'!E217</f>
        <v>0</v>
      </c>
      <c r="F217" s="19">
        <f>'JAN 24'!F217+'FEB 24'!F217</f>
        <v>0</v>
      </c>
      <c r="G217" s="17">
        <f>E217</f>
        <v>0</v>
      </c>
      <c r="H217" s="17">
        <f>F217</f>
        <v>0</v>
      </c>
      <c r="I217" s="34">
        <f t="shared" si="14"/>
        <v>0</v>
      </c>
      <c r="J217" s="40">
        <f t="shared" si="14"/>
        <v>0</v>
      </c>
      <c r="K217" s="67">
        <f>SUM(I217:I223)</f>
        <v>96469.77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'[5]2024'!$OC$23</f>
        <v>55925</v>
      </c>
      <c r="F218" s="19">
        <f>'JAN 24'!F218+'FEB 24'!F218</f>
        <v>0</v>
      </c>
      <c r="G218" s="17">
        <f t="shared" ref="G218:G228" si="20">E218</f>
        <v>55925</v>
      </c>
      <c r="H218" s="17"/>
      <c r="I218" s="34">
        <f t="shared" si="14"/>
        <v>55925</v>
      </c>
      <c r="J218" s="40">
        <f t="shared" si="14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'JAN 24'!E219+'FEB 24'!E219</f>
        <v>0</v>
      </c>
      <c r="F219" s="19">
        <f>'JAN 24'!F219+'FEB 24'!F219</f>
        <v>0</v>
      </c>
      <c r="G219" s="17">
        <f t="shared" si="20"/>
        <v>0</v>
      </c>
      <c r="H219" s="17"/>
      <c r="I219" s="34">
        <f t="shared" si="14"/>
        <v>0</v>
      </c>
      <c r="J219" s="40">
        <f t="shared" si="14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'[5]2024'!$OK$22</f>
        <v>18685</v>
      </c>
      <c r="F220" s="19">
        <f>'JAN 24'!F220+'FEB 24'!F220</f>
        <v>0</v>
      </c>
      <c r="G220" s="17">
        <f t="shared" si="20"/>
        <v>18685</v>
      </c>
      <c r="H220" s="17"/>
      <c r="I220" s="34">
        <f t="shared" si="14"/>
        <v>18685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'[5]2024'!$OO$18</f>
        <v>2956</v>
      </c>
      <c r="F221" s="19">
        <f>'JAN 24'!F221+'FEB 24'!F221</f>
        <v>0</v>
      </c>
      <c r="G221" s="17">
        <f t="shared" si="20"/>
        <v>2956</v>
      </c>
      <c r="H221" s="17"/>
      <c r="I221" s="34">
        <f t="shared" si="14"/>
        <v>2956</v>
      </c>
      <c r="J221" s="40">
        <f t="shared" si="14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'[5]2024'!$QV$23</f>
        <v>13022</v>
      </c>
      <c r="F222" s="19">
        <f>'JAN 24'!F222+'FEB 24'!F222</f>
        <v>0</v>
      </c>
      <c r="G222" s="17">
        <f t="shared" si="20"/>
        <v>13022</v>
      </c>
      <c r="H222" s="17"/>
      <c r="I222" s="34">
        <f t="shared" si="14"/>
        <v>13022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'[5]2024'!$SC$18</f>
        <v>5881.77</v>
      </c>
      <c r="F223" s="19">
        <f>'JAN 24'!F223+'FEB 24'!F223</f>
        <v>0</v>
      </c>
      <c r="G223" s="17">
        <f t="shared" si="20"/>
        <v>5881.77</v>
      </c>
      <c r="H223" s="17"/>
      <c r="I223" s="34">
        <f t="shared" si="14"/>
        <v>5881.77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'JAN 24'!E224+'FEB 24'!E224</f>
        <v>0</v>
      </c>
      <c r="F224" s="19">
        <f>'JAN 24'!F224+'FEB 24'!F224</f>
        <v>0</v>
      </c>
      <c r="G224" s="17">
        <f t="shared" si="20"/>
        <v>0</v>
      </c>
      <c r="H224" s="17"/>
      <c r="I224" s="34">
        <f t="shared" si="14"/>
        <v>0</v>
      </c>
      <c r="J224" s="40">
        <f t="shared" si="14"/>
        <v>0</v>
      </c>
      <c r="K224" s="5"/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'[5]2024'!$OX$19</f>
        <v>168000</v>
      </c>
      <c r="F225" s="19">
        <f>'JAN 24'!F225+'FEB 24'!F225</f>
        <v>0</v>
      </c>
      <c r="G225" s="17">
        <f>E225-F225</f>
        <v>168000</v>
      </c>
      <c r="H225" s="17"/>
      <c r="I225" s="34">
        <f t="shared" si="14"/>
        <v>168000</v>
      </c>
      <c r="J225" s="40">
        <f t="shared" si="14"/>
        <v>0</v>
      </c>
      <c r="K225" s="26">
        <f>SUM(I224:I228)</f>
        <v>5168000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'JAN 24'!E226+'FEB 24'!E226</f>
        <v>0</v>
      </c>
      <c r="F226" s="19">
        <f>'JAN 24'!F226+'FEB 24'!F226</f>
        <v>0</v>
      </c>
      <c r="G226" s="17">
        <f t="shared" si="20"/>
        <v>0</v>
      </c>
      <c r="H226" s="17"/>
      <c r="I226" s="34">
        <f t="shared" si="14"/>
        <v>0</v>
      </c>
      <c r="J226" s="40">
        <f t="shared" si="14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v>0</v>
      </c>
      <c r="F227" s="19">
        <f>'JAN 24'!F227+'FEB 24'!F227</f>
        <v>0</v>
      </c>
      <c r="G227" s="17">
        <f t="shared" si="20"/>
        <v>0</v>
      </c>
      <c r="H227" s="17"/>
      <c r="I227" s="34">
        <f t="shared" si="14"/>
        <v>0</v>
      </c>
      <c r="J227" s="40">
        <f t="shared" si="14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'[5]2024'!$PF$15</f>
        <v>5000000</v>
      </c>
      <c r="F228" s="19">
        <f>'JAN 24'!F228+'FEB 24'!F228</f>
        <v>0</v>
      </c>
      <c r="G228" s="17">
        <f t="shared" si="20"/>
        <v>5000000</v>
      </c>
      <c r="H228" s="17"/>
      <c r="I228" s="34">
        <f t="shared" si="14"/>
        <v>5000000</v>
      </c>
      <c r="J228" s="40">
        <f t="shared" si="14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5264469.7699999996</v>
      </c>
      <c r="F229" s="28">
        <f>SUM(F217:F228)</f>
        <v>0</v>
      </c>
      <c r="G229" s="27">
        <f>SUM(G217:G228)</f>
        <v>5264469.7699999996</v>
      </c>
      <c r="H229" s="27">
        <f>SUM(H218:H228)</f>
        <v>0</v>
      </c>
      <c r="I229" s="58">
        <f>G229</f>
        <v>5264469.7699999996</v>
      </c>
      <c r="J229" s="88">
        <f t="shared" si="14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17"/>
      <c r="H230" s="17"/>
      <c r="I230" s="39"/>
      <c r="J230" s="40"/>
      <c r="K230" s="37">
        <f>0.5%*(J141+K213)</f>
        <v>1418140.11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2710529557.4133701</v>
      </c>
      <c r="F231" s="58">
        <f>F229+F204+F193+F184+F177+F171+F165+F157+F124+F104+F93+F88+F55+F47+F28+F19+F15+F141+F100+F168+F120+F85+F65+F39+F75+F215</f>
        <v>2710529557.4133701</v>
      </c>
      <c r="G231" s="27">
        <f>G229+G204+G193+G184+G177+G171+G168+G157+G85+G65+G55+G47+G42+G39+G28+G19+G15+G165</f>
        <v>10439058094.83</v>
      </c>
      <c r="H231" s="27">
        <f>H215+H141+H124+H117+H109+H104+H100+H93+H75+H112+H120</f>
        <v>10439058094.83</v>
      </c>
      <c r="I231" s="87">
        <f>I229+I215+I204+I193+I184+I177+I171+I157+I141+I165+I168</f>
        <v>359776680.58336997</v>
      </c>
      <c r="J231" s="87">
        <f>J229+J215+J204+J193+J184+J177+J171+J157+J141</f>
        <v>284500368.82999998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-75276311.753369987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359776680.58336997</v>
      </c>
      <c r="J233" s="88">
        <f>J231-J232</f>
        <v>359776680.58336997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-75276311.753369987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-75276311.753369987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38"/>
  <sheetViews>
    <sheetView topLeftCell="A208" zoomScaleNormal="100" workbookViewId="0">
      <selection activeCell="H221" sqref="H221"/>
    </sheetView>
  </sheetViews>
  <sheetFormatPr defaultRowHeight="15" x14ac:dyDescent="0.25"/>
  <cols>
    <col min="1" max="1" width="5.42578125" customWidth="1"/>
    <col min="2" max="2" width="28" customWidth="1"/>
    <col min="3" max="3" width="15.42578125" style="64" customWidth="1"/>
    <col min="4" max="4" width="15.85546875" style="64" customWidth="1"/>
    <col min="5" max="5" width="15.5703125" customWidth="1"/>
    <col min="6" max="6" width="14.7109375" customWidth="1"/>
    <col min="7" max="7" width="14.85546875" customWidth="1"/>
    <col min="8" max="8" width="15.5703125" customWidth="1"/>
    <col min="9" max="9" width="15.140625" customWidth="1"/>
    <col min="10" max="10" width="16" bestFit="1" customWidth="1"/>
    <col min="11" max="11" width="17.28515625" customWidth="1"/>
    <col min="12" max="12" width="17" customWidth="1"/>
    <col min="13" max="13" width="16" bestFit="1" customWidth="1"/>
  </cols>
  <sheetData>
    <row r="1" spans="1:13" ht="15.75" x14ac:dyDescent="0.25">
      <c r="A1" s="1" t="s">
        <v>0</v>
      </c>
      <c r="B1" s="1"/>
      <c r="C1" s="3"/>
      <c r="D1" s="3"/>
      <c r="E1" s="1"/>
      <c r="F1" s="1"/>
      <c r="G1" s="4"/>
      <c r="H1" s="4"/>
      <c r="I1" s="4"/>
      <c r="J1" s="4"/>
      <c r="K1" s="5"/>
    </row>
    <row r="2" spans="1:13" ht="15.75" x14ac:dyDescent="0.25">
      <c r="A2" s="1" t="s">
        <v>1</v>
      </c>
      <c r="B2" s="1"/>
      <c r="C2" s="3"/>
      <c r="D2" s="3"/>
      <c r="E2" s="1"/>
      <c r="F2" s="1"/>
      <c r="G2" s="4"/>
      <c r="H2" s="4"/>
      <c r="I2" s="4"/>
      <c r="J2" s="4"/>
      <c r="K2" s="5"/>
    </row>
    <row r="3" spans="1:13" ht="15.75" x14ac:dyDescent="0.25">
      <c r="A3" s="1" t="s">
        <v>176</v>
      </c>
      <c r="B3" s="1"/>
      <c r="C3" s="3"/>
      <c r="D3" s="3"/>
      <c r="E3" s="1"/>
      <c r="F3" s="1"/>
      <c r="G3" s="4"/>
      <c r="H3" s="4"/>
      <c r="I3" s="4"/>
      <c r="J3" s="4"/>
      <c r="K3" s="5"/>
    </row>
    <row r="4" spans="1:13" x14ac:dyDescent="0.25">
      <c r="A4" s="6"/>
      <c r="B4" s="77"/>
      <c r="C4" s="8"/>
      <c r="D4" s="8"/>
      <c r="E4" s="8"/>
      <c r="F4" s="9"/>
      <c r="G4" s="78"/>
      <c r="H4" s="78"/>
      <c r="I4" s="78"/>
      <c r="J4" s="78"/>
      <c r="K4" s="5"/>
      <c r="M4" s="11"/>
    </row>
    <row r="5" spans="1:13" x14ac:dyDescent="0.25">
      <c r="A5" s="113" t="s">
        <v>3</v>
      </c>
      <c r="B5" s="123" t="s">
        <v>4</v>
      </c>
      <c r="C5" s="117" t="s">
        <v>177</v>
      </c>
      <c r="D5" s="117"/>
      <c r="E5" s="118" t="s">
        <v>6</v>
      </c>
      <c r="F5" s="118"/>
      <c r="G5" s="119" t="s">
        <v>7</v>
      </c>
      <c r="H5" s="119"/>
      <c r="I5" s="120" t="s">
        <v>8</v>
      </c>
      <c r="J5" s="121"/>
      <c r="K5" s="5"/>
      <c r="M5" s="11"/>
    </row>
    <row r="6" spans="1:13" x14ac:dyDescent="0.25">
      <c r="A6" s="122"/>
      <c r="B6" s="124"/>
      <c r="C6" s="12" t="s">
        <v>9</v>
      </c>
      <c r="D6" s="12" t="s">
        <v>10</v>
      </c>
      <c r="E6" s="13" t="s">
        <v>9</v>
      </c>
      <c r="F6" s="13" t="s">
        <v>10</v>
      </c>
      <c r="G6" s="14" t="s">
        <v>9</v>
      </c>
      <c r="H6" s="14" t="s">
        <v>10</v>
      </c>
      <c r="I6" s="13" t="s">
        <v>9</v>
      </c>
      <c r="J6" s="13" t="s">
        <v>10</v>
      </c>
      <c r="K6" s="5"/>
      <c r="M6" s="11"/>
    </row>
    <row r="7" spans="1:13" x14ac:dyDescent="0.25">
      <c r="A7" s="15">
        <v>11101</v>
      </c>
      <c r="B7" s="16" t="s">
        <v>11</v>
      </c>
      <c r="C7" s="20">
        <v>2016440</v>
      </c>
      <c r="D7" s="20"/>
      <c r="E7" s="18">
        <f>'FEB JL 24'!E7+'MAR 24'!E7+'APR 24'!E7</f>
        <v>4078140659.9787836</v>
      </c>
      <c r="F7" s="19">
        <f>'FEB JL 24'!F7+'MAR 24'!F7+'APR 24'!F7</f>
        <v>4074766334</v>
      </c>
      <c r="G7" s="94">
        <f>C7+E7-F7</f>
        <v>5390765.9787836075</v>
      </c>
      <c r="H7" s="94"/>
      <c r="I7" s="39"/>
      <c r="J7" s="40"/>
      <c r="K7" s="5"/>
      <c r="M7" s="24"/>
    </row>
    <row r="8" spans="1:13" x14ac:dyDescent="0.25">
      <c r="A8" s="15">
        <v>11105</v>
      </c>
      <c r="B8" s="25" t="s">
        <v>12</v>
      </c>
      <c r="C8" s="20">
        <v>0</v>
      </c>
      <c r="D8" s="20"/>
      <c r="E8" s="18">
        <f>'FEB JL 24'!E8+'MAR 24'!E8+'APR 24'!E8</f>
        <v>0</v>
      </c>
      <c r="F8" s="19">
        <f>'FEB JL 24'!F8+'MAR 24'!F8+'APR 24'!F8</f>
        <v>0</v>
      </c>
      <c r="G8" s="94">
        <f t="shared" ref="G8:G14" si="0">C8+E8-F8</f>
        <v>0</v>
      </c>
      <c r="H8" s="94"/>
      <c r="I8" s="39"/>
      <c r="J8" s="40"/>
      <c r="K8" s="5"/>
      <c r="M8" s="24"/>
    </row>
    <row r="9" spans="1:13" x14ac:dyDescent="0.25">
      <c r="A9" s="15">
        <v>11106</v>
      </c>
      <c r="B9" s="16" t="s">
        <v>13</v>
      </c>
      <c r="C9" s="20">
        <v>1385244785</v>
      </c>
      <c r="D9" s="20"/>
      <c r="E9" s="18">
        <f>'FEB JL 24'!E9+'MAR 24'!E9+'APR 24'!E9</f>
        <v>545017468</v>
      </c>
      <c r="F9" s="19">
        <f>'FEB JL 24'!F9+'MAR 24'!F9+'APR 24'!F9</f>
        <v>1736766539</v>
      </c>
      <c r="G9" s="94">
        <f t="shared" si="0"/>
        <v>193495714</v>
      </c>
      <c r="H9" s="94"/>
      <c r="I9" s="39"/>
      <c r="J9" s="40"/>
      <c r="K9" s="5"/>
      <c r="L9" s="26">
        <f>F9-E9</f>
        <v>1191749071</v>
      </c>
      <c r="M9" s="24"/>
    </row>
    <row r="10" spans="1:13" x14ac:dyDescent="0.25">
      <c r="A10" s="15">
        <v>11107</v>
      </c>
      <c r="B10" s="16" t="s">
        <v>14</v>
      </c>
      <c r="C10" s="20">
        <v>92183130</v>
      </c>
      <c r="D10" s="20"/>
      <c r="E10" s="18">
        <f>'FEB JL 24'!E10+'MAR 24'!E10+'APR 24'!E10</f>
        <v>10508308</v>
      </c>
      <c r="F10" s="19">
        <f>'FEB JL 24'!F10+'MAR 24'!F10+'APR 24'!F10</f>
        <v>72170</v>
      </c>
      <c r="G10" s="94">
        <f t="shared" si="0"/>
        <v>102619268</v>
      </c>
      <c r="H10" s="94"/>
      <c r="I10" s="39"/>
      <c r="J10" s="40"/>
      <c r="K10" s="5"/>
      <c r="L10" s="26"/>
      <c r="M10" s="24"/>
    </row>
    <row r="11" spans="1:13" x14ac:dyDescent="0.25">
      <c r="A11" s="15">
        <v>11108</v>
      </c>
      <c r="B11" s="25" t="s">
        <v>15</v>
      </c>
      <c r="C11" s="20">
        <v>0</v>
      </c>
      <c r="D11" s="20"/>
      <c r="E11" s="18">
        <f>'FEB JL 24'!E11+'MAR 24'!E11+'APR 24'!E11</f>
        <v>0</v>
      </c>
      <c r="F11" s="19">
        <f>'FEB JL 24'!F11+'MAR 24'!F11+'APR 24'!F11</f>
        <v>0</v>
      </c>
      <c r="G11" s="94">
        <f t="shared" si="0"/>
        <v>0</v>
      </c>
      <c r="H11" s="94"/>
      <c r="I11" s="39"/>
      <c r="J11" s="40"/>
      <c r="K11" s="5"/>
      <c r="M11" s="24"/>
    </row>
    <row r="12" spans="1:13" x14ac:dyDescent="0.25">
      <c r="A12" s="15">
        <v>11109</v>
      </c>
      <c r="B12" s="16" t="s">
        <v>16</v>
      </c>
      <c r="C12" s="20">
        <v>455342271</v>
      </c>
      <c r="D12" s="20"/>
      <c r="E12" s="18">
        <f>'FEB JL 24'!E12+'MAR 24'!E12+'APR 24'!E12</f>
        <v>68405412</v>
      </c>
      <c r="F12" s="19">
        <f>'FEB JL 24'!F12+'MAR 24'!F12+'APR 24'!F12</f>
        <v>450207691</v>
      </c>
      <c r="G12" s="94">
        <f t="shared" si="0"/>
        <v>73539992</v>
      </c>
      <c r="H12" s="94"/>
      <c r="I12" s="39"/>
      <c r="J12" s="40"/>
      <c r="K12" s="23">
        <f>SUM(G8:G14)</f>
        <v>481410892.07000005</v>
      </c>
      <c r="M12" s="24"/>
    </row>
    <row r="13" spans="1:13" x14ac:dyDescent="0.25">
      <c r="A13" s="15">
        <v>11110</v>
      </c>
      <c r="B13" s="16" t="s">
        <v>17</v>
      </c>
      <c r="C13" s="20">
        <v>728564706</v>
      </c>
      <c r="D13" s="20"/>
      <c r="E13" s="18">
        <f>'FEB JL 24'!E13+'MAR 24'!E13+'APR 24'!E13</f>
        <v>1274903</v>
      </c>
      <c r="F13" s="19">
        <f>'FEB JL 24'!F13+'MAR 24'!F13+'APR 24'!F13</f>
        <v>700324974</v>
      </c>
      <c r="G13" s="94">
        <f t="shared" si="0"/>
        <v>29514635</v>
      </c>
      <c r="H13" s="94"/>
      <c r="I13" s="39"/>
      <c r="J13" s="40"/>
      <c r="K13" s="23"/>
      <c r="M13" s="24"/>
    </row>
    <row r="14" spans="1:13" x14ac:dyDescent="0.25">
      <c r="A14" s="15">
        <v>11111</v>
      </c>
      <c r="B14" s="16" t="s">
        <v>18</v>
      </c>
      <c r="C14" s="20">
        <v>37901415</v>
      </c>
      <c r="D14" s="20"/>
      <c r="E14" s="18">
        <f>'FEB JL 24'!E14+'MAR 24'!E14+'APR 24'!E14</f>
        <v>308086958.35000002</v>
      </c>
      <c r="F14" s="19">
        <f>'FEB JL 24'!F14+'MAR 24'!F14+'APR 24'!F14</f>
        <v>263747090.27999997</v>
      </c>
      <c r="G14" s="94">
        <f t="shared" si="0"/>
        <v>82241283.070000052</v>
      </c>
      <c r="H14" s="94"/>
      <c r="I14" s="39"/>
      <c r="J14" s="40"/>
      <c r="K14" s="23"/>
      <c r="M14" s="24"/>
    </row>
    <row r="15" spans="1:13" x14ac:dyDescent="0.25">
      <c r="A15" s="15"/>
      <c r="B15" s="16"/>
      <c r="C15" s="30">
        <v>2701252747</v>
      </c>
      <c r="D15" s="20"/>
      <c r="E15" s="28">
        <f>SUM(E7:E14)</f>
        <v>5011433709.328784</v>
      </c>
      <c r="F15" s="28">
        <f>SUM(F7:F14)</f>
        <v>7225884798.2799997</v>
      </c>
      <c r="G15" s="95">
        <f>C15+E15-F15</f>
        <v>486801658.04878426</v>
      </c>
      <c r="H15" s="95"/>
      <c r="I15" s="79"/>
      <c r="J15" s="40"/>
      <c r="K15" s="5"/>
      <c r="M15" s="24"/>
    </row>
    <row r="16" spans="1:13" x14ac:dyDescent="0.25">
      <c r="A16" s="32"/>
      <c r="B16" s="16"/>
      <c r="C16" s="20">
        <v>0</v>
      </c>
      <c r="D16" s="20"/>
      <c r="E16" s="28"/>
      <c r="F16" s="28"/>
      <c r="G16" s="94">
        <f t="shared" ref="G16:G59" si="1">C16+E16-F16</f>
        <v>0</v>
      </c>
      <c r="H16" s="94"/>
      <c r="I16" s="80"/>
      <c r="J16" s="81"/>
      <c r="K16" s="35"/>
      <c r="M16" s="24"/>
    </row>
    <row r="17" spans="1:13" x14ac:dyDescent="0.25">
      <c r="A17" s="36">
        <v>11301</v>
      </c>
      <c r="B17" s="16" t="s">
        <v>19</v>
      </c>
      <c r="C17" s="20">
        <v>0</v>
      </c>
      <c r="D17" s="20"/>
      <c r="E17" s="18">
        <f>'FEB JL 24'!E17+'MAR 24'!E17+'APR 24'!E17</f>
        <v>277858620</v>
      </c>
      <c r="F17" s="19">
        <f>'FEB JL 24'!F17+'MAR 24'!F17+'APR 24'!F17</f>
        <v>186471958</v>
      </c>
      <c r="G17" s="94">
        <f t="shared" si="1"/>
        <v>91386662</v>
      </c>
      <c r="H17" s="94"/>
      <c r="I17" s="39"/>
      <c r="J17" s="40"/>
      <c r="K17" s="26">
        <f>G17-'[2]FC Samya'!$F$103</f>
        <v>88300299</v>
      </c>
      <c r="M17" s="24"/>
    </row>
    <row r="18" spans="1:13" x14ac:dyDescent="0.25">
      <c r="A18" s="36">
        <v>11301</v>
      </c>
      <c r="B18" s="16" t="s">
        <v>20</v>
      </c>
      <c r="C18" s="20">
        <v>308241092</v>
      </c>
      <c r="D18" s="20"/>
      <c r="E18" s="18">
        <f>'FEB JL 24'!E18+'MAR 24'!E18+'APR 24'!E18</f>
        <v>642608200</v>
      </c>
      <c r="F18" s="19">
        <f>'FEB JL 24'!F18+'MAR 24'!F18+'APR 24'!F18</f>
        <v>639572187.97878385</v>
      </c>
      <c r="G18" s="94">
        <f t="shared" si="1"/>
        <v>311277104.02121615</v>
      </c>
      <c r="H18" s="94"/>
      <c r="I18" s="39"/>
      <c r="J18" s="40"/>
      <c r="K18" s="37">
        <f>E18-F18</f>
        <v>3036012.0212161541</v>
      </c>
      <c r="M18" s="24"/>
    </row>
    <row r="19" spans="1:13" x14ac:dyDescent="0.25">
      <c r="A19" s="15"/>
      <c r="B19" s="16"/>
      <c r="C19" s="30">
        <v>308241092</v>
      </c>
      <c r="D19" s="20"/>
      <c r="E19" s="28">
        <f>SUM(E17:E18)</f>
        <v>920466820</v>
      </c>
      <c r="F19" s="28">
        <f>SUM(F17:F18)</f>
        <v>826044145.97878385</v>
      </c>
      <c r="G19" s="95">
        <f>C19+E19-F19</f>
        <v>402663766.02121615</v>
      </c>
      <c r="H19" s="95"/>
      <c r="I19" s="79"/>
      <c r="J19" s="40"/>
      <c r="K19" s="26">
        <f>'[1]OKTOBER JL'!G9+'APR JL 24'!G9</f>
        <v>1083690172</v>
      </c>
      <c r="M19" s="24"/>
    </row>
    <row r="20" spans="1:13" x14ac:dyDescent="0.25">
      <c r="A20" s="15"/>
      <c r="B20" s="16"/>
      <c r="C20" s="20">
        <v>0</v>
      </c>
      <c r="D20" s="20"/>
      <c r="E20" s="38"/>
      <c r="F20" s="38"/>
      <c r="G20" s="94">
        <f t="shared" si="1"/>
        <v>0</v>
      </c>
      <c r="H20" s="94"/>
      <c r="I20" s="39"/>
      <c r="J20" s="40"/>
      <c r="M20" s="24"/>
    </row>
    <row r="21" spans="1:13" x14ac:dyDescent="0.25">
      <c r="A21" s="15">
        <v>11401</v>
      </c>
      <c r="B21" s="16" t="s">
        <v>21</v>
      </c>
      <c r="C21" s="20">
        <v>0</v>
      </c>
      <c r="D21" s="20"/>
      <c r="E21" s="18">
        <f>'FEB JL 24'!E21+'MAR 24'!E21+'APR 24'!E21</f>
        <v>0</v>
      </c>
      <c r="F21" s="19">
        <f>'FEB JL 24'!F21+'MAR 24'!F21+'APR 24'!F21</f>
        <v>0</v>
      </c>
      <c r="G21" s="94">
        <f t="shared" si="1"/>
        <v>0</v>
      </c>
      <c r="H21" s="94"/>
      <c r="I21" s="39"/>
      <c r="J21" s="40"/>
      <c r="M21" s="24"/>
    </row>
    <row r="22" spans="1:13" x14ac:dyDescent="0.25">
      <c r="A22" s="15">
        <v>11401</v>
      </c>
      <c r="B22" s="16" t="s">
        <v>22</v>
      </c>
      <c r="C22" s="20">
        <v>90596724</v>
      </c>
      <c r="D22" s="20"/>
      <c r="E22" s="18">
        <f>'FEB JL 24'!E22+'MAR 24'!E22+'APR 24'!E22</f>
        <v>0</v>
      </c>
      <c r="F22" s="19">
        <f>'FEB JL 24'!F22+'MAR 24'!F22+'APR 24'!F22</f>
        <v>0</v>
      </c>
      <c r="G22" s="94">
        <f t="shared" si="1"/>
        <v>90596724</v>
      </c>
      <c r="H22" s="94"/>
      <c r="I22" s="39"/>
      <c r="J22" s="40"/>
      <c r="M22" s="24"/>
    </row>
    <row r="23" spans="1:13" x14ac:dyDescent="0.25">
      <c r="A23" s="15">
        <v>11401</v>
      </c>
      <c r="B23" s="16" t="s">
        <v>23</v>
      </c>
      <c r="C23" s="20">
        <v>36376060</v>
      </c>
      <c r="D23" s="20"/>
      <c r="E23" s="18">
        <f>'FEB JL 24'!E23+'MAR 24'!E23+'APR 24'!E23</f>
        <v>0</v>
      </c>
      <c r="F23" s="19">
        <f>'FEB JL 24'!F23+'MAR 24'!F23+'APR 24'!F23</f>
        <v>0</v>
      </c>
      <c r="G23" s="94">
        <f t="shared" si="1"/>
        <v>36376060</v>
      </c>
      <c r="H23" s="94"/>
      <c r="I23" s="39"/>
      <c r="J23" s="40"/>
      <c r="M23" s="24"/>
    </row>
    <row r="24" spans="1:13" x14ac:dyDescent="0.25">
      <c r="A24" s="15">
        <v>11401</v>
      </c>
      <c r="B24" s="16" t="s">
        <v>24</v>
      </c>
      <c r="C24" s="20">
        <v>16920000</v>
      </c>
      <c r="D24" s="20"/>
      <c r="E24" s="18">
        <f>'FEB JL 24'!E24+'MAR 24'!E24+'APR 24'!E24</f>
        <v>0</v>
      </c>
      <c r="F24" s="19">
        <f>'FEB JL 24'!F24+'MAR 24'!F24+'APR 24'!F24</f>
        <v>0</v>
      </c>
      <c r="G24" s="94">
        <f t="shared" si="1"/>
        <v>16920000</v>
      </c>
      <c r="H24" s="94"/>
      <c r="I24" s="39"/>
      <c r="J24" s="40"/>
      <c r="M24" s="24"/>
    </row>
    <row r="25" spans="1:13" x14ac:dyDescent="0.25">
      <c r="A25" s="15">
        <v>11401</v>
      </c>
      <c r="B25" s="16" t="s">
        <v>25</v>
      </c>
      <c r="C25" s="20">
        <v>0</v>
      </c>
      <c r="D25" s="20"/>
      <c r="E25" s="18">
        <f>'FEB JL 24'!E25+'MAR 24'!E25+'APR 24'!E25</f>
        <v>0</v>
      </c>
      <c r="F25" s="19">
        <f>'FEB JL 24'!F25+'MAR 24'!F25+'APR 24'!F25</f>
        <v>0</v>
      </c>
      <c r="G25" s="94">
        <f t="shared" si="1"/>
        <v>0</v>
      </c>
      <c r="H25" s="94"/>
      <c r="I25" s="39"/>
      <c r="J25" s="40"/>
      <c r="M25" s="24"/>
    </row>
    <row r="26" spans="1:13" x14ac:dyDescent="0.25">
      <c r="A26" s="15">
        <v>11401</v>
      </c>
      <c r="B26" s="16" t="s">
        <v>26</v>
      </c>
      <c r="C26" s="20">
        <v>7350000</v>
      </c>
      <c r="D26" s="20"/>
      <c r="E26" s="18">
        <f>'FEB JL 24'!E26+'MAR 24'!E26+'APR 24'!E26</f>
        <v>0</v>
      </c>
      <c r="F26" s="19">
        <f>'FEB JL 24'!F26+'MAR 24'!F26+'APR 24'!F26</f>
        <v>0</v>
      </c>
      <c r="G26" s="94">
        <f t="shared" si="1"/>
        <v>7350000</v>
      </c>
      <c r="H26" s="94"/>
      <c r="I26" s="39"/>
      <c r="J26" s="40"/>
      <c r="M26" s="24"/>
    </row>
    <row r="27" spans="1:13" x14ac:dyDescent="0.25">
      <c r="A27" s="15">
        <v>11401</v>
      </c>
      <c r="B27" s="16" t="s">
        <v>27</v>
      </c>
      <c r="C27" s="20">
        <v>16000000</v>
      </c>
      <c r="D27" s="20"/>
      <c r="E27" s="18">
        <f>'FEB JL 24'!E27+'MAR 24'!E27+'APR 24'!E27</f>
        <v>0</v>
      </c>
      <c r="F27" s="19">
        <f>'FEB JL 24'!F27+'MAR 24'!F27+'APR 24'!F27</f>
        <v>0</v>
      </c>
      <c r="G27" s="94">
        <f t="shared" si="1"/>
        <v>16000000</v>
      </c>
      <c r="H27" s="94"/>
      <c r="I27" s="39"/>
      <c r="J27" s="40"/>
      <c r="M27" s="24"/>
    </row>
    <row r="28" spans="1:13" x14ac:dyDescent="0.25">
      <c r="A28" s="15"/>
      <c r="B28" s="16"/>
      <c r="C28" s="30">
        <v>167242784</v>
      </c>
      <c r="D28" s="20"/>
      <c r="E28" s="28">
        <f>SUM(E21:E27)</f>
        <v>0</v>
      </c>
      <c r="F28" s="28">
        <f>SUM(F21:F27)</f>
        <v>0</v>
      </c>
      <c r="G28" s="95">
        <f>C28+E28-F28</f>
        <v>167242784</v>
      </c>
      <c r="H28" s="95"/>
      <c r="I28" s="79"/>
      <c r="J28" s="40"/>
      <c r="M28" s="24"/>
    </row>
    <row r="29" spans="1:13" x14ac:dyDescent="0.25">
      <c r="A29" s="32"/>
      <c r="B29" s="16"/>
      <c r="C29" s="20">
        <v>0</v>
      </c>
      <c r="D29" s="20"/>
      <c r="E29" s="38"/>
      <c r="F29" s="38"/>
      <c r="G29" s="94">
        <f t="shared" si="1"/>
        <v>0</v>
      </c>
      <c r="H29" s="94"/>
      <c r="I29" s="80"/>
      <c r="J29" s="81"/>
      <c r="M29" s="24"/>
    </row>
    <row r="30" spans="1:13" x14ac:dyDescent="0.25">
      <c r="A30" s="41">
        <v>11402</v>
      </c>
      <c r="B30" s="16" t="s">
        <v>28</v>
      </c>
      <c r="C30" s="20">
        <v>11744635</v>
      </c>
      <c r="D30" s="20"/>
      <c r="E30" s="18">
        <f>'FEB JL 24'!E30+'MAR 24'!E30+'APR 24'!E30</f>
        <v>0</v>
      </c>
      <c r="F30" s="19">
        <f>'FEB JL 24'!F30+'MAR 24'!F30+'APR 24'!F30</f>
        <v>0</v>
      </c>
      <c r="G30" s="94">
        <f>C30+E30-F30</f>
        <v>11744635</v>
      </c>
      <c r="H30" s="94"/>
      <c r="I30" s="80"/>
      <c r="J30" s="81"/>
      <c r="M30" s="24"/>
    </row>
    <row r="31" spans="1:13" x14ac:dyDescent="0.25">
      <c r="A31" s="41">
        <v>11402</v>
      </c>
      <c r="B31" s="16" t="s">
        <v>29</v>
      </c>
      <c r="C31" s="20">
        <v>114000000</v>
      </c>
      <c r="D31" s="20"/>
      <c r="E31" s="18">
        <f>'FEB JL 24'!E31+'MAR 24'!E31+'APR 24'!E31</f>
        <v>0</v>
      </c>
      <c r="F31" s="19">
        <f>'FEB JL 24'!F31+'MAR 24'!F31+'APR 24'!F31</f>
        <v>0</v>
      </c>
      <c r="G31" s="94">
        <f t="shared" ref="G31:G38" si="2">C31+E31-F31</f>
        <v>114000000</v>
      </c>
      <c r="H31" s="94"/>
      <c r="I31" s="80"/>
      <c r="J31" s="81"/>
      <c r="K31">
        <f>21250-23350</f>
        <v>-2100</v>
      </c>
      <c r="M31" s="24"/>
    </row>
    <row r="32" spans="1:13" x14ac:dyDescent="0.25">
      <c r="A32" s="41">
        <v>11402</v>
      </c>
      <c r="B32" s="16" t="s">
        <v>30</v>
      </c>
      <c r="C32" s="20">
        <v>28323470</v>
      </c>
      <c r="D32" s="20"/>
      <c r="E32" s="18">
        <f>'FEB JL 24'!E32+'MAR 24'!E32+'APR 24'!E32</f>
        <v>0</v>
      </c>
      <c r="F32" s="19">
        <f>'FEB JL 24'!F32+'MAR 24'!F32+'APR 24'!F32</f>
        <v>0</v>
      </c>
      <c r="G32" s="94">
        <f t="shared" si="2"/>
        <v>28323470</v>
      </c>
      <c r="H32" s="94"/>
      <c r="I32" s="80"/>
      <c r="J32" s="81"/>
      <c r="M32" s="24"/>
    </row>
    <row r="33" spans="1:13" x14ac:dyDescent="0.25">
      <c r="A33" s="41">
        <v>11402</v>
      </c>
      <c r="B33" s="16" t="s">
        <v>31</v>
      </c>
      <c r="C33" s="20">
        <v>50000000</v>
      </c>
      <c r="D33" s="20"/>
      <c r="E33" s="18">
        <f>'FEB JL 24'!E33+'MAR 24'!E33+'APR 24'!E33</f>
        <v>0</v>
      </c>
      <c r="F33" s="19">
        <f>'FEB JL 24'!F33+'MAR 24'!F33+'APR 24'!F33</f>
        <v>0</v>
      </c>
      <c r="G33" s="94">
        <f t="shared" si="2"/>
        <v>50000000</v>
      </c>
      <c r="H33" s="94"/>
      <c r="I33" s="80"/>
      <c r="J33" s="81"/>
      <c r="M33" s="24"/>
    </row>
    <row r="34" spans="1:13" x14ac:dyDescent="0.25">
      <c r="A34" s="41">
        <v>11402</v>
      </c>
      <c r="B34" s="16" t="s">
        <v>32</v>
      </c>
      <c r="C34" s="20">
        <v>23000000</v>
      </c>
      <c r="D34" s="20"/>
      <c r="E34" s="18">
        <f>'FEB JL 24'!E34+'MAR 24'!E34+'APR 24'!E34</f>
        <v>0</v>
      </c>
      <c r="F34" s="19">
        <f>'FEB JL 24'!F34+'MAR 24'!F34+'APR 24'!F34</f>
        <v>0</v>
      </c>
      <c r="G34" s="94">
        <f t="shared" si="2"/>
        <v>23000000</v>
      </c>
      <c r="H34" s="94"/>
      <c r="I34" s="80"/>
      <c r="J34" s="81"/>
      <c r="M34" s="24"/>
    </row>
    <row r="35" spans="1:13" x14ac:dyDescent="0.25">
      <c r="A35" s="41">
        <v>11402</v>
      </c>
      <c r="B35" s="16" t="s">
        <v>33</v>
      </c>
      <c r="C35" s="20">
        <v>35896000</v>
      </c>
      <c r="D35" s="20"/>
      <c r="E35" s="18">
        <f>'FEB JL 24'!E35+'MAR 24'!E35+'APR 24'!E35</f>
        <v>0</v>
      </c>
      <c r="F35" s="19">
        <f>'FEB JL 24'!F35+'MAR 24'!F35+'APR 24'!F35</f>
        <v>0</v>
      </c>
      <c r="G35" s="94">
        <f t="shared" si="2"/>
        <v>35896000</v>
      </c>
      <c r="H35" s="94"/>
      <c r="I35" s="80"/>
      <c r="J35" s="81"/>
      <c r="M35" s="24"/>
    </row>
    <row r="36" spans="1:13" x14ac:dyDescent="0.25">
      <c r="A36" s="41">
        <v>11402</v>
      </c>
      <c r="B36" s="16" t="s">
        <v>34</v>
      </c>
      <c r="C36" s="20">
        <v>163136696</v>
      </c>
      <c r="D36" s="20"/>
      <c r="E36" s="18">
        <f>'FEB JL 24'!E36+'MAR 24'!E36+'APR 24'!E36</f>
        <v>0</v>
      </c>
      <c r="F36" s="19">
        <f>'FEB JL 24'!F36+'MAR 24'!F36+'APR 24'!F36</f>
        <v>0</v>
      </c>
      <c r="G36" s="94">
        <f t="shared" si="2"/>
        <v>163136696</v>
      </c>
      <c r="H36" s="94"/>
      <c r="I36" s="80"/>
      <c r="J36" s="81"/>
      <c r="M36" s="24"/>
    </row>
    <row r="37" spans="1:13" x14ac:dyDescent="0.25">
      <c r="A37" s="41">
        <v>11402</v>
      </c>
      <c r="B37" s="16" t="s">
        <v>35</v>
      </c>
      <c r="C37" s="20">
        <v>92144250</v>
      </c>
      <c r="D37" s="20"/>
      <c r="E37" s="18">
        <f>'FEB JL 24'!E37+'MAR 24'!E37+'APR 24'!E37</f>
        <v>0</v>
      </c>
      <c r="F37" s="19">
        <f>'FEB JL 24'!F37+'MAR 24'!F37+'APR 24'!F37</f>
        <v>0</v>
      </c>
      <c r="G37" s="94">
        <f t="shared" si="2"/>
        <v>92144250</v>
      </c>
      <c r="H37" s="94"/>
      <c r="I37" s="80"/>
      <c r="J37" s="81"/>
      <c r="M37" s="24"/>
    </row>
    <row r="38" spans="1:13" x14ac:dyDescent="0.25">
      <c r="A38" s="41">
        <v>11402</v>
      </c>
      <c r="B38" s="16" t="s">
        <v>36</v>
      </c>
      <c r="C38" s="20">
        <v>56674500</v>
      </c>
      <c r="D38" s="20"/>
      <c r="E38" s="18">
        <f>'FEB JL 24'!E38+'MAR 24'!E38+'APR 24'!E38</f>
        <v>0</v>
      </c>
      <c r="F38" s="19">
        <f>'FEB JL 24'!F38+'MAR 24'!F38+'APR 24'!F38</f>
        <v>0</v>
      </c>
      <c r="G38" s="94">
        <f t="shared" si="2"/>
        <v>56674500</v>
      </c>
      <c r="H38" s="94"/>
      <c r="I38" s="80"/>
      <c r="J38" s="81"/>
      <c r="M38" s="24"/>
    </row>
    <row r="39" spans="1:13" x14ac:dyDescent="0.25">
      <c r="A39" s="32"/>
      <c r="B39" s="16"/>
      <c r="C39" s="30">
        <v>574919551</v>
      </c>
      <c r="D39" s="30"/>
      <c r="E39" s="28">
        <f>SUM(E36:E38)</f>
        <v>0</v>
      </c>
      <c r="F39" s="28">
        <f>SUM(F30:F38)</f>
        <v>0</v>
      </c>
      <c r="G39" s="95">
        <f>C39+E39-F39</f>
        <v>574919551</v>
      </c>
      <c r="H39" s="94"/>
      <c r="I39" s="80"/>
      <c r="J39" s="81"/>
      <c r="M39" s="24"/>
    </row>
    <row r="40" spans="1:13" x14ac:dyDescent="0.25">
      <c r="A40" s="32"/>
      <c r="B40" s="16"/>
      <c r="C40" s="20"/>
      <c r="D40" s="20"/>
      <c r="E40" s="38"/>
      <c r="F40" s="38"/>
      <c r="G40" s="94"/>
      <c r="H40" s="94"/>
      <c r="I40" s="80"/>
      <c r="J40" s="81"/>
      <c r="M40" s="24"/>
    </row>
    <row r="41" spans="1:13" x14ac:dyDescent="0.25">
      <c r="A41" s="42">
        <v>11403</v>
      </c>
      <c r="B41" s="16" t="s">
        <v>37</v>
      </c>
      <c r="C41" s="20">
        <v>1779740836</v>
      </c>
      <c r="D41" s="20"/>
      <c r="E41" s="18">
        <f>'FEB JL 24'!E41+'MAR 24'!E41+'APR 24'!E41</f>
        <v>0</v>
      </c>
      <c r="F41" s="19">
        <f>'FEB JL 24'!F41+'MAR 24'!F41+'APR 24'!F41</f>
        <v>0</v>
      </c>
      <c r="G41" s="94">
        <f>C41+E41-F41</f>
        <v>1779740836</v>
      </c>
      <c r="H41" s="94"/>
      <c r="I41" s="80"/>
      <c r="J41" s="81"/>
      <c r="M41" s="24"/>
    </row>
    <row r="42" spans="1:13" x14ac:dyDescent="0.25">
      <c r="A42" s="42"/>
      <c r="B42" s="16"/>
      <c r="C42" s="30">
        <v>1779740836</v>
      </c>
      <c r="D42" s="30"/>
      <c r="E42" s="38"/>
      <c r="F42" s="38"/>
      <c r="G42" s="95">
        <f>C42+E42-F42</f>
        <v>1779740836</v>
      </c>
      <c r="H42" s="94"/>
      <c r="I42" s="80"/>
      <c r="J42" s="81"/>
      <c r="M42" s="24"/>
    </row>
    <row r="43" spans="1:13" x14ac:dyDescent="0.25">
      <c r="A43" s="42"/>
      <c r="B43" s="16"/>
      <c r="C43" s="20"/>
      <c r="D43" s="20"/>
      <c r="E43" s="38"/>
      <c r="F43" s="38"/>
      <c r="G43" s="94"/>
      <c r="H43" s="94"/>
      <c r="I43" s="80"/>
      <c r="J43" s="81"/>
      <c r="M43" s="24"/>
    </row>
    <row r="44" spans="1:13" x14ac:dyDescent="0.25">
      <c r="A44" s="15">
        <v>11501</v>
      </c>
      <c r="B44" s="16" t="s">
        <v>38</v>
      </c>
      <c r="C44" s="20">
        <v>393636976</v>
      </c>
      <c r="D44" s="20"/>
      <c r="E44" s="18">
        <f>'FEB JL 24'!E44+'MAR 24'!E44+'APR 24'!E44</f>
        <v>959821478</v>
      </c>
      <c r="F44" s="19">
        <f>'FEB JL 24'!F44+'MAR 24'!F44+'APR 24'!F44</f>
        <v>604158349.00337005</v>
      </c>
      <c r="G44" s="94">
        <f>C44+E44-F44</f>
        <v>749300104.99662995</v>
      </c>
      <c r="H44" s="94"/>
      <c r="I44" s="39"/>
      <c r="J44" s="40"/>
      <c r="K44" s="43"/>
      <c r="L44" s="43"/>
      <c r="M44" s="24"/>
    </row>
    <row r="45" spans="1:13" x14ac:dyDescent="0.25">
      <c r="A45" s="15">
        <v>11502</v>
      </c>
      <c r="B45" s="16" t="s">
        <v>39</v>
      </c>
      <c r="C45" s="20">
        <v>15000000</v>
      </c>
      <c r="D45" s="20"/>
      <c r="E45" s="18">
        <f>'FEB JL 24'!E45+'MAR 24'!E45+'APR 24'!E45</f>
        <v>0</v>
      </c>
      <c r="F45" s="19">
        <f>'FEB JL 24'!F45+'MAR 24'!F45+'APR 24'!F45</f>
        <v>0</v>
      </c>
      <c r="G45" s="94">
        <f t="shared" ref="G45:G46" si="3">C45+E45-F45</f>
        <v>15000000</v>
      </c>
      <c r="H45" s="94"/>
      <c r="I45" s="39"/>
      <c r="J45" s="40"/>
      <c r="M45" s="24"/>
    </row>
    <row r="46" spans="1:13" x14ac:dyDescent="0.25">
      <c r="A46" s="15">
        <v>11504</v>
      </c>
      <c r="B46" s="16" t="s">
        <v>40</v>
      </c>
      <c r="C46" s="20">
        <v>0</v>
      </c>
      <c r="D46" s="20"/>
      <c r="E46" s="18">
        <f>'FEB JL 24'!E46+'MAR 24'!E46+'APR 24'!E46</f>
        <v>0</v>
      </c>
      <c r="F46" s="19">
        <f>'FEB JL 24'!F46+'MAR 24'!F46+'APR 24'!F46</f>
        <v>0</v>
      </c>
      <c r="G46" s="94">
        <f t="shared" si="3"/>
        <v>0</v>
      </c>
      <c r="H46" s="94"/>
      <c r="I46" s="39"/>
      <c r="J46" s="40"/>
      <c r="M46" s="24"/>
    </row>
    <row r="47" spans="1:13" x14ac:dyDescent="0.25">
      <c r="A47" s="15"/>
      <c r="B47" s="16"/>
      <c r="C47" s="30">
        <v>408636976</v>
      </c>
      <c r="D47" s="20"/>
      <c r="E47" s="28">
        <f>SUM(E44:E46)</f>
        <v>959821478</v>
      </c>
      <c r="F47" s="28">
        <f>SUM(F44:F46)</f>
        <v>604158349.00337005</v>
      </c>
      <c r="G47" s="95">
        <f>C47+E47-F47</f>
        <v>764300104.99662995</v>
      </c>
      <c r="H47" s="95"/>
      <c r="I47" s="79"/>
      <c r="J47" s="40"/>
      <c r="M47" s="24"/>
    </row>
    <row r="48" spans="1:13" x14ac:dyDescent="0.25">
      <c r="A48" s="15"/>
      <c r="B48" s="16"/>
      <c r="C48" s="20">
        <v>0</v>
      </c>
      <c r="D48" s="20"/>
      <c r="E48" s="38"/>
      <c r="F48" s="38"/>
      <c r="G48" s="94">
        <f t="shared" si="1"/>
        <v>0</v>
      </c>
      <c r="H48" s="94"/>
      <c r="I48" s="39"/>
      <c r="J48" s="40"/>
      <c r="M48" s="24"/>
    </row>
    <row r="49" spans="1:13" x14ac:dyDescent="0.25">
      <c r="A49" s="15">
        <v>11601</v>
      </c>
      <c r="B49" s="16" t="s">
        <v>41</v>
      </c>
      <c r="C49" s="20">
        <v>0</v>
      </c>
      <c r="D49" s="20"/>
      <c r="E49" s="18">
        <f>'FEB JL 24'!E49+'MAR 24'!E49+'APR 24'!E49</f>
        <v>0</v>
      </c>
      <c r="F49" s="19">
        <f>'FEB JL 24'!F49+'MAR 24'!F49+'APR 24'!F49</f>
        <v>0</v>
      </c>
      <c r="G49" s="94">
        <f t="shared" si="1"/>
        <v>0</v>
      </c>
      <c r="H49" s="94"/>
      <c r="I49" s="39"/>
      <c r="J49" s="40"/>
      <c r="M49" s="24"/>
    </row>
    <row r="50" spans="1:13" x14ac:dyDescent="0.25">
      <c r="A50" s="15">
        <v>11602</v>
      </c>
      <c r="B50" s="16" t="s">
        <v>42</v>
      </c>
      <c r="C50" s="20">
        <v>0</v>
      </c>
      <c r="D50" s="20"/>
      <c r="E50" s="18">
        <f>'FEB JL 24'!E50+'MAR 24'!E50+'APR 24'!E50</f>
        <v>0</v>
      </c>
      <c r="F50" s="19">
        <f>'FEB JL 24'!F50+'MAR 24'!F50+'APR 24'!F50</f>
        <v>0</v>
      </c>
      <c r="G50" s="94">
        <f t="shared" si="1"/>
        <v>0</v>
      </c>
      <c r="H50" s="94"/>
      <c r="I50" s="39"/>
      <c r="J50" s="40"/>
      <c r="M50" s="24"/>
    </row>
    <row r="51" spans="1:13" x14ac:dyDescent="0.25">
      <c r="A51" s="15">
        <v>11603</v>
      </c>
      <c r="B51" s="16" t="s">
        <v>43</v>
      </c>
      <c r="C51" s="20">
        <v>0</v>
      </c>
      <c r="D51" s="20"/>
      <c r="E51" s="18">
        <f>'FEB JL 24'!E51+'MAR 24'!E51+'APR 24'!E51</f>
        <v>1856542</v>
      </c>
      <c r="F51" s="19">
        <f>'FEB JL 24'!F51+'MAR 24'!F51+'APR 24'!F51</f>
        <v>0</v>
      </c>
      <c r="G51" s="94">
        <f>C51+E51-F51</f>
        <v>1856542</v>
      </c>
      <c r="H51" s="94"/>
      <c r="I51" s="39"/>
      <c r="J51" s="40"/>
      <c r="M51" s="24"/>
    </row>
    <row r="52" spans="1:13" x14ac:dyDescent="0.25">
      <c r="A52" s="15">
        <v>11604</v>
      </c>
      <c r="B52" s="16" t="s">
        <v>44</v>
      </c>
      <c r="C52" s="20">
        <v>0</v>
      </c>
      <c r="D52" s="20"/>
      <c r="E52" s="18">
        <f>'FEB JL 24'!E52+'MAR 24'!E52+'APR 24'!E52</f>
        <v>0</v>
      </c>
      <c r="F52" s="19">
        <f>'FEB JL 24'!F52+'MAR 24'!F52+'APR 24'!F52</f>
        <v>0</v>
      </c>
      <c r="G52" s="94">
        <f t="shared" si="1"/>
        <v>0</v>
      </c>
      <c r="H52" s="94"/>
      <c r="I52" s="39"/>
      <c r="J52" s="40"/>
      <c r="M52" s="24"/>
    </row>
    <row r="53" spans="1:13" x14ac:dyDescent="0.25">
      <c r="A53" s="15">
        <v>11606</v>
      </c>
      <c r="B53" s="16" t="s">
        <v>45</v>
      </c>
      <c r="C53" s="20">
        <v>0</v>
      </c>
      <c r="D53" s="20"/>
      <c r="E53" s="18">
        <f>'FEB JL 24'!E53+'MAR 24'!E53+'APR 24'!E53</f>
        <v>2944790</v>
      </c>
      <c r="F53" s="19">
        <f>'FEB JL 24'!F53+'MAR 24'!F53+'APR 24'!F53</f>
        <v>0</v>
      </c>
      <c r="G53" s="94">
        <f>C53+E53-F53</f>
        <v>2944790</v>
      </c>
      <c r="H53" s="94"/>
      <c r="I53" s="39"/>
      <c r="J53" s="40"/>
      <c r="M53" s="24"/>
    </row>
    <row r="54" spans="1:13" x14ac:dyDescent="0.25">
      <c r="A54" s="15">
        <v>11607</v>
      </c>
      <c r="B54" s="16" t="s">
        <v>46</v>
      </c>
      <c r="C54" s="20">
        <v>0</v>
      </c>
      <c r="D54" s="20"/>
      <c r="E54" s="18">
        <f>'FEB JL 24'!E54+'MAR 24'!E54+'APR 24'!E54</f>
        <v>0</v>
      </c>
      <c r="F54" s="19">
        <f>'FEB JL 24'!F54+'MAR 24'!F54+'APR 24'!F54</f>
        <v>0</v>
      </c>
      <c r="G54" s="94">
        <f>C54+E54-F54</f>
        <v>0</v>
      </c>
      <c r="H54" s="94"/>
      <c r="I54" s="39"/>
      <c r="J54" s="40"/>
      <c r="M54" s="24"/>
    </row>
    <row r="55" spans="1:13" x14ac:dyDescent="0.25">
      <c r="A55" s="15"/>
      <c r="B55" s="16"/>
      <c r="C55" s="30">
        <v>0</v>
      </c>
      <c r="D55" s="20"/>
      <c r="E55" s="28">
        <f>SUM(E49:E54)</f>
        <v>4801332</v>
      </c>
      <c r="F55" s="28">
        <f>SUM(F49:F54)</f>
        <v>0</v>
      </c>
      <c r="G55" s="95">
        <f>C55+E55-F55</f>
        <v>4801332</v>
      </c>
      <c r="H55" s="94"/>
      <c r="I55" s="79"/>
      <c r="J55" s="40"/>
      <c r="M55" s="24"/>
    </row>
    <row r="56" spans="1:13" x14ac:dyDescent="0.25">
      <c r="A56" s="15"/>
      <c r="B56" s="16"/>
      <c r="C56" s="30">
        <v>0</v>
      </c>
      <c r="D56" s="20"/>
      <c r="E56" s="28"/>
      <c r="F56" s="28"/>
      <c r="G56" s="94">
        <f t="shared" si="1"/>
        <v>0</v>
      </c>
      <c r="H56" s="94"/>
      <c r="I56" s="39"/>
      <c r="J56" s="40"/>
      <c r="M56" s="24"/>
    </row>
    <row r="57" spans="1:13" x14ac:dyDescent="0.25">
      <c r="A57" s="15">
        <v>11901</v>
      </c>
      <c r="B57" s="16" t="s">
        <v>47</v>
      </c>
      <c r="C57" s="20">
        <v>0</v>
      </c>
      <c r="D57" s="20"/>
      <c r="E57" s="18">
        <f>'FEB JL 24'!E57+'MAR 24'!E57+'APR 24'!E57</f>
        <v>0</v>
      </c>
      <c r="F57" s="19">
        <f>'FEB JL 24'!F57+'MAR 24'!F57+'APR 24'!F57</f>
        <v>0</v>
      </c>
      <c r="G57" s="94">
        <f t="shared" si="1"/>
        <v>0</v>
      </c>
      <c r="H57" s="94"/>
      <c r="I57" s="39"/>
      <c r="J57" s="40"/>
      <c r="M57" s="24"/>
    </row>
    <row r="58" spans="1:13" x14ac:dyDescent="0.25">
      <c r="A58" s="15"/>
      <c r="B58" s="16"/>
      <c r="C58" s="30">
        <v>0</v>
      </c>
      <c r="D58" s="20"/>
      <c r="E58" s="28"/>
      <c r="F58" s="28"/>
      <c r="G58" s="94">
        <f t="shared" si="1"/>
        <v>0</v>
      </c>
      <c r="H58" s="94"/>
      <c r="I58" s="79"/>
      <c r="J58" s="40"/>
      <c r="M58" s="24"/>
    </row>
    <row r="59" spans="1:13" x14ac:dyDescent="0.25">
      <c r="A59" s="15"/>
      <c r="B59" s="16"/>
      <c r="C59" s="20">
        <v>0</v>
      </c>
      <c r="D59" s="20"/>
      <c r="E59" s="38"/>
      <c r="F59" s="38"/>
      <c r="G59" s="94">
        <f t="shared" si="1"/>
        <v>0</v>
      </c>
      <c r="H59" s="94"/>
      <c r="I59" s="39"/>
      <c r="J59" s="40"/>
      <c r="M59" s="24"/>
    </row>
    <row r="60" spans="1:13" x14ac:dyDescent="0.25">
      <c r="A60" s="32">
        <v>12102</v>
      </c>
      <c r="B60" s="16" t="s">
        <v>48</v>
      </c>
      <c r="C60" s="20">
        <v>133575400</v>
      </c>
      <c r="D60" s="20"/>
      <c r="E60" s="18">
        <f>'FEB JL 24'!E60+'MAR 24'!E60+'APR 24'!E60</f>
        <v>0</v>
      </c>
      <c r="F60" s="19">
        <f>'FEB JL 24'!F60+'MAR 24'!F60+'APR 24'!F60</f>
        <v>0</v>
      </c>
      <c r="G60" s="94">
        <f>C60+E60</f>
        <v>133575400</v>
      </c>
      <c r="H60" s="94"/>
      <c r="I60" s="39"/>
      <c r="J60" s="40"/>
      <c r="M60" s="24"/>
    </row>
    <row r="61" spans="1:13" x14ac:dyDescent="0.25">
      <c r="A61" s="32">
        <v>12103</v>
      </c>
      <c r="B61" s="16" t="s">
        <v>49</v>
      </c>
      <c r="C61" s="20">
        <v>14119000</v>
      </c>
      <c r="D61" s="20"/>
      <c r="E61" s="18">
        <f>'FEB JL 24'!E61+'MAR 24'!E61+'APR 24'!E61</f>
        <v>0</v>
      </c>
      <c r="F61" s="19">
        <f>'FEB JL 24'!F61+'MAR 24'!F61+'APR 24'!F61</f>
        <v>0</v>
      </c>
      <c r="G61" s="94">
        <f t="shared" ref="G61:G64" si="4">C61+E61</f>
        <v>14119000</v>
      </c>
      <c r="H61" s="94"/>
      <c r="I61" s="39"/>
      <c r="J61" s="40"/>
      <c r="M61" s="24"/>
    </row>
    <row r="62" spans="1:13" x14ac:dyDescent="0.25">
      <c r="A62" s="32">
        <v>12104</v>
      </c>
      <c r="B62" s="16" t="s">
        <v>50</v>
      </c>
      <c r="C62" s="20">
        <v>141599000</v>
      </c>
      <c r="D62" s="20"/>
      <c r="E62" s="18">
        <f>'FEB JL 24'!E62+'MAR 24'!E62+'APR 24'!E62</f>
        <v>0</v>
      </c>
      <c r="F62" s="19">
        <f>'FEB JL 24'!F62+'MAR 24'!F62+'APR 24'!F62</f>
        <v>0</v>
      </c>
      <c r="G62" s="94">
        <f t="shared" si="4"/>
        <v>141599000</v>
      </c>
      <c r="H62" s="94"/>
      <c r="I62" s="39"/>
      <c r="J62" s="40"/>
      <c r="M62" s="24"/>
    </row>
    <row r="63" spans="1:13" x14ac:dyDescent="0.25">
      <c r="A63" s="32">
        <v>12105</v>
      </c>
      <c r="B63" s="16" t="s">
        <v>51</v>
      </c>
      <c r="C63" s="20">
        <v>1111955700</v>
      </c>
      <c r="D63" s="20"/>
      <c r="E63" s="18">
        <f>'FEB JL 24'!E63+'MAR 24'!E63+'APR 24'!E63</f>
        <v>0</v>
      </c>
      <c r="F63" s="19">
        <f>'FEB JL 24'!F63+'MAR 24'!F63+'APR 24'!F63</f>
        <v>0</v>
      </c>
      <c r="G63" s="94">
        <f t="shared" si="4"/>
        <v>1111955700</v>
      </c>
      <c r="H63" s="94"/>
      <c r="I63" s="39"/>
      <c r="J63" s="40"/>
      <c r="M63" s="24"/>
    </row>
    <row r="64" spans="1:13" x14ac:dyDescent="0.25">
      <c r="A64" s="32">
        <v>12106</v>
      </c>
      <c r="B64" s="16" t="s">
        <v>52</v>
      </c>
      <c r="C64" s="20">
        <v>2167650</v>
      </c>
      <c r="D64" s="20"/>
      <c r="E64" s="18">
        <f>'FEB JL 24'!E64+'MAR 24'!E64+'APR 24'!E64</f>
        <v>0</v>
      </c>
      <c r="F64" s="19">
        <f>'FEB JL 24'!F64+'MAR 24'!F64+'APR 24'!F64</f>
        <v>0</v>
      </c>
      <c r="G64" s="94">
        <f t="shared" si="4"/>
        <v>2167650</v>
      </c>
      <c r="H64" s="94"/>
      <c r="I64" s="39"/>
      <c r="J64" s="40"/>
      <c r="M64" s="24"/>
    </row>
    <row r="65" spans="1:13" x14ac:dyDescent="0.25">
      <c r="A65" s="15"/>
      <c r="B65" s="16"/>
      <c r="C65" s="30">
        <v>1403416750</v>
      </c>
      <c r="D65" s="20"/>
      <c r="E65" s="28">
        <f>SUM(E60:E64)</f>
        <v>0</v>
      </c>
      <c r="F65" s="28"/>
      <c r="G65" s="95">
        <f>C65+E65-F65</f>
        <v>1403416750</v>
      </c>
      <c r="H65" s="95"/>
      <c r="I65" s="79"/>
      <c r="J65" s="40"/>
      <c r="M65" s="24"/>
    </row>
    <row r="66" spans="1:13" x14ac:dyDescent="0.25">
      <c r="A66" s="15"/>
      <c r="B66" s="16"/>
      <c r="C66" s="20"/>
      <c r="D66" s="20"/>
      <c r="E66" s="28"/>
      <c r="F66" s="28"/>
      <c r="G66" s="94"/>
      <c r="H66" s="94"/>
      <c r="I66" s="39"/>
      <c r="J66" s="40"/>
      <c r="M66" s="24"/>
    </row>
    <row r="67" spans="1:13" x14ac:dyDescent="0.25">
      <c r="A67" s="15">
        <v>12201</v>
      </c>
      <c r="B67" s="16" t="s">
        <v>53</v>
      </c>
      <c r="C67" s="20"/>
      <c r="D67" s="20"/>
      <c r="E67" s="18">
        <f>'FEB JL 24'!E67+'MAR 24'!E67+'APR 24'!E67</f>
        <v>0</v>
      </c>
      <c r="F67" s="38"/>
      <c r="G67" s="94"/>
      <c r="H67" s="94"/>
      <c r="I67" s="39"/>
      <c r="J67" s="40"/>
      <c r="M67" s="24"/>
    </row>
    <row r="68" spans="1:13" x14ac:dyDescent="0.25">
      <c r="A68" s="15"/>
      <c r="B68" s="16"/>
      <c r="C68" s="30"/>
      <c r="D68" s="20"/>
      <c r="E68" s="19"/>
      <c r="F68" s="29"/>
      <c r="G68" s="94"/>
      <c r="H68" s="94"/>
      <c r="I68" s="79"/>
      <c r="J68" s="40"/>
      <c r="M68" s="24"/>
    </row>
    <row r="69" spans="1:13" x14ac:dyDescent="0.25">
      <c r="A69" s="15"/>
      <c r="B69" s="16"/>
      <c r="C69" s="20"/>
      <c r="D69" s="20"/>
      <c r="E69" s="38"/>
      <c r="F69" s="38"/>
      <c r="G69" s="94"/>
      <c r="H69" s="94"/>
      <c r="I69" s="39"/>
      <c r="J69" s="40"/>
      <c r="K69">
        <f>46375/5</f>
        <v>9275</v>
      </c>
      <c r="M69" s="24"/>
    </row>
    <row r="70" spans="1:13" x14ac:dyDescent="0.25">
      <c r="A70" s="15">
        <v>13101</v>
      </c>
      <c r="B70" s="16" t="s">
        <v>54</v>
      </c>
      <c r="C70" s="20"/>
      <c r="D70" s="20">
        <v>79770067</v>
      </c>
      <c r="E70" s="18">
        <f>'FEB JL 24'!E70+'MAR 24'!E70+'APR 24'!E70</f>
        <v>0</v>
      </c>
      <c r="F70" s="19">
        <f>'FEB JL 24'!F70+'MAR 24'!F70+'APR 24'!F70</f>
        <v>1683333.3333333333</v>
      </c>
      <c r="G70" s="94"/>
      <c r="H70" s="94">
        <f>D70+F70</f>
        <v>81453400.333333328</v>
      </c>
      <c r="I70" s="39"/>
      <c r="J70" s="40"/>
      <c r="M70" s="24"/>
    </row>
    <row r="71" spans="1:13" x14ac:dyDescent="0.25">
      <c r="A71" s="15">
        <v>13102</v>
      </c>
      <c r="B71" s="16" t="s">
        <v>55</v>
      </c>
      <c r="C71" s="20"/>
      <c r="D71" s="20">
        <v>8603000</v>
      </c>
      <c r="E71" s="18">
        <f>'FEB JL 24'!E71+'MAR 24'!E71+'APR 24'!E71</f>
        <v>0</v>
      </c>
      <c r="F71" s="19">
        <f>'FEB JL 24'!F71+'MAR 24'!F71+'APR 24'!F71</f>
        <v>0</v>
      </c>
      <c r="G71" s="94"/>
      <c r="H71" s="94">
        <f t="shared" ref="H71:H74" si="5">D71+F71</f>
        <v>8603000</v>
      </c>
      <c r="I71" s="39"/>
      <c r="J71" s="40"/>
      <c r="M71" s="24"/>
    </row>
    <row r="72" spans="1:13" x14ac:dyDescent="0.25">
      <c r="A72" s="15">
        <v>13103</v>
      </c>
      <c r="B72" s="16" t="s">
        <v>56</v>
      </c>
      <c r="C72" s="20"/>
      <c r="D72" s="20">
        <v>119011292</v>
      </c>
      <c r="E72" s="18">
        <f>'FEB JL 24'!E72+'MAR 24'!E72+'APR 24'!E72</f>
        <v>0</v>
      </c>
      <c r="F72" s="19">
        <f>'FEB JL 24'!F72+'MAR 24'!F72+'APR 24'!F72</f>
        <v>3287416.6666666665</v>
      </c>
      <c r="G72" s="94"/>
      <c r="H72" s="94">
        <f t="shared" si="5"/>
        <v>122298708.66666667</v>
      </c>
      <c r="I72" s="39"/>
      <c r="J72" s="40"/>
      <c r="M72" s="24"/>
    </row>
    <row r="73" spans="1:13" x14ac:dyDescent="0.25">
      <c r="A73" s="15">
        <v>13104</v>
      </c>
      <c r="B73" s="16" t="s">
        <v>57</v>
      </c>
      <c r="C73" s="20"/>
      <c r="D73" s="20">
        <v>658421140</v>
      </c>
      <c r="E73" s="18">
        <f>'FEB JL 24'!E73+'MAR 24'!E73+'APR 24'!E73</f>
        <v>0</v>
      </c>
      <c r="F73" s="19">
        <f>'FEB JL 24'!F73+'MAR 24'!F73+'APR 24'!F73</f>
        <v>35766050</v>
      </c>
      <c r="G73" s="94"/>
      <c r="H73" s="94">
        <f t="shared" si="5"/>
        <v>694187190</v>
      </c>
      <c r="I73" s="39"/>
      <c r="J73" s="40"/>
      <c r="M73" s="24"/>
    </row>
    <row r="74" spans="1:13" x14ac:dyDescent="0.25">
      <c r="A74" s="15">
        <v>13105</v>
      </c>
      <c r="B74" s="16" t="s">
        <v>58</v>
      </c>
      <c r="C74" s="20"/>
      <c r="D74" s="20">
        <v>2167650</v>
      </c>
      <c r="E74" s="18">
        <f>'FEB JL 24'!E74+'MAR 24'!E74+'APR 24'!E74</f>
        <v>0</v>
      </c>
      <c r="F74" s="19">
        <f>'FEB JL 24'!F74+'MAR 24'!F74+'APR 24'!F74</f>
        <v>0</v>
      </c>
      <c r="G74" s="94"/>
      <c r="H74" s="94">
        <f t="shared" si="5"/>
        <v>2167650</v>
      </c>
      <c r="I74" s="39"/>
      <c r="J74" s="40"/>
      <c r="M74" s="24"/>
    </row>
    <row r="75" spans="1:13" x14ac:dyDescent="0.25">
      <c r="A75" s="15"/>
      <c r="B75" s="16"/>
      <c r="C75" s="30"/>
      <c r="D75" s="30">
        <v>867973149</v>
      </c>
      <c r="E75" s="28">
        <f>SUM(E70:E74)</f>
        <v>0</v>
      </c>
      <c r="F75" s="28">
        <f>SUM(F70:F74)</f>
        <v>40736800</v>
      </c>
      <c r="G75" s="95"/>
      <c r="H75" s="95">
        <f>D75+F75-E75</f>
        <v>908709949</v>
      </c>
      <c r="I75" s="79"/>
      <c r="J75" s="40"/>
      <c r="K75" s="23">
        <f>C65-D75</f>
        <v>535443601</v>
      </c>
      <c r="M75" s="24"/>
    </row>
    <row r="76" spans="1:13" x14ac:dyDescent="0.25">
      <c r="A76" s="32"/>
      <c r="B76" s="16"/>
      <c r="C76" s="20"/>
      <c r="D76" s="20"/>
      <c r="E76" s="28"/>
      <c r="F76" s="28"/>
      <c r="G76" s="94"/>
      <c r="H76" s="94"/>
      <c r="I76" s="80"/>
      <c r="J76" s="81"/>
      <c r="K76" s="5"/>
      <c r="M76" s="24"/>
    </row>
    <row r="77" spans="1:13" x14ac:dyDescent="0.25">
      <c r="A77" s="42">
        <v>19202</v>
      </c>
      <c r="B77" s="16" t="s">
        <v>59</v>
      </c>
      <c r="C77" s="20">
        <v>400000000</v>
      </c>
      <c r="D77" s="20"/>
      <c r="E77" s="18">
        <f>'FEB JL 24'!E77+'MAR 24'!E77+'APR 24'!E77</f>
        <v>0</v>
      </c>
      <c r="F77" s="19">
        <f>'FEB JL 24'!F77+'MAR 24'!F77+'APR 24'!F77</f>
        <v>0</v>
      </c>
      <c r="G77" s="94">
        <f t="shared" ref="G77:G84" si="6">C77+E77-F77</f>
        <v>400000000</v>
      </c>
      <c r="H77" s="94"/>
      <c r="I77" s="39"/>
      <c r="J77" s="40"/>
      <c r="K77" s="35"/>
      <c r="M77" s="24"/>
    </row>
    <row r="78" spans="1:13" x14ac:dyDescent="0.25">
      <c r="A78" s="42">
        <v>19207</v>
      </c>
      <c r="B78" s="16" t="s">
        <v>60</v>
      </c>
      <c r="C78" s="20">
        <v>423111635</v>
      </c>
      <c r="D78" s="20"/>
      <c r="E78" s="18">
        <f>'FEB JL 24'!E78+'MAR 24'!E78+'APR 24'!E78</f>
        <v>0</v>
      </c>
      <c r="F78" s="19">
        <f>'FEB JL 24'!F78+'MAR 24'!F78+'APR 24'!F78</f>
        <v>0</v>
      </c>
      <c r="G78" s="94">
        <f t="shared" si="6"/>
        <v>423111635</v>
      </c>
      <c r="H78" s="94"/>
      <c r="I78" s="39"/>
      <c r="J78" s="40"/>
      <c r="K78" s="5"/>
      <c r="M78" s="24"/>
    </row>
    <row r="79" spans="1:13" x14ac:dyDescent="0.25">
      <c r="A79" s="42">
        <v>19208</v>
      </c>
      <c r="B79" s="16" t="s">
        <v>61</v>
      </c>
      <c r="C79" s="20">
        <v>950000000</v>
      </c>
      <c r="D79" s="20"/>
      <c r="E79" s="18">
        <f>'FEB JL 24'!E79+'MAR 24'!E79+'APR 24'!E79</f>
        <v>0</v>
      </c>
      <c r="F79" s="19">
        <f>'FEB JL 24'!F79+'MAR 24'!F79+'APR 24'!F79</f>
        <v>0</v>
      </c>
      <c r="G79" s="94">
        <f t="shared" si="6"/>
        <v>950000000</v>
      </c>
      <c r="H79" s="94"/>
      <c r="I79" s="39"/>
      <c r="J79" s="40"/>
      <c r="K79" s="46">
        <f>E15+E19+E28+E47+E55+E75+E88+E93</f>
        <v>12151421236.328785</v>
      </c>
      <c r="L79" s="37">
        <f>F15+F19+F28+F47+F88+F93</f>
        <v>13719770050.262154</v>
      </c>
      <c r="M79" s="24"/>
    </row>
    <row r="80" spans="1:13" x14ac:dyDescent="0.25">
      <c r="A80" s="42">
        <v>19209</v>
      </c>
      <c r="B80" s="16" t="s">
        <v>62</v>
      </c>
      <c r="C80" s="20">
        <v>0</v>
      </c>
      <c r="D80" s="20"/>
      <c r="E80" s="18">
        <f>'FEB JL 24'!E80+'MAR 24'!E80+'APR 24'!E80</f>
        <v>0</v>
      </c>
      <c r="F80" s="19">
        <f>'FEB JL 24'!F80+'MAR 24'!F80+'APR 24'!F80</f>
        <v>0</v>
      </c>
      <c r="G80" s="94">
        <f t="shared" si="6"/>
        <v>0</v>
      </c>
      <c r="H80" s="94"/>
      <c r="I80" s="39"/>
      <c r="J80" s="40"/>
      <c r="K80" s="5"/>
      <c r="L80" s="26">
        <f>L79-K79</f>
        <v>1568348813.9333687</v>
      </c>
      <c r="M80" s="24"/>
    </row>
    <row r="81" spans="1:13" x14ac:dyDescent="0.25">
      <c r="A81" s="42">
        <v>19210</v>
      </c>
      <c r="B81" s="16" t="s">
        <v>63</v>
      </c>
      <c r="C81" s="20">
        <v>276752100</v>
      </c>
      <c r="D81" s="20"/>
      <c r="E81" s="18">
        <f>'FEB JL 24'!E81+'MAR 24'!E81+'APR 24'!E81</f>
        <v>0</v>
      </c>
      <c r="F81" s="19">
        <f>'FEB JL 24'!F81+'MAR 24'!F81+'APR 24'!F81</f>
        <v>0</v>
      </c>
      <c r="G81" s="94">
        <f t="shared" si="6"/>
        <v>276752100</v>
      </c>
      <c r="H81" s="94"/>
      <c r="I81" s="39"/>
      <c r="J81" s="40"/>
      <c r="K81" s="5"/>
      <c r="L81" s="26"/>
      <c r="M81" s="24"/>
    </row>
    <row r="82" spans="1:13" x14ac:dyDescent="0.25">
      <c r="A82" s="42">
        <v>19211</v>
      </c>
      <c r="B82" s="16" t="s">
        <v>64</v>
      </c>
      <c r="C82" s="20">
        <v>50750000</v>
      </c>
      <c r="D82" s="20"/>
      <c r="E82" s="18">
        <f>'FEB JL 24'!E82+'MAR 24'!E82+'APR 24'!E82</f>
        <v>0</v>
      </c>
      <c r="F82" s="19">
        <f>'FEB JL 24'!F82+'MAR 24'!F82+'APR 24'!F82</f>
        <v>0</v>
      </c>
      <c r="G82" s="94">
        <f t="shared" si="6"/>
        <v>50750000</v>
      </c>
      <c r="H82" s="94"/>
      <c r="I82" s="39"/>
      <c r="J82" s="40"/>
      <c r="K82" s="5"/>
      <c r="L82" s="26"/>
      <c r="M82" s="24"/>
    </row>
    <row r="83" spans="1:13" x14ac:dyDescent="0.25">
      <c r="A83" s="42">
        <v>19212</v>
      </c>
      <c r="B83" s="16" t="s">
        <v>65</v>
      </c>
      <c r="C83" s="20">
        <v>77231000</v>
      </c>
      <c r="D83" s="20"/>
      <c r="E83" s="18">
        <f>'FEB JL 24'!E83+'MAR 24'!E83+'APR 24'!E83</f>
        <v>1346705635</v>
      </c>
      <c r="F83" s="19">
        <f>'FEB JL 24'!F83+'MAR 24'!F83+'APR 24'!F83</f>
        <v>0</v>
      </c>
      <c r="G83" s="94">
        <f t="shared" si="6"/>
        <v>1423936635</v>
      </c>
      <c r="H83" s="94"/>
      <c r="I83" s="39"/>
      <c r="J83" s="40"/>
      <c r="K83" s="5"/>
      <c r="L83" s="26"/>
      <c r="M83" s="24"/>
    </row>
    <row r="84" spans="1:13" x14ac:dyDescent="0.25">
      <c r="A84" s="42">
        <v>19213</v>
      </c>
      <c r="B84" s="16" t="s">
        <v>66</v>
      </c>
      <c r="C84" s="20">
        <v>490000000</v>
      </c>
      <c r="D84" s="20"/>
      <c r="E84" s="18">
        <f>'FEB JL 24'!E84+'MAR 24'!E84+'APR 24'!E84</f>
        <v>155100000</v>
      </c>
      <c r="F84" s="19">
        <f>'FEB JL 24'!F84+'MAR 24'!F84+'APR 24'!F84</f>
        <v>0</v>
      </c>
      <c r="G84" s="94">
        <f t="shared" si="6"/>
        <v>645100000</v>
      </c>
      <c r="H84" s="94"/>
      <c r="I84" s="39"/>
      <c r="J84" s="40"/>
      <c r="K84" s="5"/>
      <c r="L84" s="26"/>
      <c r="M84" s="24"/>
    </row>
    <row r="85" spans="1:13" x14ac:dyDescent="0.25">
      <c r="A85" s="15"/>
      <c r="B85" s="16"/>
      <c r="C85" s="30">
        <v>2667844735</v>
      </c>
      <c r="D85" s="20"/>
      <c r="E85" s="28">
        <f>SUM(E77:E84)</f>
        <v>1501805635</v>
      </c>
      <c r="F85" s="28">
        <f>SUM(F77:F84)</f>
        <v>0</v>
      </c>
      <c r="G85" s="95">
        <f>C85+E85-F85</f>
        <v>4169650370</v>
      </c>
      <c r="H85" s="95"/>
      <c r="I85" s="79"/>
      <c r="J85" s="40"/>
      <c r="K85" s="5"/>
      <c r="M85" s="24"/>
    </row>
    <row r="86" spans="1:13" x14ac:dyDescent="0.25">
      <c r="A86" s="15"/>
      <c r="B86" s="16"/>
      <c r="C86" s="20"/>
      <c r="D86" s="20"/>
      <c r="E86" s="38"/>
      <c r="F86" s="38"/>
      <c r="G86" s="94"/>
      <c r="H86" s="94"/>
      <c r="I86" s="39"/>
      <c r="J86" s="40"/>
      <c r="K86" s="5"/>
      <c r="M86" s="24"/>
    </row>
    <row r="87" spans="1:13" x14ac:dyDescent="0.25">
      <c r="A87" s="15">
        <v>19901</v>
      </c>
      <c r="B87" s="16" t="s">
        <v>67</v>
      </c>
      <c r="C87" s="20"/>
      <c r="D87" s="20">
        <v>0</v>
      </c>
      <c r="E87" s="18">
        <f>'FEB JL 24'!E87+'MAR 24'!E87+'APR 24'!E87</f>
        <v>4078140660</v>
      </c>
      <c r="F87" s="19">
        <f>'FEB JL 24'!F87+'MAR 24'!F87+'APR 24'!F87</f>
        <v>4078140660</v>
      </c>
      <c r="G87" s="94"/>
      <c r="H87" s="94">
        <f t="shared" ref="H87:H108" si="7">D87-E87+F87</f>
        <v>0</v>
      </c>
      <c r="I87" s="39"/>
      <c r="J87" s="40"/>
      <c r="K87" s="5"/>
      <c r="M87" s="24"/>
    </row>
    <row r="88" spans="1:13" x14ac:dyDescent="0.25">
      <c r="A88" s="15"/>
      <c r="B88" s="16"/>
      <c r="C88" s="30"/>
      <c r="D88" s="30">
        <v>0</v>
      </c>
      <c r="E88" s="28">
        <f>SUM(E87)</f>
        <v>4078140660</v>
      </c>
      <c r="F88" s="28">
        <f>SUM(F87)</f>
        <v>4078140660</v>
      </c>
      <c r="G88" s="95"/>
      <c r="H88" s="95">
        <f t="shared" si="7"/>
        <v>0</v>
      </c>
      <c r="I88" s="79"/>
      <c r="J88" s="40"/>
      <c r="K88" s="5"/>
      <c r="M88" s="24"/>
    </row>
    <row r="89" spans="1:13" x14ac:dyDescent="0.25">
      <c r="A89" s="32"/>
      <c r="B89" s="16"/>
      <c r="C89" s="20"/>
      <c r="D89" s="20">
        <v>0</v>
      </c>
      <c r="E89" s="38"/>
      <c r="F89" s="38"/>
      <c r="G89" s="94"/>
      <c r="H89" s="94">
        <f t="shared" si="7"/>
        <v>0</v>
      </c>
      <c r="I89" s="80"/>
      <c r="J89" s="81"/>
      <c r="K89" s="5"/>
      <c r="M89" s="24"/>
    </row>
    <row r="90" spans="1:13" x14ac:dyDescent="0.25">
      <c r="A90" s="15">
        <v>21101</v>
      </c>
      <c r="B90" s="16" t="s">
        <v>68</v>
      </c>
      <c r="C90" s="20"/>
      <c r="D90" s="20">
        <v>78694876</v>
      </c>
      <c r="E90" s="18">
        <f>'FEB JL 24'!E90+'MAR 24'!E90+'APR 24'!E90</f>
        <v>219226244</v>
      </c>
      <c r="F90" s="19">
        <f>'FEB JL 24'!F90+'MAR 24'!F90+'APR 24'!F90</f>
        <v>146181944</v>
      </c>
      <c r="G90" s="94"/>
      <c r="H90" s="94">
        <f>D90-E90+F90</f>
        <v>5650576</v>
      </c>
      <c r="I90" s="39"/>
      <c r="J90" s="40"/>
      <c r="K90" s="35"/>
      <c r="L90" s="26">
        <f>H90+H91</f>
        <v>284904522</v>
      </c>
      <c r="M90" s="24"/>
    </row>
    <row r="91" spans="1:13" x14ac:dyDescent="0.25">
      <c r="A91" s="15">
        <v>21101</v>
      </c>
      <c r="B91" s="16" t="s">
        <v>69</v>
      </c>
      <c r="C91" s="20"/>
      <c r="D91" s="20">
        <v>397424786</v>
      </c>
      <c r="E91" s="18">
        <f>'FEB JL 24'!E91+'MAR 24'!E91+'APR 24'!E91</f>
        <v>957530993</v>
      </c>
      <c r="F91" s="19">
        <f>'FEB JL 24'!F91+'MAR 24'!F91+'APR 24'!F91</f>
        <v>839360153</v>
      </c>
      <c r="G91" s="94"/>
      <c r="H91" s="94">
        <f t="shared" si="7"/>
        <v>279253946</v>
      </c>
      <c r="I91" s="39"/>
      <c r="J91" s="40"/>
      <c r="K91" s="5"/>
      <c r="L91" s="44">
        <v>69971100</v>
      </c>
      <c r="M91" s="24"/>
    </row>
    <row r="92" spans="1:13" x14ac:dyDescent="0.25">
      <c r="A92" s="15">
        <v>21101</v>
      </c>
      <c r="B92" s="16" t="s">
        <v>70</v>
      </c>
      <c r="C92" s="20"/>
      <c r="D92" s="20">
        <v>0</v>
      </c>
      <c r="E92" s="18">
        <f>'FEB JL 24'!E92+'MAR 24'!E92+'APR 24'!E92</f>
        <v>0</v>
      </c>
      <c r="F92" s="19">
        <f>'FEB JL 24'!F92+'MAR 24'!F92+'APR 24'!F92</f>
        <v>0</v>
      </c>
      <c r="G92" s="94"/>
      <c r="H92" s="94">
        <f t="shared" si="7"/>
        <v>0</v>
      </c>
      <c r="I92" s="39"/>
      <c r="J92" s="40"/>
      <c r="K92" s="23"/>
      <c r="L92" s="37">
        <f>L91-L90</f>
        <v>-214933422</v>
      </c>
      <c r="M92" s="24"/>
    </row>
    <row r="93" spans="1:13" x14ac:dyDescent="0.25">
      <c r="A93" s="15"/>
      <c r="B93" s="16"/>
      <c r="C93" s="20"/>
      <c r="D93" s="30">
        <v>476119662</v>
      </c>
      <c r="E93" s="28">
        <f>SUM(E90:E92)</f>
        <v>1176757237</v>
      </c>
      <c r="F93" s="28">
        <f>SUM(F90:F92)</f>
        <v>985542097</v>
      </c>
      <c r="G93" s="95"/>
      <c r="H93" s="95">
        <f>D93-E93+F93</f>
        <v>284904522</v>
      </c>
      <c r="I93" s="79"/>
      <c r="J93" s="40"/>
      <c r="K93" s="23">
        <f>E93-F93</f>
        <v>191215140</v>
      </c>
      <c r="M93" s="24"/>
    </row>
    <row r="94" spans="1:13" x14ac:dyDescent="0.25">
      <c r="A94" s="15"/>
      <c r="B94" s="16"/>
      <c r="C94" s="76"/>
      <c r="D94" s="76">
        <v>0</v>
      </c>
      <c r="E94" s="84"/>
      <c r="F94" s="51"/>
      <c r="G94" s="94"/>
      <c r="H94" s="94">
        <f t="shared" si="7"/>
        <v>0</v>
      </c>
      <c r="I94" s="85"/>
      <c r="J94" s="86"/>
      <c r="K94" s="5"/>
      <c r="M94" s="24"/>
    </row>
    <row r="95" spans="1:13" x14ac:dyDescent="0.25">
      <c r="A95" s="15">
        <v>21201</v>
      </c>
      <c r="B95" s="16" t="s">
        <v>71</v>
      </c>
      <c r="C95" s="20"/>
      <c r="D95" s="20">
        <v>0</v>
      </c>
      <c r="E95" s="18">
        <f>'FEB JL 24'!E95+'MAR 24'!E95+'APR 24'!E95</f>
        <v>13608638</v>
      </c>
      <c r="F95" s="19">
        <f>'FEB JL 24'!F95+'MAR 24'!F95+'APR 24'!F95</f>
        <v>72487630</v>
      </c>
      <c r="G95" s="94"/>
      <c r="H95" s="94">
        <f>D95-E95+F95</f>
        <v>58878992</v>
      </c>
      <c r="I95" s="39"/>
      <c r="J95" s="40"/>
      <c r="M95" s="24"/>
    </row>
    <row r="96" spans="1:13" x14ac:dyDescent="0.25">
      <c r="A96" s="15">
        <v>21203</v>
      </c>
      <c r="B96" s="16" t="s">
        <v>72</v>
      </c>
      <c r="C96" s="20"/>
      <c r="D96" s="20">
        <v>0</v>
      </c>
      <c r="E96" s="18">
        <f>'FEB JL 24'!E96+'MAR 24'!E96+'APR 24'!E96</f>
        <v>0</v>
      </c>
      <c r="F96" s="19">
        <f>'FEB JL 24'!F96+'MAR 24'!F96+'APR 24'!F96</f>
        <v>0</v>
      </c>
      <c r="G96" s="94"/>
      <c r="H96" s="94">
        <f t="shared" ref="H96:H99" si="8">D96-E96+F96</f>
        <v>0</v>
      </c>
      <c r="I96" s="39"/>
      <c r="J96" s="40"/>
      <c r="M96" s="24"/>
    </row>
    <row r="97" spans="1:13" x14ac:dyDescent="0.25">
      <c r="A97" s="15">
        <v>21206</v>
      </c>
      <c r="B97" s="16" t="s">
        <v>73</v>
      </c>
      <c r="C97" s="20"/>
      <c r="D97" s="20">
        <v>0</v>
      </c>
      <c r="E97" s="18">
        <f>'FEB JL 24'!E97+'MAR 24'!E97+'APR 24'!E97</f>
        <v>0</v>
      </c>
      <c r="F97" s="19">
        <f>'FEB JL 24'!F97+'MAR 24'!F97+'APR 24'!F97</f>
        <v>0</v>
      </c>
      <c r="G97" s="94"/>
      <c r="H97" s="94">
        <f t="shared" si="8"/>
        <v>0</v>
      </c>
      <c r="I97" s="39"/>
      <c r="J97" s="40"/>
      <c r="M97" s="24"/>
    </row>
    <row r="98" spans="1:13" x14ac:dyDescent="0.25">
      <c r="A98" s="54">
        <v>21207</v>
      </c>
      <c r="B98" s="25" t="s">
        <v>174</v>
      </c>
      <c r="C98" s="20"/>
      <c r="D98" s="20">
        <v>4806875</v>
      </c>
      <c r="E98" s="18">
        <f>'FEB JL 24'!E98+'MAR 24'!E98+'APR 24'!E98</f>
        <v>0</v>
      </c>
      <c r="F98" s="19">
        <f>'FEB JL 24'!F98+'MAR 24'!F98+'APR 24'!F98</f>
        <v>0</v>
      </c>
      <c r="G98" s="94"/>
      <c r="H98" s="94">
        <f t="shared" si="8"/>
        <v>4806875</v>
      </c>
      <c r="I98" s="39"/>
      <c r="J98" s="40"/>
      <c r="M98" s="24"/>
    </row>
    <row r="99" spans="1:13" x14ac:dyDescent="0.25">
      <c r="A99" s="54">
        <v>21208</v>
      </c>
      <c r="B99" s="25" t="s">
        <v>175</v>
      </c>
      <c r="C99" s="20"/>
      <c r="D99" s="20">
        <v>45981223</v>
      </c>
      <c r="E99" s="18">
        <f>'FEB JL 24'!E99+'MAR 24'!E99+'APR 24'!E99</f>
        <v>32834404</v>
      </c>
      <c r="F99" s="19">
        <f>'FEB JL 24'!F99+'MAR 24'!F99+'APR 24'!F99</f>
        <v>0</v>
      </c>
      <c r="G99" s="94"/>
      <c r="H99" s="94">
        <f t="shared" si="8"/>
        <v>13146819</v>
      </c>
      <c r="I99" s="39"/>
      <c r="J99" s="40"/>
      <c r="M99" s="24"/>
    </row>
    <row r="100" spans="1:13" x14ac:dyDescent="0.25">
      <c r="A100" s="15"/>
      <c r="B100" s="16"/>
      <c r="C100" s="20"/>
      <c r="D100" s="30">
        <v>50788098</v>
      </c>
      <c r="E100" s="53">
        <f>SUM(E95:E99)</f>
        <v>46443042</v>
      </c>
      <c r="F100" s="53">
        <f>SUM(F95:F99)</f>
        <v>72487630</v>
      </c>
      <c r="G100" s="95"/>
      <c r="H100" s="95">
        <f>D100-E100+F100</f>
        <v>76832686</v>
      </c>
      <c r="I100" s="79"/>
      <c r="J100" s="40"/>
      <c r="M100" s="24"/>
    </row>
    <row r="101" spans="1:13" x14ac:dyDescent="0.25">
      <c r="A101" s="15"/>
      <c r="B101" s="16"/>
      <c r="C101" s="20"/>
      <c r="D101" s="20">
        <v>0</v>
      </c>
      <c r="E101" s="28"/>
      <c r="F101" s="28"/>
      <c r="G101" s="94"/>
      <c r="H101" s="94">
        <f t="shared" si="7"/>
        <v>0</v>
      </c>
      <c r="I101" s="39"/>
      <c r="J101" s="40"/>
      <c r="M101" s="24"/>
    </row>
    <row r="102" spans="1:13" x14ac:dyDescent="0.25">
      <c r="A102" s="15">
        <v>21902</v>
      </c>
      <c r="B102" s="16" t="s">
        <v>74</v>
      </c>
      <c r="C102" s="20"/>
      <c r="D102" s="20">
        <v>0</v>
      </c>
      <c r="E102" s="18">
        <f>'FEB JL 24'!E102+'MAR 24'!E102+'APR 24'!E102</f>
        <v>0</v>
      </c>
      <c r="F102" s="19">
        <f>'FEB JL 24'!F102+'MAR 24'!F102+'APR 24'!F102</f>
        <v>0</v>
      </c>
      <c r="G102" s="94"/>
      <c r="H102" s="94">
        <f t="shared" si="7"/>
        <v>0</v>
      </c>
      <c r="I102" s="39"/>
      <c r="J102" s="40"/>
      <c r="M102" s="24"/>
    </row>
    <row r="103" spans="1:13" x14ac:dyDescent="0.25">
      <c r="A103" s="15">
        <v>21903</v>
      </c>
      <c r="B103" s="16" t="s">
        <v>75</v>
      </c>
      <c r="C103" s="20"/>
      <c r="D103" s="20">
        <v>0</v>
      </c>
      <c r="E103" s="18">
        <f>'FEB JL 24'!E103+'MAR 24'!E103+'APR 24'!E103</f>
        <v>0</v>
      </c>
      <c r="F103" s="19">
        <f>'FEB JL 24'!F103+'MAR 24'!F103+'APR 24'!F103</f>
        <v>0</v>
      </c>
      <c r="G103" s="94"/>
      <c r="H103" s="94">
        <f>D103-E103+F103</f>
        <v>0</v>
      </c>
      <c r="I103" s="39"/>
      <c r="J103" s="40"/>
      <c r="M103" s="24"/>
    </row>
    <row r="104" spans="1:13" x14ac:dyDescent="0.25">
      <c r="A104" s="15"/>
      <c r="B104" s="16"/>
      <c r="C104" s="20"/>
      <c r="D104" s="30">
        <v>0</v>
      </c>
      <c r="E104" s="28">
        <f>SUM(E102:E103)</f>
        <v>0</v>
      </c>
      <c r="F104" s="28">
        <f>SUM(F102:F103)</f>
        <v>0</v>
      </c>
      <c r="G104" s="95"/>
      <c r="H104" s="95">
        <f>D104-E104+F104</f>
        <v>0</v>
      </c>
      <c r="I104" s="79"/>
      <c r="J104" s="40"/>
      <c r="M104" s="24"/>
    </row>
    <row r="105" spans="1:13" x14ac:dyDescent="0.25">
      <c r="A105" s="15"/>
      <c r="B105" s="16"/>
      <c r="C105" s="20"/>
      <c r="D105" s="20">
        <v>0</v>
      </c>
      <c r="E105" s="38"/>
      <c r="F105" s="38"/>
      <c r="G105" s="94"/>
      <c r="H105" s="94"/>
      <c r="I105" s="39"/>
      <c r="J105" s="40"/>
      <c r="M105" s="24"/>
    </row>
    <row r="106" spans="1:13" x14ac:dyDescent="0.25">
      <c r="A106" s="15">
        <v>22204</v>
      </c>
      <c r="B106" s="16" t="s">
        <v>76</v>
      </c>
      <c r="C106" s="20"/>
      <c r="D106" s="20">
        <v>34744697</v>
      </c>
      <c r="E106" s="18">
        <f>'FEB JL 24'!E106+'MAR 24'!E106+'APR 24'!E106</f>
        <v>0</v>
      </c>
      <c r="F106" s="19">
        <f>'FEB JL 24'!F106+'MAR 24'!F106+'APR 24'!F106</f>
        <v>0</v>
      </c>
      <c r="G106" s="94"/>
      <c r="H106" s="94">
        <f t="shared" si="7"/>
        <v>34744697</v>
      </c>
      <c r="I106" s="39"/>
      <c r="J106" s="40"/>
      <c r="M106" s="24"/>
    </row>
    <row r="107" spans="1:13" x14ac:dyDescent="0.25">
      <c r="A107" s="15">
        <v>22206</v>
      </c>
      <c r="B107" s="16" t="s">
        <v>77</v>
      </c>
      <c r="C107" s="20"/>
      <c r="D107" s="20">
        <v>56185444</v>
      </c>
      <c r="E107" s="18">
        <f>'FEB JL 24'!E107+'MAR 24'!E107+'APR 24'!E107</f>
        <v>0</v>
      </c>
      <c r="F107" s="19">
        <f>'FEB JL 24'!F107+'MAR 24'!F107+'APR 24'!F107</f>
        <v>0</v>
      </c>
      <c r="G107" s="94"/>
      <c r="H107" s="94">
        <f t="shared" si="7"/>
        <v>56185444</v>
      </c>
      <c r="I107" s="39"/>
      <c r="J107" s="40"/>
      <c r="M107" s="24"/>
    </row>
    <row r="108" spans="1:13" x14ac:dyDescent="0.25">
      <c r="A108" s="54">
        <v>22208</v>
      </c>
      <c r="B108" s="25" t="s">
        <v>78</v>
      </c>
      <c r="C108" s="20"/>
      <c r="D108" s="20">
        <v>42586196</v>
      </c>
      <c r="E108" s="18">
        <f>'FEB JL 24'!E108+'MAR 24'!E108+'APR 24'!E108</f>
        <v>0</v>
      </c>
      <c r="F108" s="19">
        <f>'FEB JL 24'!F108+'MAR 24'!F108+'APR 24'!F108</f>
        <v>0</v>
      </c>
      <c r="G108" s="96"/>
      <c r="H108" s="94">
        <f t="shared" si="7"/>
        <v>42586196</v>
      </c>
      <c r="I108" s="39"/>
      <c r="J108" s="40"/>
      <c r="M108" s="24"/>
    </row>
    <row r="109" spans="1:13" x14ac:dyDescent="0.25">
      <c r="A109" s="15"/>
      <c r="B109" s="16"/>
      <c r="C109" s="20"/>
      <c r="D109" s="30">
        <v>133516337</v>
      </c>
      <c r="E109" s="53">
        <f>SUM(E106:E108)</f>
        <v>0</v>
      </c>
      <c r="F109" s="53">
        <f>SUM(F106:F108)</f>
        <v>0</v>
      </c>
      <c r="G109" s="95"/>
      <c r="H109" s="95">
        <f>D109-E109+F109</f>
        <v>133516337</v>
      </c>
      <c r="I109" s="79"/>
      <c r="J109" s="40"/>
      <c r="M109" s="24"/>
    </row>
    <row r="110" spans="1:13" x14ac:dyDescent="0.25">
      <c r="A110" s="15"/>
      <c r="B110" s="16"/>
      <c r="C110" s="20"/>
      <c r="D110" s="30"/>
      <c r="E110" s="53"/>
      <c r="F110" s="53"/>
      <c r="G110" s="95"/>
      <c r="H110" s="95"/>
      <c r="I110" s="79"/>
      <c r="J110" s="40"/>
      <c r="M110" s="24"/>
    </row>
    <row r="111" spans="1:13" x14ac:dyDescent="0.25">
      <c r="A111" s="54">
        <v>31104</v>
      </c>
      <c r="B111" s="25" t="s">
        <v>79</v>
      </c>
      <c r="C111" s="20"/>
      <c r="D111" s="20">
        <v>58960444</v>
      </c>
      <c r="E111" s="18">
        <f>'FEB JL 24'!E111+'MAR 24'!E111+'APR 24'!E111</f>
        <v>0</v>
      </c>
      <c r="F111" s="19">
        <f>'FEB JL 24'!F111+'MAR 24'!F111+'APR 24'!F111</f>
        <v>0</v>
      </c>
      <c r="G111" s="94"/>
      <c r="H111" s="94">
        <f>D111-E111+F111</f>
        <v>58960444</v>
      </c>
      <c r="I111" s="39"/>
      <c r="J111" s="40"/>
      <c r="M111" s="24"/>
    </row>
    <row r="112" spans="1:13" x14ac:dyDescent="0.25">
      <c r="A112" s="15"/>
      <c r="B112" s="16"/>
      <c r="C112" s="20"/>
      <c r="D112" s="30">
        <v>58960444</v>
      </c>
      <c r="E112" s="53">
        <f>E111</f>
        <v>0</v>
      </c>
      <c r="F112" s="53">
        <f>SUM(F111)</f>
        <v>0</v>
      </c>
      <c r="G112" s="95"/>
      <c r="H112" s="95">
        <f>D112-E112+F112</f>
        <v>58960444</v>
      </c>
      <c r="I112" s="39"/>
      <c r="J112" s="40"/>
      <c r="M112" s="24"/>
    </row>
    <row r="113" spans="1:13" x14ac:dyDescent="0.25">
      <c r="A113" s="15"/>
      <c r="B113" s="16"/>
      <c r="C113" s="20"/>
      <c r="D113" s="30"/>
      <c r="E113" s="53"/>
      <c r="F113" s="53"/>
      <c r="G113" s="95"/>
      <c r="H113" s="95"/>
      <c r="I113" s="39"/>
      <c r="J113" s="40"/>
      <c r="M113" s="24"/>
    </row>
    <row r="114" spans="1:13" x14ac:dyDescent="0.25">
      <c r="A114" s="15">
        <v>31101</v>
      </c>
      <c r="B114" s="16" t="s">
        <v>80</v>
      </c>
      <c r="C114" s="20"/>
      <c r="D114" s="20">
        <v>25000000</v>
      </c>
      <c r="E114" s="18">
        <f>'FEB JL 24'!E114+'MAR 24'!E114+'APR 24'!E114</f>
        <v>0</v>
      </c>
      <c r="F114" s="19">
        <f>'FEB JL 24'!F114+'MAR 24'!F114+'APR 24'!F114</f>
        <v>0</v>
      </c>
      <c r="G114" s="94"/>
      <c r="H114" s="94">
        <f t="shared" ref="H114:H140" si="9">D114-E114+F114</f>
        <v>25000000</v>
      </c>
      <c r="I114" s="39"/>
      <c r="J114" s="40"/>
      <c r="M114" s="24"/>
    </row>
    <row r="115" spans="1:13" x14ac:dyDescent="0.25">
      <c r="A115" s="15">
        <v>31102</v>
      </c>
      <c r="B115" s="16" t="s">
        <v>81</v>
      </c>
      <c r="C115" s="20"/>
      <c r="D115" s="20">
        <v>10641156851</v>
      </c>
      <c r="E115" s="18">
        <f>'FEB JL 24'!E115+'MAR 24'!E115+'APR 24'!E115</f>
        <v>0</v>
      </c>
      <c r="F115" s="19">
        <f>'FEB JL 24'!F115+'MAR 24'!F115+'APR 24'!F115</f>
        <v>0</v>
      </c>
      <c r="G115" s="94"/>
      <c r="H115" s="94">
        <f t="shared" si="9"/>
        <v>10641156851</v>
      </c>
      <c r="I115" s="39"/>
      <c r="J115" s="40"/>
      <c r="M115" s="24"/>
    </row>
    <row r="116" spans="1:13" x14ac:dyDescent="0.25">
      <c r="A116" s="15">
        <v>31103</v>
      </c>
      <c r="B116" s="16" t="s">
        <v>82</v>
      </c>
      <c r="C116" s="20"/>
      <c r="D116" s="20">
        <v>0</v>
      </c>
      <c r="E116" s="18">
        <f>'FEB JL 24'!E116+'MAR 24'!E116+'APR 24'!E116</f>
        <v>0</v>
      </c>
      <c r="F116" s="19">
        <f>'FEB JL 24'!F116+'MAR 24'!F116+'APR 24'!F116</f>
        <v>0</v>
      </c>
      <c r="G116" s="94"/>
      <c r="H116" s="94">
        <f t="shared" si="9"/>
        <v>0</v>
      </c>
      <c r="I116" s="39"/>
      <c r="J116" s="40"/>
      <c r="M116" s="24"/>
    </row>
    <row r="117" spans="1:13" x14ac:dyDescent="0.25">
      <c r="A117" s="15"/>
      <c r="B117" s="16"/>
      <c r="C117" s="20"/>
      <c r="D117" s="30">
        <v>10666156851</v>
      </c>
      <c r="E117" s="53">
        <f>SUM(E114:E116)</f>
        <v>0</v>
      </c>
      <c r="F117" s="53">
        <f>SUM(F114:F116)</f>
        <v>0</v>
      </c>
      <c r="G117" s="95"/>
      <c r="H117" s="95">
        <f>D117-E117+F117</f>
        <v>10666156851</v>
      </c>
      <c r="I117" s="79"/>
      <c r="J117" s="40"/>
      <c r="M117" s="24"/>
    </row>
    <row r="118" spans="1:13" x14ac:dyDescent="0.25">
      <c r="A118" s="15"/>
      <c r="B118" s="16"/>
      <c r="C118" s="20"/>
      <c r="D118" s="20">
        <v>0</v>
      </c>
      <c r="E118" s="38"/>
      <c r="F118" s="38"/>
      <c r="G118" s="94"/>
      <c r="H118" s="94">
        <f t="shared" si="9"/>
        <v>0</v>
      </c>
      <c r="I118" s="39"/>
      <c r="J118" s="40"/>
      <c r="M118" s="24"/>
    </row>
    <row r="119" spans="1:13" x14ac:dyDescent="0.25">
      <c r="A119" s="15">
        <v>32102</v>
      </c>
      <c r="B119" s="16" t="s">
        <v>83</v>
      </c>
      <c r="C119" s="20"/>
      <c r="D119" s="20">
        <v>132763044</v>
      </c>
      <c r="E119" s="18">
        <f>'FEB JL 24'!E119+'MAR 24'!E119+'APR 24'!E119</f>
        <v>0</v>
      </c>
      <c r="F119" s="19">
        <f>'FEB JL 24'!F119+'MAR 24'!F119+'APR 24'!F119</f>
        <v>39385500</v>
      </c>
      <c r="G119" s="94"/>
      <c r="H119" s="94">
        <f t="shared" si="9"/>
        <v>172148544</v>
      </c>
      <c r="I119" s="39"/>
      <c r="J119" s="40"/>
      <c r="M119" s="24"/>
    </row>
    <row r="120" spans="1:13" x14ac:dyDescent="0.25">
      <c r="A120" s="15"/>
      <c r="B120" s="16"/>
      <c r="C120" s="20"/>
      <c r="D120" s="30">
        <v>132763044</v>
      </c>
      <c r="E120" s="28">
        <f>SUM(E119)</f>
        <v>0</v>
      </c>
      <c r="F120" s="28">
        <f>SUM(F119)</f>
        <v>39385500</v>
      </c>
      <c r="G120" s="94"/>
      <c r="H120" s="95">
        <f t="shared" si="9"/>
        <v>172148544</v>
      </c>
      <c r="I120" s="39"/>
      <c r="J120" s="40"/>
      <c r="M120" s="24"/>
    </row>
    <row r="121" spans="1:13" x14ac:dyDescent="0.25">
      <c r="A121" s="15"/>
      <c r="B121" s="16"/>
      <c r="C121" s="20"/>
      <c r="D121" s="20"/>
      <c r="E121" s="38"/>
      <c r="F121" s="38"/>
      <c r="G121" s="94"/>
      <c r="H121" s="94"/>
      <c r="I121" s="39"/>
      <c r="J121" s="40"/>
      <c r="M121" s="24"/>
    </row>
    <row r="122" spans="1:13" x14ac:dyDescent="0.25">
      <c r="A122" s="15">
        <v>32002</v>
      </c>
      <c r="B122" s="16" t="s">
        <v>84</v>
      </c>
      <c r="C122" s="20"/>
      <c r="D122" s="20">
        <v>-2426613412</v>
      </c>
      <c r="E122" s="18">
        <f>'FEB JL 24'!E122+'MAR 24'!E122+'APR 24'!E122</f>
        <v>0</v>
      </c>
      <c r="F122" s="19">
        <f>'FEB JL 24'!F122+'MAR 24'!F122+'APR 24'!F122</f>
        <v>0</v>
      </c>
      <c r="G122" s="94"/>
      <c r="H122" s="94">
        <f t="shared" si="9"/>
        <v>-2426613412</v>
      </c>
      <c r="I122" s="39"/>
      <c r="J122" s="40"/>
      <c r="M122" s="24"/>
    </row>
    <row r="123" spans="1:13" x14ac:dyDescent="0.25">
      <c r="A123" s="15">
        <v>32002</v>
      </c>
      <c r="B123" s="16" t="s">
        <v>85</v>
      </c>
      <c r="C123" s="20"/>
      <c r="D123" s="20">
        <v>51631298</v>
      </c>
      <c r="E123" s="18">
        <f>'FEB JL 24'!E123+'MAR 24'!E123+'APR 24'!E123</f>
        <v>0</v>
      </c>
      <c r="F123" s="19">
        <f>'FEB JL 24'!F123+'MAR 24'!F123+'APR 24'!F123</f>
        <v>0</v>
      </c>
      <c r="G123" s="94"/>
      <c r="H123" s="94">
        <f t="shared" si="9"/>
        <v>51631298</v>
      </c>
      <c r="I123" s="39"/>
      <c r="J123" s="40"/>
      <c r="M123" s="24"/>
    </row>
    <row r="124" spans="1:13" x14ac:dyDescent="0.25">
      <c r="A124" s="15"/>
      <c r="B124" s="16"/>
      <c r="C124" s="20"/>
      <c r="D124" s="30">
        <v>-2374982114</v>
      </c>
      <c r="E124" s="29">
        <f>SUM(E122:E123)</f>
        <v>0</v>
      </c>
      <c r="F124" s="29">
        <f>SUM(F122:F123)</f>
        <v>0</v>
      </c>
      <c r="G124" s="95"/>
      <c r="H124" s="95">
        <f>D124-E124+F124</f>
        <v>-2374982114</v>
      </c>
      <c r="I124" s="79"/>
      <c r="J124" s="40"/>
      <c r="M124" s="24"/>
    </row>
    <row r="125" spans="1:13" x14ac:dyDescent="0.25">
      <c r="A125" s="32"/>
      <c r="B125" s="16"/>
      <c r="C125" s="20"/>
      <c r="D125" s="20">
        <v>0</v>
      </c>
      <c r="E125" s="29"/>
      <c r="F125" s="29"/>
      <c r="G125" s="94"/>
      <c r="H125" s="94">
        <f t="shared" si="9"/>
        <v>0</v>
      </c>
      <c r="I125" s="80"/>
      <c r="J125" s="81"/>
      <c r="K125" t="s">
        <v>103</v>
      </c>
      <c r="L125" t="s">
        <v>87</v>
      </c>
      <c r="M125" s="24"/>
    </row>
    <row r="126" spans="1:13" x14ac:dyDescent="0.25">
      <c r="A126" s="15">
        <v>41101</v>
      </c>
      <c r="B126" s="16" t="s">
        <v>88</v>
      </c>
      <c r="C126" s="20"/>
      <c r="D126" s="20">
        <v>0</v>
      </c>
      <c r="E126" s="18">
        <f>'FEB JL 24'!E126+'MAR 24'!E126+'APR 24'!E126</f>
        <v>0</v>
      </c>
      <c r="F126" s="19">
        <f>'FEB JL 24'!F126+'MAR 24'!F126+'APR 24'!F126</f>
        <v>288954218</v>
      </c>
      <c r="G126" s="94"/>
      <c r="H126" s="94">
        <f t="shared" si="9"/>
        <v>288954218</v>
      </c>
      <c r="I126" s="39"/>
      <c r="J126" s="34">
        <f>H126</f>
        <v>288954218</v>
      </c>
      <c r="K126" s="37">
        <f>'FEB JL 24'!K126+'MAR 24'!K126+'APR 24'!K126</f>
        <v>128749098</v>
      </c>
      <c r="L126" s="26">
        <f>'FEB JL 24'!L126+'MAR 24'!L126+'APR 24'!L126</f>
        <v>160205120</v>
      </c>
      <c r="M126" s="24"/>
    </row>
    <row r="127" spans="1:13" x14ac:dyDescent="0.25">
      <c r="A127" s="15">
        <v>41102</v>
      </c>
      <c r="B127" s="16" t="s">
        <v>89</v>
      </c>
      <c r="C127" s="20"/>
      <c r="D127" s="20">
        <v>0</v>
      </c>
      <c r="E127" s="18">
        <f>'FEB JL 24'!E127+'MAR 24'!E127+'APR 24'!E127</f>
        <v>0</v>
      </c>
      <c r="F127" s="19">
        <f>'FEB JL 24'!F127+'MAR 24'!F127+'APR 24'!F127</f>
        <v>18597500</v>
      </c>
      <c r="G127" s="94"/>
      <c r="H127" s="94">
        <f t="shared" si="9"/>
        <v>18597500</v>
      </c>
      <c r="I127" s="39"/>
      <c r="J127" s="34">
        <f t="shared" ref="J127:J137" si="10">H127</f>
        <v>18597500</v>
      </c>
      <c r="K127" s="26"/>
      <c r="M127" s="24"/>
    </row>
    <row r="128" spans="1:13" x14ac:dyDescent="0.25">
      <c r="A128" s="15">
        <v>41102</v>
      </c>
      <c r="B128" s="16" t="s">
        <v>90</v>
      </c>
      <c r="C128" s="20"/>
      <c r="D128" s="20">
        <v>0</v>
      </c>
      <c r="E128" s="18">
        <f>'FEB JL 24'!E128+'MAR 24'!E128+'APR 24'!E128</f>
        <v>0</v>
      </c>
      <c r="F128" s="19">
        <f>'FEB JL 24'!F128+'MAR 24'!F128+'APR 24'!F128</f>
        <v>12687500</v>
      </c>
      <c r="G128" s="94"/>
      <c r="H128" s="94">
        <f t="shared" si="9"/>
        <v>12687500</v>
      </c>
      <c r="I128" s="39"/>
      <c r="J128" s="34">
        <f t="shared" si="10"/>
        <v>12687500</v>
      </c>
      <c r="M128" s="24"/>
    </row>
    <row r="129" spans="1:13" x14ac:dyDescent="0.25">
      <c r="A129" s="15">
        <v>41102</v>
      </c>
      <c r="B129" s="16" t="s">
        <v>91</v>
      </c>
      <c r="C129" s="20"/>
      <c r="D129" s="20">
        <v>0</v>
      </c>
      <c r="E129" s="18">
        <f>'FEB JL 24'!E129+'MAR 24'!E129+'APR 24'!E129</f>
        <v>0</v>
      </c>
      <c r="F129" s="19">
        <f>'FEB JL 24'!F129+'MAR 24'!F129+'APR 24'!F129</f>
        <v>3520500</v>
      </c>
      <c r="G129" s="94"/>
      <c r="H129" s="94">
        <f t="shared" si="9"/>
        <v>3520500</v>
      </c>
      <c r="I129" s="39"/>
      <c r="J129" s="34">
        <f t="shared" si="10"/>
        <v>3520500</v>
      </c>
      <c r="K129" s="26">
        <f>SUM(J127:J129)</f>
        <v>34805500</v>
      </c>
      <c r="M129" s="24"/>
    </row>
    <row r="130" spans="1:13" x14ac:dyDescent="0.25">
      <c r="A130" s="15">
        <v>41116</v>
      </c>
      <c r="B130" s="16" t="s">
        <v>92</v>
      </c>
      <c r="C130" s="20"/>
      <c r="D130" s="20">
        <v>0</v>
      </c>
      <c r="E130" s="18">
        <f>'FEB JL 24'!E130+'MAR 24'!E130+'APR 24'!E130</f>
        <v>0</v>
      </c>
      <c r="F130" s="19">
        <f>'FEB JL 24'!F130+'MAR 24'!F130+'APR 24'!F130</f>
        <v>470862432</v>
      </c>
      <c r="G130" s="94"/>
      <c r="H130" s="94">
        <f t="shared" si="9"/>
        <v>470862432</v>
      </c>
      <c r="I130" s="39"/>
      <c r="J130" s="34">
        <f t="shared" si="10"/>
        <v>470862432</v>
      </c>
      <c r="K130" s="26"/>
      <c r="M130" s="24"/>
    </row>
    <row r="131" spans="1:13" x14ac:dyDescent="0.25">
      <c r="A131" s="15">
        <v>41117</v>
      </c>
      <c r="B131" s="16" t="s">
        <v>93</v>
      </c>
      <c r="C131" s="20"/>
      <c r="D131" s="20">
        <v>0</v>
      </c>
      <c r="E131" s="18">
        <f>'FEB JL 24'!E131+'MAR 24'!E131+'APR 24'!E131</f>
        <v>0</v>
      </c>
      <c r="F131" s="19">
        <f>'FEB JL 24'!F131+'MAR 24'!F131+'APR 24'!F131</f>
        <v>0</v>
      </c>
      <c r="G131" s="94"/>
      <c r="H131" s="94">
        <f t="shared" si="9"/>
        <v>0</v>
      </c>
      <c r="I131" s="39"/>
      <c r="J131" s="34">
        <f t="shared" si="10"/>
        <v>0</v>
      </c>
      <c r="M131" s="24"/>
    </row>
    <row r="132" spans="1:13" x14ac:dyDescent="0.25">
      <c r="A132" s="15">
        <v>41110</v>
      </c>
      <c r="B132" s="16" t="s">
        <v>94</v>
      </c>
      <c r="C132" s="20"/>
      <c r="D132" s="20">
        <v>0</v>
      </c>
      <c r="E132" s="18">
        <f>'FEB JL 24'!E132+'MAR 24'!E132+'APR 24'!E132</f>
        <v>0</v>
      </c>
      <c r="F132" s="19">
        <f>'FEB JL 24'!F132+'MAR 24'!F132+'APR 24'!F132</f>
        <v>0</v>
      </c>
      <c r="G132" s="94"/>
      <c r="H132" s="94">
        <f t="shared" si="9"/>
        <v>0</v>
      </c>
      <c r="I132" s="39"/>
      <c r="J132" s="34">
        <f t="shared" si="10"/>
        <v>0</v>
      </c>
      <c r="M132" s="24"/>
    </row>
    <row r="133" spans="1:13" x14ac:dyDescent="0.25">
      <c r="A133" s="15">
        <v>41118</v>
      </c>
      <c r="B133" s="16" t="s">
        <v>95</v>
      </c>
      <c r="C133" s="20"/>
      <c r="D133" s="20">
        <v>0</v>
      </c>
      <c r="E133" s="18">
        <f>'FEB JL 24'!E133+'MAR 24'!E133+'APR 24'!E133</f>
        <v>0</v>
      </c>
      <c r="F133" s="19">
        <f>'FEB JL 24'!F133+'MAR 24'!F133+'APR 24'!F133</f>
        <v>14270300</v>
      </c>
      <c r="G133" s="94"/>
      <c r="H133" s="94">
        <f t="shared" si="9"/>
        <v>14270300</v>
      </c>
      <c r="I133" s="39"/>
      <c r="J133" s="34">
        <f t="shared" si="10"/>
        <v>14270300</v>
      </c>
      <c r="M133" s="24"/>
    </row>
    <row r="134" spans="1:13" x14ac:dyDescent="0.25">
      <c r="A134" s="15">
        <v>41125</v>
      </c>
      <c r="B134" s="16" t="s">
        <v>96</v>
      </c>
      <c r="C134" s="20"/>
      <c r="D134" s="20">
        <v>0</v>
      </c>
      <c r="E134" s="18">
        <f>'FEB JL 24'!E134+'MAR 24'!E134+'APR 24'!E134</f>
        <v>0</v>
      </c>
      <c r="F134" s="19">
        <f>'FEB JL 24'!F134+'MAR 24'!F134+'APR 24'!F134</f>
        <v>22969639</v>
      </c>
      <c r="G134" s="94"/>
      <c r="H134" s="94">
        <f t="shared" si="9"/>
        <v>22969639</v>
      </c>
      <c r="I134" s="80"/>
      <c r="J134" s="34">
        <f t="shared" si="10"/>
        <v>22969639</v>
      </c>
      <c r="K134" s="26"/>
      <c r="M134" s="24"/>
    </row>
    <row r="135" spans="1:13" x14ac:dyDescent="0.25">
      <c r="A135" s="15">
        <v>41126</v>
      </c>
      <c r="B135" s="16" t="s">
        <v>97</v>
      </c>
      <c r="C135" s="20"/>
      <c r="D135" s="20">
        <v>0</v>
      </c>
      <c r="E135" s="18">
        <f>'FEB JL 24'!E135+'MAR 24'!E135+'APR 24'!E135</f>
        <v>0</v>
      </c>
      <c r="F135" s="19">
        <f>'FEB JL 24'!F135+'MAR 24'!F135+'APR 24'!F135</f>
        <v>0</v>
      </c>
      <c r="G135" s="94"/>
      <c r="H135" s="94">
        <f t="shared" si="9"/>
        <v>0</v>
      </c>
      <c r="I135" s="80"/>
      <c r="J135" s="34">
        <f t="shared" si="10"/>
        <v>0</v>
      </c>
      <c r="M135" s="24"/>
    </row>
    <row r="136" spans="1:13" x14ac:dyDescent="0.25">
      <c r="A136" s="15">
        <v>41127</v>
      </c>
      <c r="B136" s="16" t="s">
        <v>98</v>
      </c>
      <c r="C136" s="20"/>
      <c r="D136" s="20">
        <v>0</v>
      </c>
      <c r="E136" s="18">
        <f>'FEB JL 24'!E136+'MAR 24'!E136+'APR 24'!E136</f>
        <v>0</v>
      </c>
      <c r="F136" s="19">
        <f>'FEB JL 24'!F136+'MAR 24'!F136+'APR 24'!F136</f>
        <v>2750000</v>
      </c>
      <c r="G136" s="94"/>
      <c r="H136" s="94">
        <f t="shared" si="9"/>
        <v>2750000</v>
      </c>
      <c r="I136" s="80"/>
      <c r="J136" s="34">
        <f t="shared" si="10"/>
        <v>2750000</v>
      </c>
      <c r="M136" s="24"/>
    </row>
    <row r="137" spans="1:13" x14ac:dyDescent="0.25">
      <c r="A137" s="15">
        <v>41128</v>
      </c>
      <c r="B137" s="16" t="s">
        <v>99</v>
      </c>
      <c r="C137" s="20"/>
      <c r="D137" s="20">
        <v>0</v>
      </c>
      <c r="E137" s="18">
        <f>'FEB JL 24'!E137+'MAR 24'!E137+'APR 24'!E137</f>
        <v>0</v>
      </c>
      <c r="F137" s="19">
        <f>'FEB JL 24'!F137+'MAR 24'!F137+'APR 24'!F137</f>
        <v>0</v>
      </c>
      <c r="G137" s="94"/>
      <c r="H137" s="94">
        <f t="shared" si="9"/>
        <v>0</v>
      </c>
      <c r="I137" s="80"/>
      <c r="J137" s="34">
        <f t="shared" si="10"/>
        <v>0</v>
      </c>
      <c r="M137" s="24"/>
    </row>
    <row r="138" spans="1:13" x14ac:dyDescent="0.25">
      <c r="A138" s="15">
        <v>41129</v>
      </c>
      <c r="B138" s="16" t="s">
        <v>100</v>
      </c>
      <c r="C138" s="20"/>
      <c r="D138" s="20">
        <v>0</v>
      </c>
      <c r="E138" s="18">
        <f>'FEB JL 24'!E138+'MAR 24'!E138+'APR 24'!E138</f>
        <v>0</v>
      </c>
      <c r="F138" s="19">
        <f>'FEB JL 24'!F138+'MAR 24'!F138+'APR 24'!F138</f>
        <v>36916702</v>
      </c>
      <c r="G138" s="94"/>
      <c r="H138" s="94">
        <f t="shared" si="9"/>
        <v>36916702</v>
      </c>
      <c r="I138" s="80"/>
      <c r="J138" s="34">
        <f>H138</f>
        <v>36916702</v>
      </c>
      <c r="M138" s="24"/>
    </row>
    <row r="139" spans="1:13" x14ac:dyDescent="0.25">
      <c r="A139" s="15">
        <v>41130</v>
      </c>
      <c r="B139" s="16" t="s">
        <v>101</v>
      </c>
      <c r="C139" s="20"/>
      <c r="D139" s="20">
        <v>0</v>
      </c>
      <c r="E139" s="18">
        <f>'FEB JL 24'!E139+'MAR 24'!E139+'APR 24'!E139</f>
        <v>0</v>
      </c>
      <c r="F139" s="19">
        <f>'FEB JL 24'!F139+'MAR 24'!F139+'APR 24'!F139</f>
        <v>0</v>
      </c>
      <c r="G139" s="94"/>
      <c r="H139" s="94">
        <f t="shared" si="9"/>
        <v>0</v>
      </c>
      <c r="I139" s="80"/>
      <c r="J139" s="34">
        <f t="shared" ref="J139:J140" si="11">H139</f>
        <v>0</v>
      </c>
      <c r="M139" s="24"/>
    </row>
    <row r="140" spans="1:13" x14ac:dyDescent="0.25">
      <c r="A140" s="15">
        <v>41131</v>
      </c>
      <c r="B140" s="16" t="s">
        <v>102</v>
      </c>
      <c r="C140" s="20"/>
      <c r="D140" s="20">
        <v>0</v>
      </c>
      <c r="E140" s="18">
        <f>'FEB JL 24'!E140+'MAR 24'!E140+'APR 24'!E140</f>
        <v>0</v>
      </c>
      <c r="F140" s="19">
        <f>'FEB JL 24'!F140+'MAR 24'!F140+'APR 24'!F140</f>
        <v>0</v>
      </c>
      <c r="G140" s="94"/>
      <c r="H140" s="94">
        <f t="shared" si="9"/>
        <v>0</v>
      </c>
      <c r="I140" s="80"/>
      <c r="J140" s="34">
        <f t="shared" si="11"/>
        <v>0</v>
      </c>
      <c r="M140" s="24"/>
    </row>
    <row r="141" spans="1:13" x14ac:dyDescent="0.25">
      <c r="A141" s="55"/>
      <c r="B141" s="56"/>
      <c r="C141" s="20"/>
      <c r="D141" s="30">
        <v>0</v>
      </c>
      <c r="E141" s="28">
        <f>SUM(E126:E139)</f>
        <v>0</v>
      </c>
      <c r="F141" s="28">
        <f>SUM(F126:F140)</f>
        <v>871528791</v>
      </c>
      <c r="G141" s="95"/>
      <c r="H141" s="95">
        <f>D141-E141+F141</f>
        <v>871528791</v>
      </c>
      <c r="I141" s="87"/>
      <c r="J141" s="58">
        <f>H141</f>
        <v>871528791</v>
      </c>
      <c r="K141" s="26"/>
      <c r="M141" s="24"/>
    </row>
    <row r="142" spans="1:13" x14ac:dyDescent="0.25">
      <c r="A142" s="32"/>
      <c r="B142" s="16"/>
      <c r="C142" s="20"/>
      <c r="D142" s="20">
        <v>0</v>
      </c>
      <c r="E142" s="38"/>
      <c r="F142" s="38"/>
      <c r="G142" s="94"/>
      <c r="H142" s="94">
        <f>D142-E142+F142</f>
        <v>0</v>
      </c>
      <c r="I142" s="80"/>
      <c r="J142" s="81"/>
      <c r="K142" t="s">
        <v>103</v>
      </c>
      <c r="L142" t="s">
        <v>87</v>
      </c>
      <c r="M142" s="24"/>
    </row>
    <row r="143" spans="1:13" x14ac:dyDescent="0.25">
      <c r="A143" s="15">
        <v>51101</v>
      </c>
      <c r="B143" s="16" t="s">
        <v>104</v>
      </c>
      <c r="C143" s="20">
        <v>0</v>
      </c>
      <c r="D143" s="20"/>
      <c r="E143" s="18">
        <f>'FEB JL 24'!E143+'MAR 24'!E143+'APR 24'!E143</f>
        <v>158245374</v>
      </c>
      <c r="F143" s="19">
        <f>'FEB JL 24'!F143+'MAR 24'!F143+'APR 24'!F143</f>
        <v>0</v>
      </c>
      <c r="G143" s="94">
        <f>C143+E143-F143</f>
        <v>158245374</v>
      </c>
      <c r="H143" s="94"/>
      <c r="I143" s="34">
        <f t="shared" ref="I143:I157" si="12">G143</f>
        <v>158245374</v>
      </c>
      <c r="J143" s="40"/>
      <c r="K143" s="37">
        <f>'FEB JL 24'!K143+'MAR 24'!K143+'APR 24'!K143</f>
        <v>92052174</v>
      </c>
      <c r="L143" s="26">
        <f>'FEB JL 24'!L143+'MAR 24'!L143+'APR 24'!L143</f>
        <v>66193200</v>
      </c>
      <c r="M143" s="24"/>
    </row>
    <row r="144" spans="1:13" x14ac:dyDescent="0.25">
      <c r="A144" s="15">
        <v>51102</v>
      </c>
      <c r="B144" s="16" t="s">
        <v>105</v>
      </c>
      <c r="C144" s="20">
        <v>0</v>
      </c>
      <c r="D144" s="20"/>
      <c r="E144" s="18">
        <f>'FEB JL 24'!E144+'MAR 24'!E144+'APR 24'!E144</f>
        <v>9555134</v>
      </c>
      <c r="F144" s="19">
        <f>'FEB JL 24'!F144+'MAR 24'!F144+'APR 24'!F144</f>
        <v>0</v>
      </c>
      <c r="G144" s="94">
        <f t="shared" ref="G144:G156" si="13">C144+E144-F144</f>
        <v>9555134</v>
      </c>
      <c r="H144" s="94"/>
      <c r="I144" s="34">
        <f t="shared" si="12"/>
        <v>9555134</v>
      </c>
      <c r="J144" s="40"/>
      <c r="M144" s="24"/>
    </row>
    <row r="145" spans="1:13" x14ac:dyDescent="0.25">
      <c r="A145" s="15">
        <v>51102</v>
      </c>
      <c r="B145" s="16" t="s">
        <v>106</v>
      </c>
      <c r="C145" s="20">
        <v>0</v>
      </c>
      <c r="D145" s="20"/>
      <c r="E145" s="18">
        <f>'FEB JL 24'!E145+'MAR 24'!E145+'APR 24'!E145</f>
        <v>4801900</v>
      </c>
      <c r="F145" s="19">
        <f>'FEB JL 24'!F145+'MAR 24'!F145+'APR 24'!F145</f>
        <v>0</v>
      </c>
      <c r="G145" s="94">
        <f t="shared" si="13"/>
        <v>4801900</v>
      </c>
      <c r="H145" s="94"/>
      <c r="I145" s="34">
        <f t="shared" si="12"/>
        <v>4801900</v>
      </c>
      <c r="J145" s="40"/>
      <c r="L145">
        <v>270</v>
      </c>
      <c r="M145" s="24"/>
    </row>
    <row r="146" spans="1:13" x14ac:dyDescent="0.25">
      <c r="A146" s="15">
        <v>51102</v>
      </c>
      <c r="B146" s="16" t="s">
        <v>107</v>
      </c>
      <c r="C146" s="20">
        <v>0</v>
      </c>
      <c r="D146" s="20"/>
      <c r="E146" s="18">
        <f>'FEB JL 24'!E146+'MAR 24'!E146+'APR 24'!E146</f>
        <v>1243000</v>
      </c>
      <c r="F146" s="19">
        <f>'FEB JL 24'!F146+'MAR 24'!F146+'APR 24'!F146</f>
        <v>0</v>
      </c>
      <c r="G146" s="94">
        <f t="shared" si="13"/>
        <v>1243000</v>
      </c>
      <c r="H146" s="94"/>
      <c r="I146" s="34">
        <f t="shared" si="12"/>
        <v>1243000</v>
      </c>
      <c r="J146" s="40"/>
      <c r="K146" s="26"/>
      <c r="M146" s="24"/>
    </row>
    <row r="147" spans="1:13" x14ac:dyDescent="0.25">
      <c r="A147" s="15">
        <v>51110</v>
      </c>
      <c r="B147" s="16" t="s">
        <v>109</v>
      </c>
      <c r="C147" s="20">
        <v>0</v>
      </c>
      <c r="D147" s="20"/>
      <c r="E147" s="18">
        <f>'FEB JL 24'!E147+'MAR 24'!E147+'APR 24'!E147</f>
        <v>0</v>
      </c>
      <c r="F147" s="19">
        <f>'FEB JL 24'!F147+'MAR 24'!F147+'APR 24'!F147</f>
        <v>0</v>
      </c>
      <c r="G147" s="94">
        <f t="shared" si="13"/>
        <v>0</v>
      </c>
      <c r="H147" s="94"/>
      <c r="I147" s="34">
        <f t="shared" si="12"/>
        <v>0</v>
      </c>
      <c r="J147" s="40"/>
      <c r="M147" s="24"/>
    </row>
    <row r="148" spans="1:13" x14ac:dyDescent="0.25">
      <c r="A148" s="15">
        <v>51116</v>
      </c>
      <c r="B148" s="16" t="s">
        <v>110</v>
      </c>
      <c r="C148" s="20">
        <v>0</v>
      </c>
      <c r="D148" s="20"/>
      <c r="E148" s="18">
        <f>'FEB JL 24'!E148+'MAR 24'!E148+'APR 24'!E148</f>
        <v>392505113.73703998</v>
      </c>
      <c r="F148" s="19">
        <f>'FEB JL 24'!F148+'MAR 24'!F148+'APR 24'!F148</f>
        <v>0</v>
      </c>
      <c r="G148" s="94">
        <f t="shared" si="13"/>
        <v>392505113.73703998</v>
      </c>
      <c r="H148" s="94"/>
      <c r="I148" s="34">
        <f t="shared" si="12"/>
        <v>392505113.73703998</v>
      </c>
      <c r="J148" s="40"/>
      <c r="M148" s="24"/>
    </row>
    <row r="149" spans="1:13" x14ac:dyDescent="0.25">
      <c r="A149" s="15">
        <v>51118</v>
      </c>
      <c r="B149" s="16" t="s">
        <v>111</v>
      </c>
      <c r="C149" s="20">
        <v>0</v>
      </c>
      <c r="D149" s="20"/>
      <c r="E149" s="18">
        <f>'FEB JL 24'!E149+'MAR 24'!E149+'APR 24'!E149</f>
        <v>12843270</v>
      </c>
      <c r="F149" s="19">
        <f>'FEB JL 24'!F149+'MAR 24'!F149+'APR 24'!F149</f>
        <v>0</v>
      </c>
      <c r="G149" s="94">
        <f t="shared" si="13"/>
        <v>12843270</v>
      </c>
      <c r="H149" s="94"/>
      <c r="I149" s="34">
        <f t="shared" si="12"/>
        <v>12843270</v>
      </c>
      <c r="J149" s="40"/>
      <c r="M149" s="24"/>
    </row>
    <row r="150" spans="1:13" x14ac:dyDescent="0.25">
      <c r="A150" s="15">
        <v>51124</v>
      </c>
      <c r="B150" s="16" t="s">
        <v>112</v>
      </c>
      <c r="C150" s="20">
        <v>0</v>
      </c>
      <c r="D150" s="20"/>
      <c r="E150" s="18">
        <f>'FEB JL 24'!E150+'MAR 24'!E150+'APR 24'!E150</f>
        <v>0</v>
      </c>
      <c r="F150" s="19">
        <f>'FEB JL 24'!F150+'MAR 24'!F150+'APR 24'!F150</f>
        <v>0</v>
      </c>
      <c r="G150" s="94">
        <f t="shared" si="13"/>
        <v>0</v>
      </c>
      <c r="H150" s="94"/>
      <c r="I150" s="34">
        <f t="shared" si="12"/>
        <v>0</v>
      </c>
      <c r="J150" s="40"/>
      <c r="M150" s="24"/>
    </row>
    <row r="151" spans="1:13" x14ac:dyDescent="0.25">
      <c r="A151" s="15">
        <v>51125</v>
      </c>
      <c r="B151" s="16" t="s">
        <v>113</v>
      </c>
      <c r="C151" s="20">
        <v>0</v>
      </c>
      <c r="D151" s="20"/>
      <c r="E151" s="18">
        <f>'FEB JL 24'!E151+'MAR 24'!E151+'APR 24'!E151</f>
        <v>22828107.156200003</v>
      </c>
      <c r="F151" s="19">
        <f>'FEB JL 24'!F151+'MAR 24'!F151+'APR 24'!F151</f>
        <v>0</v>
      </c>
      <c r="G151" s="94">
        <f t="shared" si="13"/>
        <v>22828107.156200003</v>
      </c>
      <c r="H151" s="94"/>
      <c r="I151" s="34">
        <f t="shared" si="12"/>
        <v>22828107.156200003</v>
      </c>
      <c r="J151" s="40"/>
      <c r="M151" s="24"/>
    </row>
    <row r="152" spans="1:13" x14ac:dyDescent="0.25">
      <c r="A152" s="15">
        <v>51126</v>
      </c>
      <c r="B152" s="16" t="s">
        <v>114</v>
      </c>
      <c r="C152" s="20">
        <v>0</v>
      </c>
      <c r="D152" s="20"/>
      <c r="E152" s="18">
        <f>'FEB JL 24'!E152+'MAR 24'!E152+'APR 24'!E152</f>
        <v>0</v>
      </c>
      <c r="F152" s="19">
        <f>'FEB JL 24'!F152+'MAR 24'!F152+'APR 24'!F152</f>
        <v>0</v>
      </c>
      <c r="G152" s="94">
        <f t="shared" si="13"/>
        <v>0</v>
      </c>
      <c r="H152" s="94"/>
      <c r="I152" s="34">
        <f t="shared" si="12"/>
        <v>0</v>
      </c>
      <c r="J152" s="40"/>
      <c r="M152" s="24"/>
    </row>
    <row r="153" spans="1:13" x14ac:dyDescent="0.25">
      <c r="A153" s="15">
        <v>51127</v>
      </c>
      <c r="B153" s="16" t="s">
        <v>115</v>
      </c>
      <c r="C153" s="20">
        <v>0</v>
      </c>
      <c r="D153" s="20"/>
      <c r="E153" s="18">
        <f>'FEB JL 24'!E153+'MAR 24'!E153+'APR 24'!E153</f>
        <v>0</v>
      </c>
      <c r="F153" s="19">
        <f>'FEB JL 24'!F153+'MAR 24'!F153+'APR 24'!F153</f>
        <v>0</v>
      </c>
      <c r="G153" s="94">
        <f t="shared" si="13"/>
        <v>0</v>
      </c>
      <c r="H153" s="94"/>
      <c r="I153" s="34">
        <f t="shared" si="12"/>
        <v>0</v>
      </c>
      <c r="J153" s="40"/>
      <c r="M153" s="24"/>
    </row>
    <row r="154" spans="1:13" x14ac:dyDescent="0.25">
      <c r="A154" s="15">
        <v>51128</v>
      </c>
      <c r="B154" s="16" t="s">
        <v>116</v>
      </c>
      <c r="C154" s="20">
        <v>0</v>
      </c>
      <c r="D154" s="20"/>
      <c r="E154" s="18">
        <f>'FEB JL 24'!E154+'MAR 24'!E154+'APR 24'!E154</f>
        <v>0</v>
      </c>
      <c r="F154" s="19">
        <f>'FEB JL 24'!F154+'MAR 24'!F154+'APR 24'!F154</f>
        <v>0</v>
      </c>
      <c r="G154" s="94">
        <f t="shared" si="13"/>
        <v>0</v>
      </c>
      <c r="H154" s="94"/>
      <c r="I154" s="34">
        <f t="shared" si="12"/>
        <v>0</v>
      </c>
      <c r="J154" s="40"/>
      <c r="M154" s="24"/>
    </row>
    <row r="155" spans="1:13" x14ac:dyDescent="0.25">
      <c r="A155" s="15">
        <v>51129</v>
      </c>
      <c r="B155" s="16" t="s">
        <v>117</v>
      </c>
      <c r="C155" s="20">
        <v>0</v>
      </c>
      <c r="D155" s="20"/>
      <c r="E155" s="18">
        <f>'FEB JL 24'!E155+'MAR 24'!E155+'APR 24'!E155</f>
        <v>31030619.8268</v>
      </c>
      <c r="F155" s="19">
        <f>'FEB JL 24'!F155+'MAR 24'!F155+'APR 24'!F155</f>
        <v>0</v>
      </c>
      <c r="G155" s="94">
        <f t="shared" si="13"/>
        <v>31030619.8268</v>
      </c>
      <c r="H155" s="94"/>
      <c r="I155" s="34">
        <f t="shared" si="12"/>
        <v>31030619.8268</v>
      </c>
      <c r="J155" s="40"/>
      <c r="M155" s="24"/>
    </row>
    <row r="156" spans="1:13" x14ac:dyDescent="0.25">
      <c r="A156" s="15">
        <v>51130</v>
      </c>
      <c r="B156" s="16" t="s">
        <v>118</v>
      </c>
      <c r="C156" s="20">
        <v>0</v>
      </c>
      <c r="D156" s="20"/>
      <c r="E156" s="18">
        <f>'FEB JL 24'!E156+'MAR 24'!E156+'APR 24'!E156</f>
        <v>0</v>
      </c>
      <c r="F156" s="19">
        <f>'FEB JL 24'!F156+'MAR 24'!F156+'APR 24'!F156</f>
        <v>0</v>
      </c>
      <c r="G156" s="94">
        <f t="shared" si="13"/>
        <v>0</v>
      </c>
      <c r="H156" s="94"/>
      <c r="I156" s="34">
        <f t="shared" si="12"/>
        <v>0</v>
      </c>
      <c r="J156" s="40"/>
      <c r="M156" s="24"/>
    </row>
    <row r="157" spans="1:13" x14ac:dyDescent="0.25">
      <c r="A157" s="55"/>
      <c r="B157" s="56"/>
      <c r="C157" s="30">
        <v>0</v>
      </c>
      <c r="D157" s="20"/>
      <c r="E157" s="28">
        <f>SUM(E143:E156)</f>
        <v>633052518.72004008</v>
      </c>
      <c r="F157" s="28">
        <f>SUM(F143:F156)</f>
        <v>0</v>
      </c>
      <c r="G157" s="95">
        <f>C157+E157-F157</f>
        <v>633052518.72004008</v>
      </c>
      <c r="H157" s="94"/>
      <c r="I157" s="58">
        <f t="shared" si="12"/>
        <v>633052518.72004008</v>
      </c>
      <c r="J157" s="88"/>
      <c r="K157" s="26">
        <f>J141-I157</f>
        <v>238476272.27995992</v>
      </c>
      <c r="M157" s="24"/>
    </row>
    <row r="158" spans="1:13" x14ac:dyDescent="0.25">
      <c r="A158" s="15"/>
      <c r="B158" s="16"/>
      <c r="C158" s="20">
        <v>0</v>
      </c>
      <c r="D158" s="20"/>
      <c r="E158" s="38"/>
      <c r="F158" s="38"/>
      <c r="G158" s="94">
        <f t="shared" ref="G158:G203" si="14">C158+E158-F158</f>
        <v>0</v>
      </c>
      <c r="H158" s="94"/>
      <c r="I158" s="39"/>
      <c r="J158" s="40"/>
      <c r="M158" s="24"/>
    </row>
    <row r="159" spans="1:13" x14ac:dyDescent="0.25">
      <c r="A159" s="15">
        <v>52101</v>
      </c>
      <c r="B159" s="16" t="s">
        <v>119</v>
      </c>
      <c r="C159" s="20">
        <v>0</v>
      </c>
      <c r="D159" s="20"/>
      <c r="E159" s="18">
        <f>'FEB JL 24'!E159+'MAR 24'!E159+'APR 24'!E159</f>
        <v>0</v>
      </c>
      <c r="F159" s="19">
        <f>'FEB JL 24'!F159+'MAR 24'!F159+'APR 24'!F159</f>
        <v>0</v>
      </c>
      <c r="G159" s="94">
        <f t="shared" si="14"/>
        <v>0</v>
      </c>
      <c r="H159" s="94"/>
      <c r="I159" s="81"/>
      <c r="J159" s="40"/>
      <c r="M159" s="24"/>
    </row>
    <row r="160" spans="1:13" x14ac:dyDescent="0.25">
      <c r="A160" s="55"/>
      <c r="B160" s="56"/>
      <c r="C160" s="30">
        <v>0</v>
      </c>
      <c r="D160" s="20"/>
      <c r="E160" s="28"/>
      <c r="F160" s="28"/>
      <c r="G160" s="94">
        <f t="shared" si="14"/>
        <v>0</v>
      </c>
      <c r="H160" s="94"/>
      <c r="I160" s="89"/>
      <c r="J160" s="40"/>
      <c r="M160" s="24"/>
    </row>
    <row r="161" spans="1:13" x14ac:dyDescent="0.25">
      <c r="A161" s="32"/>
      <c r="B161" s="16"/>
      <c r="C161" s="20">
        <v>0</v>
      </c>
      <c r="D161" s="20"/>
      <c r="E161" s="38"/>
      <c r="F161" s="38"/>
      <c r="G161" s="94">
        <f t="shared" si="14"/>
        <v>0</v>
      </c>
      <c r="H161" s="94"/>
      <c r="I161" s="90"/>
      <c r="J161" s="81"/>
      <c r="M161" s="24"/>
    </row>
    <row r="162" spans="1:13" x14ac:dyDescent="0.25">
      <c r="A162" s="15">
        <v>52209</v>
      </c>
      <c r="B162" s="16" t="s">
        <v>120</v>
      </c>
      <c r="C162" s="20">
        <v>0</v>
      </c>
      <c r="D162" s="20"/>
      <c r="E162" s="18">
        <f>'FEB JL 24'!E162+'MAR 24'!E162+'APR 24'!E162</f>
        <v>5302900</v>
      </c>
      <c r="F162" s="19">
        <f>'FEB JL 24'!F162+'MAR 24'!F162+'APR 24'!F162</f>
        <v>0</v>
      </c>
      <c r="G162" s="94">
        <f t="shared" si="14"/>
        <v>5302900</v>
      </c>
      <c r="H162" s="94"/>
      <c r="I162" s="81">
        <f>G162</f>
        <v>5302900</v>
      </c>
      <c r="J162" s="40"/>
      <c r="M162" s="24"/>
    </row>
    <row r="163" spans="1:13" x14ac:dyDescent="0.25">
      <c r="A163" s="15">
        <v>52204</v>
      </c>
      <c r="B163" s="16" t="s">
        <v>121</v>
      </c>
      <c r="C163" s="20">
        <v>0</v>
      </c>
      <c r="D163" s="20"/>
      <c r="E163" s="18">
        <f>'FEB JL 24'!E163+'MAR 24'!E163+'APR 24'!E163</f>
        <v>0</v>
      </c>
      <c r="F163" s="19">
        <f>'FEB JL 24'!F163+'MAR 24'!F163+'APR 24'!F163</f>
        <v>0</v>
      </c>
      <c r="G163" s="94">
        <f t="shared" si="14"/>
        <v>0</v>
      </c>
      <c r="H163" s="94"/>
      <c r="I163" s="81"/>
      <c r="J163" s="40"/>
      <c r="M163" s="24"/>
    </row>
    <row r="164" spans="1:13" x14ac:dyDescent="0.25">
      <c r="A164" s="15">
        <v>52205</v>
      </c>
      <c r="B164" s="16" t="s">
        <v>122</v>
      </c>
      <c r="C164" s="20">
        <v>0</v>
      </c>
      <c r="D164" s="20"/>
      <c r="E164" s="18">
        <f>'FEB JL 24'!E164+'MAR 24'!E164+'APR 24'!E164</f>
        <v>0</v>
      </c>
      <c r="F164" s="19">
        <f>'FEB JL 24'!F164+'MAR 24'!F164+'APR 24'!F164</f>
        <v>0</v>
      </c>
      <c r="G164" s="94">
        <f t="shared" si="14"/>
        <v>0</v>
      </c>
      <c r="H164" s="94"/>
      <c r="I164" s="34">
        <f>G164</f>
        <v>0</v>
      </c>
      <c r="J164" s="40"/>
      <c r="M164" s="24"/>
    </row>
    <row r="165" spans="1:13" x14ac:dyDescent="0.25">
      <c r="A165" s="55"/>
      <c r="B165" s="56"/>
      <c r="C165" s="30">
        <v>0</v>
      </c>
      <c r="D165" s="20"/>
      <c r="E165" s="28">
        <f>SUM(E162:E164)</f>
        <v>5302900</v>
      </c>
      <c r="F165" s="28"/>
      <c r="G165" s="95">
        <f t="shared" si="14"/>
        <v>5302900</v>
      </c>
      <c r="H165" s="94"/>
      <c r="I165" s="58">
        <f>G165</f>
        <v>5302900</v>
      </c>
      <c r="J165" s="40"/>
      <c r="M165" s="24"/>
    </row>
    <row r="166" spans="1:13" x14ac:dyDescent="0.25">
      <c r="A166" s="15"/>
      <c r="B166" s="16"/>
      <c r="C166" s="20">
        <v>0</v>
      </c>
      <c r="D166" s="20"/>
      <c r="E166" s="38">
        <v>0</v>
      </c>
      <c r="F166" s="38"/>
      <c r="G166" s="94">
        <f t="shared" si="14"/>
        <v>0</v>
      </c>
      <c r="H166" s="94"/>
      <c r="I166" s="39"/>
      <c r="J166" s="40"/>
      <c r="M166" s="24"/>
    </row>
    <row r="167" spans="1:13" x14ac:dyDescent="0.25">
      <c r="A167" s="15">
        <v>52301</v>
      </c>
      <c r="B167" s="16" t="s">
        <v>123</v>
      </c>
      <c r="C167" s="20">
        <v>0</v>
      </c>
      <c r="D167" s="20"/>
      <c r="E167" s="18">
        <f>'FEB JL 24'!E167+'MAR 24'!E167+'APR 24'!E167</f>
        <v>0</v>
      </c>
      <c r="F167" s="19">
        <f>'FEB JL 24'!F167+'MAR 24'!F167+'APR 24'!F167</f>
        <v>0</v>
      </c>
      <c r="G167" s="94">
        <f t="shared" si="14"/>
        <v>0</v>
      </c>
      <c r="H167" s="94"/>
      <c r="I167" s="34">
        <f>G167</f>
        <v>0</v>
      </c>
      <c r="J167" s="40"/>
      <c r="M167" s="24"/>
    </row>
    <row r="168" spans="1:13" x14ac:dyDescent="0.25">
      <c r="A168" s="15"/>
      <c r="B168" s="16"/>
      <c r="C168" s="20">
        <v>0</v>
      </c>
      <c r="D168" s="20"/>
      <c r="E168" s="28">
        <f>SUM(E167)</f>
        <v>0</v>
      </c>
      <c r="F168" s="28">
        <f>SUM(F164:F167)</f>
        <v>0</v>
      </c>
      <c r="G168" s="95">
        <f>C168+E168-F168</f>
        <v>0</v>
      </c>
      <c r="H168" s="95"/>
      <c r="I168" s="58">
        <f>G168</f>
        <v>0</v>
      </c>
      <c r="J168" s="40"/>
      <c r="M168" s="24"/>
    </row>
    <row r="169" spans="1:13" x14ac:dyDescent="0.25">
      <c r="A169" s="15"/>
      <c r="B169" s="16"/>
      <c r="C169" s="20"/>
      <c r="D169" s="20"/>
      <c r="E169" s="38"/>
      <c r="F169" s="38"/>
      <c r="G169" s="94"/>
      <c r="H169" s="94"/>
      <c r="I169" s="34"/>
      <c r="J169" s="40"/>
      <c r="M169" s="24"/>
    </row>
    <row r="170" spans="1:13" x14ac:dyDescent="0.25">
      <c r="A170" s="15">
        <v>52302</v>
      </c>
      <c r="B170" s="16" t="s">
        <v>124</v>
      </c>
      <c r="C170" s="20">
        <v>0</v>
      </c>
      <c r="D170" s="20"/>
      <c r="E170" s="18">
        <f>'FEB JL 24'!E170+'MAR 24'!E170+'APR 24'!E170</f>
        <v>3770100</v>
      </c>
      <c r="F170" s="19">
        <f>'FEB JL 24'!F170+'MAR 24'!F170+'APR 24'!F170</f>
        <v>0</v>
      </c>
      <c r="G170" s="94">
        <f t="shared" si="14"/>
        <v>3770100</v>
      </c>
      <c r="H170" s="94"/>
      <c r="I170" s="34">
        <f>G170</f>
        <v>3770100</v>
      </c>
      <c r="J170" s="40"/>
      <c r="M170" s="24"/>
    </row>
    <row r="171" spans="1:13" x14ac:dyDescent="0.25">
      <c r="A171" s="55"/>
      <c r="B171" s="56"/>
      <c r="C171" s="30">
        <v>0</v>
      </c>
      <c r="D171" s="20"/>
      <c r="E171" s="28">
        <f>SUM(E170)</f>
        <v>3770100</v>
      </c>
      <c r="F171" s="28">
        <f>SUM(F167:F170)</f>
        <v>0</v>
      </c>
      <c r="G171" s="95">
        <f>C171+E171-F171</f>
        <v>3770100</v>
      </c>
      <c r="H171" s="95"/>
      <c r="I171" s="58">
        <f>G171</f>
        <v>3770100</v>
      </c>
      <c r="J171" s="88"/>
      <c r="M171" s="24"/>
    </row>
    <row r="172" spans="1:13" x14ac:dyDescent="0.25">
      <c r="A172" s="15"/>
      <c r="B172" s="16"/>
      <c r="C172" s="20">
        <v>0</v>
      </c>
      <c r="D172" s="20"/>
      <c r="E172" s="38"/>
      <c r="F172" s="38"/>
      <c r="G172" s="94">
        <f t="shared" si="14"/>
        <v>0</v>
      </c>
      <c r="H172" s="94"/>
      <c r="I172" s="34">
        <f t="shared" ref="I172:J229" si="15">G172</f>
        <v>0</v>
      </c>
      <c r="J172" s="40"/>
      <c r="M172" s="24"/>
    </row>
    <row r="173" spans="1:13" x14ac:dyDescent="0.25">
      <c r="A173" s="15">
        <v>52401</v>
      </c>
      <c r="B173" s="16" t="s">
        <v>125</v>
      </c>
      <c r="C173" s="20">
        <v>0</v>
      </c>
      <c r="D173" s="20"/>
      <c r="E173" s="18">
        <f>'FEB JL 24'!E173+'MAR 24'!E173+'APR 24'!E173</f>
        <v>600000</v>
      </c>
      <c r="F173" s="19">
        <f>'FEB JL 24'!F173+'MAR 24'!F173+'APR 24'!F173</f>
        <v>0</v>
      </c>
      <c r="G173" s="94">
        <f t="shared" si="14"/>
        <v>600000</v>
      </c>
      <c r="H173" s="94"/>
      <c r="I173" s="34">
        <f t="shared" si="15"/>
        <v>600000</v>
      </c>
      <c r="J173" s="40"/>
      <c r="M173" s="24"/>
    </row>
    <row r="174" spans="1:13" x14ac:dyDescent="0.25">
      <c r="A174" s="15">
        <v>52402</v>
      </c>
      <c r="B174" s="16" t="s">
        <v>126</v>
      </c>
      <c r="C174" s="20">
        <v>0</v>
      </c>
      <c r="D174" s="20"/>
      <c r="E174" s="18">
        <f>'FEB JL 24'!E174+'MAR 24'!E174+'APR 24'!E174</f>
        <v>48000</v>
      </c>
      <c r="F174" s="19">
        <f>'FEB JL 24'!F174+'MAR 24'!F174+'APR 24'!F174</f>
        <v>0</v>
      </c>
      <c r="G174" s="94">
        <f t="shared" si="14"/>
        <v>48000</v>
      </c>
      <c r="H174" s="94"/>
      <c r="I174" s="38">
        <f t="shared" si="15"/>
        <v>48000</v>
      </c>
      <c r="J174" s="40"/>
      <c r="M174" s="24"/>
    </row>
    <row r="175" spans="1:13" x14ac:dyDescent="0.25">
      <c r="A175" s="15">
        <v>52403</v>
      </c>
      <c r="B175" s="16" t="s">
        <v>127</v>
      </c>
      <c r="C175" s="20">
        <v>0</v>
      </c>
      <c r="D175" s="20"/>
      <c r="E175" s="18">
        <f>'FEB JL 24'!E175+'MAR 24'!E175+'APR 24'!E175</f>
        <v>4434500</v>
      </c>
      <c r="F175" s="19">
        <f>'FEB JL 24'!F175+'MAR 24'!F175+'APR 24'!F175</f>
        <v>0</v>
      </c>
      <c r="G175" s="94">
        <f t="shared" si="14"/>
        <v>4434500</v>
      </c>
      <c r="H175" s="94"/>
      <c r="I175" s="38">
        <f t="shared" si="15"/>
        <v>4434500</v>
      </c>
      <c r="J175" s="40"/>
      <c r="M175" s="24"/>
    </row>
    <row r="176" spans="1:13" x14ac:dyDescent="0.25">
      <c r="A176" s="15">
        <v>52404</v>
      </c>
      <c r="B176" s="16" t="s">
        <v>128</v>
      </c>
      <c r="C176" s="20">
        <v>0</v>
      </c>
      <c r="D176" s="20"/>
      <c r="E176" s="18">
        <f>'FEB JL 24'!E176+'MAR 24'!E176+'APR 24'!E176</f>
        <v>0</v>
      </c>
      <c r="F176" s="19">
        <f>'FEB JL 24'!F176+'MAR 24'!F176+'APR 24'!F176</f>
        <v>0</v>
      </c>
      <c r="G176" s="94">
        <f t="shared" si="14"/>
        <v>0</v>
      </c>
      <c r="H176" s="94"/>
      <c r="I176" s="38">
        <f t="shared" si="15"/>
        <v>0</v>
      </c>
      <c r="J176" s="40"/>
      <c r="M176" s="24"/>
    </row>
    <row r="177" spans="1:13" x14ac:dyDescent="0.25">
      <c r="A177" s="55"/>
      <c r="B177" s="56"/>
      <c r="C177" s="30">
        <v>0</v>
      </c>
      <c r="D177" s="20"/>
      <c r="E177" s="28">
        <f>SUM(E173:E176)</f>
        <v>5082500</v>
      </c>
      <c r="F177" s="28">
        <f>SUM(F173:F176)</f>
        <v>0</v>
      </c>
      <c r="G177" s="95">
        <f>C177+E177-F177</f>
        <v>5082500</v>
      </c>
      <c r="H177" s="95"/>
      <c r="I177" s="28">
        <f t="shared" si="15"/>
        <v>5082500</v>
      </c>
      <c r="J177" s="88"/>
      <c r="M177" s="24"/>
    </row>
    <row r="178" spans="1:13" x14ac:dyDescent="0.25">
      <c r="A178" s="32"/>
      <c r="B178" s="16"/>
      <c r="C178" s="20">
        <v>0</v>
      </c>
      <c r="D178" s="20"/>
      <c r="E178" s="38"/>
      <c r="F178" s="38"/>
      <c r="G178" s="94">
        <f t="shared" si="14"/>
        <v>0</v>
      </c>
      <c r="H178" s="94"/>
      <c r="I178" s="38">
        <f t="shared" si="15"/>
        <v>0</v>
      </c>
      <c r="J178" s="81"/>
      <c r="M178" s="24"/>
    </row>
    <row r="179" spans="1:13" x14ac:dyDescent="0.25">
      <c r="A179" s="15">
        <v>52501</v>
      </c>
      <c r="B179" s="16" t="s">
        <v>129</v>
      </c>
      <c r="C179" s="20">
        <v>0</v>
      </c>
      <c r="D179" s="20"/>
      <c r="E179" s="18">
        <f>'FEB JL 24'!E179+'MAR 24'!E179+'APR 24'!E179</f>
        <v>1683333.3333333333</v>
      </c>
      <c r="F179" s="19">
        <f>'FEB JL 24'!F179+'MAR 24'!F179+'APR 24'!F179</f>
        <v>0</v>
      </c>
      <c r="G179" s="94">
        <f>E179-F179</f>
        <v>1683333.3333333333</v>
      </c>
      <c r="H179" s="94"/>
      <c r="I179" s="38">
        <f t="shared" si="15"/>
        <v>1683333.3333333333</v>
      </c>
      <c r="J179" s="40"/>
      <c r="K179" s="44">
        <v>9257870.416666666</v>
      </c>
      <c r="L179" s="26">
        <f t="shared" ref="L179:L184" si="16">I179-K179</f>
        <v>-7574537.083333333</v>
      </c>
      <c r="M179" s="24"/>
    </row>
    <row r="180" spans="1:13" x14ac:dyDescent="0.25">
      <c r="A180" s="15">
        <v>52502</v>
      </c>
      <c r="B180" s="16" t="s">
        <v>130</v>
      </c>
      <c r="C180" s="20">
        <v>0</v>
      </c>
      <c r="D180" s="20"/>
      <c r="E180" s="18">
        <f>'FEB JL 24'!E180+'MAR 24'!E180+'APR 24'!E180</f>
        <v>0</v>
      </c>
      <c r="F180" s="19">
        <f>'FEB JL 24'!F180+'MAR 24'!F180+'APR 24'!F180</f>
        <v>0</v>
      </c>
      <c r="G180" s="94">
        <f t="shared" ref="G180:G182" si="17">E180-F180</f>
        <v>0</v>
      </c>
      <c r="H180" s="94"/>
      <c r="I180" s="38">
        <f t="shared" si="15"/>
        <v>0</v>
      </c>
      <c r="J180" s="40"/>
      <c r="K180" s="44">
        <v>1294241.6666666667</v>
      </c>
      <c r="L180" s="26">
        <f t="shared" si="16"/>
        <v>-1294241.6666666667</v>
      </c>
      <c r="M180" s="24"/>
    </row>
    <row r="181" spans="1:13" x14ac:dyDescent="0.25">
      <c r="A181" s="15">
        <v>52503</v>
      </c>
      <c r="B181" s="16" t="s">
        <v>131</v>
      </c>
      <c r="C181" s="20">
        <v>0</v>
      </c>
      <c r="D181" s="20"/>
      <c r="E181" s="18">
        <f>'FEB JL 24'!E181+'MAR 24'!E181+'APR 24'!E181</f>
        <v>3287416.6666666665</v>
      </c>
      <c r="F181" s="19">
        <f>'FEB JL 24'!F181+'MAR 24'!F181+'APR 24'!F181</f>
        <v>0</v>
      </c>
      <c r="G181" s="94">
        <f t="shared" si="17"/>
        <v>3287416.6666666665</v>
      </c>
      <c r="H181" s="94"/>
      <c r="I181" s="38">
        <f t="shared" si="15"/>
        <v>3287416.6666666665</v>
      </c>
      <c r="J181" s="40"/>
      <c r="K181" s="44">
        <v>34805208.333333336</v>
      </c>
      <c r="L181" s="26">
        <f t="shared" si="16"/>
        <v>-31517791.666666668</v>
      </c>
      <c r="M181" s="24"/>
    </row>
    <row r="182" spans="1:13" x14ac:dyDescent="0.25">
      <c r="A182" s="15">
        <v>52504</v>
      </c>
      <c r="B182" s="16" t="s">
        <v>132</v>
      </c>
      <c r="C182" s="20">
        <v>0</v>
      </c>
      <c r="D182" s="20"/>
      <c r="E182" s="18">
        <f>'FEB JL 24'!E182+'MAR 24'!E182+'APR 24'!E182</f>
        <v>35766050</v>
      </c>
      <c r="F182" s="19">
        <f>'FEB JL 24'!F182+'MAR 24'!F182+'APR 24'!F182</f>
        <v>0</v>
      </c>
      <c r="G182" s="94">
        <f t="shared" si="17"/>
        <v>35766050</v>
      </c>
      <c r="H182" s="94"/>
      <c r="I182" s="38">
        <f t="shared" si="15"/>
        <v>35766050</v>
      </c>
      <c r="J182" s="40"/>
      <c r="K182" s="44">
        <v>39943302.083333343</v>
      </c>
      <c r="L182" s="26">
        <f t="shared" si="16"/>
        <v>-4177252.0833333433</v>
      </c>
      <c r="M182" s="24"/>
    </row>
    <row r="183" spans="1:13" x14ac:dyDescent="0.25">
      <c r="A183" s="15">
        <v>52505</v>
      </c>
      <c r="B183" s="16" t="s">
        <v>133</v>
      </c>
      <c r="C183" s="20">
        <v>0</v>
      </c>
      <c r="D183" s="20"/>
      <c r="E183" s="18">
        <f>'FEB JL 24'!E183+'MAR 24'!E183+'APR 24'!E183</f>
        <v>0</v>
      </c>
      <c r="F183" s="19">
        <f>'FEB JL 24'!F183+'MAR 24'!F183+'APR 24'!F183</f>
        <v>0</v>
      </c>
      <c r="G183" s="94">
        <f t="shared" ref="G183" si="18">E183</f>
        <v>0</v>
      </c>
      <c r="H183" s="94"/>
      <c r="I183" s="38">
        <f t="shared" si="15"/>
        <v>0</v>
      </c>
      <c r="J183" s="40"/>
      <c r="K183" s="44">
        <v>124188.28125</v>
      </c>
      <c r="L183" s="26">
        <f t="shared" si="16"/>
        <v>-124188.28125</v>
      </c>
      <c r="M183" s="24"/>
    </row>
    <row r="184" spans="1:13" x14ac:dyDescent="0.25">
      <c r="A184" s="55"/>
      <c r="B184" s="56"/>
      <c r="C184" s="30">
        <v>0</v>
      </c>
      <c r="D184" s="20"/>
      <c r="E184" s="28">
        <f>SUM(E179:E183)</f>
        <v>40736800</v>
      </c>
      <c r="F184" s="28">
        <f>SUM(F179:F183)</f>
        <v>0</v>
      </c>
      <c r="G184" s="95">
        <f>E184-F184</f>
        <v>40736800</v>
      </c>
      <c r="H184" s="95"/>
      <c r="I184" s="28">
        <f t="shared" si="15"/>
        <v>40736800</v>
      </c>
      <c r="J184" s="88"/>
      <c r="K184" s="60">
        <f>SUM(K179:K183)</f>
        <v>85424810.781250015</v>
      </c>
      <c r="L184" s="26">
        <f t="shared" si="16"/>
        <v>-44688010.781250015</v>
      </c>
      <c r="M184" s="24"/>
    </row>
    <row r="185" spans="1:13" x14ac:dyDescent="0.25">
      <c r="A185" s="15"/>
      <c r="B185" s="61"/>
      <c r="C185" s="20"/>
      <c r="D185" s="20"/>
      <c r="E185" s="38"/>
      <c r="F185" s="38"/>
      <c r="G185" s="94"/>
      <c r="H185" s="94"/>
      <c r="I185" s="38">
        <f t="shared" si="15"/>
        <v>0</v>
      </c>
      <c r="J185" s="40"/>
      <c r="K185" s="60"/>
      <c r="M185" s="24"/>
    </row>
    <row r="186" spans="1:13" x14ac:dyDescent="0.25">
      <c r="A186" s="15">
        <v>52601</v>
      </c>
      <c r="B186" s="16" t="s">
        <v>134</v>
      </c>
      <c r="C186" s="20">
        <v>0</v>
      </c>
      <c r="D186" s="20"/>
      <c r="E186" s="18">
        <f>'FEB JL 24'!E186+'MAR 24'!E186+'APR 24'!E186</f>
        <v>214920000</v>
      </c>
      <c r="F186" s="19">
        <f>'FEB JL 24'!F186+'MAR 24'!F186+'APR 24'!F186</f>
        <v>0</v>
      </c>
      <c r="G186" s="94">
        <f>E186-F186</f>
        <v>214920000</v>
      </c>
      <c r="H186" s="94"/>
      <c r="I186" s="38">
        <f t="shared" si="15"/>
        <v>214920000</v>
      </c>
      <c r="J186" s="40"/>
      <c r="K186" s="60"/>
      <c r="M186" s="24"/>
    </row>
    <row r="187" spans="1:13" x14ac:dyDescent="0.25">
      <c r="A187" s="15">
        <v>52603</v>
      </c>
      <c r="B187" s="16" t="s">
        <v>135</v>
      </c>
      <c r="C187" s="20">
        <v>0</v>
      </c>
      <c r="D187" s="20"/>
      <c r="E187" s="18">
        <f>'FEB JL 24'!E187+'MAR 24'!E187+'APR 24'!E187</f>
        <v>47570000</v>
      </c>
      <c r="F187" s="19">
        <f>'FEB JL 24'!F187+'MAR 24'!F187+'APR 24'!F187</f>
        <v>0</v>
      </c>
      <c r="G187" s="94">
        <f t="shared" ref="G187:G192" si="19">E187-F187</f>
        <v>47570000</v>
      </c>
      <c r="H187" s="94"/>
      <c r="I187" s="38">
        <f t="shared" si="15"/>
        <v>47570000</v>
      </c>
      <c r="J187" s="40"/>
      <c r="K187" s="60"/>
      <c r="M187" s="24"/>
    </row>
    <row r="188" spans="1:13" x14ac:dyDescent="0.25">
      <c r="A188" s="15">
        <v>52604</v>
      </c>
      <c r="B188" s="16" t="s">
        <v>136</v>
      </c>
      <c r="C188" s="20">
        <v>0</v>
      </c>
      <c r="D188" s="20"/>
      <c r="E188" s="18">
        <f>'FEB JL 24'!E188+'MAR 24'!E188+'APR 24'!E188</f>
        <v>0</v>
      </c>
      <c r="F188" s="19">
        <f>'FEB JL 24'!F188+'MAR 24'!F188+'APR 24'!F188</f>
        <v>0</v>
      </c>
      <c r="G188" s="94">
        <f t="shared" si="19"/>
        <v>0</v>
      </c>
      <c r="H188" s="94"/>
      <c r="I188" s="34">
        <f t="shared" si="15"/>
        <v>0</v>
      </c>
      <c r="J188" s="40"/>
      <c r="K188" s="60"/>
      <c r="M188" s="24"/>
    </row>
    <row r="189" spans="1:13" x14ac:dyDescent="0.25">
      <c r="A189" s="15">
        <v>52605</v>
      </c>
      <c r="B189" s="16" t="s">
        <v>137</v>
      </c>
      <c r="C189" s="20">
        <v>0</v>
      </c>
      <c r="D189" s="20"/>
      <c r="E189" s="18">
        <f>'FEB JL 24'!E189+'MAR 24'!E189+'APR 24'!E189</f>
        <v>9002900</v>
      </c>
      <c r="F189" s="19">
        <f>'FEB JL 24'!F189+'MAR 24'!F189+'APR 24'!F189</f>
        <v>0</v>
      </c>
      <c r="G189" s="94">
        <f t="shared" si="19"/>
        <v>9002900</v>
      </c>
      <c r="H189" s="94"/>
      <c r="I189" s="34">
        <f t="shared" si="15"/>
        <v>9002900</v>
      </c>
      <c r="J189" s="40"/>
      <c r="K189" s="60"/>
      <c r="M189" s="24"/>
    </row>
    <row r="190" spans="1:13" x14ac:dyDescent="0.25">
      <c r="A190" s="15">
        <v>52607</v>
      </c>
      <c r="B190" s="16" t="s">
        <v>138</v>
      </c>
      <c r="C190" s="20">
        <v>0</v>
      </c>
      <c r="D190" s="20"/>
      <c r="E190" s="18">
        <f>'FEB JL 24'!E190+'MAR 24'!E190+'APR 24'!E190</f>
        <v>0</v>
      </c>
      <c r="F190" s="19">
        <f>'FEB JL 24'!F190+'MAR 24'!F190+'APR 24'!F190</f>
        <v>0</v>
      </c>
      <c r="G190" s="94">
        <f t="shared" si="19"/>
        <v>0</v>
      </c>
      <c r="H190" s="94"/>
      <c r="I190" s="34">
        <f t="shared" si="15"/>
        <v>0</v>
      </c>
      <c r="J190" s="40"/>
      <c r="K190" s="60"/>
      <c r="M190" s="24"/>
    </row>
    <row r="191" spans="1:13" x14ac:dyDescent="0.25">
      <c r="A191" s="15">
        <v>52609</v>
      </c>
      <c r="B191" s="16" t="s">
        <v>139</v>
      </c>
      <c r="C191" s="20">
        <v>0</v>
      </c>
      <c r="D191" s="20"/>
      <c r="E191" s="18">
        <f>'FEB JL 24'!E191+'MAR 24'!E191+'APR 24'!E191</f>
        <v>26148717</v>
      </c>
      <c r="F191" s="19">
        <f>'FEB JL 24'!F191+'MAR 24'!F191+'APR 24'!F191</f>
        <v>5968556</v>
      </c>
      <c r="G191" s="94">
        <f t="shared" si="19"/>
        <v>20180161</v>
      </c>
      <c r="H191" s="94"/>
      <c r="I191" s="34">
        <f t="shared" si="15"/>
        <v>20180161</v>
      </c>
      <c r="J191" s="40">
        <f>H191</f>
        <v>0</v>
      </c>
      <c r="K191" s="60"/>
      <c r="M191" s="24"/>
    </row>
    <row r="192" spans="1:13" x14ac:dyDescent="0.25">
      <c r="A192" s="15">
        <v>52610</v>
      </c>
      <c r="B192" s="16" t="s">
        <v>140</v>
      </c>
      <c r="C192" s="20">
        <v>0</v>
      </c>
      <c r="D192" s="20"/>
      <c r="E192" s="18">
        <f>'FEB JL 24'!E192+'MAR 24'!E192+'APR 24'!E192</f>
        <v>0</v>
      </c>
      <c r="F192" s="19">
        <f>'FEB JL 24'!F192+'MAR 24'!F192+'APR 24'!F192</f>
        <v>0</v>
      </c>
      <c r="G192" s="94">
        <f t="shared" si="19"/>
        <v>0</v>
      </c>
      <c r="H192" s="94"/>
      <c r="I192" s="34">
        <f t="shared" si="15"/>
        <v>0</v>
      </c>
      <c r="J192" s="40">
        <f t="shared" si="15"/>
        <v>0</v>
      </c>
      <c r="K192" s="60"/>
      <c r="M192" s="24"/>
    </row>
    <row r="193" spans="1:13" x14ac:dyDescent="0.25">
      <c r="A193" s="55"/>
      <c r="B193" s="56"/>
      <c r="C193" s="30">
        <v>0</v>
      </c>
      <c r="D193" s="20"/>
      <c r="E193" s="28">
        <f>SUM(E186:E192)</f>
        <v>297641617</v>
      </c>
      <c r="F193" s="28">
        <f>SUM(F186:F192)</f>
        <v>5968556</v>
      </c>
      <c r="G193" s="95">
        <f>E193-F193</f>
        <v>291673061</v>
      </c>
      <c r="H193" s="95"/>
      <c r="I193" s="58">
        <f>G193</f>
        <v>291673061</v>
      </c>
      <c r="J193" s="88">
        <f t="shared" si="15"/>
        <v>0</v>
      </c>
      <c r="K193" s="60"/>
      <c r="M193" s="24"/>
    </row>
    <row r="194" spans="1:13" x14ac:dyDescent="0.25">
      <c r="A194" s="15"/>
      <c r="B194" s="16"/>
      <c r="C194" s="20">
        <v>0</v>
      </c>
      <c r="D194" s="20"/>
      <c r="E194" s="38"/>
      <c r="F194" s="38"/>
      <c r="G194" s="94">
        <f t="shared" si="14"/>
        <v>0</v>
      </c>
      <c r="H194" s="94"/>
      <c r="I194" s="34">
        <f t="shared" si="15"/>
        <v>0</v>
      </c>
      <c r="J194" s="40">
        <f t="shared" si="15"/>
        <v>0</v>
      </c>
      <c r="K194" s="60"/>
      <c r="M194" s="24"/>
    </row>
    <row r="195" spans="1:13" x14ac:dyDescent="0.25">
      <c r="A195" s="15">
        <v>52701</v>
      </c>
      <c r="B195" s="16" t="s">
        <v>141</v>
      </c>
      <c r="C195" s="20">
        <v>0</v>
      </c>
      <c r="D195" s="20"/>
      <c r="E195" s="18">
        <f>'FEB JL 24'!E195+'MAR 24'!E195+'APR 24'!E195</f>
        <v>3462488</v>
      </c>
      <c r="F195" s="19">
        <f>'FEB JL 24'!F195+'MAR 24'!F195+'APR 24'!F195</f>
        <v>0</v>
      </c>
      <c r="G195" s="94">
        <f t="shared" si="14"/>
        <v>3462488</v>
      </c>
      <c r="H195" s="94"/>
      <c r="I195" s="34">
        <f t="shared" si="15"/>
        <v>3462488</v>
      </c>
      <c r="J195" s="40">
        <f t="shared" si="15"/>
        <v>0</v>
      </c>
      <c r="K195" s="5"/>
      <c r="M195" s="24"/>
    </row>
    <row r="196" spans="1:13" x14ac:dyDescent="0.25">
      <c r="A196" s="15">
        <v>52702</v>
      </c>
      <c r="B196" s="16" t="s">
        <v>142</v>
      </c>
      <c r="C196" s="20">
        <v>0</v>
      </c>
      <c r="D196" s="20"/>
      <c r="E196" s="18">
        <f>'FEB JL 24'!E196+'MAR 24'!E196+'APR 24'!E196</f>
        <v>9723952</v>
      </c>
      <c r="F196" s="19">
        <f>'FEB JL 24'!F196+'MAR 24'!F196+'APR 24'!F196</f>
        <v>0</v>
      </c>
      <c r="G196" s="94">
        <f t="shared" si="14"/>
        <v>9723952</v>
      </c>
      <c r="H196" s="94"/>
      <c r="I196" s="34">
        <f t="shared" si="15"/>
        <v>9723952</v>
      </c>
      <c r="J196" s="40">
        <f t="shared" si="15"/>
        <v>0</v>
      </c>
      <c r="K196" s="5"/>
      <c r="M196" s="24"/>
    </row>
    <row r="197" spans="1:13" x14ac:dyDescent="0.25">
      <c r="A197" s="15">
        <v>52703</v>
      </c>
      <c r="B197" s="16" t="s">
        <v>143</v>
      </c>
      <c r="C197" s="20">
        <v>0</v>
      </c>
      <c r="D197" s="20"/>
      <c r="E197" s="18">
        <f>'FEB JL 24'!E197+'MAR 24'!E197+'APR 24'!E197</f>
        <v>4422200</v>
      </c>
      <c r="F197" s="19">
        <f>'FEB JL 24'!F197+'MAR 24'!F197+'APR 24'!F197</f>
        <v>0</v>
      </c>
      <c r="G197" s="94">
        <f t="shared" si="14"/>
        <v>4422200</v>
      </c>
      <c r="H197" s="94"/>
      <c r="I197" s="34">
        <f t="shared" si="15"/>
        <v>4422200</v>
      </c>
      <c r="J197" s="40">
        <f t="shared" si="15"/>
        <v>0</v>
      </c>
      <c r="K197" s="23"/>
      <c r="M197" s="24"/>
    </row>
    <row r="198" spans="1:13" x14ac:dyDescent="0.25">
      <c r="A198" s="15">
        <v>52704</v>
      </c>
      <c r="B198" s="16" t="s">
        <v>144</v>
      </c>
      <c r="C198" s="20">
        <v>0</v>
      </c>
      <c r="D198" s="20"/>
      <c r="E198" s="18">
        <f>'FEB JL 24'!E198+'MAR 24'!E198+'APR 24'!E198</f>
        <v>248500</v>
      </c>
      <c r="F198" s="19">
        <f>'FEB JL 24'!F198+'MAR 24'!F198+'APR 24'!F198</f>
        <v>0</v>
      </c>
      <c r="G198" s="94">
        <f t="shared" si="14"/>
        <v>248500</v>
      </c>
      <c r="H198" s="94"/>
      <c r="I198" s="34">
        <f t="shared" si="15"/>
        <v>248500</v>
      </c>
      <c r="J198" s="40">
        <f t="shared" si="15"/>
        <v>0</v>
      </c>
      <c r="K198" s="63"/>
      <c r="M198" s="24"/>
    </row>
    <row r="199" spans="1:13" x14ac:dyDescent="0.25">
      <c r="A199" s="15">
        <v>52706</v>
      </c>
      <c r="B199" s="16" t="s">
        <v>145</v>
      </c>
      <c r="C199" s="20">
        <v>0</v>
      </c>
      <c r="D199" s="20"/>
      <c r="E199" s="18">
        <f>'FEB JL 24'!E199+'MAR 24'!E199+'APR 24'!E199</f>
        <v>10302700.283330001</v>
      </c>
      <c r="F199" s="19">
        <f>'FEB JL 24'!F199+'MAR 24'!F199+'APR 24'!F199</f>
        <v>0</v>
      </c>
      <c r="G199" s="94">
        <f t="shared" si="14"/>
        <v>10302700.283330001</v>
      </c>
      <c r="H199" s="94"/>
      <c r="I199" s="34">
        <f t="shared" si="15"/>
        <v>10302700.283330001</v>
      </c>
      <c r="J199" s="40">
        <f t="shared" si="15"/>
        <v>0</v>
      </c>
      <c r="K199" s="5"/>
      <c r="M199" s="24"/>
    </row>
    <row r="200" spans="1:13" x14ac:dyDescent="0.25">
      <c r="A200" s="15">
        <v>52708</v>
      </c>
      <c r="B200" s="16" t="s">
        <v>146</v>
      </c>
      <c r="C200" s="20">
        <v>0</v>
      </c>
      <c r="D200" s="20"/>
      <c r="E200" s="18">
        <f>'FEB JL 24'!E200+'MAR 24'!E200+'APR 24'!E200</f>
        <v>0</v>
      </c>
      <c r="F200" s="19">
        <f>'FEB JL 24'!F200+'MAR 24'!F200+'APR 24'!F200</f>
        <v>0</v>
      </c>
      <c r="G200" s="94">
        <f t="shared" si="14"/>
        <v>0</v>
      </c>
      <c r="H200" s="94"/>
      <c r="I200" s="34">
        <f t="shared" si="15"/>
        <v>0</v>
      </c>
      <c r="J200" s="40">
        <f t="shared" si="15"/>
        <v>0</v>
      </c>
      <c r="K200" s="5"/>
      <c r="M200" s="24"/>
    </row>
    <row r="201" spans="1:13" x14ac:dyDescent="0.25">
      <c r="A201" s="15">
        <v>52710</v>
      </c>
      <c r="B201" s="16" t="s">
        <v>147</v>
      </c>
      <c r="C201" s="20">
        <v>0</v>
      </c>
      <c r="D201" s="20"/>
      <c r="E201" s="18">
        <f>'FEB JL 24'!E201+'MAR 24'!E201+'APR 24'!E201</f>
        <v>0</v>
      </c>
      <c r="F201" s="19">
        <f>'FEB JL 24'!F201+'MAR 24'!F201+'APR 24'!F201</f>
        <v>0</v>
      </c>
      <c r="G201" s="94">
        <f t="shared" si="14"/>
        <v>0</v>
      </c>
      <c r="H201" s="94"/>
      <c r="I201" s="34">
        <f t="shared" si="15"/>
        <v>0</v>
      </c>
      <c r="J201" s="40">
        <f t="shared" si="15"/>
        <v>0</v>
      </c>
      <c r="K201" s="5"/>
      <c r="M201" s="24"/>
    </row>
    <row r="202" spans="1:13" x14ac:dyDescent="0.25">
      <c r="A202" s="15">
        <v>52711</v>
      </c>
      <c r="B202" s="16" t="s">
        <v>148</v>
      </c>
      <c r="C202" s="20">
        <v>0</v>
      </c>
      <c r="D202" s="20"/>
      <c r="E202" s="18">
        <f>'FEB JL 24'!E202+'MAR 24'!E202+'APR 24'!E202</f>
        <v>26837908</v>
      </c>
      <c r="F202" s="19">
        <f>'FEB JL 24'!F202+'MAR 24'!F202+'APR 24'!F202</f>
        <v>0</v>
      </c>
      <c r="G202" s="94">
        <f>C202+E202-F202</f>
        <v>26837908</v>
      </c>
      <c r="H202" s="94"/>
      <c r="I202" s="34">
        <f>G202</f>
        <v>26837908</v>
      </c>
      <c r="J202" s="40">
        <f t="shared" si="15"/>
        <v>0</v>
      </c>
      <c r="K202" s="23"/>
      <c r="M202" s="24"/>
    </row>
    <row r="203" spans="1:13" x14ac:dyDescent="0.25">
      <c r="A203" s="15">
        <v>52713</v>
      </c>
      <c r="B203" s="16" t="s">
        <v>149</v>
      </c>
      <c r="C203" s="20">
        <v>0</v>
      </c>
      <c r="D203" s="20"/>
      <c r="E203" s="18">
        <f>'FEB JL 24'!E203+'MAR 24'!E203+'APR 24'!E203</f>
        <v>0</v>
      </c>
      <c r="F203" s="19">
        <f>'FEB JL 24'!F203+'MAR 24'!F203+'APR 24'!F203</f>
        <v>0</v>
      </c>
      <c r="G203" s="94">
        <f t="shared" si="14"/>
        <v>0</v>
      </c>
      <c r="H203" s="94"/>
      <c r="I203" s="34">
        <f t="shared" si="15"/>
        <v>0</v>
      </c>
      <c r="J203" s="40">
        <f>H203</f>
        <v>0</v>
      </c>
      <c r="K203" s="5"/>
      <c r="M203" s="24"/>
    </row>
    <row r="204" spans="1:13" x14ac:dyDescent="0.25">
      <c r="A204" s="55"/>
      <c r="B204" s="56"/>
      <c r="C204" s="30">
        <v>0</v>
      </c>
      <c r="D204" s="20"/>
      <c r="E204" s="28">
        <f>SUM(E195:E203)</f>
        <v>54997748.283330001</v>
      </c>
      <c r="F204" s="28">
        <f>SUM(F195:F203)</f>
        <v>0</v>
      </c>
      <c r="G204" s="95">
        <f>C204+E204-F204</f>
        <v>54997748.283330001</v>
      </c>
      <c r="H204" s="95"/>
      <c r="I204" s="58">
        <f>G204</f>
        <v>54997748.283330001</v>
      </c>
      <c r="J204" s="88">
        <f t="shared" si="15"/>
        <v>0</v>
      </c>
      <c r="K204" s="23"/>
      <c r="M204" s="24"/>
    </row>
    <row r="205" spans="1:13" x14ac:dyDescent="0.25">
      <c r="A205" s="32"/>
      <c r="B205" s="16"/>
      <c r="C205" s="20"/>
      <c r="D205" s="20"/>
      <c r="E205" s="38"/>
      <c r="F205" s="38"/>
      <c r="G205" s="94"/>
      <c r="H205" s="94"/>
      <c r="I205" s="34">
        <f t="shared" si="15"/>
        <v>0</v>
      </c>
      <c r="J205" s="40">
        <f t="shared" si="15"/>
        <v>0</v>
      </c>
      <c r="K205" s="23"/>
      <c r="M205" s="24"/>
    </row>
    <row r="206" spans="1:13" x14ac:dyDescent="0.25">
      <c r="A206" s="15">
        <v>61303</v>
      </c>
      <c r="B206" s="16" t="s">
        <v>150</v>
      </c>
      <c r="C206" s="20"/>
      <c r="D206" s="20">
        <v>0</v>
      </c>
      <c r="E206" s="18">
        <f>'FEB JL 24'!E206+'MAR 24'!E206+'APR 24'!E206</f>
        <v>0</v>
      </c>
      <c r="F206" s="19">
        <f>'FEB JL 24'!F206+'MAR 24'!F206+'APR 24'!F206</f>
        <v>0</v>
      </c>
      <c r="G206" s="94"/>
      <c r="H206" s="94">
        <f t="shared" ref="H206:H214" si="20">F206</f>
        <v>0</v>
      </c>
      <c r="I206" s="34">
        <f t="shared" si="15"/>
        <v>0</v>
      </c>
      <c r="J206" s="40">
        <f t="shared" si="15"/>
        <v>0</v>
      </c>
      <c r="K206" s="63">
        <f>SUM(J206:J212)</f>
        <v>5152376.3499999996</v>
      </c>
      <c r="M206" s="24"/>
    </row>
    <row r="207" spans="1:13" x14ac:dyDescent="0.25">
      <c r="A207" s="15">
        <v>61304</v>
      </c>
      <c r="B207" s="16" t="s">
        <v>151</v>
      </c>
      <c r="C207" s="20"/>
      <c r="D207" s="20">
        <v>0</v>
      </c>
      <c r="E207" s="18">
        <f>'FEB JL 24'!E207+'MAR 24'!E207+'APR 24'!E207</f>
        <v>0</v>
      </c>
      <c r="F207" s="19">
        <f>'FEB JL 24'!F207+'MAR 24'!F207+'APR 24'!F207</f>
        <v>2475342</v>
      </c>
      <c r="G207" s="94"/>
      <c r="H207" s="94">
        <f t="shared" si="20"/>
        <v>2475342</v>
      </c>
      <c r="I207" s="34">
        <f t="shared" si="15"/>
        <v>0</v>
      </c>
      <c r="J207" s="40">
        <f t="shared" si="15"/>
        <v>2475342</v>
      </c>
      <c r="K207" s="5"/>
      <c r="M207" s="24"/>
    </row>
    <row r="208" spans="1:13" x14ac:dyDescent="0.25">
      <c r="A208" s="15">
        <v>61305</v>
      </c>
      <c r="B208" s="16" t="s">
        <v>152</v>
      </c>
      <c r="C208" s="20"/>
      <c r="D208" s="20">
        <v>0</v>
      </c>
      <c r="E208" s="18">
        <f>'FEB JL 24'!E208+'MAR 24'!E208+'APR 24'!E208</f>
        <v>0</v>
      </c>
      <c r="F208" s="19">
        <f>'FEB JL 24'!F208+'MAR 24'!F208+'APR 24'!F208</f>
        <v>0</v>
      </c>
      <c r="G208" s="94"/>
      <c r="H208" s="94">
        <f t="shared" si="20"/>
        <v>0</v>
      </c>
      <c r="I208" s="34">
        <f t="shared" si="15"/>
        <v>0</v>
      </c>
      <c r="J208" s="40">
        <f t="shared" si="15"/>
        <v>0</v>
      </c>
      <c r="K208" s="5"/>
      <c r="M208" s="24"/>
    </row>
    <row r="209" spans="1:13" s="64" customFormat="1" x14ac:dyDescent="0.25">
      <c r="A209" s="15">
        <v>61307</v>
      </c>
      <c r="B209" s="16" t="s">
        <v>153</v>
      </c>
      <c r="C209" s="20"/>
      <c r="D209" s="20">
        <v>0</v>
      </c>
      <c r="E209" s="18">
        <f>'FEB JL 24'!E209+'MAR 24'!E209+'APR 24'!E209</f>
        <v>0</v>
      </c>
      <c r="F209" s="19">
        <f>'FEB JL 24'!F209+'MAR 24'!F209+'APR 24'!F209</f>
        <v>320808</v>
      </c>
      <c r="G209" s="94"/>
      <c r="H209" s="94">
        <f t="shared" si="20"/>
        <v>320808</v>
      </c>
      <c r="I209" s="34">
        <f t="shared" si="15"/>
        <v>0</v>
      </c>
      <c r="J209" s="40">
        <f t="shared" si="15"/>
        <v>320808</v>
      </c>
      <c r="K209" s="5"/>
      <c r="L209"/>
      <c r="M209" s="24"/>
    </row>
    <row r="210" spans="1:13" s="64" customFormat="1" x14ac:dyDescent="0.25">
      <c r="A210" s="15">
        <v>61308</v>
      </c>
      <c r="B210" s="16" t="s">
        <v>154</v>
      </c>
      <c r="C210" s="20"/>
      <c r="D210" s="20">
        <v>0</v>
      </c>
      <c r="E210" s="18">
        <f>'FEB JL 24'!E210+'MAR 24'!E210+'APR 24'!E210</f>
        <v>0</v>
      </c>
      <c r="F210" s="19">
        <f>'FEB JL 24'!F210+'MAR 24'!F210+'APR 24'!F210</f>
        <v>1038452</v>
      </c>
      <c r="G210" s="94"/>
      <c r="H210" s="94">
        <f t="shared" si="20"/>
        <v>1038452</v>
      </c>
      <c r="I210" s="34">
        <f t="shared" si="15"/>
        <v>0</v>
      </c>
      <c r="J210" s="40">
        <f t="shared" si="15"/>
        <v>1038452</v>
      </c>
      <c r="K210" s="23"/>
      <c r="L210"/>
      <c r="M210" s="24"/>
    </row>
    <row r="211" spans="1:13" s="64" customFormat="1" x14ac:dyDescent="0.25">
      <c r="A211" s="15">
        <v>61309</v>
      </c>
      <c r="B211" s="16" t="s">
        <v>155</v>
      </c>
      <c r="C211" s="20"/>
      <c r="D211" s="20">
        <v>0</v>
      </c>
      <c r="E211" s="18">
        <f>'FEB JL 24'!E211+'MAR 24'!E211+'APR 24'!E211</f>
        <v>0</v>
      </c>
      <c r="F211" s="19">
        <f>'FEB JL 24'!F211+'MAR 24'!F211+'APR 24'!F211</f>
        <v>1274903</v>
      </c>
      <c r="G211" s="94"/>
      <c r="H211" s="94">
        <f t="shared" si="20"/>
        <v>1274903</v>
      </c>
      <c r="I211" s="34"/>
      <c r="J211" s="40">
        <f t="shared" si="15"/>
        <v>1274903</v>
      </c>
      <c r="K211" s="23"/>
      <c r="L211"/>
      <c r="M211" s="24"/>
    </row>
    <row r="212" spans="1:13" x14ac:dyDescent="0.25">
      <c r="A212" s="54">
        <v>61311</v>
      </c>
      <c r="B212" s="25" t="s">
        <v>156</v>
      </c>
      <c r="C212" s="20"/>
      <c r="D212" s="20">
        <v>0</v>
      </c>
      <c r="E212" s="18">
        <f>'FEB JL 24'!E212+'MAR 24'!E212+'APR 24'!E212</f>
        <v>0</v>
      </c>
      <c r="F212" s="19">
        <f>'FEB JL 24'!F212+'MAR 24'!F212+'APR 24'!F212</f>
        <v>42871.350000000006</v>
      </c>
      <c r="G212" s="94"/>
      <c r="H212" s="94">
        <f t="shared" si="20"/>
        <v>42871.350000000006</v>
      </c>
      <c r="I212" s="34"/>
      <c r="J212" s="40">
        <f t="shared" si="15"/>
        <v>42871.350000000006</v>
      </c>
      <c r="K212" s="23"/>
      <c r="M212" s="24"/>
    </row>
    <row r="213" spans="1:13" x14ac:dyDescent="0.25">
      <c r="A213" s="15">
        <v>61902</v>
      </c>
      <c r="B213" s="16" t="s">
        <v>157</v>
      </c>
      <c r="C213" s="20"/>
      <c r="D213" s="20">
        <v>0</v>
      </c>
      <c r="E213" s="18">
        <f>'FEB JL 24'!E213+'MAR 24'!E213+'APR 24'!E213</f>
        <v>0</v>
      </c>
      <c r="F213" s="19">
        <f>'FEB JL 24'!F213+'MAR 24'!F213+'APR 24'!F213</f>
        <v>0</v>
      </c>
      <c r="G213" s="94"/>
      <c r="H213" s="94">
        <f t="shared" si="20"/>
        <v>0</v>
      </c>
      <c r="I213" s="34">
        <f t="shared" si="15"/>
        <v>0</v>
      </c>
      <c r="J213" s="40">
        <f t="shared" si="15"/>
        <v>0</v>
      </c>
      <c r="K213" s="63"/>
      <c r="L213" s="37"/>
      <c r="M213" s="24"/>
    </row>
    <row r="214" spans="1:13" x14ac:dyDescent="0.25">
      <c r="A214" s="15">
        <v>61904</v>
      </c>
      <c r="B214" s="16" t="s">
        <v>158</v>
      </c>
      <c r="C214" s="20"/>
      <c r="D214" s="20">
        <v>0</v>
      </c>
      <c r="E214" s="18">
        <f>'FEB JL 24'!E214+'MAR 24'!E214+'APR 24'!E214</f>
        <v>0</v>
      </c>
      <c r="F214" s="19">
        <f>'FEB JL 24'!F214+'MAR 24'!F214+'APR 24'!F214</f>
        <v>34842471</v>
      </c>
      <c r="G214" s="97"/>
      <c r="H214" s="94">
        <f t="shared" si="20"/>
        <v>34842471</v>
      </c>
      <c r="I214" s="34">
        <f t="shared" si="15"/>
        <v>0</v>
      </c>
      <c r="J214" s="22">
        <f t="shared" si="15"/>
        <v>34842471</v>
      </c>
      <c r="K214" s="65">
        <f>SUM(J213:J214)</f>
        <v>34842471</v>
      </c>
      <c r="L214" s="64"/>
      <c r="M214" s="24"/>
    </row>
    <row r="215" spans="1:13" x14ac:dyDescent="0.25">
      <c r="A215" s="15"/>
      <c r="B215" s="66"/>
      <c r="C215" s="20"/>
      <c r="D215" s="30">
        <v>0</v>
      </c>
      <c r="E215" s="28">
        <f>SUM(E206:E214)</f>
        <v>0</v>
      </c>
      <c r="F215" s="28">
        <f>SUM(F206:F214)</f>
        <v>39994847.350000001</v>
      </c>
      <c r="G215" s="95"/>
      <c r="H215" s="95">
        <f>F215-E215</f>
        <v>39994847.350000001</v>
      </c>
      <c r="I215" s="58">
        <f t="shared" si="15"/>
        <v>0</v>
      </c>
      <c r="J215" s="88">
        <f>H215</f>
        <v>39994847.350000001</v>
      </c>
      <c r="K215" s="5"/>
      <c r="M215" s="24"/>
    </row>
    <row r="216" spans="1:13" x14ac:dyDescent="0.25">
      <c r="A216" s="15"/>
      <c r="B216" s="16"/>
      <c r="C216" s="20"/>
      <c r="D216" s="20"/>
      <c r="E216" s="38"/>
      <c r="F216" s="38"/>
      <c r="G216" s="94"/>
      <c r="H216" s="94"/>
      <c r="I216" s="34">
        <f t="shared" si="15"/>
        <v>0</v>
      </c>
      <c r="J216" s="40">
        <f t="shared" si="15"/>
        <v>0</v>
      </c>
      <c r="K216" s="5"/>
      <c r="M216" s="24"/>
    </row>
    <row r="217" spans="1:13" x14ac:dyDescent="0.25">
      <c r="A217" s="15">
        <v>62303</v>
      </c>
      <c r="B217" s="16" t="s">
        <v>159</v>
      </c>
      <c r="C217" s="20">
        <v>0</v>
      </c>
      <c r="D217" s="20">
        <v>0</v>
      </c>
      <c r="E217" s="18">
        <f>'FEB JL 24'!E217+'MAR 24'!E217+'APR 24'!E217</f>
        <v>0</v>
      </c>
      <c r="F217" s="19">
        <f>'FEB JL 24'!F217+'MAR 24'!F217+'APR 24'!F217</f>
        <v>0</v>
      </c>
      <c r="G217" s="94">
        <f>E217</f>
        <v>0</v>
      </c>
      <c r="H217" s="94">
        <f>F217</f>
        <v>0</v>
      </c>
      <c r="I217" s="34">
        <f t="shared" si="15"/>
        <v>0</v>
      </c>
      <c r="J217" s="40">
        <f t="shared" si="15"/>
        <v>0</v>
      </c>
      <c r="K217" s="67">
        <f>SUM(I217:I223)</f>
        <v>1118477.28</v>
      </c>
      <c r="M217" s="24"/>
    </row>
    <row r="218" spans="1:13" x14ac:dyDescent="0.25">
      <c r="A218" s="15">
        <v>62304</v>
      </c>
      <c r="B218" s="16" t="s">
        <v>160</v>
      </c>
      <c r="C218" s="20">
        <v>0</v>
      </c>
      <c r="D218" s="20"/>
      <c r="E218" s="18">
        <f>'FEB JL 24'!E218+'MAR 24'!E218+'APR 24'!E218</f>
        <v>535068</v>
      </c>
      <c r="F218" s="19">
        <f>'FEB JL 24'!F218+'MAR 24'!F218+'APR 24'!F218</f>
        <v>0</v>
      </c>
      <c r="G218" s="94">
        <f t="shared" ref="G218:G228" si="21">E218</f>
        <v>535068</v>
      </c>
      <c r="H218" s="94"/>
      <c r="I218" s="34">
        <f t="shared" si="15"/>
        <v>535068</v>
      </c>
      <c r="J218" s="40">
        <f t="shared" si="15"/>
        <v>0</v>
      </c>
      <c r="K218" s="5"/>
      <c r="M218" s="24"/>
    </row>
    <row r="219" spans="1:13" x14ac:dyDescent="0.25">
      <c r="A219" s="15">
        <v>62305</v>
      </c>
      <c r="B219" s="16" t="s">
        <v>161</v>
      </c>
      <c r="C219" s="20">
        <v>0</v>
      </c>
      <c r="D219" s="20"/>
      <c r="E219" s="18">
        <f>'FEB JL 24'!E219+'MAR 24'!E219+'APR 24'!E219</f>
        <v>0</v>
      </c>
      <c r="F219" s="19">
        <f>'FEB JL 24'!F219+'MAR 24'!F219+'APR 24'!F219</f>
        <v>0</v>
      </c>
      <c r="G219" s="94">
        <f t="shared" si="21"/>
        <v>0</v>
      </c>
      <c r="H219" s="94"/>
      <c r="I219" s="34">
        <f t="shared" si="15"/>
        <v>0</v>
      </c>
      <c r="J219" s="40">
        <f t="shared" si="15"/>
        <v>0</v>
      </c>
      <c r="K219" s="5"/>
      <c r="M219" s="24"/>
    </row>
    <row r="220" spans="1:13" x14ac:dyDescent="0.25">
      <c r="A220" s="15">
        <v>62307</v>
      </c>
      <c r="B220" s="16" t="s">
        <v>162</v>
      </c>
      <c r="C220" s="20">
        <v>0</v>
      </c>
      <c r="D220" s="20"/>
      <c r="E220" s="18">
        <f>'FEB JL 24'!E220+'MAR 24'!E220+'APR 24'!E220</f>
        <v>72170</v>
      </c>
      <c r="F220" s="19">
        <f>'FEB JL 24'!F220+'MAR 24'!F220+'APR 24'!F220</f>
        <v>0</v>
      </c>
      <c r="G220" s="94">
        <f t="shared" si="21"/>
        <v>72170</v>
      </c>
      <c r="H220" s="94"/>
      <c r="I220" s="34">
        <f t="shared" si="15"/>
        <v>72170</v>
      </c>
      <c r="J220" s="40"/>
      <c r="K220" s="5"/>
      <c r="M220" s="24"/>
    </row>
    <row r="221" spans="1:13" x14ac:dyDescent="0.25">
      <c r="A221" s="15">
        <v>62308</v>
      </c>
      <c r="B221" s="16" t="s">
        <v>163</v>
      </c>
      <c r="C221" s="20">
        <v>0</v>
      </c>
      <c r="D221" s="20"/>
      <c r="E221" s="18">
        <f>'FEB JL 24'!E221+'MAR 24'!E221+'APR 24'!E221</f>
        <v>207691</v>
      </c>
      <c r="F221" s="19">
        <f>'FEB JL 24'!F221+'MAR 24'!F221+'APR 24'!F221</f>
        <v>0</v>
      </c>
      <c r="G221" s="94">
        <f t="shared" si="21"/>
        <v>207691</v>
      </c>
      <c r="H221" s="94"/>
      <c r="I221" s="34">
        <f t="shared" si="15"/>
        <v>207691</v>
      </c>
      <c r="J221" s="40">
        <f t="shared" si="15"/>
        <v>0</v>
      </c>
      <c r="M221" s="24"/>
    </row>
    <row r="222" spans="1:13" x14ac:dyDescent="0.25">
      <c r="A222" s="15">
        <v>62309</v>
      </c>
      <c r="B222" s="16" t="s">
        <v>164</v>
      </c>
      <c r="C222" s="20">
        <v>0</v>
      </c>
      <c r="D222" s="20"/>
      <c r="E222" s="18">
        <f>'FEB JL 24'!E222+'MAR 24'!E222+'APR 24'!E222</f>
        <v>294974</v>
      </c>
      <c r="F222" s="19">
        <f>'FEB JL 24'!F222+'MAR 24'!F222+'APR 24'!F222</f>
        <v>0</v>
      </c>
      <c r="G222" s="94">
        <f t="shared" si="21"/>
        <v>294974</v>
      </c>
      <c r="H222" s="94"/>
      <c r="I222" s="34">
        <f t="shared" si="15"/>
        <v>294974</v>
      </c>
      <c r="J222" s="40"/>
      <c r="M222" s="24"/>
    </row>
    <row r="223" spans="1:13" x14ac:dyDescent="0.25">
      <c r="A223" s="54">
        <v>62311</v>
      </c>
      <c r="B223" s="25" t="s">
        <v>165</v>
      </c>
      <c r="C223" s="20">
        <v>0</v>
      </c>
      <c r="D223" s="20"/>
      <c r="E223" s="18">
        <f>'FEB JL 24'!E223+'MAR 24'!E223+'APR 24'!E223</f>
        <v>8574.2800000000007</v>
      </c>
      <c r="F223" s="19">
        <f>'FEB JL 24'!F223+'MAR 24'!F223+'APR 24'!F223</f>
        <v>0</v>
      </c>
      <c r="G223" s="94">
        <f t="shared" si="21"/>
        <v>8574.2800000000007</v>
      </c>
      <c r="H223" s="94"/>
      <c r="I223" s="34">
        <f t="shared" si="15"/>
        <v>8574.2800000000007</v>
      </c>
      <c r="J223" s="40"/>
      <c r="M223" s="24"/>
    </row>
    <row r="224" spans="1:13" x14ac:dyDescent="0.25">
      <c r="A224" s="15">
        <v>62902</v>
      </c>
      <c r="B224" s="16" t="s">
        <v>166</v>
      </c>
      <c r="C224" s="20">
        <v>0</v>
      </c>
      <c r="D224" s="20"/>
      <c r="E224" s="18">
        <f>'FEB JL 24'!E224+'MAR 24'!E224+'APR 24'!E224</f>
        <v>0</v>
      </c>
      <c r="F224" s="19">
        <f>'FEB JL 24'!F224+'MAR 24'!F224+'APR 24'!F224</f>
        <v>0</v>
      </c>
      <c r="G224" s="94">
        <f t="shared" si="21"/>
        <v>0</v>
      </c>
      <c r="H224" s="94"/>
      <c r="I224" s="34">
        <f t="shared" si="15"/>
        <v>0</v>
      </c>
      <c r="J224" s="40">
        <f t="shared" si="15"/>
        <v>0</v>
      </c>
      <c r="K224" s="5"/>
      <c r="L224" t="s">
        <v>179</v>
      </c>
      <c r="M224" s="24"/>
    </row>
    <row r="225" spans="1:13" x14ac:dyDescent="0.25">
      <c r="A225" s="15">
        <v>62903</v>
      </c>
      <c r="B225" s="16" t="s">
        <v>167</v>
      </c>
      <c r="C225" s="20">
        <v>0</v>
      </c>
      <c r="D225" s="20"/>
      <c r="E225" s="18">
        <f>'FEB JL 24'!E225+'MAR 24'!E225+'APR 24'!E225</f>
        <v>1302400</v>
      </c>
      <c r="F225" s="19">
        <f>'FEB JL 24'!F225+'MAR 24'!F225+'APR 24'!F225</f>
        <v>0</v>
      </c>
      <c r="G225" s="94">
        <f>E225-F225</f>
        <v>1302400</v>
      </c>
      <c r="H225" s="94"/>
      <c r="I225" s="34">
        <f t="shared" si="15"/>
        <v>1302400</v>
      </c>
      <c r="J225" s="40">
        <f t="shared" si="15"/>
        <v>0</v>
      </c>
      <c r="K225" s="26">
        <f>SUM(I224:I228)</f>
        <v>48499600</v>
      </c>
      <c r="L225" s="26"/>
      <c r="M225" s="24"/>
    </row>
    <row r="226" spans="1:13" x14ac:dyDescent="0.25">
      <c r="A226" s="15">
        <v>62904</v>
      </c>
      <c r="B226" s="16" t="s">
        <v>168</v>
      </c>
      <c r="C226" s="20">
        <v>0</v>
      </c>
      <c r="D226" s="20"/>
      <c r="E226" s="18">
        <f>'FEB JL 24'!E226+'MAR 24'!E226+'APR 24'!E226</f>
        <v>0</v>
      </c>
      <c r="F226" s="19">
        <f>'FEB JL 24'!F226+'MAR 24'!F226+'APR 24'!F226</f>
        <v>0</v>
      </c>
      <c r="G226" s="94">
        <f t="shared" si="21"/>
        <v>0</v>
      </c>
      <c r="H226" s="94"/>
      <c r="I226" s="34">
        <f t="shared" si="15"/>
        <v>0</v>
      </c>
      <c r="J226" s="40">
        <f t="shared" si="15"/>
        <v>0</v>
      </c>
      <c r="M226" s="24"/>
    </row>
    <row r="227" spans="1:13" x14ac:dyDescent="0.25">
      <c r="A227" s="15">
        <v>62905</v>
      </c>
      <c r="B227" s="16" t="s">
        <v>169</v>
      </c>
      <c r="C227" s="20">
        <v>0</v>
      </c>
      <c r="D227" s="20"/>
      <c r="E227" s="18">
        <f>'FEB JL 24'!E227+'MAR 24'!E227+'APR 24'!E227</f>
        <v>4997200</v>
      </c>
      <c r="F227" s="19">
        <f>'FEB JL 24'!F227+'MAR 24'!F227+'APR 24'!F227</f>
        <v>0</v>
      </c>
      <c r="G227" s="94">
        <f t="shared" si="21"/>
        <v>4997200</v>
      </c>
      <c r="H227" s="94"/>
      <c r="I227" s="34">
        <f t="shared" si="15"/>
        <v>4997200</v>
      </c>
      <c r="J227" s="40">
        <f t="shared" si="15"/>
        <v>0</v>
      </c>
      <c r="M227" s="24"/>
    </row>
    <row r="228" spans="1:13" x14ac:dyDescent="0.25">
      <c r="A228" s="15">
        <v>62907</v>
      </c>
      <c r="B228" s="16" t="s">
        <v>170</v>
      </c>
      <c r="C228" s="20">
        <v>0</v>
      </c>
      <c r="D228" s="20"/>
      <c r="E228" s="18">
        <f>'FEB JL 24'!E228+'MAR 24'!E228+'APR 24'!E228</f>
        <v>42200000</v>
      </c>
      <c r="F228" s="19">
        <f>'FEB JL 24'!F228+'MAR 24'!F228+'APR 24'!F228</f>
        <v>0</v>
      </c>
      <c r="G228" s="94">
        <f t="shared" si="21"/>
        <v>42200000</v>
      </c>
      <c r="H228" s="94"/>
      <c r="I228" s="34">
        <f t="shared" si="15"/>
        <v>42200000</v>
      </c>
      <c r="J228" s="40">
        <f t="shared" si="15"/>
        <v>0</v>
      </c>
      <c r="M228" s="24"/>
    </row>
    <row r="229" spans="1:13" x14ac:dyDescent="0.25">
      <c r="A229" s="15"/>
      <c r="B229" s="16"/>
      <c r="C229" s="30">
        <v>0</v>
      </c>
      <c r="D229" s="20">
        <v>0</v>
      </c>
      <c r="E229" s="28">
        <f>SUM(E217:E228)</f>
        <v>49618077.280000001</v>
      </c>
      <c r="F229" s="28">
        <f>SUM(F217:F228)</f>
        <v>0</v>
      </c>
      <c r="G229" s="95">
        <f>SUM(G217:G228)</f>
        <v>49618077.280000001</v>
      </c>
      <c r="H229" s="95">
        <f>SUM(H218:H228)</f>
        <v>0</v>
      </c>
      <c r="I229" s="58">
        <f>G229</f>
        <v>49618077.280000001</v>
      </c>
      <c r="J229" s="88">
        <f t="shared" si="15"/>
        <v>0</v>
      </c>
      <c r="M229" s="24"/>
    </row>
    <row r="230" spans="1:13" x14ac:dyDescent="0.25">
      <c r="A230" s="15"/>
      <c r="B230" s="16"/>
      <c r="C230" s="20"/>
      <c r="D230" s="20"/>
      <c r="E230" s="28"/>
      <c r="F230" s="38"/>
      <c r="G230" s="94"/>
      <c r="H230" s="94"/>
      <c r="I230" s="39"/>
      <c r="J230" s="40"/>
      <c r="K230" s="37">
        <f>0.5%*(J141+K213)</f>
        <v>4357643.9550000001</v>
      </c>
      <c r="M230" s="24"/>
    </row>
    <row r="231" spans="1:13" x14ac:dyDescent="0.25">
      <c r="A231" s="15"/>
      <c r="B231" s="68"/>
      <c r="C231" s="30">
        <v>10011295471</v>
      </c>
      <c r="D231" s="30">
        <v>10011295471</v>
      </c>
      <c r="E231" s="58">
        <f>E229+E204+E193+E184+E177+E171+E165+E157+E124+E104+E93+E88+E55+E47+E28+E19+E15+E141+E100+E168+E120+E85+E65+E39+E75+E215</f>
        <v>14789872174.612154</v>
      </c>
      <c r="F231" s="58">
        <f>F229+F204+F193+F184+F177+F171+F165+F157+F124+F104+F93+F88+F55+F47+F28+F19+F15+F141+F100+F168+F120+F85+F65+F39+F75+F215</f>
        <v>14789872174.612154</v>
      </c>
      <c r="G231" s="27">
        <f>G229+G204+G193+G184+G177+G171+G168+G157+G85+G65+G55+G47+G42+G39+G28+G19+G15+G165</f>
        <v>10837770857.349998</v>
      </c>
      <c r="H231" s="27">
        <f>H215+H141+H124+H117+H109+H104+H100+H93+H75+H112+H120</f>
        <v>10837770857.35</v>
      </c>
      <c r="I231" s="87">
        <f>I229+I215+I204+I193+I184+I177+I171+I157+I141+I165+I168</f>
        <v>1084233705.28337</v>
      </c>
      <c r="J231" s="87">
        <f>J229+J215+J204+J193+J184+J177+J171+J157+J141</f>
        <v>911523638.35000002</v>
      </c>
    </row>
    <row r="232" spans="1:13" x14ac:dyDescent="0.25">
      <c r="A232" s="15"/>
      <c r="B232" s="69"/>
      <c r="C232" s="20"/>
      <c r="D232" s="30">
        <v>0</v>
      </c>
      <c r="E232" s="58"/>
      <c r="F232" s="58">
        <f>E231-F231</f>
        <v>0</v>
      </c>
      <c r="G232" s="27"/>
      <c r="H232" s="27">
        <f>G231-H231</f>
        <v>0</v>
      </c>
      <c r="I232" s="87"/>
      <c r="J232" s="88">
        <f>J231-I231</f>
        <v>-172710066.93336999</v>
      </c>
      <c r="K232" s="26"/>
    </row>
    <row r="233" spans="1:13" x14ac:dyDescent="0.25">
      <c r="A233" s="15"/>
      <c r="B233" s="69"/>
      <c r="C233" s="20"/>
      <c r="D233" s="20"/>
      <c r="E233" s="34"/>
      <c r="F233" s="34"/>
      <c r="G233" s="70"/>
      <c r="H233" s="70"/>
      <c r="I233" s="87">
        <f>I231</f>
        <v>1084233705.28337</v>
      </c>
      <c r="J233" s="88">
        <f>J231-J232</f>
        <v>1084233705.28337</v>
      </c>
      <c r="K233" s="26"/>
    </row>
    <row r="234" spans="1:13" x14ac:dyDescent="0.25">
      <c r="A234" s="5"/>
      <c r="B234" s="5"/>
      <c r="C234" s="71"/>
      <c r="D234" s="65"/>
      <c r="E234" s="91"/>
      <c r="F234" s="91" t="s">
        <v>178</v>
      </c>
      <c r="G234" s="5"/>
      <c r="H234" s="23"/>
      <c r="I234" s="5"/>
      <c r="J234" s="5"/>
      <c r="K234" s="26">
        <f>J232-H232</f>
        <v>-172710066.93336999</v>
      </c>
    </row>
    <row r="235" spans="1:13" x14ac:dyDescent="0.25">
      <c r="D235" s="74">
        <f>D231-C231</f>
        <v>0</v>
      </c>
      <c r="E235" s="92"/>
      <c r="F235" s="26"/>
      <c r="J235" s="26"/>
    </row>
    <row r="236" spans="1:13" x14ac:dyDescent="0.25">
      <c r="G236" s="26">
        <f>F232-H232</f>
        <v>0</v>
      </c>
      <c r="J236" s="26">
        <f>J232-H232</f>
        <v>-172710066.93336999</v>
      </c>
    </row>
    <row r="237" spans="1:13" x14ac:dyDescent="0.25">
      <c r="E237" s="91"/>
    </row>
    <row r="238" spans="1:13" x14ac:dyDescent="0.25">
      <c r="G238" t="s">
        <v>171</v>
      </c>
    </row>
  </sheetData>
  <mergeCells count="6">
    <mergeCell ref="I5:J5"/>
    <mergeCell ref="A5:A6"/>
    <mergeCell ref="B5:B6"/>
    <mergeCell ref="C5:D5"/>
    <mergeCell ref="E5:F5"/>
    <mergeCell ref="G5:H5"/>
  </mergeCells>
  <pageMargins left="0.7" right="0.7" top="0.75" bottom="0.75" header="0.3" footer="0.3"/>
  <pageSetup paperSize="5" scale="44" fitToHeight="0" orientation="portrait" horizontalDpi="4294967293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DES 23 Audit</vt:lpstr>
      <vt:lpstr>1 Jan 24</vt:lpstr>
      <vt:lpstr>JAN 24</vt:lpstr>
      <vt:lpstr>FEB 24</vt:lpstr>
      <vt:lpstr>FEB JL 24</vt:lpstr>
      <vt:lpstr>MAR 24</vt:lpstr>
      <vt:lpstr>MAR JL 24</vt:lpstr>
      <vt:lpstr>APR 24</vt:lpstr>
      <vt:lpstr>APR JL 24</vt:lpstr>
      <vt:lpstr>MEI 24</vt:lpstr>
      <vt:lpstr>MEI JL 24</vt:lpstr>
      <vt:lpstr>JUNI 24</vt:lpstr>
      <vt:lpstr>JUNI JL 24</vt:lpstr>
      <vt:lpstr>JULI 24</vt:lpstr>
      <vt:lpstr>JULI JL 24</vt:lpstr>
      <vt:lpstr>AGUSTUS 24</vt:lpstr>
      <vt:lpstr>AGUSTUS JL 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2024-06-28T03:19:37Z</cp:lastPrinted>
  <dcterms:created xsi:type="dcterms:W3CDTF">2024-04-17T07:47:42Z</dcterms:created>
  <dcterms:modified xsi:type="dcterms:W3CDTF">2024-09-30T04:17:03Z</dcterms:modified>
</cp:coreProperties>
</file>