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messeberlingmbh.sharepoint.com/sites/ES/ESVeranstaltungsproduktion/ANIMACO_MEX/2023/009_Reinigung und Entsorgung/Kalkulation/"/>
    </mc:Choice>
  </mc:AlternateContent>
  <xr:revisionPtr revIDLastSave="28" documentId="8_{B3C30480-F994-4A43-AE89-667DBA7E15BC}" xr6:coauthVersionLast="47" xr6:coauthVersionMax="47" xr10:uidLastSave="{73C5A856-8B86-4159-B57D-F896DD473488}"/>
  <bookViews>
    <workbookView xWindow="-120" yWindow="-120" windowWidth="29040" windowHeight="17640" tabRatio="939" xr2:uid="{00000000-000D-0000-FFFF-FFFF00000000}"/>
  </bookViews>
  <sheets>
    <sheet name="Kostenzusammenstellung " sheetId="4" r:id="rId1"/>
    <sheet name="Hallen" sheetId="2" r:id="rId2"/>
    <sheet name="Verkehr" sheetId="12" r:id="rId3"/>
    <sheet name="Sanitär" sheetId="3" r:id="rId4"/>
    <sheet name="WC-Planung" sheetId="40" r:id="rId5"/>
    <sheet name="Glasreinigung" sheetId="47" state="hidden" r:id="rId6"/>
    <sheet name="WC Besetzung" sheetId="10" r:id="rId7"/>
    <sheet name="Außenrevier" sheetId="41" r:id="rId8"/>
    <sheet name="Außenrevier Aufmaß" sheetId="46" r:id="rId9"/>
    <sheet name="diverse Zusatzarbeiten" sheetId="1" r:id="rId10"/>
    <sheet name="CWS Schmutzfangmatten" sheetId="44" r:id="rId11"/>
    <sheet name="Nebenräume MG" sheetId="32" r:id="rId12"/>
    <sheet name="Nebenräume CCB" sheetId="42" state="hidden" r:id="rId13"/>
    <sheet name="Ideelle Flächen" sheetId="8" state="hidden" r:id="rId14"/>
    <sheet name="Business GST" sheetId="45" state="hidden" r:id="rId15"/>
    <sheet name="DRK-Stationen " sheetId="15" r:id="rId16"/>
    <sheet name="Kassen" sheetId="7" r:id="rId17"/>
    <sheet name="Marshall-Haus" sheetId="39" state="hidden" r:id="rId18"/>
    <sheet name="Funkturm Lounge " sheetId="34" state="hidden" r:id="rId19"/>
    <sheet name="Hallenrücknahme" sheetId="20" r:id="rId20"/>
    <sheet name="Kostenzusammenstellung  ICC" sheetId="26" state="hidden" r:id="rId21"/>
    <sheet name="Hallen ICC" sheetId="36" state="hidden" r:id="rId22"/>
    <sheet name="Verkehr ICC" sheetId="37" state="hidden" r:id="rId23"/>
    <sheet name="Sanitär ICC" sheetId="38" state="hidden" r:id="rId24"/>
    <sheet name="diverse Zusatzarbeiten ICC" sheetId="23" state="hidden" r:id="rId25"/>
    <sheet name="Bankett ICC" sheetId="31" state="hidden" r:id="rId26"/>
  </sheets>
  <definedNames>
    <definedName name="_xlnm._FilterDatabase" localSheetId="25" hidden="1">'Bankett ICC'!$A$10:$I$27</definedName>
    <definedName name="_xlnm._FilterDatabase" localSheetId="10" hidden="1">'CWS Schmutzfangmatten'!$A$6:$H$8</definedName>
    <definedName name="_xlnm._FilterDatabase" localSheetId="9" hidden="1">'diverse Zusatzarbeiten'!$A$8:$G$16</definedName>
    <definedName name="_xlnm._FilterDatabase" localSheetId="24" hidden="1">'diverse Zusatzarbeiten ICC'!$A$8:$H$23</definedName>
    <definedName name="_xlnm._FilterDatabase" localSheetId="19" hidden="1">Hallenrücknahme!$A$7:$H$12</definedName>
    <definedName name="_xlnm._FilterDatabase" localSheetId="0" hidden="1">'Kostenzusammenstellung '!$A$5:$B$23</definedName>
    <definedName name="_xlnm._FilterDatabase" localSheetId="20" hidden="1">'Kostenzusammenstellung  ICC'!$A$6:$B$15</definedName>
    <definedName name="_xlnm._FilterDatabase" localSheetId="11" hidden="1">'Nebenräume MG'!$A$6:$I$62</definedName>
    <definedName name="_xlnm.Print_Area" localSheetId="1">Hallen!$A$1:$P$63</definedName>
    <definedName name="_xlnm.Print_Area" localSheetId="0">'Kostenzusammenstellung '!$A$1:$H$28</definedName>
    <definedName name="_xlnm.Print_Area" localSheetId="20">'Kostenzusammenstellung  ICC'!$A$1:$B$25</definedName>
    <definedName name="_xlnm.Print_Area" localSheetId="3">Sanitär!$A$1:$P$56</definedName>
    <definedName name="_xlnm.Print_Area" localSheetId="2">Verkehr!$A$1:$O$156</definedName>
    <definedName name="_xlnm.Print_Area" localSheetId="22">'Verkehr ICC'!#REF!</definedName>
    <definedName name="_xlnm.Print_Titles" localSheetId="25">'Bankett ICC'!$1:$10</definedName>
    <definedName name="_xlnm.Print_Titles" localSheetId="10">'CWS Schmutzfangmatten'!$1:$6</definedName>
    <definedName name="_xlnm.Print_Titles" localSheetId="9">'diverse Zusatzarbeiten'!$1:$8</definedName>
    <definedName name="_xlnm.Print_Titles" localSheetId="24">'diverse Zusatzarbeiten ICC'!$1:$8</definedName>
    <definedName name="_xlnm.Print_Titles" localSheetId="1">Hallen!$1:$14</definedName>
    <definedName name="_xlnm.Print_Titles" localSheetId="21">'Hallen ICC'!#REF!</definedName>
    <definedName name="_xlnm.Print_Titles" localSheetId="19">Hallenrücknahme!$1:$7</definedName>
    <definedName name="_xlnm.Print_Titles" localSheetId="11">'Nebenräume MG'!$1:$6</definedName>
    <definedName name="_xlnm.Print_Titles" localSheetId="3">Sanitär!$1:$15</definedName>
    <definedName name="_xlnm.Print_Titles" localSheetId="23">'Sanitär ICC'!#REF!</definedName>
    <definedName name="_xlnm.Print_Titles" localSheetId="2">Verkehr!$1:$11</definedName>
    <definedName name="_xlnm.Print_Titles" localSheetId="22">'Verkehr ICC'!#REF!</definedName>
    <definedName name="_xlnm.Print_Titles" localSheetId="6">'WC Besetzung'!$1:$4</definedName>
    <definedName name="_xlnm.Print_Titles" localSheetId="4">'WC-Planung'!$1:$7</definedName>
    <definedName name="Z_5C32C84F_22BC_44CA_AD2B_12D34D143DA0_.wvu.Cols" localSheetId="13" hidden="1">'Ideelle Flächen'!$M:$M</definedName>
    <definedName name="Z_5C32C84F_22BC_44CA_AD2B_12D34D143DA0_.wvu.Cols" localSheetId="16" hidden="1">Kassen!$J:$M</definedName>
    <definedName name="Z_5C32C84F_22BC_44CA_AD2B_12D34D143DA0_.wvu.Cols" localSheetId="17" hidden="1">'Marshall-Haus'!$R:$R</definedName>
    <definedName name="Z_5C32C84F_22BC_44CA_AD2B_12D34D143DA0_.wvu.Cols" localSheetId="3" hidden="1">Sanitär!#REF!</definedName>
    <definedName name="Z_5C32C84F_22BC_44CA_AD2B_12D34D143DA0_.wvu.Cols" localSheetId="23" hidden="1">'Sanitär ICC'!$S:$S</definedName>
    <definedName name="Z_5C32C84F_22BC_44CA_AD2B_12D34D143DA0_.wvu.Cols" localSheetId="6" hidden="1">'WC Besetzung'!$H:$K</definedName>
    <definedName name="Z_5C32C84F_22BC_44CA_AD2B_12D34D143DA0_.wvu.Cols" localSheetId="4" hidden="1">'WC-Planung'!$E:$G,'WC-Planung'!$X:$X</definedName>
    <definedName name="Z_5C32C84F_22BC_44CA_AD2B_12D34D143DA0_.wvu.FilterData" localSheetId="25" hidden="1">'Bankett ICC'!$A$10:$I$27</definedName>
    <definedName name="Z_5C32C84F_22BC_44CA_AD2B_12D34D143DA0_.wvu.FilterData" localSheetId="10" hidden="1">'CWS Schmutzfangmatten'!$A$6:$H$8</definedName>
    <definedName name="Z_5C32C84F_22BC_44CA_AD2B_12D34D143DA0_.wvu.FilterData" localSheetId="9" hidden="1">'diverse Zusatzarbeiten'!$A$8:$G$16</definedName>
    <definedName name="Z_5C32C84F_22BC_44CA_AD2B_12D34D143DA0_.wvu.FilterData" localSheetId="24" hidden="1">'diverse Zusatzarbeiten ICC'!$A$8:$H$23</definedName>
    <definedName name="Z_5C32C84F_22BC_44CA_AD2B_12D34D143DA0_.wvu.FilterData" localSheetId="19" hidden="1">Hallenrücknahme!$A$7:$H$12</definedName>
    <definedName name="Z_5C32C84F_22BC_44CA_AD2B_12D34D143DA0_.wvu.FilterData" localSheetId="0" hidden="1">'Kostenzusammenstellung '!$A$5:$B$23</definedName>
    <definedName name="Z_5C32C84F_22BC_44CA_AD2B_12D34D143DA0_.wvu.FilterData" localSheetId="20" hidden="1">'Kostenzusammenstellung  ICC'!$A$6:$B$15</definedName>
    <definedName name="Z_5C32C84F_22BC_44CA_AD2B_12D34D143DA0_.wvu.FilterData" localSheetId="11" hidden="1">'Nebenräume MG'!$A$6:$I$62</definedName>
    <definedName name="Z_5C32C84F_22BC_44CA_AD2B_12D34D143DA0_.wvu.PrintArea" localSheetId="0" hidden="1">'Kostenzusammenstellung '!$A$1:$B$23</definedName>
    <definedName name="Z_5C32C84F_22BC_44CA_AD2B_12D34D143DA0_.wvu.PrintArea" localSheetId="20" hidden="1">'Kostenzusammenstellung  ICC'!$A$1:$B$25</definedName>
    <definedName name="Z_5C32C84F_22BC_44CA_AD2B_12D34D143DA0_.wvu.PrintArea" localSheetId="2" hidden="1">Verkehr!$A$1:$O$91</definedName>
    <definedName name="Z_5C32C84F_22BC_44CA_AD2B_12D34D143DA0_.wvu.PrintTitles" localSheetId="25" hidden="1">'Bankett ICC'!$1:$10</definedName>
    <definedName name="Z_5C32C84F_22BC_44CA_AD2B_12D34D143DA0_.wvu.PrintTitles" localSheetId="10" hidden="1">'CWS Schmutzfangmatten'!$1:$6</definedName>
    <definedName name="Z_5C32C84F_22BC_44CA_AD2B_12D34D143DA0_.wvu.PrintTitles" localSheetId="9" hidden="1">'diverse Zusatzarbeiten'!$1:$8</definedName>
    <definedName name="Z_5C32C84F_22BC_44CA_AD2B_12D34D143DA0_.wvu.PrintTitles" localSheetId="24" hidden="1">'diverse Zusatzarbeiten ICC'!$1:$8</definedName>
    <definedName name="Z_5C32C84F_22BC_44CA_AD2B_12D34D143DA0_.wvu.PrintTitles" localSheetId="1" hidden="1">Hallen!$1:$14</definedName>
    <definedName name="Z_5C32C84F_22BC_44CA_AD2B_12D34D143DA0_.wvu.PrintTitles" localSheetId="19" hidden="1">Hallenrücknahme!$1:$7</definedName>
    <definedName name="Z_5C32C84F_22BC_44CA_AD2B_12D34D143DA0_.wvu.PrintTitles" localSheetId="11" hidden="1">'Nebenräume MG'!$1:$6</definedName>
    <definedName name="Z_5C32C84F_22BC_44CA_AD2B_12D34D143DA0_.wvu.PrintTitles" localSheetId="3" hidden="1">Sanitär!$1:$15</definedName>
    <definedName name="Z_5C32C84F_22BC_44CA_AD2B_12D34D143DA0_.wvu.PrintTitles" localSheetId="2" hidden="1">Verkehr!$1:$11</definedName>
    <definedName name="Z_5C32C84F_22BC_44CA_AD2B_12D34D143DA0_.wvu.PrintTitles" localSheetId="6" hidden="1">'WC Besetzung'!$1:$4</definedName>
    <definedName name="Z_5C32C84F_22BC_44CA_AD2B_12D34D143DA0_.wvu.PrintTitles" localSheetId="4" hidden="1">'WC-Planung'!$1:$7</definedName>
  </definedNames>
  <calcPr calcId="191028" calcOnSave="0" concurrentManualCount="8"/>
  <customWorkbookViews>
    <customWorkbookView name="David Großmann - Persönliche Ansicht" guid="{5C32C84F-22BC-44CA-AD2B-12D34D143DA0}" mergeInterval="0" personalView="1" maximized="1" windowWidth="1676" windowHeight="826" tabRatio="933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4" l="1"/>
  <c r="H60" i="32" l="1"/>
  <c r="G60" i="32"/>
  <c r="I60" i="32" s="1"/>
  <c r="H61" i="32"/>
  <c r="G61" i="32"/>
  <c r="O61" i="2"/>
  <c r="N61" i="2"/>
  <c r="M61" i="2"/>
  <c r="L61" i="2"/>
  <c r="K61" i="2"/>
  <c r="P61" i="2" s="1"/>
  <c r="I61" i="32" l="1"/>
  <c r="F11" i="10"/>
  <c r="G11" i="10" s="1"/>
  <c r="F10" i="10"/>
  <c r="G10" i="10" s="1"/>
  <c r="F9" i="10"/>
  <c r="G9" i="10" s="1"/>
  <c r="F12" i="1"/>
  <c r="G12" i="1" s="1"/>
  <c r="F11" i="1"/>
  <c r="G11" i="1" s="1"/>
  <c r="F10" i="1"/>
  <c r="G10" i="1" s="1"/>
  <c r="H19" i="41" l="1"/>
  <c r="H16" i="41"/>
  <c r="H13" i="41"/>
  <c r="F19" i="41"/>
  <c r="F16" i="41"/>
  <c r="F13" i="41"/>
  <c r="K66" i="12"/>
  <c r="G56" i="32" l="1"/>
  <c r="H56" i="32"/>
  <c r="M36" i="34"/>
  <c r="G9" i="15"/>
  <c r="I9" i="15" s="1"/>
  <c r="H9" i="15"/>
  <c r="I56" i="32" l="1"/>
  <c r="H10" i="42"/>
  <c r="M55" i="39" l="1"/>
  <c r="M54" i="39"/>
  <c r="M53" i="39"/>
  <c r="M52" i="39"/>
  <c r="L55" i="39"/>
  <c r="L54" i="39"/>
  <c r="L53" i="39"/>
  <c r="L52" i="39"/>
  <c r="J55" i="39"/>
  <c r="J54" i="39"/>
  <c r="J53" i="39"/>
  <c r="J52" i="39"/>
  <c r="L34" i="39"/>
  <c r="L21" i="39"/>
  <c r="L20" i="39"/>
  <c r="L19" i="39"/>
  <c r="L18" i="39"/>
  <c r="J34" i="39"/>
  <c r="J21" i="39"/>
  <c r="J20" i="39"/>
  <c r="J19" i="39"/>
  <c r="J18" i="39"/>
  <c r="K21" i="12" l="1"/>
  <c r="L21" i="12"/>
  <c r="M21" i="12"/>
  <c r="N21" i="12"/>
  <c r="K22" i="12"/>
  <c r="L22" i="12"/>
  <c r="M22" i="12"/>
  <c r="N22" i="12"/>
  <c r="K23" i="12"/>
  <c r="L23" i="12"/>
  <c r="M23" i="12"/>
  <c r="N23" i="12"/>
  <c r="K19" i="12"/>
  <c r="L19" i="12"/>
  <c r="M19" i="12"/>
  <c r="N19" i="12"/>
  <c r="O21" i="12" l="1"/>
  <c r="O19" i="12"/>
  <c r="O22" i="12"/>
  <c r="O23" i="12"/>
  <c r="G7" i="32"/>
  <c r="H7" i="32"/>
  <c r="G8" i="32"/>
  <c r="H8" i="32"/>
  <c r="G9" i="32"/>
  <c r="H9" i="32"/>
  <c r="G10" i="32"/>
  <c r="H10" i="32"/>
  <c r="G11" i="32"/>
  <c r="H11" i="32"/>
  <c r="G12" i="32"/>
  <c r="H12" i="32"/>
  <c r="I12" i="32" s="1"/>
  <c r="G13" i="32"/>
  <c r="H13" i="32"/>
  <c r="G14" i="32"/>
  <c r="H14" i="32"/>
  <c r="G15" i="32"/>
  <c r="H15" i="32"/>
  <c r="G16" i="32"/>
  <c r="H16" i="32"/>
  <c r="G17" i="32"/>
  <c r="H17" i="32"/>
  <c r="G18" i="32"/>
  <c r="H18" i="32"/>
  <c r="G19" i="32"/>
  <c r="H19" i="32"/>
  <c r="G20" i="32"/>
  <c r="H20" i="32"/>
  <c r="G21" i="32"/>
  <c r="H21" i="32"/>
  <c r="I21" i="32" s="1"/>
  <c r="G22" i="32"/>
  <c r="H22" i="32"/>
  <c r="G23" i="32"/>
  <c r="H23" i="32"/>
  <c r="I11" i="32" l="1"/>
  <c r="I7" i="32"/>
  <c r="I22" i="32"/>
  <c r="I10" i="32"/>
  <c r="I9" i="32"/>
  <c r="I20" i="32"/>
  <c r="I19" i="32"/>
  <c r="I15" i="32"/>
  <c r="I16" i="32"/>
  <c r="I23" i="32"/>
  <c r="I8" i="32"/>
  <c r="I18" i="32"/>
  <c r="I14" i="32"/>
  <c r="I17" i="32"/>
  <c r="I13" i="32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5" i="3"/>
  <c r="M46" i="3"/>
  <c r="M47" i="3"/>
  <c r="M48" i="3"/>
  <c r="M49" i="3"/>
  <c r="M50" i="3"/>
  <c r="M51" i="3"/>
  <c r="M52" i="3"/>
  <c r="M53" i="3"/>
  <c r="M44" i="3"/>
  <c r="L45" i="3"/>
  <c r="L46" i="3"/>
  <c r="L47" i="3"/>
  <c r="L48" i="3"/>
  <c r="L49" i="3"/>
  <c r="L50" i="3"/>
  <c r="L51" i="3"/>
  <c r="L52" i="3"/>
  <c r="L53" i="3"/>
  <c r="L44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16" i="3"/>
  <c r="O36" i="2" l="1"/>
  <c r="H8" i="42" l="1"/>
  <c r="I8" i="42"/>
  <c r="H9" i="42"/>
  <c r="I9" i="42"/>
  <c r="I10" i="42"/>
  <c r="H11" i="42"/>
  <c r="I11" i="42"/>
  <c r="H12" i="42"/>
  <c r="I12" i="42"/>
  <c r="H13" i="42"/>
  <c r="I13" i="42"/>
  <c r="H14" i="42"/>
  <c r="I14" i="42"/>
  <c r="H15" i="42"/>
  <c r="I15" i="42"/>
  <c r="H16" i="42"/>
  <c r="I16" i="42"/>
  <c r="H17" i="42"/>
  <c r="I17" i="42"/>
  <c r="H18" i="42"/>
  <c r="I18" i="42"/>
  <c r="H19" i="42"/>
  <c r="I19" i="42"/>
  <c r="H20" i="42"/>
  <c r="I20" i="42"/>
  <c r="H21" i="42"/>
  <c r="I21" i="42"/>
  <c r="H22" i="42"/>
  <c r="I22" i="42"/>
  <c r="H23" i="42"/>
  <c r="I23" i="42"/>
  <c r="H24" i="42"/>
  <c r="I24" i="42"/>
  <c r="H25" i="42"/>
  <c r="I25" i="42"/>
  <c r="H26" i="42"/>
  <c r="I26" i="42"/>
  <c r="H27" i="42"/>
  <c r="I27" i="42"/>
  <c r="H28" i="42"/>
  <c r="I28" i="42"/>
  <c r="H29" i="42"/>
  <c r="I29" i="42"/>
  <c r="H30" i="42"/>
  <c r="I30" i="42"/>
  <c r="H31" i="42"/>
  <c r="I31" i="42"/>
  <c r="H32" i="42"/>
  <c r="I32" i="42"/>
  <c r="H33" i="42"/>
  <c r="I33" i="42"/>
  <c r="H34" i="42"/>
  <c r="I34" i="42"/>
  <c r="H35" i="42"/>
  <c r="I35" i="42"/>
  <c r="H36" i="42"/>
  <c r="I36" i="42"/>
  <c r="H37" i="42"/>
  <c r="I37" i="42"/>
  <c r="H38" i="42"/>
  <c r="I38" i="42"/>
  <c r="H39" i="42"/>
  <c r="I39" i="42"/>
  <c r="H40" i="42"/>
  <c r="I40" i="42"/>
  <c r="H41" i="42"/>
  <c r="I41" i="42"/>
  <c r="H42" i="42"/>
  <c r="I42" i="42"/>
  <c r="H43" i="42"/>
  <c r="I43" i="42"/>
  <c r="H44" i="42"/>
  <c r="I44" i="42"/>
  <c r="H45" i="42"/>
  <c r="I45" i="42"/>
  <c r="H46" i="42"/>
  <c r="I46" i="42"/>
  <c r="H47" i="42"/>
  <c r="I47" i="42"/>
  <c r="H48" i="42"/>
  <c r="I48" i="42"/>
  <c r="H49" i="42"/>
  <c r="I49" i="42"/>
  <c r="I7" i="42"/>
  <c r="H7" i="42"/>
  <c r="H25" i="32" l="1"/>
  <c r="G25" i="32"/>
  <c r="G26" i="32"/>
  <c r="H26" i="32"/>
  <c r="G27" i="32"/>
  <c r="H27" i="32"/>
  <c r="G28" i="32"/>
  <c r="H28" i="32"/>
  <c r="G29" i="32"/>
  <c r="H29" i="32"/>
  <c r="G30" i="32"/>
  <c r="H30" i="32"/>
  <c r="G31" i="32"/>
  <c r="H31" i="32"/>
  <c r="G32" i="32"/>
  <c r="H32" i="32"/>
  <c r="G33" i="32"/>
  <c r="H33" i="32"/>
  <c r="G34" i="32"/>
  <c r="H34" i="32"/>
  <c r="G35" i="32"/>
  <c r="H35" i="32"/>
  <c r="G36" i="32"/>
  <c r="H36" i="32"/>
  <c r="G37" i="32"/>
  <c r="H37" i="32"/>
  <c r="G38" i="32"/>
  <c r="H38" i="32"/>
  <c r="G39" i="32"/>
  <c r="H39" i="32"/>
  <c r="G40" i="32"/>
  <c r="H40" i="32"/>
  <c r="G41" i="32"/>
  <c r="H41" i="32"/>
  <c r="G42" i="32"/>
  <c r="H42" i="32"/>
  <c r="G43" i="32"/>
  <c r="H43" i="32"/>
  <c r="G44" i="32"/>
  <c r="H44" i="32"/>
  <c r="G45" i="32"/>
  <c r="H45" i="32"/>
  <c r="G46" i="32"/>
  <c r="H46" i="32"/>
  <c r="G48" i="32"/>
  <c r="H48" i="32"/>
  <c r="G49" i="32"/>
  <c r="H49" i="32"/>
  <c r="G51" i="32"/>
  <c r="H51" i="32"/>
  <c r="G52" i="32"/>
  <c r="H52" i="32"/>
  <c r="G53" i="32"/>
  <c r="H53" i="32"/>
  <c r="G54" i="32"/>
  <c r="H54" i="32"/>
  <c r="G59" i="32"/>
  <c r="H59" i="32"/>
  <c r="G62" i="32"/>
  <c r="H62" i="32"/>
  <c r="H24" i="32"/>
  <c r="G24" i="32"/>
  <c r="I24" i="32" l="1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M29" i="2"/>
  <c r="M20" i="2"/>
  <c r="N20" i="2"/>
  <c r="G16" i="8"/>
  <c r="H16" i="8" s="1"/>
  <c r="E16" i="8"/>
  <c r="G15" i="8"/>
  <c r="H15" i="8" s="1"/>
  <c r="E15" i="8"/>
  <c r="G14" i="8"/>
  <c r="H14" i="8" s="1"/>
  <c r="E14" i="8"/>
  <c r="G13" i="8"/>
  <c r="H13" i="8" s="1"/>
  <c r="E13" i="8"/>
  <c r="G12" i="8"/>
  <c r="H12" i="8" s="1"/>
  <c r="E12" i="8"/>
  <c r="I14" i="8" l="1"/>
  <c r="I13" i="8"/>
  <c r="I15" i="8"/>
  <c r="I12" i="8"/>
  <c r="I16" i="8"/>
  <c r="I19" i="8" l="1"/>
  <c r="A1" i="47"/>
  <c r="G27" i="47" l="1"/>
  <c r="H27" i="47" s="1"/>
  <c r="G26" i="47"/>
  <c r="H26" i="47" s="1"/>
  <c r="G25" i="47"/>
  <c r="H25" i="47" s="1"/>
  <c r="G24" i="47"/>
  <c r="D24" i="47"/>
  <c r="H24" i="47" s="1"/>
  <c r="H23" i="47"/>
  <c r="G23" i="47"/>
  <c r="G22" i="47"/>
  <c r="H22" i="47" s="1"/>
  <c r="G21" i="47"/>
  <c r="H21" i="47" s="1"/>
  <c r="G20" i="47"/>
  <c r="H20" i="47" s="1"/>
  <c r="G19" i="47"/>
  <c r="H19" i="47" s="1"/>
  <c r="G18" i="47"/>
  <c r="H18" i="47" s="1"/>
  <c r="G17" i="47"/>
  <c r="H17" i="47" s="1"/>
  <c r="G14" i="47"/>
  <c r="G28" i="47" s="1"/>
  <c r="H28" i="47" s="1"/>
  <c r="H14" i="47" l="1"/>
  <c r="H30" i="47"/>
  <c r="B24" i="4" s="1"/>
  <c r="D139" i="12" l="1"/>
  <c r="K115" i="12"/>
  <c r="L115" i="12"/>
  <c r="M115" i="12"/>
  <c r="N115" i="12"/>
  <c r="O115" i="12" l="1"/>
  <c r="E153" i="46"/>
  <c r="O52" i="2" l="1"/>
  <c r="O53" i="2"/>
  <c r="O54" i="2"/>
  <c r="O55" i="2"/>
  <c r="O56" i="2"/>
  <c r="O57" i="2"/>
  <c r="O58" i="2"/>
  <c r="O59" i="2"/>
  <c r="O51" i="2"/>
  <c r="L51" i="2" l="1"/>
  <c r="M51" i="2"/>
  <c r="N51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N52" i="2"/>
  <c r="M52" i="2"/>
  <c r="L52" i="2"/>
  <c r="K141" i="12" l="1"/>
  <c r="L141" i="12"/>
  <c r="M141" i="12"/>
  <c r="N141" i="12"/>
  <c r="K142" i="12"/>
  <c r="L142" i="12"/>
  <c r="M142" i="12"/>
  <c r="N142" i="12"/>
  <c r="K143" i="12"/>
  <c r="L143" i="12"/>
  <c r="M143" i="12"/>
  <c r="N143" i="12"/>
  <c r="K144" i="12"/>
  <c r="L144" i="12"/>
  <c r="M144" i="12"/>
  <c r="N144" i="12"/>
  <c r="K145" i="12"/>
  <c r="L145" i="12"/>
  <c r="M145" i="12"/>
  <c r="N145" i="12"/>
  <c r="K146" i="12"/>
  <c r="L146" i="12"/>
  <c r="M146" i="12"/>
  <c r="N146" i="12"/>
  <c r="K147" i="12"/>
  <c r="L147" i="12"/>
  <c r="M147" i="12"/>
  <c r="N147" i="12"/>
  <c r="K148" i="12"/>
  <c r="L148" i="12"/>
  <c r="M148" i="12"/>
  <c r="N148" i="12"/>
  <c r="K149" i="12"/>
  <c r="L149" i="12"/>
  <c r="M149" i="12"/>
  <c r="N149" i="12"/>
  <c r="K150" i="12"/>
  <c r="L150" i="12"/>
  <c r="M150" i="12"/>
  <c r="N150" i="12"/>
  <c r="K151" i="12"/>
  <c r="L151" i="12"/>
  <c r="M151" i="12"/>
  <c r="N151" i="12"/>
  <c r="K152" i="12"/>
  <c r="L152" i="12"/>
  <c r="M152" i="12"/>
  <c r="N152" i="12"/>
  <c r="K153" i="12"/>
  <c r="L153" i="12"/>
  <c r="M153" i="12"/>
  <c r="N153" i="12"/>
  <c r="O150" i="12" l="1"/>
  <c r="O146" i="12"/>
  <c r="O149" i="12"/>
  <c r="O142" i="12"/>
  <c r="O152" i="12"/>
  <c r="O151" i="12"/>
  <c r="O145" i="12"/>
  <c r="O148" i="12"/>
  <c r="O147" i="12"/>
  <c r="O141" i="12"/>
  <c r="O153" i="12"/>
  <c r="O144" i="12"/>
  <c r="O143" i="12"/>
  <c r="K39" i="2" l="1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K52" i="2"/>
  <c r="K53" i="2"/>
  <c r="K54" i="2"/>
  <c r="K55" i="2"/>
  <c r="K56" i="2"/>
  <c r="K57" i="2"/>
  <c r="K58" i="2"/>
  <c r="K59" i="2"/>
  <c r="K60" i="2"/>
  <c r="L60" i="2"/>
  <c r="M60" i="2"/>
  <c r="N60" i="2"/>
  <c r="O60" i="2"/>
  <c r="P49" i="2" l="1"/>
  <c r="P47" i="2"/>
  <c r="P45" i="2"/>
  <c r="P43" i="2"/>
  <c r="P41" i="2"/>
  <c r="P39" i="2"/>
  <c r="P50" i="2"/>
  <c r="P48" i="2"/>
  <c r="P46" i="2"/>
  <c r="P44" i="2"/>
  <c r="P42" i="2"/>
  <c r="P40" i="2"/>
  <c r="P58" i="2"/>
  <c r="P56" i="2"/>
  <c r="P54" i="2"/>
  <c r="P52" i="2"/>
  <c r="P60" i="2"/>
  <c r="P59" i="2"/>
  <c r="P57" i="2"/>
  <c r="P55" i="2"/>
  <c r="P53" i="2"/>
  <c r="P51" i="2"/>
  <c r="A1" i="45"/>
  <c r="K64" i="12" l="1"/>
  <c r="L64" i="12"/>
  <c r="M64" i="12"/>
  <c r="N64" i="12"/>
  <c r="K65" i="12"/>
  <c r="L65" i="12"/>
  <c r="M65" i="12"/>
  <c r="N65" i="12"/>
  <c r="L66" i="12"/>
  <c r="M66" i="12"/>
  <c r="N66" i="12"/>
  <c r="K67" i="12"/>
  <c r="L67" i="12"/>
  <c r="M67" i="12"/>
  <c r="N67" i="12"/>
  <c r="K68" i="12"/>
  <c r="L68" i="12"/>
  <c r="M68" i="12"/>
  <c r="N68" i="12"/>
  <c r="K69" i="12"/>
  <c r="L69" i="12"/>
  <c r="M69" i="12"/>
  <c r="N69" i="12"/>
  <c r="K70" i="12"/>
  <c r="L70" i="12"/>
  <c r="M70" i="12"/>
  <c r="N70" i="12"/>
  <c r="K71" i="12"/>
  <c r="L71" i="12"/>
  <c r="M71" i="12"/>
  <c r="N71" i="12"/>
  <c r="K72" i="12"/>
  <c r="L72" i="12"/>
  <c r="M72" i="12"/>
  <c r="N72" i="12"/>
  <c r="K73" i="12"/>
  <c r="L73" i="12"/>
  <c r="M73" i="12"/>
  <c r="N73" i="12"/>
  <c r="O73" i="12" l="1"/>
  <c r="O71" i="12"/>
  <c r="O69" i="12"/>
  <c r="O67" i="12"/>
  <c r="O65" i="12"/>
  <c r="O72" i="12"/>
  <c r="O70" i="12"/>
  <c r="O68" i="12"/>
  <c r="O66" i="12"/>
  <c r="O64" i="12"/>
  <c r="I69" i="39"/>
  <c r="N69" i="39"/>
  <c r="G8" i="44" l="1"/>
  <c r="A1" i="44"/>
  <c r="G10" i="44" l="1"/>
  <c r="B26" i="4" s="1"/>
  <c r="H7" i="15"/>
  <c r="K37" i="2" l="1"/>
  <c r="L37" i="2"/>
  <c r="M37" i="2"/>
  <c r="N37" i="2"/>
  <c r="O37" i="2"/>
  <c r="K38" i="2"/>
  <c r="L38" i="2"/>
  <c r="M38" i="2"/>
  <c r="N38" i="2"/>
  <c r="O38" i="2"/>
  <c r="L35" i="2"/>
  <c r="M35" i="2"/>
  <c r="N35" i="2"/>
  <c r="O35" i="2"/>
  <c r="O34" i="2"/>
  <c r="N34" i="2"/>
  <c r="M34" i="2"/>
  <c r="L34" i="2"/>
  <c r="M31" i="2"/>
  <c r="L31" i="2"/>
  <c r="O30" i="2"/>
  <c r="N30" i="2"/>
  <c r="M30" i="2"/>
  <c r="L30" i="2"/>
  <c r="O33" i="2"/>
  <c r="N33" i="2"/>
  <c r="M33" i="2"/>
  <c r="L33" i="2"/>
  <c r="O29" i="2"/>
  <c r="N29" i="2"/>
  <c r="L29" i="2"/>
  <c r="O24" i="2"/>
  <c r="N24" i="2"/>
  <c r="M24" i="2"/>
  <c r="L24" i="2"/>
  <c r="L22" i="2"/>
  <c r="M22" i="2"/>
  <c r="N22" i="2"/>
  <c r="O22" i="2"/>
  <c r="L23" i="2"/>
  <c r="M23" i="2"/>
  <c r="N23" i="2"/>
  <c r="O23" i="2"/>
  <c r="O21" i="2"/>
  <c r="N21" i="2"/>
  <c r="M21" i="2"/>
  <c r="L21" i="2"/>
  <c r="O25" i="2"/>
  <c r="N25" i="2"/>
  <c r="M25" i="2"/>
  <c r="L25" i="2"/>
  <c r="O32" i="2" l="1"/>
  <c r="N32" i="2"/>
  <c r="M32" i="2"/>
  <c r="L32" i="2"/>
  <c r="O28" i="2"/>
  <c r="N28" i="2"/>
  <c r="M28" i="2"/>
  <c r="L28" i="2"/>
  <c r="O19" i="2"/>
  <c r="N19" i="2"/>
  <c r="M19" i="2"/>
  <c r="L19" i="2"/>
  <c r="L17" i="2"/>
  <c r="M17" i="2"/>
  <c r="N17" i="2"/>
  <c r="O17" i="2"/>
  <c r="L18" i="2"/>
  <c r="M18" i="2"/>
  <c r="N18" i="2"/>
  <c r="O18" i="2"/>
  <c r="L26" i="2"/>
  <c r="M26" i="2"/>
  <c r="N26" i="2"/>
  <c r="O26" i="2"/>
  <c r="L27" i="2"/>
  <c r="M27" i="2"/>
  <c r="N27" i="2"/>
  <c r="O27" i="2"/>
  <c r="N31" i="2"/>
  <c r="O31" i="2"/>
  <c r="O16" i="2"/>
  <c r="O20" i="2"/>
  <c r="K18" i="2"/>
  <c r="K19" i="2"/>
  <c r="N16" i="2"/>
  <c r="M16" i="2"/>
  <c r="L16" i="2"/>
  <c r="L20" i="2"/>
  <c r="K20" i="2"/>
  <c r="P18" i="2" l="1"/>
  <c r="P19" i="2"/>
  <c r="P20" i="2"/>
  <c r="I67" i="39" l="1"/>
  <c r="G8" i="15"/>
  <c r="H8" i="15"/>
  <c r="G7" i="15"/>
  <c r="B1" i="42"/>
  <c r="F45" i="3"/>
  <c r="K45" i="3" s="1"/>
  <c r="F46" i="3"/>
  <c r="K46" i="3" s="1"/>
  <c r="F47" i="3"/>
  <c r="K47" i="3" s="1"/>
  <c r="F48" i="3"/>
  <c r="K48" i="3" s="1"/>
  <c r="F49" i="3"/>
  <c r="K49" i="3" s="1"/>
  <c r="F50" i="3"/>
  <c r="K50" i="3" s="1"/>
  <c r="F51" i="3"/>
  <c r="K51" i="3" s="1"/>
  <c r="F52" i="3"/>
  <c r="K52" i="3" s="1"/>
  <c r="F53" i="3"/>
  <c r="K53" i="3" s="1"/>
  <c r="F44" i="3"/>
  <c r="K44" i="3" s="1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35" i="3"/>
  <c r="F36" i="3"/>
  <c r="K36" i="3" s="1"/>
  <c r="F37" i="3"/>
  <c r="K37" i="3" s="1"/>
  <c r="F38" i="3"/>
  <c r="K38" i="3" s="1"/>
  <c r="F39" i="3"/>
  <c r="K39" i="3" s="1"/>
  <c r="F40" i="3"/>
  <c r="K40" i="3" s="1"/>
  <c r="F41" i="3"/>
  <c r="K41" i="3" s="1"/>
  <c r="F42" i="3"/>
  <c r="K42" i="3" s="1"/>
  <c r="F43" i="3"/>
  <c r="K43" i="3" s="1"/>
  <c r="F27" i="3"/>
  <c r="K27" i="3" s="1"/>
  <c r="F28" i="3"/>
  <c r="K28" i="3" s="1"/>
  <c r="F29" i="3"/>
  <c r="K29" i="3" s="1"/>
  <c r="F30" i="3"/>
  <c r="K30" i="3" s="1"/>
  <c r="F31" i="3"/>
  <c r="K31" i="3" s="1"/>
  <c r="F32" i="3"/>
  <c r="K32" i="3" s="1"/>
  <c r="F33" i="3"/>
  <c r="K33" i="3" s="1"/>
  <c r="F34" i="3"/>
  <c r="K34" i="3" s="1"/>
  <c r="I54" i="32"/>
  <c r="K108" i="12"/>
  <c r="L108" i="12"/>
  <c r="M108" i="12"/>
  <c r="N108" i="12"/>
  <c r="E25" i="3"/>
  <c r="E43" i="3"/>
  <c r="K103" i="12"/>
  <c r="L103" i="12"/>
  <c r="M103" i="12"/>
  <c r="N103" i="12"/>
  <c r="K35" i="2"/>
  <c r="K34" i="2"/>
  <c r="K32" i="2"/>
  <c r="K31" i="2"/>
  <c r="K30" i="2"/>
  <c r="K33" i="2"/>
  <c r="K28" i="2"/>
  <c r="K27" i="2"/>
  <c r="K26" i="2"/>
  <c r="K29" i="2"/>
  <c r="K24" i="2"/>
  <c r="K23" i="2"/>
  <c r="K22" i="2"/>
  <c r="K21" i="2"/>
  <c r="K25" i="2"/>
  <c r="K17" i="2"/>
  <c r="P17" i="2" s="1"/>
  <c r="K16" i="2"/>
  <c r="I16" i="3"/>
  <c r="N16" i="3" s="1"/>
  <c r="I17" i="3"/>
  <c r="N17" i="3" s="1"/>
  <c r="I18" i="3"/>
  <c r="N18" i="3" s="1"/>
  <c r="I19" i="3"/>
  <c r="N19" i="3" s="1"/>
  <c r="N20" i="3"/>
  <c r="I21" i="3"/>
  <c r="N21" i="3" s="1"/>
  <c r="I22" i="3"/>
  <c r="N22" i="3" s="1"/>
  <c r="I23" i="3"/>
  <c r="N23" i="3" s="1"/>
  <c r="I24" i="3"/>
  <c r="N24" i="3" s="1"/>
  <c r="I25" i="3"/>
  <c r="N25" i="3" s="1"/>
  <c r="I26" i="3"/>
  <c r="N26" i="3" s="1"/>
  <c r="I35" i="3"/>
  <c r="N35" i="3" s="1"/>
  <c r="I36" i="3"/>
  <c r="N36" i="3" s="1"/>
  <c r="I37" i="3"/>
  <c r="N37" i="3" s="1"/>
  <c r="I38" i="3"/>
  <c r="N38" i="3" s="1"/>
  <c r="I39" i="3"/>
  <c r="N39" i="3" s="1"/>
  <c r="I40" i="3"/>
  <c r="N40" i="3" s="1"/>
  <c r="I41" i="3"/>
  <c r="N41" i="3" s="1"/>
  <c r="I42" i="3"/>
  <c r="N42" i="3" s="1"/>
  <c r="I43" i="3"/>
  <c r="N43" i="3" s="1"/>
  <c r="I27" i="3"/>
  <c r="N27" i="3" s="1"/>
  <c r="I28" i="3"/>
  <c r="N28" i="3" s="1"/>
  <c r="I29" i="3"/>
  <c r="N29" i="3" s="1"/>
  <c r="I30" i="3"/>
  <c r="N30" i="3" s="1"/>
  <c r="I31" i="3"/>
  <c r="N31" i="3" s="1"/>
  <c r="I32" i="3"/>
  <c r="N32" i="3" s="1"/>
  <c r="I33" i="3"/>
  <c r="N33" i="3" s="1"/>
  <c r="I34" i="3"/>
  <c r="N34" i="3" s="1"/>
  <c r="I44" i="3"/>
  <c r="N44" i="3" s="1"/>
  <c r="I45" i="3"/>
  <c r="N45" i="3" s="1"/>
  <c r="I46" i="3"/>
  <c r="N46" i="3" s="1"/>
  <c r="I48" i="3"/>
  <c r="N48" i="3" s="1"/>
  <c r="I49" i="3"/>
  <c r="N49" i="3" s="1"/>
  <c r="I47" i="3"/>
  <c r="N47" i="3" s="1"/>
  <c r="I50" i="3"/>
  <c r="N50" i="3" s="1"/>
  <c r="I51" i="3"/>
  <c r="N51" i="3" s="1"/>
  <c r="I52" i="3"/>
  <c r="N52" i="3" s="1"/>
  <c r="I53" i="3"/>
  <c r="N53" i="3" s="1"/>
  <c r="N140" i="12"/>
  <c r="M140" i="12"/>
  <c r="L140" i="12"/>
  <c r="K140" i="12"/>
  <c r="N134" i="12"/>
  <c r="M134" i="12"/>
  <c r="L134" i="12"/>
  <c r="K134" i="12"/>
  <c r="N124" i="12"/>
  <c r="M124" i="12"/>
  <c r="L124" i="12"/>
  <c r="K124" i="12"/>
  <c r="N123" i="12"/>
  <c r="M123" i="12"/>
  <c r="L123" i="12"/>
  <c r="K123" i="12"/>
  <c r="N122" i="12"/>
  <c r="M122" i="12"/>
  <c r="L122" i="12"/>
  <c r="K122" i="12"/>
  <c r="N121" i="12"/>
  <c r="M121" i="12"/>
  <c r="L121" i="12"/>
  <c r="K121" i="12"/>
  <c r="N120" i="12"/>
  <c r="M120" i="12"/>
  <c r="L120" i="12"/>
  <c r="K120" i="12"/>
  <c r="N119" i="12"/>
  <c r="M119" i="12"/>
  <c r="L119" i="12"/>
  <c r="K119" i="12"/>
  <c r="N118" i="12"/>
  <c r="M118" i="12"/>
  <c r="L118" i="12"/>
  <c r="K118" i="12"/>
  <c r="N117" i="12"/>
  <c r="M117" i="12"/>
  <c r="L117" i="12"/>
  <c r="K117" i="12"/>
  <c r="N116" i="12"/>
  <c r="M116" i="12"/>
  <c r="L116" i="12"/>
  <c r="K116" i="12"/>
  <c r="N114" i="12"/>
  <c r="M114" i="12"/>
  <c r="L114" i="12"/>
  <c r="K114" i="12"/>
  <c r="N113" i="12"/>
  <c r="M113" i="12"/>
  <c r="L113" i="12"/>
  <c r="K113" i="12"/>
  <c r="N112" i="12"/>
  <c r="M112" i="12"/>
  <c r="L112" i="12"/>
  <c r="K112" i="12"/>
  <c r="N111" i="12"/>
  <c r="M111" i="12"/>
  <c r="L111" i="12"/>
  <c r="K111" i="12"/>
  <c r="N110" i="12"/>
  <c r="M110" i="12"/>
  <c r="L110" i="12"/>
  <c r="K110" i="12"/>
  <c r="N109" i="12"/>
  <c r="M109" i="12"/>
  <c r="L109" i="12"/>
  <c r="K109" i="12"/>
  <c r="N107" i="12"/>
  <c r="M107" i="12"/>
  <c r="L107" i="12"/>
  <c r="K107" i="12"/>
  <c r="N106" i="12"/>
  <c r="M106" i="12"/>
  <c r="L106" i="12"/>
  <c r="K106" i="12"/>
  <c r="N105" i="12"/>
  <c r="M105" i="12"/>
  <c r="L105" i="12"/>
  <c r="K105" i="12"/>
  <c r="N104" i="12"/>
  <c r="M104" i="12"/>
  <c r="L104" i="12"/>
  <c r="K104" i="12"/>
  <c r="N139" i="12"/>
  <c r="M139" i="12"/>
  <c r="L139" i="12"/>
  <c r="K139" i="12"/>
  <c r="N138" i="12"/>
  <c r="M138" i="12"/>
  <c r="L138" i="12"/>
  <c r="K138" i="12"/>
  <c r="N137" i="12"/>
  <c r="M137" i="12"/>
  <c r="L137" i="12"/>
  <c r="K137" i="12"/>
  <c r="N136" i="12"/>
  <c r="M136" i="12"/>
  <c r="L136" i="12"/>
  <c r="K136" i="12"/>
  <c r="N135" i="12"/>
  <c r="M135" i="12"/>
  <c r="L135" i="12"/>
  <c r="K135" i="12"/>
  <c r="N133" i="12"/>
  <c r="M133" i="12"/>
  <c r="L133" i="12"/>
  <c r="K133" i="12"/>
  <c r="N132" i="12"/>
  <c r="M132" i="12"/>
  <c r="L132" i="12"/>
  <c r="K132" i="12"/>
  <c r="N131" i="12"/>
  <c r="M131" i="12"/>
  <c r="L131" i="12"/>
  <c r="K131" i="12"/>
  <c r="N130" i="12"/>
  <c r="M130" i="12"/>
  <c r="L130" i="12"/>
  <c r="K130" i="12"/>
  <c r="N129" i="12"/>
  <c r="M129" i="12"/>
  <c r="L129" i="12"/>
  <c r="K129" i="12"/>
  <c r="N128" i="12"/>
  <c r="M128" i="12"/>
  <c r="L128" i="12"/>
  <c r="K128" i="12"/>
  <c r="N127" i="12"/>
  <c r="M127" i="12"/>
  <c r="L127" i="12"/>
  <c r="K127" i="12"/>
  <c r="N126" i="12"/>
  <c r="M126" i="12"/>
  <c r="L126" i="12"/>
  <c r="K126" i="12"/>
  <c r="N125" i="12"/>
  <c r="M125" i="12"/>
  <c r="L125" i="12"/>
  <c r="K125" i="12"/>
  <c r="N102" i="12"/>
  <c r="M102" i="12"/>
  <c r="L102" i="12"/>
  <c r="K102" i="12"/>
  <c r="N99" i="12"/>
  <c r="M99" i="12"/>
  <c r="L99" i="12"/>
  <c r="K99" i="12"/>
  <c r="N100" i="12"/>
  <c r="M100" i="12"/>
  <c r="L100" i="12"/>
  <c r="K100" i="12"/>
  <c r="N98" i="12"/>
  <c r="M98" i="12"/>
  <c r="L98" i="12"/>
  <c r="K98" i="12"/>
  <c r="N97" i="12"/>
  <c r="M97" i="12"/>
  <c r="L97" i="12"/>
  <c r="K97" i="12"/>
  <c r="N94" i="12"/>
  <c r="M94" i="12"/>
  <c r="L94" i="12"/>
  <c r="K94" i="12"/>
  <c r="N101" i="12"/>
  <c r="M101" i="12"/>
  <c r="L101" i="12"/>
  <c r="K101" i="12"/>
  <c r="N96" i="12"/>
  <c r="M96" i="12"/>
  <c r="L96" i="12"/>
  <c r="K96" i="12"/>
  <c r="N95" i="12"/>
  <c r="M95" i="12"/>
  <c r="L95" i="12"/>
  <c r="K95" i="12"/>
  <c r="N93" i="12"/>
  <c r="M93" i="12"/>
  <c r="L93" i="12"/>
  <c r="K93" i="12"/>
  <c r="N92" i="12"/>
  <c r="M92" i="12"/>
  <c r="L92" i="12"/>
  <c r="K92" i="12"/>
  <c r="D39" i="40"/>
  <c r="D41" i="40"/>
  <c r="E44" i="3" s="1"/>
  <c r="D42" i="40"/>
  <c r="E45" i="3" s="1"/>
  <c r="D43" i="40"/>
  <c r="E46" i="3" s="1"/>
  <c r="D45" i="40"/>
  <c r="E48" i="3" s="1"/>
  <c r="D46" i="40"/>
  <c r="E49" i="3" s="1"/>
  <c r="D44" i="40"/>
  <c r="E47" i="3" s="1"/>
  <c r="D47" i="40"/>
  <c r="E50" i="3" s="1"/>
  <c r="D48" i="40"/>
  <c r="E51" i="3" s="1"/>
  <c r="D49" i="40"/>
  <c r="E52" i="3" s="1"/>
  <c r="D50" i="40"/>
  <c r="E53" i="3" s="1"/>
  <c r="A1" i="39"/>
  <c r="A1" i="41"/>
  <c r="K84" i="12"/>
  <c r="L84" i="12"/>
  <c r="M84" i="12"/>
  <c r="N84" i="12"/>
  <c r="F18" i="7"/>
  <c r="G18" i="7"/>
  <c r="F19" i="7"/>
  <c r="G19" i="7"/>
  <c r="F20" i="7"/>
  <c r="G20" i="7"/>
  <c r="F21" i="7"/>
  <c r="G21" i="7"/>
  <c r="D32" i="40"/>
  <c r="E39" i="3" s="1"/>
  <c r="A1" i="3"/>
  <c r="B15" i="26"/>
  <c r="I59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60" i="39"/>
  <c r="I40" i="39"/>
  <c r="J36" i="39"/>
  <c r="K36" i="39"/>
  <c r="L36" i="39"/>
  <c r="M36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A1" i="40"/>
  <c r="K35" i="3"/>
  <c r="D27" i="40"/>
  <c r="E34" i="3" s="1"/>
  <c r="D26" i="40"/>
  <c r="E33" i="3" s="1"/>
  <c r="D25" i="40"/>
  <c r="E32" i="3" s="1"/>
  <c r="D24" i="40"/>
  <c r="E31" i="3" s="1"/>
  <c r="D23" i="40"/>
  <c r="E30" i="3" s="1"/>
  <c r="D22" i="40"/>
  <c r="E29" i="3" s="1"/>
  <c r="D21" i="40"/>
  <c r="E28" i="3" s="1"/>
  <c r="D20" i="40"/>
  <c r="E27" i="3" s="1"/>
  <c r="D35" i="40"/>
  <c r="E42" i="3" s="1"/>
  <c r="D34" i="40"/>
  <c r="E41" i="3" s="1"/>
  <c r="D33" i="40"/>
  <c r="E40" i="3" s="1"/>
  <c r="D31" i="40"/>
  <c r="E38" i="3" s="1"/>
  <c r="D30" i="40"/>
  <c r="E37" i="3" s="1"/>
  <c r="D29" i="40"/>
  <c r="E36" i="3" s="1"/>
  <c r="D28" i="40"/>
  <c r="E35" i="3" s="1"/>
  <c r="D19" i="40"/>
  <c r="E26" i="3" s="1"/>
  <c r="D17" i="40"/>
  <c r="E24" i="3" s="1"/>
  <c r="D16" i="40"/>
  <c r="E23" i="3" s="1"/>
  <c r="D15" i="40"/>
  <c r="D14" i="40"/>
  <c r="E22" i="3" s="1"/>
  <c r="D13" i="40"/>
  <c r="E21" i="3" s="1"/>
  <c r="D12" i="40"/>
  <c r="E20" i="3" s="1"/>
  <c r="D11" i="40"/>
  <c r="E19" i="3" s="1"/>
  <c r="D10" i="40"/>
  <c r="E18" i="3" s="1"/>
  <c r="D9" i="40"/>
  <c r="E17" i="3" s="1"/>
  <c r="D8" i="40"/>
  <c r="E16" i="3" s="1"/>
  <c r="N71" i="39"/>
  <c r="N70" i="39"/>
  <c r="N67" i="39"/>
  <c r="I64" i="39"/>
  <c r="N64" i="39" s="1"/>
  <c r="M59" i="39"/>
  <c r="L59" i="39"/>
  <c r="K59" i="39"/>
  <c r="J59" i="39"/>
  <c r="M60" i="39"/>
  <c r="L60" i="39"/>
  <c r="K60" i="39"/>
  <c r="J60" i="39"/>
  <c r="K55" i="39"/>
  <c r="K54" i="39"/>
  <c r="K53" i="39"/>
  <c r="K52" i="39"/>
  <c r="M51" i="39"/>
  <c r="L51" i="39"/>
  <c r="K51" i="39"/>
  <c r="J51" i="39"/>
  <c r="M50" i="39"/>
  <c r="L50" i="39"/>
  <c r="K50" i="39"/>
  <c r="J50" i="39"/>
  <c r="M49" i="39"/>
  <c r="L49" i="39"/>
  <c r="K49" i="39"/>
  <c r="J49" i="39"/>
  <c r="M48" i="39"/>
  <c r="L48" i="39"/>
  <c r="K48" i="39"/>
  <c r="J48" i="39"/>
  <c r="M47" i="39"/>
  <c r="L47" i="39"/>
  <c r="K47" i="39"/>
  <c r="J47" i="39"/>
  <c r="M46" i="39"/>
  <c r="L46" i="39"/>
  <c r="K46" i="39"/>
  <c r="J46" i="39"/>
  <c r="M45" i="39"/>
  <c r="L45" i="39"/>
  <c r="K45" i="39"/>
  <c r="J45" i="39"/>
  <c r="M44" i="39"/>
  <c r="L44" i="39"/>
  <c r="K44" i="39"/>
  <c r="J44" i="39"/>
  <c r="M43" i="39"/>
  <c r="L43" i="39"/>
  <c r="K43" i="39"/>
  <c r="J43" i="39"/>
  <c r="M42" i="39"/>
  <c r="L42" i="39"/>
  <c r="K42" i="39"/>
  <c r="J42" i="39"/>
  <c r="M41" i="39"/>
  <c r="L41" i="39"/>
  <c r="K41" i="39"/>
  <c r="J41" i="39"/>
  <c r="M40" i="39"/>
  <c r="L40" i="39"/>
  <c r="K40" i="39"/>
  <c r="J40" i="39"/>
  <c r="M35" i="39"/>
  <c r="L35" i="39"/>
  <c r="K35" i="39"/>
  <c r="J35" i="39"/>
  <c r="M34" i="39"/>
  <c r="K34" i="39"/>
  <c r="M33" i="39"/>
  <c r="L33" i="39"/>
  <c r="K33" i="39"/>
  <c r="J33" i="39"/>
  <c r="M32" i="39"/>
  <c r="L32" i="39"/>
  <c r="K32" i="39"/>
  <c r="J32" i="39"/>
  <c r="M31" i="39"/>
  <c r="L31" i="39"/>
  <c r="K31" i="39"/>
  <c r="J31" i="39"/>
  <c r="M30" i="39"/>
  <c r="L30" i="39"/>
  <c r="K30" i="39"/>
  <c r="J30" i="39"/>
  <c r="M29" i="39"/>
  <c r="L29" i="39"/>
  <c r="K29" i="39"/>
  <c r="J29" i="39"/>
  <c r="M28" i="39"/>
  <c r="L28" i="39"/>
  <c r="K28" i="39"/>
  <c r="J28" i="39"/>
  <c r="M27" i="39"/>
  <c r="L27" i="39"/>
  <c r="K27" i="39"/>
  <c r="J27" i="39"/>
  <c r="M26" i="39"/>
  <c r="L26" i="39"/>
  <c r="K26" i="39"/>
  <c r="J26" i="39"/>
  <c r="M25" i="39"/>
  <c r="L25" i="39"/>
  <c r="K25" i="39"/>
  <c r="J25" i="39"/>
  <c r="M24" i="39"/>
  <c r="L24" i="39"/>
  <c r="K24" i="39"/>
  <c r="J24" i="39"/>
  <c r="M23" i="39"/>
  <c r="L23" i="39"/>
  <c r="K23" i="39"/>
  <c r="J23" i="39"/>
  <c r="M22" i="39"/>
  <c r="L22" i="39"/>
  <c r="K22" i="39"/>
  <c r="J22" i="39"/>
  <c r="M21" i="39"/>
  <c r="K21" i="39"/>
  <c r="M20" i="39"/>
  <c r="K20" i="39"/>
  <c r="M19" i="39"/>
  <c r="K19" i="39"/>
  <c r="M18" i="39"/>
  <c r="K18" i="39"/>
  <c r="M17" i="39"/>
  <c r="L17" i="39"/>
  <c r="K17" i="39"/>
  <c r="J17" i="39"/>
  <c r="M16" i="39"/>
  <c r="L16" i="39"/>
  <c r="K16" i="39"/>
  <c r="J16" i="39"/>
  <c r="M15" i="39"/>
  <c r="L15" i="39"/>
  <c r="K15" i="39"/>
  <c r="J15" i="39"/>
  <c r="M14" i="39"/>
  <c r="L14" i="39"/>
  <c r="K14" i="39"/>
  <c r="J14" i="39"/>
  <c r="M13" i="39"/>
  <c r="L13" i="39"/>
  <c r="K13" i="39"/>
  <c r="J13" i="39"/>
  <c r="I13" i="39"/>
  <c r="M28" i="34"/>
  <c r="M29" i="34"/>
  <c r="M30" i="34"/>
  <c r="M31" i="34"/>
  <c r="M27" i="34"/>
  <c r="M34" i="34"/>
  <c r="L24" i="34"/>
  <c r="J24" i="34"/>
  <c r="I24" i="34"/>
  <c r="H24" i="34"/>
  <c r="H19" i="34"/>
  <c r="I19" i="34"/>
  <c r="J19" i="34"/>
  <c r="K19" i="34"/>
  <c r="M19" i="34" s="1"/>
  <c r="L19" i="34"/>
  <c r="H20" i="34"/>
  <c r="I20" i="34"/>
  <c r="J20" i="34"/>
  <c r="K20" i="34"/>
  <c r="L20" i="34"/>
  <c r="M20" i="34" s="1"/>
  <c r="H21" i="34"/>
  <c r="I21" i="34"/>
  <c r="M21" i="34" s="1"/>
  <c r="J21" i="34"/>
  <c r="K21" i="34"/>
  <c r="L21" i="34"/>
  <c r="L18" i="34"/>
  <c r="K18" i="34"/>
  <c r="J18" i="34"/>
  <c r="I18" i="34"/>
  <c r="H18" i="34"/>
  <c r="M18" i="34" s="1"/>
  <c r="H15" i="34"/>
  <c r="I15" i="34"/>
  <c r="J15" i="34"/>
  <c r="K15" i="34"/>
  <c r="L15" i="34"/>
  <c r="L14" i="34"/>
  <c r="K14" i="34"/>
  <c r="J14" i="34"/>
  <c r="I14" i="34"/>
  <c r="H14" i="34"/>
  <c r="K85" i="12"/>
  <c r="L85" i="12"/>
  <c r="M85" i="12"/>
  <c r="N85" i="12"/>
  <c r="K78" i="12"/>
  <c r="L78" i="12"/>
  <c r="M78" i="12"/>
  <c r="N78" i="12"/>
  <c r="K56" i="12"/>
  <c r="L56" i="12"/>
  <c r="M56" i="12"/>
  <c r="N56" i="12"/>
  <c r="K45" i="12"/>
  <c r="L45" i="12"/>
  <c r="M45" i="12"/>
  <c r="N45" i="12"/>
  <c r="K46" i="12"/>
  <c r="L46" i="12"/>
  <c r="M46" i="12"/>
  <c r="N46" i="12"/>
  <c r="G24" i="23"/>
  <c r="B13" i="26" s="1"/>
  <c r="S88" i="38"/>
  <c r="O85" i="38"/>
  <c r="N85" i="38"/>
  <c r="M85" i="38"/>
  <c r="L85" i="38"/>
  <c r="K85" i="38"/>
  <c r="P85" i="38" s="1"/>
  <c r="E85" i="38"/>
  <c r="O84" i="38"/>
  <c r="N84" i="38"/>
  <c r="M84" i="38"/>
  <c r="L84" i="38"/>
  <c r="K84" i="38"/>
  <c r="P84" i="38" s="1"/>
  <c r="E84" i="38"/>
  <c r="O83" i="38"/>
  <c r="P83" i="38" s="1"/>
  <c r="N83" i="38"/>
  <c r="M83" i="38"/>
  <c r="L83" i="38"/>
  <c r="K83" i="38"/>
  <c r="E83" i="38"/>
  <c r="O82" i="38"/>
  <c r="N82" i="38"/>
  <c r="M82" i="38"/>
  <c r="L82" i="38"/>
  <c r="K82" i="38"/>
  <c r="P82" i="38" s="1"/>
  <c r="E82" i="38"/>
  <c r="O81" i="38"/>
  <c r="N81" i="38"/>
  <c r="M81" i="38"/>
  <c r="L81" i="38"/>
  <c r="K81" i="38"/>
  <c r="P81" i="38" s="1"/>
  <c r="O80" i="38"/>
  <c r="N80" i="38"/>
  <c r="M80" i="38"/>
  <c r="L80" i="38"/>
  <c r="K80" i="38"/>
  <c r="P80" i="38" s="1"/>
  <c r="E80" i="38"/>
  <c r="O79" i="38"/>
  <c r="N79" i="38"/>
  <c r="M79" i="38"/>
  <c r="L79" i="38"/>
  <c r="K79" i="38"/>
  <c r="P79" i="38"/>
  <c r="E79" i="38"/>
  <c r="O78" i="38"/>
  <c r="N78" i="38"/>
  <c r="M78" i="38"/>
  <c r="L78" i="38"/>
  <c r="K78" i="38"/>
  <c r="P78" i="38" s="1"/>
  <c r="E78" i="38"/>
  <c r="O77" i="38"/>
  <c r="N77" i="38"/>
  <c r="M77" i="38"/>
  <c r="L77" i="38"/>
  <c r="K77" i="38"/>
  <c r="P77" i="38" s="1"/>
  <c r="E77" i="38"/>
  <c r="O76" i="38"/>
  <c r="P76" i="38" s="1"/>
  <c r="N76" i="38"/>
  <c r="M76" i="38"/>
  <c r="L76" i="38"/>
  <c r="K76" i="38"/>
  <c r="E76" i="38"/>
  <c r="O75" i="38"/>
  <c r="N75" i="38"/>
  <c r="M75" i="38"/>
  <c r="L75" i="38"/>
  <c r="P75" i="38" s="1"/>
  <c r="K75" i="38"/>
  <c r="E75" i="38"/>
  <c r="O74" i="38"/>
  <c r="N74" i="38"/>
  <c r="M74" i="38"/>
  <c r="L74" i="38"/>
  <c r="K74" i="38"/>
  <c r="P74" i="38" s="1"/>
  <c r="E74" i="38"/>
  <c r="O73" i="38"/>
  <c r="N73" i="38"/>
  <c r="M73" i="38"/>
  <c r="L73" i="38"/>
  <c r="K73" i="38"/>
  <c r="P73" i="38" s="1"/>
  <c r="O72" i="38"/>
  <c r="N72" i="38"/>
  <c r="M72" i="38"/>
  <c r="L72" i="38"/>
  <c r="K72" i="38"/>
  <c r="P72" i="38"/>
  <c r="E72" i="38"/>
  <c r="O71" i="38"/>
  <c r="N71" i="38"/>
  <c r="M71" i="38"/>
  <c r="L71" i="38"/>
  <c r="K71" i="38"/>
  <c r="P71" i="38" s="1"/>
  <c r="E71" i="38"/>
  <c r="O70" i="38"/>
  <c r="N70" i="38"/>
  <c r="M70" i="38"/>
  <c r="L70" i="38"/>
  <c r="K70" i="38"/>
  <c r="P70" i="38" s="1"/>
  <c r="E70" i="38"/>
  <c r="O69" i="38"/>
  <c r="P69" i="38" s="1"/>
  <c r="N69" i="38"/>
  <c r="M69" i="38"/>
  <c r="L69" i="38"/>
  <c r="K69" i="38"/>
  <c r="E69" i="38"/>
  <c r="O68" i="38"/>
  <c r="N68" i="38"/>
  <c r="M68" i="38"/>
  <c r="L68" i="38"/>
  <c r="P68" i="38" s="1"/>
  <c r="K68" i="38"/>
  <c r="E68" i="38"/>
  <c r="O67" i="38"/>
  <c r="N67" i="38"/>
  <c r="M67" i="38"/>
  <c r="L67" i="38"/>
  <c r="K67" i="38"/>
  <c r="P67" i="38" s="1"/>
  <c r="E67" i="38"/>
  <c r="O66" i="38"/>
  <c r="N66" i="38"/>
  <c r="M66" i="38"/>
  <c r="L66" i="38"/>
  <c r="K66" i="38"/>
  <c r="P66" i="38" s="1"/>
  <c r="E66" i="38"/>
  <c r="O65" i="38"/>
  <c r="N65" i="38"/>
  <c r="M65" i="38"/>
  <c r="L65" i="38"/>
  <c r="K65" i="38"/>
  <c r="P65" i="38" s="1"/>
  <c r="E65" i="38"/>
  <c r="O64" i="38"/>
  <c r="N64" i="38"/>
  <c r="M64" i="38"/>
  <c r="L64" i="38"/>
  <c r="K64" i="38"/>
  <c r="P64" i="38"/>
  <c r="E64" i="38"/>
  <c r="O63" i="38"/>
  <c r="N63" i="38"/>
  <c r="M63" i="38"/>
  <c r="L63" i="38"/>
  <c r="K63" i="38"/>
  <c r="P63" i="38" s="1"/>
  <c r="E63" i="38"/>
  <c r="O62" i="38"/>
  <c r="N62" i="38"/>
  <c r="M62" i="38"/>
  <c r="L62" i="38"/>
  <c r="K62" i="38"/>
  <c r="P62" i="38" s="1"/>
  <c r="E62" i="38"/>
  <c r="O61" i="38"/>
  <c r="P61" i="38" s="1"/>
  <c r="N61" i="38"/>
  <c r="M61" i="38"/>
  <c r="L61" i="38"/>
  <c r="K61" i="38"/>
  <c r="O60" i="38"/>
  <c r="N60" i="38"/>
  <c r="M60" i="38"/>
  <c r="L60" i="38"/>
  <c r="K60" i="38"/>
  <c r="P60" i="38" s="1"/>
  <c r="E60" i="38"/>
  <c r="O59" i="38"/>
  <c r="N59" i="38"/>
  <c r="M59" i="38"/>
  <c r="L59" i="38"/>
  <c r="K59" i="38"/>
  <c r="P59" i="38" s="1"/>
  <c r="E59" i="38"/>
  <c r="O58" i="38"/>
  <c r="N58" i="38"/>
  <c r="M58" i="38"/>
  <c r="L58" i="38"/>
  <c r="K58" i="38"/>
  <c r="P58" i="38" s="1"/>
  <c r="E58" i="38"/>
  <c r="O57" i="38"/>
  <c r="N57" i="38"/>
  <c r="M57" i="38"/>
  <c r="L57" i="38"/>
  <c r="K57" i="38"/>
  <c r="P57" i="38"/>
  <c r="E57" i="38"/>
  <c r="O56" i="38"/>
  <c r="N56" i="38"/>
  <c r="M56" i="38"/>
  <c r="L56" i="38"/>
  <c r="K56" i="38"/>
  <c r="P56" i="38" s="1"/>
  <c r="E56" i="38"/>
  <c r="O55" i="38"/>
  <c r="N55" i="38"/>
  <c r="M55" i="38"/>
  <c r="L55" i="38"/>
  <c r="K55" i="38"/>
  <c r="P55" i="38" s="1"/>
  <c r="E55" i="38"/>
  <c r="O54" i="38"/>
  <c r="P54" i="38" s="1"/>
  <c r="N54" i="38"/>
  <c r="M54" i="38"/>
  <c r="L54" i="38"/>
  <c r="K54" i="38"/>
  <c r="E54" i="38"/>
  <c r="O53" i="38"/>
  <c r="N53" i="38"/>
  <c r="M53" i="38"/>
  <c r="L53" i="38"/>
  <c r="K53" i="38"/>
  <c r="P53" i="38" s="1"/>
  <c r="E53" i="38"/>
  <c r="O52" i="38"/>
  <c r="N52" i="38"/>
  <c r="M52" i="38"/>
  <c r="L52" i="38"/>
  <c r="K52" i="38"/>
  <c r="P52" i="38" s="1"/>
  <c r="O51" i="38"/>
  <c r="N51" i="38"/>
  <c r="M51" i="38"/>
  <c r="L51" i="38"/>
  <c r="K51" i="38"/>
  <c r="P51" i="38" s="1"/>
  <c r="E51" i="38"/>
  <c r="O50" i="38"/>
  <c r="N50" i="38"/>
  <c r="M50" i="38"/>
  <c r="L50" i="38"/>
  <c r="K50" i="38"/>
  <c r="P50" i="38"/>
  <c r="E50" i="38"/>
  <c r="O49" i="38"/>
  <c r="N49" i="38"/>
  <c r="M49" i="38"/>
  <c r="L49" i="38"/>
  <c r="K49" i="38"/>
  <c r="P49" i="38" s="1"/>
  <c r="E49" i="38"/>
  <c r="O48" i="38"/>
  <c r="N48" i="38"/>
  <c r="M48" i="38"/>
  <c r="L48" i="38"/>
  <c r="K48" i="38"/>
  <c r="P48" i="38" s="1"/>
  <c r="E48" i="38"/>
  <c r="O47" i="38"/>
  <c r="P47" i="38" s="1"/>
  <c r="N47" i="38"/>
  <c r="M47" i="38"/>
  <c r="L47" i="38"/>
  <c r="K47" i="38"/>
  <c r="E47" i="38"/>
  <c r="O46" i="38"/>
  <c r="N46" i="38"/>
  <c r="M46" i="38"/>
  <c r="L46" i="38"/>
  <c r="K46" i="38"/>
  <c r="P46" i="38" s="1"/>
  <c r="E46" i="38"/>
  <c r="O45" i="38"/>
  <c r="N45" i="38"/>
  <c r="M45" i="38"/>
  <c r="L45" i="38"/>
  <c r="P45" i="38" s="1"/>
  <c r="K45" i="38"/>
  <c r="E45" i="38"/>
  <c r="O44" i="38"/>
  <c r="N44" i="38"/>
  <c r="M44" i="38"/>
  <c r="L44" i="38"/>
  <c r="K44" i="38"/>
  <c r="P44" i="38" s="1"/>
  <c r="E44" i="38"/>
  <c r="O43" i="38"/>
  <c r="N43" i="38"/>
  <c r="M43" i="38"/>
  <c r="L43" i="38"/>
  <c r="K43" i="38"/>
  <c r="P43" i="38" s="1"/>
  <c r="E43" i="38"/>
  <c r="O42" i="38"/>
  <c r="N42" i="38"/>
  <c r="M42" i="38"/>
  <c r="L42" i="38"/>
  <c r="K42" i="38"/>
  <c r="P42" i="38"/>
  <c r="E42" i="38"/>
  <c r="O41" i="38"/>
  <c r="N41" i="38"/>
  <c r="M41" i="38"/>
  <c r="L41" i="38"/>
  <c r="K41" i="38"/>
  <c r="P41" i="38" s="1"/>
  <c r="O40" i="38"/>
  <c r="P40" i="38" s="1"/>
  <c r="N40" i="38"/>
  <c r="M40" i="38"/>
  <c r="L40" i="38"/>
  <c r="K40" i="38"/>
  <c r="O39" i="38"/>
  <c r="N39" i="38"/>
  <c r="M39" i="38"/>
  <c r="L39" i="38"/>
  <c r="P39" i="38" s="1"/>
  <c r="K39" i="38"/>
  <c r="E39" i="38"/>
  <c r="O38" i="38"/>
  <c r="N38" i="38"/>
  <c r="M38" i="38"/>
  <c r="L38" i="38"/>
  <c r="K38" i="38"/>
  <c r="P38" i="38" s="1"/>
  <c r="E38" i="38"/>
  <c r="O37" i="38"/>
  <c r="N37" i="38"/>
  <c r="M37" i="38"/>
  <c r="L37" i="38"/>
  <c r="K37" i="38"/>
  <c r="P37" i="38" s="1"/>
  <c r="E37" i="38"/>
  <c r="O36" i="38"/>
  <c r="N36" i="38"/>
  <c r="M36" i="38"/>
  <c r="L36" i="38"/>
  <c r="K36" i="38"/>
  <c r="P36" i="38"/>
  <c r="O35" i="38"/>
  <c r="N35" i="38"/>
  <c r="M35" i="38"/>
  <c r="L35" i="38"/>
  <c r="K35" i="38"/>
  <c r="P35" i="38" s="1"/>
  <c r="O34" i="38"/>
  <c r="N34" i="38"/>
  <c r="M34" i="38"/>
  <c r="L34" i="38"/>
  <c r="K34" i="38"/>
  <c r="P34" i="38" s="1"/>
  <c r="E34" i="38"/>
  <c r="O33" i="38"/>
  <c r="N33" i="38"/>
  <c r="M33" i="38"/>
  <c r="L33" i="38"/>
  <c r="P33" i="38" s="1"/>
  <c r="K33" i="38"/>
  <c r="E33" i="38"/>
  <c r="O32" i="38"/>
  <c r="N32" i="38"/>
  <c r="M32" i="38"/>
  <c r="L32" i="38"/>
  <c r="K32" i="38"/>
  <c r="P32" i="38" s="1"/>
  <c r="E32" i="38"/>
  <c r="O31" i="38"/>
  <c r="N31" i="38"/>
  <c r="M31" i="38"/>
  <c r="L31" i="38"/>
  <c r="K31" i="38"/>
  <c r="P31" i="38" s="1"/>
  <c r="E31" i="38"/>
  <c r="O30" i="38"/>
  <c r="N30" i="38"/>
  <c r="M30" i="38"/>
  <c r="L30" i="38"/>
  <c r="K30" i="38"/>
  <c r="P30" i="38"/>
  <c r="E30" i="38"/>
  <c r="O29" i="38"/>
  <c r="N29" i="38"/>
  <c r="M29" i="38"/>
  <c r="L29" i="38"/>
  <c r="K29" i="38"/>
  <c r="P29" i="38" s="1"/>
  <c r="E29" i="38"/>
  <c r="O28" i="38"/>
  <c r="N28" i="38"/>
  <c r="M28" i="38"/>
  <c r="L28" i="38"/>
  <c r="K28" i="38"/>
  <c r="P28" i="38" s="1"/>
  <c r="E28" i="38"/>
  <c r="O27" i="38"/>
  <c r="P27" i="38" s="1"/>
  <c r="N27" i="38"/>
  <c r="M27" i="38"/>
  <c r="L27" i="38"/>
  <c r="K27" i="38"/>
  <c r="E27" i="38"/>
  <c r="O26" i="38"/>
  <c r="N26" i="38"/>
  <c r="M26" i="38"/>
  <c r="L26" i="38"/>
  <c r="K26" i="38"/>
  <c r="P26" i="38" s="1"/>
  <c r="E26" i="38"/>
  <c r="O25" i="38"/>
  <c r="N25" i="38"/>
  <c r="M25" i="38"/>
  <c r="L25" i="38"/>
  <c r="P25" i="38" s="1"/>
  <c r="K25" i="38"/>
  <c r="E25" i="38"/>
  <c r="O24" i="38"/>
  <c r="N24" i="38"/>
  <c r="M24" i="38"/>
  <c r="L24" i="38"/>
  <c r="K24" i="38"/>
  <c r="P24" i="38" s="1"/>
  <c r="E24" i="38"/>
  <c r="O23" i="38"/>
  <c r="N23" i="38"/>
  <c r="M23" i="38"/>
  <c r="L23" i="38"/>
  <c r="K23" i="38"/>
  <c r="P23" i="38" s="1"/>
  <c r="E23" i="38"/>
  <c r="O22" i="38"/>
  <c r="N22" i="38"/>
  <c r="M22" i="38"/>
  <c r="L22" i="38"/>
  <c r="K22" i="38"/>
  <c r="P22" i="38"/>
  <c r="E22" i="38"/>
  <c r="O21" i="38"/>
  <c r="N21" i="38"/>
  <c r="M21" i="38"/>
  <c r="L21" i="38"/>
  <c r="K21" i="38"/>
  <c r="P21" i="38" s="1"/>
  <c r="O20" i="38"/>
  <c r="P20" i="38" s="1"/>
  <c r="N20" i="38"/>
  <c r="M20" i="38"/>
  <c r="L20" i="38"/>
  <c r="K20" i="38"/>
  <c r="E20" i="38"/>
  <c r="O19" i="38"/>
  <c r="N19" i="38"/>
  <c r="M19" i="38"/>
  <c r="L19" i="38"/>
  <c r="K19" i="38"/>
  <c r="P19" i="38" s="1"/>
  <c r="E19" i="38"/>
  <c r="O18" i="38"/>
  <c r="N18" i="38"/>
  <c r="M18" i="38"/>
  <c r="L18" i="38"/>
  <c r="P18" i="38" s="1"/>
  <c r="K18" i="38"/>
  <c r="E18" i="38"/>
  <c r="O17" i="38"/>
  <c r="N17" i="38"/>
  <c r="M17" i="38"/>
  <c r="L17" i="38"/>
  <c r="K17" i="38"/>
  <c r="P17" i="38" s="1"/>
  <c r="E17" i="38"/>
  <c r="O16" i="38"/>
  <c r="N16" i="38"/>
  <c r="M16" i="38"/>
  <c r="L16" i="38"/>
  <c r="K16" i="38"/>
  <c r="P16" i="38" s="1"/>
  <c r="E16" i="38"/>
  <c r="O15" i="38"/>
  <c r="N15" i="38"/>
  <c r="M15" i="38"/>
  <c r="L15" i="38"/>
  <c r="K15" i="38"/>
  <c r="P15" i="38"/>
  <c r="E15" i="38"/>
  <c r="O14" i="38"/>
  <c r="N14" i="38"/>
  <c r="M14" i="38"/>
  <c r="L14" i="38"/>
  <c r="K14" i="38"/>
  <c r="P14" i="38" s="1"/>
  <c r="E14" i="38"/>
  <c r="E87" i="38" s="1"/>
  <c r="B16" i="26" s="1"/>
  <c r="A1" i="38"/>
  <c r="O186" i="37"/>
  <c r="N186" i="37"/>
  <c r="M186" i="37"/>
  <c r="L186" i="37"/>
  <c r="K186" i="37"/>
  <c r="P186" i="37"/>
  <c r="O185" i="37"/>
  <c r="N185" i="37"/>
  <c r="M185" i="37"/>
  <c r="L185" i="37"/>
  <c r="K185" i="37"/>
  <c r="P185" i="37" s="1"/>
  <c r="O184" i="37"/>
  <c r="N184" i="37"/>
  <c r="M184" i="37"/>
  <c r="L184" i="37"/>
  <c r="K184" i="37"/>
  <c r="P184" i="37" s="1"/>
  <c r="O183" i="37"/>
  <c r="N183" i="37"/>
  <c r="M183" i="37"/>
  <c r="L183" i="37"/>
  <c r="K183" i="37"/>
  <c r="P183" i="37" s="1"/>
  <c r="O182" i="37"/>
  <c r="N182" i="37"/>
  <c r="M182" i="37"/>
  <c r="L182" i="37"/>
  <c r="K182" i="37"/>
  <c r="P182" i="37"/>
  <c r="O181" i="37"/>
  <c r="N181" i="37"/>
  <c r="M181" i="37"/>
  <c r="L181" i="37"/>
  <c r="K181" i="37"/>
  <c r="P181" i="37" s="1"/>
  <c r="O180" i="37"/>
  <c r="N180" i="37"/>
  <c r="M180" i="37"/>
  <c r="L180" i="37"/>
  <c r="K180" i="37"/>
  <c r="P180" i="37" s="1"/>
  <c r="O179" i="37"/>
  <c r="N179" i="37"/>
  <c r="M179" i="37"/>
  <c r="L179" i="37"/>
  <c r="K179" i="37"/>
  <c r="P179" i="37" s="1"/>
  <c r="O178" i="37"/>
  <c r="N178" i="37"/>
  <c r="M178" i="37"/>
  <c r="L178" i="37"/>
  <c r="K178" i="37"/>
  <c r="P178" i="37"/>
  <c r="O177" i="37"/>
  <c r="N177" i="37"/>
  <c r="M177" i="37"/>
  <c r="L177" i="37"/>
  <c r="K177" i="37"/>
  <c r="P177" i="37" s="1"/>
  <c r="O176" i="37"/>
  <c r="N176" i="37"/>
  <c r="M176" i="37"/>
  <c r="L176" i="37"/>
  <c r="K176" i="37"/>
  <c r="P176" i="37" s="1"/>
  <c r="O175" i="37"/>
  <c r="N175" i="37"/>
  <c r="M175" i="37"/>
  <c r="L175" i="37"/>
  <c r="K175" i="37"/>
  <c r="P175" i="37" s="1"/>
  <c r="O174" i="37"/>
  <c r="N174" i="37"/>
  <c r="M174" i="37"/>
  <c r="L174" i="37"/>
  <c r="K174" i="37"/>
  <c r="P174" i="37"/>
  <c r="O173" i="37"/>
  <c r="N173" i="37"/>
  <c r="M173" i="37"/>
  <c r="L173" i="37"/>
  <c r="K173" i="37"/>
  <c r="P173" i="37" s="1"/>
  <c r="O172" i="37"/>
  <c r="N172" i="37"/>
  <c r="M172" i="37"/>
  <c r="P172" i="37" s="1"/>
  <c r="L172" i="37"/>
  <c r="K172" i="37"/>
  <c r="O171" i="37"/>
  <c r="N171" i="37"/>
  <c r="M171" i="37"/>
  <c r="L171" i="37"/>
  <c r="K171" i="37"/>
  <c r="P171" i="37" s="1"/>
  <c r="O170" i="37"/>
  <c r="N170" i="37"/>
  <c r="M170" i="37"/>
  <c r="L170" i="37"/>
  <c r="K170" i="37"/>
  <c r="P170" i="37"/>
  <c r="O169" i="37"/>
  <c r="N169" i="37"/>
  <c r="M169" i="37"/>
  <c r="L169" i="37"/>
  <c r="K169" i="37"/>
  <c r="P169" i="37" s="1"/>
  <c r="O168" i="37"/>
  <c r="N168" i="37"/>
  <c r="M168" i="37"/>
  <c r="L168" i="37"/>
  <c r="K168" i="37"/>
  <c r="P168" i="37" s="1"/>
  <c r="O167" i="37"/>
  <c r="N167" i="37"/>
  <c r="M167" i="37"/>
  <c r="L167" i="37"/>
  <c r="K167" i="37"/>
  <c r="P167" i="37" s="1"/>
  <c r="O166" i="37"/>
  <c r="N166" i="37"/>
  <c r="M166" i="37"/>
  <c r="L166" i="37"/>
  <c r="K166" i="37"/>
  <c r="P166" i="37"/>
  <c r="O165" i="37"/>
  <c r="N165" i="37"/>
  <c r="M165" i="37"/>
  <c r="L165" i="37"/>
  <c r="K165" i="37"/>
  <c r="P165" i="37" s="1"/>
  <c r="O164" i="37"/>
  <c r="N164" i="37"/>
  <c r="M164" i="37"/>
  <c r="P164" i="37" s="1"/>
  <c r="L164" i="37"/>
  <c r="K164" i="37"/>
  <c r="O163" i="37"/>
  <c r="N163" i="37"/>
  <c r="M163" i="37"/>
  <c r="L163" i="37"/>
  <c r="K163" i="37"/>
  <c r="P163" i="37" s="1"/>
  <c r="O162" i="37"/>
  <c r="N162" i="37"/>
  <c r="M162" i="37"/>
  <c r="L162" i="37"/>
  <c r="K162" i="37"/>
  <c r="P162" i="37"/>
  <c r="O161" i="37"/>
  <c r="N161" i="37"/>
  <c r="M161" i="37"/>
  <c r="L161" i="37"/>
  <c r="K161" i="37"/>
  <c r="P161" i="37" s="1"/>
  <c r="O160" i="37"/>
  <c r="N160" i="37"/>
  <c r="M160" i="37"/>
  <c r="L160" i="37"/>
  <c r="K160" i="37"/>
  <c r="P160" i="37" s="1"/>
  <c r="O159" i="37"/>
  <c r="N159" i="37"/>
  <c r="M159" i="37"/>
  <c r="L159" i="37"/>
  <c r="K159" i="37"/>
  <c r="P159" i="37" s="1"/>
  <c r="O158" i="37"/>
  <c r="N158" i="37"/>
  <c r="M158" i="37"/>
  <c r="L158" i="37"/>
  <c r="K158" i="37"/>
  <c r="P158" i="37"/>
  <c r="O157" i="37"/>
  <c r="N157" i="37"/>
  <c r="M157" i="37"/>
  <c r="L157" i="37"/>
  <c r="K157" i="37"/>
  <c r="P157" i="37" s="1"/>
  <c r="O156" i="37"/>
  <c r="N156" i="37"/>
  <c r="M156" i="37"/>
  <c r="L156" i="37"/>
  <c r="K156" i="37"/>
  <c r="P156" i="37" s="1"/>
  <c r="O155" i="37"/>
  <c r="N155" i="37"/>
  <c r="M155" i="37"/>
  <c r="L155" i="37"/>
  <c r="K155" i="37"/>
  <c r="P155" i="37" s="1"/>
  <c r="O154" i="37"/>
  <c r="N154" i="37"/>
  <c r="M154" i="37"/>
  <c r="L154" i="37"/>
  <c r="K154" i="37"/>
  <c r="P154" i="37"/>
  <c r="O153" i="37"/>
  <c r="N153" i="37"/>
  <c r="M153" i="37"/>
  <c r="L153" i="37"/>
  <c r="K153" i="37"/>
  <c r="P153" i="37" s="1"/>
  <c r="O152" i="37"/>
  <c r="N152" i="37"/>
  <c r="M152" i="37"/>
  <c r="L152" i="37"/>
  <c r="K152" i="37"/>
  <c r="P152" i="37" s="1"/>
  <c r="O151" i="37"/>
  <c r="N151" i="37"/>
  <c r="M151" i="37"/>
  <c r="L151" i="37"/>
  <c r="K151" i="37"/>
  <c r="P151" i="37" s="1"/>
  <c r="O150" i="37"/>
  <c r="N150" i="37"/>
  <c r="M150" i="37"/>
  <c r="L150" i="37"/>
  <c r="K150" i="37"/>
  <c r="P150" i="37"/>
  <c r="O149" i="37"/>
  <c r="N149" i="37"/>
  <c r="M149" i="37"/>
  <c r="L149" i="37"/>
  <c r="K149" i="37"/>
  <c r="P149" i="37" s="1"/>
  <c r="O148" i="37"/>
  <c r="N148" i="37"/>
  <c r="M148" i="37"/>
  <c r="L148" i="37"/>
  <c r="K148" i="37"/>
  <c r="P148" i="37" s="1"/>
  <c r="O147" i="37"/>
  <c r="N147" i="37"/>
  <c r="M147" i="37"/>
  <c r="L147" i="37"/>
  <c r="K147" i="37"/>
  <c r="P147" i="37" s="1"/>
  <c r="O146" i="37"/>
  <c r="N146" i="37"/>
  <c r="M146" i="37"/>
  <c r="L146" i="37"/>
  <c r="K146" i="37"/>
  <c r="P146" i="37"/>
  <c r="O145" i="37"/>
  <c r="N145" i="37"/>
  <c r="M145" i="37"/>
  <c r="L145" i="37"/>
  <c r="K145" i="37"/>
  <c r="P145" i="37" s="1"/>
  <c r="O144" i="37"/>
  <c r="N144" i="37"/>
  <c r="M144" i="37"/>
  <c r="L144" i="37"/>
  <c r="K144" i="37"/>
  <c r="P144" i="37" s="1"/>
  <c r="O143" i="37"/>
  <c r="N143" i="37"/>
  <c r="M143" i="37"/>
  <c r="L143" i="37"/>
  <c r="K143" i="37"/>
  <c r="P143" i="37" s="1"/>
  <c r="O142" i="37"/>
  <c r="N142" i="37"/>
  <c r="M142" i="37"/>
  <c r="L142" i="37"/>
  <c r="K142" i="37"/>
  <c r="P142" i="37"/>
  <c r="O141" i="37"/>
  <c r="N141" i="37"/>
  <c r="M141" i="37"/>
  <c r="L141" i="37"/>
  <c r="K141" i="37"/>
  <c r="P141" i="37" s="1"/>
  <c r="O140" i="37"/>
  <c r="N140" i="37"/>
  <c r="M140" i="37"/>
  <c r="L140" i="37"/>
  <c r="K140" i="37"/>
  <c r="P140" i="37" s="1"/>
  <c r="O139" i="37"/>
  <c r="N139" i="37"/>
  <c r="M139" i="37"/>
  <c r="L139" i="37"/>
  <c r="K139" i="37"/>
  <c r="P139" i="37" s="1"/>
  <c r="O138" i="37"/>
  <c r="N138" i="37"/>
  <c r="M138" i="37"/>
  <c r="L138" i="37"/>
  <c r="K138" i="37"/>
  <c r="P138" i="37"/>
  <c r="O137" i="37"/>
  <c r="N137" i="37"/>
  <c r="M137" i="37"/>
  <c r="L137" i="37"/>
  <c r="K137" i="37"/>
  <c r="P137" i="37" s="1"/>
  <c r="O136" i="37"/>
  <c r="N136" i="37"/>
  <c r="M136" i="37"/>
  <c r="L136" i="37"/>
  <c r="K136" i="37"/>
  <c r="P136" i="37" s="1"/>
  <c r="O135" i="37"/>
  <c r="N135" i="37"/>
  <c r="M135" i="37"/>
  <c r="L135" i="37"/>
  <c r="K135" i="37"/>
  <c r="P135" i="37" s="1"/>
  <c r="O134" i="37"/>
  <c r="N134" i="37"/>
  <c r="M134" i="37"/>
  <c r="L134" i="37"/>
  <c r="K134" i="37"/>
  <c r="P134" i="37"/>
  <c r="O133" i="37"/>
  <c r="N133" i="37"/>
  <c r="M133" i="37"/>
  <c r="L133" i="37"/>
  <c r="K133" i="37"/>
  <c r="P133" i="37" s="1"/>
  <c r="O132" i="37"/>
  <c r="N132" i="37"/>
  <c r="M132" i="37"/>
  <c r="L132" i="37"/>
  <c r="K132" i="37"/>
  <c r="P132" i="37" s="1"/>
  <c r="O131" i="37"/>
  <c r="N131" i="37"/>
  <c r="M131" i="37"/>
  <c r="L131" i="37"/>
  <c r="K131" i="37"/>
  <c r="P131" i="37" s="1"/>
  <c r="O130" i="37"/>
  <c r="N130" i="37"/>
  <c r="M130" i="37"/>
  <c r="L130" i="37"/>
  <c r="K130" i="37"/>
  <c r="P130" i="37"/>
  <c r="O129" i="37"/>
  <c r="N129" i="37"/>
  <c r="M129" i="37"/>
  <c r="L129" i="37"/>
  <c r="K129" i="37"/>
  <c r="P129" i="37" s="1"/>
  <c r="O128" i="37"/>
  <c r="N128" i="37"/>
  <c r="M128" i="37"/>
  <c r="L128" i="37"/>
  <c r="K128" i="37"/>
  <c r="P128" i="37" s="1"/>
  <c r="O127" i="37"/>
  <c r="N127" i="37"/>
  <c r="M127" i="37"/>
  <c r="L127" i="37"/>
  <c r="K127" i="37"/>
  <c r="P127" i="37" s="1"/>
  <c r="O126" i="37"/>
  <c r="N126" i="37"/>
  <c r="M126" i="37"/>
  <c r="L126" i="37"/>
  <c r="K126" i="37"/>
  <c r="P126" i="37"/>
  <c r="O125" i="37"/>
  <c r="N125" i="37"/>
  <c r="M125" i="37"/>
  <c r="L125" i="37"/>
  <c r="K125" i="37"/>
  <c r="P125" i="37" s="1"/>
  <c r="O124" i="37"/>
  <c r="N124" i="37"/>
  <c r="M124" i="37"/>
  <c r="L124" i="37"/>
  <c r="K124" i="37"/>
  <c r="P124" i="37" s="1"/>
  <c r="O123" i="37"/>
  <c r="N123" i="37"/>
  <c r="M123" i="37"/>
  <c r="L123" i="37"/>
  <c r="K123" i="37"/>
  <c r="P123" i="37" s="1"/>
  <c r="O122" i="37"/>
  <c r="N122" i="37"/>
  <c r="M122" i="37"/>
  <c r="L122" i="37"/>
  <c r="K122" i="37"/>
  <c r="P122" i="37"/>
  <c r="O121" i="37"/>
  <c r="N121" i="37"/>
  <c r="M121" i="37"/>
  <c r="L121" i="37"/>
  <c r="K121" i="37"/>
  <c r="P121" i="37" s="1"/>
  <c r="O120" i="37"/>
  <c r="N120" i="37"/>
  <c r="M120" i="37"/>
  <c r="L120" i="37"/>
  <c r="K120" i="37"/>
  <c r="P120" i="37" s="1"/>
  <c r="O119" i="37"/>
  <c r="N119" i="37"/>
  <c r="M119" i="37"/>
  <c r="L119" i="37"/>
  <c r="K119" i="37"/>
  <c r="P119" i="37" s="1"/>
  <c r="O118" i="37"/>
  <c r="N118" i="37"/>
  <c r="M118" i="37"/>
  <c r="L118" i="37"/>
  <c r="K118" i="37"/>
  <c r="P118" i="37"/>
  <c r="O117" i="37"/>
  <c r="N117" i="37"/>
  <c r="M117" i="37"/>
  <c r="L117" i="37"/>
  <c r="K117" i="37"/>
  <c r="P117" i="37" s="1"/>
  <c r="O116" i="37"/>
  <c r="N116" i="37"/>
  <c r="M116" i="37"/>
  <c r="L116" i="37"/>
  <c r="K116" i="37"/>
  <c r="P116" i="37" s="1"/>
  <c r="O115" i="37"/>
  <c r="N115" i="37"/>
  <c r="M115" i="37"/>
  <c r="L115" i="37"/>
  <c r="K115" i="37"/>
  <c r="P115" i="37" s="1"/>
  <c r="O114" i="37"/>
  <c r="N114" i="37"/>
  <c r="M114" i="37"/>
  <c r="L114" i="37"/>
  <c r="K114" i="37"/>
  <c r="P114" i="37"/>
  <c r="O113" i="37"/>
  <c r="N113" i="37"/>
  <c r="M113" i="37"/>
  <c r="L113" i="37"/>
  <c r="K113" i="37"/>
  <c r="P113" i="37" s="1"/>
  <c r="O112" i="37"/>
  <c r="N112" i="37"/>
  <c r="M112" i="37"/>
  <c r="L112" i="37"/>
  <c r="K112" i="37"/>
  <c r="P112" i="37" s="1"/>
  <c r="O111" i="37"/>
  <c r="N111" i="37"/>
  <c r="M111" i="37"/>
  <c r="L111" i="37"/>
  <c r="K111" i="37"/>
  <c r="P111" i="37" s="1"/>
  <c r="O110" i="37"/>
  <c r="N110" i="37"/>
  <c r="M110" i="37"/>
  <c r="L110" i="37"/>
  <c r="K110" i="37"/>
  <c r="P110" i="37"/>
  <c r="O109" i="37"/>
  <c r="N109" i="37"/>
  <c r="M109" i="37"/>
  <c r="L109" i="37"/>
  <c r="K109" i="37"/>
  <c r="P109" i="37" s="1"/>
  <c r="O108" i="37"/>
  <c r="N108" i="37"/>
  <c r="M108" i="37"/>
  <c r="L108" i="37"/>
  <c r="K108" i="37"/>
  <c r="P108" i="37" s="1"/>
  <c r="O107" i="37"/>
  <c r="N107" i="37"/>
  <c r="M107" i="37"/>
  <c r="L107" i="37"/>
  <c r="K107" i="37"/>
  <c r="P107" i="37" s="1"/>
  <c r="O106" i="37"/>
  <c r="N106" i="37"/>
  <c r="M106" i="37"/>
  <c r="L106" i="37"/>
  <c r="K106" i="37"/>
  <c r="P106" i="37"/>
  <c r="O105" i="37"/>
  <c r="N105" i="37"/>
  <c r="M105" i="37"/>
  <c r="L105" i="37"/>
  <c r="K105" i="37"/>
  <c r="P105" i="37" s="1"/>
  <c r="O104" i="37"/>
  <c r="N104" i="37"/>
  <c r="M104" i="37"/>
  <c r="L104" i="37"/>
  <c r="K104" i="37"/>
  <c r="P104" i="37" s="1"/>
  <c r="O103" i="37"/>
  <c r="N103" i="37"/>
  <c r="M103" i="37"/>
  <c r="L103" i="37"/>
  <c r="K103" i="37"/>
  <c r="P103" i="37" s="1"/>
  <c r="O102" i="37"/>
  <c r="N102" i="37"/>
  <c r="M102" i="37"/>
  <c r="L102" i="37"/>
  <c r="K102" i="37"/>
  <c r="O101" i="37"/>
  <c r="P101" i="37" s="1"/>
  <c r="N101" i="37"/>
  <c r="M101" i="37"/>
  <c r="L101" i="37"/>
  <c r="K101" i="37"/>
  <c r="O100" i="37"/>
  <c r="N100" i="37"/>
  <c r="M100" i="37"/>
  <c r="L100" i="37"/>
  <c r="K100" i="37"/>
  <c r="P100" i="37" s="1"/>
  <c r="O99" i="37"/>
  <c r="N99" i="37"/>
  <c r="M99" i="37"/>
  <c r="L99" i="37"/>
  <c r="K99" i="37"/>
  <c r="P99" i="37" s="1"/>
  <c r="O98" i="37"/>
  <c r="N98" i="37"/>
  <c r="M98" i="37"/>
  <c r="L98" i="37"/>
  <c r="P98" i="37" s="1"/>
  <c r="K98" i="37"/>
  <c r="O97" i="37"/>
  <c r="P97" i="37" s="1"/>
  <c r="N97" i="37"/>
  <c r="M97" i="37"/>
  <c r="L97" i="37"/>
  <c r="K97" i="37"/>
  <c r="O96" i="37"/>
  <c r="N96" i="37"/>
  <c r="M96" i="37"/>
  <c r="L96" i="37"/>
  <c r="K96" i="37"/>
  <c r="P96" i="37" s="1"/>
  <c r="O95" i="37"/>
  <c r="N95" i="37"/>
  <c r="M95" i="37"/>
  <c r="L95" i="37"/>
  <c r="K95" i="37"/>
  <c r="P95" i="37" s="1"/>
  <c r="O94" i="37"/>
  <c r="N94" i="37"/>
  <c r="M94" i="37"/>
  <c r="L94" i="37"/>
  <c r="K94" i="37"/>
  <c r="P94" i="37" s="1"/>
  <c r="O93" i="37"/>
  <c r="P93" i="37" s="1"/>
  <c r="N93" i="37"/>
  <c r="M93" i="37"/>
  <c r="L93" i="37"/>
  <c r="K93" i="37"/>
  <c r="O92" i="37"/>
  <c r="N92" i="37"/>
  <c r="M92" i="37"/>
  <c r="L92" i="37"/>
  <c r="K92" i="37"/>
  <c r="P92" i="37" s="1"/>
  <c r="O91" i="37"/>
  <c r="N91" i="37"/>
  <c r="M91" i="37"/>
  <c r="L91" i="37"/>
  <c r="K91" i="37"/>
  <c r="P91" i="37"/>
  <c r="O90" i="37"/>
  <c r="N90" i="37"/>
  <c r="M90" i="37"/>
  <c r="L90" i="37"/>
  <c r="K90" i="37"/>
  <c r="P90" i="37" s="1"/>
  <c r="O89" i="37"/>
  <c r="N89" i="37"/>
  <c r="M89" i="37"/>
  <c r="P89" i="37" s="1"/>
  <c r="L89" i="37"/>
  <c r="K89" i="37"/>
  <c r="O88" i="37"/>
  <c r="N88" i="37"/>
  <c r="M88" i="37"/>
  <c r="L88" i="37"/>
  <c r="K88" i="37"/>
  <c r="P88" i="37" s="1"/>
  <c r="O87" i="37"/>
  <c r="N87" i="37"/>
  <c r="M87" i="37"/>
  <c r="L87" i="37"/>
  <c r="K87" i="37"/>
  <c r="P87" i="37"/>
  <c r="O86" i="37"/>
  <c r="N86" i="37"/>
  <c r="M86" i="37"/>
  <c r="L86" i="37"/>
  <c r="K86" i="37"/>
  <c r="P86" i="37" s="1"/>
  <c r="O85" i="37"/>
  <c r="N85" i="37"/>
  <c r="M85" i="37"/>
  <c r="L85" i="37"/>
  <c r="K85" i="37"/>
  <c r="P85" i="37" s="1"/>
  <c r="O84" i="37"/>
  <c r="N84" i="37"/>
  <c r="M84" i="37"/>
  <c r="L84" i="37"/>
  <c r="K84" i="37"/>
  <c r="P84" i="37" s="1"/>
  <c r="O83" i="37"/>
  <c r="N83" i="37"/>
  <c r="M83" i="37"/>
  <c r="L83" i="37"/>
  <c r="K83" i="37"/>
  <c r="P83" i="37"/>
  <c r="O82" i="37"/>
  <c r="N82" i="37"/>
  <c r="M82" i="37"/>
  <c r="L82" i="37"/>
  <c r="K82" i="37"/>
  <c r="P82" i="37" s="1"/>
  <c r="O81" i="37"/>
  <c r="N81" i="37"/>
  <c r="M81" i="37"/>
  <c r="L81" i="37"/>
  <c r="K81" i="37"/>
  <c r="P81" i="37" s="1"/>
  <c r="O80" i="37"/>
  <c r="N80" i="37"/>
  <c r="M80" i="37"/>
  <c r="L80" i="37"/>
  <c r="K80" i="37"/>
  <c r="P80" i="37" s="1"/>
  <c r="O79" i="37"/>
  <c r="N79" i="37"/>
  <c r="M79" i="37"/>
  <c r="L79" i="37"/>
  <c r="K79" i="37"/>
  <c r="P79" i="37"/>
  <c r="O78" i="37"/>
  <c r="N78" i="37"/>
  <c r="M78" i="37"/>
  <c r="L78" i="37"/>
  <c r="K78" i="37"/>
  <c r="P78" i="37" s="1"/>
  <c r="O77" i="37"/>
  <c r="N77" i="37"/>
  <c r="M77" i="37"/>
  <c r="L77" i="37"/>
  <c r="K77" i="37"/>
  <c r="P77" i="37" s="1"/>
  <c r="O76" i="37"/>
  <c r="N76" i="37"/>
  <c r="M76" i="37"/>
  <c r="L76" i="37"/>
  <c r="K76" i="37"/>
  <c r="P76" i="37" s="1"/>
  <c r="O75" i="37"/>
  <c r="N75" i="37"/>
  <c r="M75" i="37"/>
  <c r="L75" i="37"/>
  <c r="K75" i="37"/>
  <c r="P75" i="37"/>
  <c r="O74" i="37"/>
  <c r="N74" i="37"/>
  <c r="M74" i="37"/>
  <c r="L74" i="37"/>
  <c r="K74" i="37"/>
  <c r="P74" i="37" s="1"/>
  <c r="O73" i="37"/>
  <c r="N73" i="37"/>
  <c r="M73" i="37"/>
  <c r="L73" i="37"/>
  <c r="K73" i="37"/>
  <c r="P73" i="37" s="1"/>
  <c r="O72" i="37"/>
  <c r="N72" i="37"/>
  <c r="M72" i="37"/>
  <c r="L72" i="37"/>
  <c r="K72" i="37"/>
  <c r="P72" i="37" s="1"/>
  <c r="O71" i="37"/>
  <c r="N71" i="37"/>
  <c r="M71" i="37"/>
  <c r="L71" i="37"/>
  <c r="K71" i="37"/>
  <c r="P71" i="37"/>
  <c r="O70" i="37"/>
  <c r="N70" i="37"/>
  <c r="M70" i="37"/>
  <c r="L70" i="37"/>
  <c r="K70" i="37"/>
  <c r="P70" i="37" s="1"/>
  <c r="O69" i="37"/>
  <c r="N69" i="37"/>
  <c r="M69" i="37"/>
  <c r="L69" i="37"/>
  <c r="K69" i="37"/>
  <c r="P69" i="37" s="1"/>
  <c r="O68" i="37"/>
  <c r="N68" i="37"/>
  <c r="M68" i="37"/>
  <c r="L68" i="37"/>
  <c r="K68" i="37"/>
  <c r="P68" i="37" s="1"/>
  <c r="O67" i="37"/>
  <c r="N67" i="37"/>
  <c r="M67" i="37"/>
  <c r="L67" i="37"/>
  <c r="K67" i="37"/>
  <c r="P67" i="37"/>
  <c r="O66" i="37"/>
  <c r="N66" i="37"/>
  <c r="M66" i="37"/>
  <c r="L66" i="37"/>
  <c r="K66" i="37"/>
  <c r="P66" i="37" s="1"/>
  <c r="O65" i="37"/>
  <c r="N65" i="37"/>
  <c r="M65" i="37"/>
  <c r="L65" i="37"/>
  <c r="K65" i="37"/>
  <c r="P65" i="37" s="1"/>
  <c r="O64" i="37"/>
  <c r="N64" i="37"/>
  <c r="M64" i="37"/>
  <c r="L64" i="37"/>
  <c r="K64" i="37"/>
  <c r="P64" i="37" s="1"/>
  <c r="O63" i="37"/>
  <c r="N63" i="37"/>
  <c r="M63" i="37"/>
  <c r="L63" i="37"/>
  <c r="K63" i="37"/>
  <c r="P63" i="37"/>
  <c r="O62" i="37"/>
  <c r="N62" i="37"/>
  <c r="M62" i="37"/>
  <c r="L62" i="37"/>
  <c r="K62" i="37"/>
  <c r="P62" i="37" s="1"/>
  <c r="O61" i="37"/>
  <c r="N61" i="37"/>
  <c r="M61" i="37"/>
  <c r="L61" i="37"/>
  <c r="K61" i="37"/>
  <c r="P61" i="37" s="1"/>
  <c r="O60" i="37"/>
  <c r="N60" i="37"/>
  <c r="M60" i="37"/>
  <c r="L60" i="37"/>
  <c r="K60" i="37"/>
  <c r="P60" i="37" s="1"/>
  <c r="O59" i="37"/>
  <c r="N59" i="37"/>
  <c r="M59" i="37"/>
  <c r="L59" i="37"/>
  <c r="K59" i="37"/>
  <c r="P59" i="37"/>
  <c r="O58" i="37"/>
  <c r="N58" i="37"/>
  <c r="M58" i="37"/>
  <c r="L58" i="37"/>
  <c r="K58" i="37"/>
  <c r="P58" i="37" s="1"/>
  <c r="O57" i="37"/>
  <c r="N57" i="37"/>
  <c r="M57" i="37"/>
  <c r="L57" i="37"/>
  <c r="K57" i="37"/>
  <c r="P57" i="37" s="1"/>
  <c r="O56" i="37"/>
  <c r="N56" i="37"/>
  <c r="M56" i="37"/>
  <c r="L56" i="37"/>
  <c r="K56" i="37"/>
  <c r="P56" i="37" s="1"/>
  <c r="O55" i="37"/>
  <c r="N55" i="37"/>
  <c r="M55" i="37"/>
  <c r="L55" i="37"/>
  <c r="K55" i="37"/>
  <c r="P55" i="37"/>
  <c r="O54" i="37"/>
  <c r="N54" i="37"/>
  <c r="M54" i="37"/>
  <c r="L54" i="37"/>
  <c r="K54" i="37"/>
  <c r="P54" i="37" s="1"/>
  <c r="O53" i="37"/>
  <c r="N53" i="37"/>
  <c r="M53" i="37"/>
  <c r="L53" i="37"/>
  <c r="K53" i="37"/>
  <c r="P53" i="37" s="1"/>
  <c r="O52" i="37"/>
  <c r="N52" i="37"/>
  <c r="M52" i="37"/>
  <c r="L52" i="37"/>
  <c r="K52" i="37"/>
  <c r="P52" i="37" s="1"/>
  <c r="O51" i="37"/>
  <c r="N51" i="37"/>
  <c r="M51" i="37"/>
  <c r="L51" i="37"/>
  <c r="K51" i="37"/>
  <c r="P51" i="37"/>
  <c r="O50" i="37"/>
  <c r="N50" i="37"/>
  <c r="M50" i="37"/>
  <c r="L50" i="37"/>
  <c r="K50" i="37"/>
  <c r="P50" i="37" s="1"/>
  <c r="O49" i="37"/>
  <c r="N49" i="37"/>
  <c r="M49" i="37"/>
  <c r="L49" i="37"/>
  <c r="K49" i="37"/>
  <c r="P49" i="37" s="1"/>
  <c r="O48" i="37"/>
  <c r="N48" i="37"/>
  <c r="M48" i="37"/>
  <c r="L48" i="37"/>
  <c r="K48" i="37"/>
  <c r="P48" i="37" s="1"/>
  <c r="O47" i="37"/>
  <c r="N47" i="37"/>
  <c r="M47" i="37"/>
  <c r="L47" i="37"/>
  <c r="K47" i="37"/>
  <c r="P47" i="37"/>
  <c r="O46" i="37"/>
  <c r="N46" i="37"/>
  <c r="M46" i="37"/>
  <c r="L46" i="37"/>
  <c r="K46" i="37"/>
  <c r="P46" i="37" s="1"/>
  <c r="O45" i="37"/>
  <c r="N45" i="37"/>
  <c r="M45" i="37"/>
  <c r="L45" i="37"/>
  <c r="P45" i="37" s="1"/>
  <c r="K45" i="37"/>
  <c r="O44" i="37"/>
  <c r="N44" i="37"/>
  <c r="M44" i="37"/>
  <c r="L44" i="37"/>
  <c r="K44" i="37"/>
  <c r="P44" i="37" s="1"/>
  <c r="O43" i="37"/>
  <c r="N43" i="37"/>
  <c r="M43" i="37"/>
  <c r="L43" i="37"/>
  <c r="K43" i="37"/>
  <c r="P43" i="37"/>
  <c r="O42" i="37"/>
  <c r="N42" i="37"/>
  <c r="M42" i="37"/>
  <c r="L42" i="37"/>
  <c r="K42" i="37"/>
  <c r="P42" i="37" s="1"/>
  <c r="O41" i="37"/>
  <c r="N41" i="37"/>
  <c r="M41" i="37"/>
  <c r="P41" i="37" s="1"/>
  <c r="L41" i="37"/>
  <c r="K41" i="37"/>
  <c r="O40" i="37"/>
  <c r="N40" i="37"/>
  <c r="M40" i="37"/>
  <c r="L40" i="37"/>
  <c r="K40" i="37"/>
  <c r="P40" i="37" s="1"/>
  <c r="O39" i="37"/>
  <c r="N39" i="37"/>
  <c r="M39" i="37"/>
  <c r="L39" i="37"/>
  <c r="K39" i="37"/>
  <c r="P39" i="37"/>
  <c r="O38" i="37"/>
  <c r="N38" i="37"/>
  <c r="M38" i="37"/>
  <c r="L38" i="37"/>
  <c r="K38" i="37"/>
  <c r="P38" i="37" s="1"/>
  <c r="O37" i="37"/>
  <c r="N37" i="37"/>
  <c r="M37" i="37"/>
  <c r="P37" i="37" s="1"/>
  <c r="L37" i="37"/>
  <c r="K37" i="37"/>
  <c r="O36" i="37"/>
  <c r="N36" i="37"/>
  <c r="M36" i="37"/>
  <c r="L36" i="37"/>
  <c r="K36" i="37"/>
  <c r="P36" i="37" s="1"/>
  <c r="O35" i="37"/>
  <c r="N35" i="37"/>
  <c r="M35" i="37"/>
  <c r="L35" i="37"/>
  <c r="K35" i="37"/>
  <c r="P35" i="37"/>
  <c r="O34" i="37"/>
  <c r="N34" i="37"/>
  <c r="M34" i="37"/>
  <c r="L34" i="37"/>
  <c r="K34" i="37"/>
  <c r="P34" i="37" s="1"/>
  <c r="O33" i="37"/>
  <c r="N33" i="37"/>
  <c r="M33" i="37"/>
  <c r="P33" i="37" s="1"/>
  <c r="L33" i="37"/>
  <c r="K33" i="37"/>
  <c r="O32" i="37"/>
  <c r="N32" i="37"/>
  <c r="M32" i="37"/>
  <c r="L32" i="37"/>
  <c r="K32" i="37"/>
  <c r="P32" i="37" s="1"/>
  <c r="O31" i="37"/>
  <c r="N31" i="37"/>
  <c r="M31" i="37"/>
  <c r="L31" i="37"/>
  <c r="K31" i="37"/>
  <c r="P31" i="37"/>
  <c r="O30" i="37"/>
  <c r="N30" i="37"/>
  <c r="M30" i="37"/>
  <c r="L30" i="37"/>
  <c r="K30" i="37"/>
  <c r="P30" i="37" s="1"/>
  <c r="O29" i="37"/>
  <c r="N29" i="37"/>
  <c r="M29" i="37"/>
  <c r="P29" i="37" s="1"/>
  <c r="L29" i="37"/>
  <c r="K29" i="37"/>
  <c r="O28" i="37"/>
  <c r="N28" i="37"/>
  <c r="M28" i="37"/>
  <c r="L28" i="37"/>
  <c r="K28" i="37"/>
  <c r="P28" i="37" s="1"/>
  <c r="O27" i="37"/>
  <c r="N27" i="37"/>
  <c r="M27" i="37"/>
  <c r="L27" i="37"/>
  <c r="K27" i="37"/>
  <c r="P27" i="37"/>
  <c r="O26" i="37"/>
  <c r="N26" i="37"/>
  <c r="M26" i="37"/>
  <c r="L26" i="37"/>
  <c r="K26" i="37"/>
  <c r="P26" i="37" s="1"/>
  <c r="O25" i="37"/>
  <c r="N25" i="37"/>
  <c r="M25" i="37"/>
  <c r="P25" i="37" s="1"/>
  <c r="L25" i="37"/>
  <c r="K25" i="37"/>
  <c r="O24" i="37"/>
  <c r="N24" i="37"/>
  <c r="M24" i="37"/>
  <c r="L24" i="37"/>
  <c r="K24" i="37"/>
  <c r="P24" i="37" s="1"/>
  <c r="O23" i="37"/>
  <c r="N23" i="37"/>
  <c r="M23" i="37"/>
  <c r="L23" i="37"/>
  <c r="K23" i="37"/>
  <c r="P23" i="37"/>
  <c r="O22" i="37"/>
  <c r="N22" i="37"/>
  <c r="M22" i="37"/>
  <c r="L22" i="37"/>
  <c r="K22" i="37"/>
  <c r="P22" i="37" s="1"/>
  <c r="O21" i="37"/>
  <c r="N21" i="37"/>
  <c r="M21" i="37"/>
  <c r="P21" i="37" s="1"/>
  <c r="L21" i="37"/>
  <c r="K21" i="37"/>
  <c r="O20" i="37"/>
  <c r="N20" i="37"/>
  <c r="M20" i="37"/>
  <c r="L20" i="37"/>
  <c r="K20" i="37"/>
  <c r="P20" i="37" s="1"/>
  <c r="O19" i="37"/>
  <c r="N19" i="37"/>
  <c r="M19" i="37"/>
  <c r="L19" i="37"/>
  <c r="K19" i="37"/>
  <c r="P19" i="37"/>
  <c r="O18" i="37"/>
  <c r="N18" i="37"/>
  <c r="M18" i="37"/>
  <c r="L18" i="37"/>
  <c r="K18" i="37"/>
  <c r="P18" i="37" s="1"/>
  <c r="O17" i="37"/>
  <c r="N17" i="37"/>
  <c r="M17" i="37"/>
  <c r="P17" i="37" s="1"/>
  <c r="L17" i="37"/>
  <c r="K17" i="37"/>
  <c r="O16" i="37"/>
  <c r="N16" i="37"/>
  <c r="M16" i="37"/>
  <c r="L16" i="37"/>
  <c r="K16" i="37"/>
  <c r="P16" i="37" s="1"/>
  <c r="D15" i="37"/>
  <c r="O15" i="37"/>
  <c r="O14" i="37"/>
  <c r="N14" i="37"/>
  <c r="M14" i="37"/>
  <c r="L14" i="37"/>
  <c r="K14" i="37"/>
  <c r="P14" i="37" s="1"/>
  <c r="O13" i="37"/>
  <c r="N13" i="37"/>
  <c r="M13" i="37"/>
  <c r="L13" i="37"/>
  <c r="K13" i="37"/>
  <c r="P13" i="37"/>
  <c r="A1" i="37"/>
  <c r="O67" i="36"/>
  <c r="N67" i="36"/>
  <c r="M67" i="36"/>
  <c r="L67" i="36"/>
  <c r="K67" i="36"/>
  <c r="P67" i="36" s="1"/>
  <c r="O66" i="36"/>
  <c r="N66" i="36"/>
  <c r="P66" i="36" s="1"/>
  <c r="M66" i="36"/>
  <c r="L66" i="36"/>
  <c r="K66" i="36"/>
  <c r="O65" i="36"/>
  <c r="N65" i="36"/>
  <c r="M65" i="36"/>
  <c r="L65" i="36"/>
  <c r="K65" i="36"/>
  <c r="P65" i="36" s="1"/>
  <c r="O63" i="36"/>
  <c r="N63" i="36"/>
  <c r="M63" i="36"/>
  <c r="L63" i="36"/>
  <c r="K63" i="36"/>
  <c r="P63" i="36" s="1"/>
  <c r="O62" i="36"/>
  <c r="N62" i="36"/>
  <c r="M62" i="36"/>
  <c r="L62" i="36"/>
  <c r="K62" i="36"/>
  <c r="P62" i="36" s="1"/>
  <c r="O61" i="36"/>
  <c r="N61" i="36"/>
  <c r="P61" i="36" s="1"/>
  <c r="M61" i="36"/>
  <c r="L61" i="36"/>
  <c r="K61" i="36"/>
  <c r="O60" i="36"/>
  <c r="N60" i="36"/>
  <c r="M60" i="36"/>
  <c r="L60" i="36"/>
  <c r="K60" i="36"/>
  <c r="P60" i="36" s="1"/>
  <c r="O59" i="36"/>
  <c r="N59" i="36"/>
  <c r="M59" i="36"/>
  <c r="L59" i="36"/>
  <c r="K59" i="36"/>
  <c r="P59" i="36" s="1"/>
  <c r="O58" i="36"/>
  <c r="N58" i="36"/>
  <c r="M58" i="36"/>
  <c r="L58" i="36"/>
  <c r="K58" i="36"/>
  <c r="P58" i="36" s="1"/>
  <c r="O57" i="36"/>
  <c r="N57" i="36"/>
  <c r="P57" i="36" s="1"/>
  <c r="M57" i="36"/>
  <c r="L57" i="36"/>
  <c r="K57" i="36"/>
  <c r="O56" i="36"/>
  <c r="N56" i="36"/>
  <c r="M56" i="36"/>
  <c r="L56" i="36"/>
  <c r="K56" i="36"/>
  <c r="P56" i="36" s="1"/>
  <c r="O55" i="36"/>
  <c r="N55" i="36"/>
  <c r="M55" i="36"/>
  <c r="L55" i="36"/>
  <c r="K55" i="36"/>
  <c r="P55" i="36" s="1"/>
  <c r="O54" i="36"/>
  <c r="N54" i="36"/>
  <c r="M54" i="36"/>
  <c r="L54" i="36"/>
  <c r="K54" i="36"/>
  <c r="P54" i="36" s="1"/>
  <c r="O53" i="36"/>
  <c r="N53" i="36"/>
  <c r="P53" i="36" s="1"/>
  <c r="M53" i="36"/>
  <c r="L53" i="36"/>
  <c r="K53" i="36"/>
  <c r="O52" i="36"/>
  <c r="N52" i="36"/>
  <c r="M52" i="36"/>
  <c r="L52" i="36"/>
  <c r="K52" i="36"/>
  <c r="P52" i="36" s="1"/>
  <c r="O51" i="36"/>
  <c r="N51" i="36"/>
  <c r="M51" i="36"/>
  <c r="L51" i="36"/>
  <c r="K51" i="36"/>
  <c r="P51" i="36" s="1"/>
  <c r="O50" i="36"/>
  <c r="N50" i="36"/>
  <c r="M50" i="36"/>
  <c r="L50" i="36"/>
  <c r="K50" i="36"/>
  <c r="P50" i="36" s="1"/>
  <c r="O49" i="36"/>
  <c r="N49" i="36"/>
  <c r="P49" i="36" s="1"/>
  <c r="M49" i="36"/>
  <c r="L49" i="36"/>
  <c r="K49" i="36"/>
  <c r="O48" i="36"/>
  <c r="N48" i="36"/>
  <c r="M48" i="36"/>
  <c r="L48" i="36"/>
  <c r="K48" i="36"/>
  <c r="P48" i="36" s="1"/>
  <c r="O47" i="36"/>
  <c r="N47" i="36"/>
  <c r="M47" i="36"/>
  <c r="L47" i="36"/>
  <c r="K47" i="36"/>
  <c r="P47" i="36" s="1"/>
  <c r="O46" i="36"/>
  <c r="N46" i="36"/>
  <c r="M46" i="36"/>
  <c r="L46" i="36"/>
  <c r="K46" i="36"/>
  <c r="P46" i="36" s="1"/>
  <c r="O45" i="36"/>
  <c r="N45" i="36"/>
  <c r="P45" i="36" s="1"/>
  <c r="M45" i="36"/>
  <c r="L45" i="36"/>
  <c r="K45" i="36"/>
  <c r="O44" i="36"/>
  <c r="N44" i="36"/>
  <c r="M44" i="36"/>
  <c r="L44" i="36"/>
  <c r="K44" i="36"/>
  <c r="P44" i="36" s="1"/>
  <c r="O43" i="36"/>
  <c r="N43" i="36"/>
  <c r="M43" i="36"/>
  <c r="L43" i="36"/>
  <c r="K43" i="36"/>
  <c r="P43" i="36" s="1"/>
  <c r="O42" i="36"/>
  <c r="N42" i="36"/>
  <c r="M42" i="36"/>
  <c r="L42" i="36"/>
  <c r="K42" i="36"/>
  <c r="P42" i="36" s="1"/>
  <c r="O41" i="36"/>
  <c r="N41" i="36"/>
  <c r="P41" i="36" s="1"/>
  <c r="M41" i="36"/>
  <c r="L41" i="36"/>
  <c r="K41" i="36"/>
  <c r="O40" i="36"/>
  <c r="N40" i="36"/>
  <c r="M40" i="36"/>
  <c r="L40" i="36"/>
  <c r="K40" i="36"/>
  <c r="P40" i="36" s="1"/>
  <c r="O39" i="36"/>
  <c r="N39" i="36"/>
  <c r="M39" i="36"/>
  <c r="L39" i="36"/>
  <c r="K39" i="36"/>
  <c r="P39" i="36" s="1"/>
  <c r="O38" i="36"/>
  <c r="N38" i="36"/>
  <c r="M38" i="36"/>
  <c r="L38" i="36"/>
  <c r="K38" i="36"/>
  <c r="P38" i="36" s="1"/>
  <c r="O37" i="36"/>
  <c r="N37" i="36"/>
  <c r="P37" i="36" s="1"/>
  <c r="M37" i="36"/>
  <c r="L37" i="36"/>
  <c r="K37" i="36"/>
  <c r="O36" i="36"/>
  <c r="N36" i="36"/>
  <c r="M36" i="36"/>
  <c r="L36" i="36"/>
  <c r="K36" i="36"/>
  <c r="P36" i="36" s="1"/>
  <c r="O35" i="36"/>
  <c r="N35" i="36"/>
  <c r="M35" i="36"/>
  <c r="L35" i="36"/>
  <c r="K35" i="36"/>
  <c r="P35" i="36" s="1"/>
  <c r="O34" i="36"/>
  <c r="N34" i="36"/>
  <c r="M34" i="36"/>
  <c r="L34" i="36"/>
  <c r="K34" i="36"/>
  <c r="P34" i="36" s="1"/>
  <c r="O33" i="36"/>
  <c r="N33" i="36"/>
  <c r="P33" i="36" s="1"/>
  <c r="M33" i="36"/>
  <c r="L33" i="36"/>
  <c r="K33" i="36"/>
  <c r="O32" i="36"/>
  <c r="N32" i="36"/>
  <c r="M32" i="36"/>
  <c r="L32" i="36"/>
  <c r="K32" i="36"/>
  <c r="P32" i="36" s="1"/>
  <c r="O31" i="36"/>
  <c r="N31" i="36"/>
  <c r="M31" i="36"/>
  <c r="L31" i="36"/>
  <c r="K31" i="36"/>
  <c r="P31" i="36" s="1"/>
  <c r="O30" i="36"/>
  <c r="N30" i="36"/>
  <c r="M30" i="36"/>
  <c r="L30" i="36"/>
  <c r="K30" i="36"/>
  <c r="P30" i="36" s="1"/>
  <c r="O29" i="36"/>
  <c r="N29" i="36"/>
  <c r="P29" i="36" s="1"/>
  <c r="M29" i="36"/>
  <c r="L29" i="36"/>
  <c r="K29" i="36"/>
  <c r="O28" i="36"/>
  <c r="N28" i="36"/>
  <c r="M28" i="36"/>
  <c r="L28" i="36"/>
  <c r="K28" i="36"/>
  <c r="P28" i="36" s="1"/>
  <c r="O27" i="36"/>
  <c r="N27" i="36"/>
  <c r="M27" i="36"/>
  <c r="L27" i="36"/>
  <c r="K27" i="36"/>
  <c r="P27" i="36" s="1"/>
  <c r="O26" i="36"/>
  <c r="N26" i="36"/>
  <c r="M26" i="36"/>
  <c r="L26" i="36"/>
  <c r="K26" i="36"/>
  <c r="P26" i="36" s="1"/>
  <c r="O25" i="36"/>
  <c r="N25" i="36"/>
  <c r="P25" i="36" s="1"/>
  <c r="M25" i="36"/>
  <c r="L25" i="36"/>
  <c r="K25" i="36"/>
  <c r="O24" i="36"/>
  <c r="N24" i="36"/>
  <c r="M24" i="36"/>
  <c r="L24" i="36"/>
  <c r="K24" i="36"/>
  <c r="P24" i="36" s="1"/>
  <c r="O23" i="36"/>
  <c r="N23" i="36"/>
  <c r="M23" i="36"/>
  <c r="L23" i="36"/>
  <c r="K23" i="36"/>
  <c r="P23" i="36" s="1"/>
  <c r="O22" i="36"/>
  <c r="N22" i="36"/>
  <c r="M22" i="36"/>
  <c r="L22" i="36"/>
  <c r="K22" i="36"/>
  <c r="P22" i="36" s="1"/>
  <c r="O21" i="36"/>
  <c r="P21" i="36" s="1"/>
  <c r="N21" i="36"/>
  <c r="M21" i="36"/>
  <c r="L21" i="36"/>
  <c r="K21" i="36"/>
  <c r="O20" i="36"/>
  <c r="N20" i="36"/>
  <c r="M20" i="36"/>
  <c r="L20" i="36"/>
  <c r="P20" i="36" s="1"/>
  <c r="K20" i="36"/>
  <c r="O19" i="36"/>
  <c r="N19" i="36"/>
  <c r="M19" i="36"/>
  <c r="L19" i="36"/>
  <c r="K19" i="36"/>
  <c r="P19" i="36" s="1"/>
  <c r="O18" i="36"/>
  <c r="N18" i="36"/>
  <c r="M18" i="36"/>
  <c r="L18" i="36"/>
  <c r="K18" i="36"/>
  <c r="P18" i="36" s="1"/>
  <c r="O17" i="36"/>
  <c r="P17" i="36" s="1"/>
  <c r="N17" i="36"/>
  <c r="M17" i="36"/>
  <c r="L17" i="36"/>
  <c r="K17" i="36"/>
  <c r="O16" i="36"/>
  <c r="N16" i="36"/>
  <c r="M16" i="36"/>
  <c r="L16" i="36"/>
  <c r="P16" i="36" s="1"/>
  <c r="K16" i="36"/>
  <c r="O15" i="36"/>
  <c r="N15" i="36"/>
  <c r="M15" i="36"/>
  <c r="L15" i="36"/>
  <c r="K15" i="36"/>
  <c r="P15" i="36" s="1"/>
  <c r="O14" i="36"/>
  <c r="N14" i="36"/>
  <c r="M14" i="36"/>
  <c r="L14" i="36"/>
  <c r="K14" i="36"/>
  <c r="P14" i="36" s="1"/>
  <c r="A1" i="36"/>
  <c r="L15" i="37"/>
  <c r="N15" i="37"/>
  <c r="K15" i="37"/>
  <c r="M15" i="37"/>
  <c r="P102" i="37"/>
  <c r="K25" i="12"/>
  <c r="L25" i="12"/>
  <c r="M25" i="12"/>
  <c r="N25" i="12"/>
  <c r="P15" i="37"/>
  <c r="N14" i="12"/>
  <c r="N15" i="12"/>
  <c r="N16" i="12"/>
  <c r="N17" i="12"/>
  <c r="N18" i="12"/>
  <c r="N20" i="12"/>
  <c r="N24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7" i="12"/>
  <c r="N48" i="12"/>
  <c r="N49" i="12"/>
  <c r="N50" i="12"/>
  <c r="N51" i="12"/>
  <c r="N52" i="12"/>
  <c r="N53" i="12"/>
  <c r="N54" i="12"/>
  <c r="N55" i="12"/>
  <c r="N57" i="12"/>
  <c r="N58" i="12"/>
  <c r="N59" i="12"/>
  <c r="N60" i="12"/>
  <c r="N61" i="12"/>
  <c r="N62" i="12"/>
  <c r="N63" i="12"/>
  <c r="N74" i="12"/>
  <c r="N75" i="12"/>
  <c r="N76" i="12"/>
  <c r="N77" i="12"/>
  <c r="N79" i="12"/>
  <c r="N80" i="12"/>
  <c r="N81" i="12"/>
  <c r="N82" i="12"/>
  <c r="N83" i="12"/>
  <c r="N86" i="12"/>
  <c r="N87" i="12"/>
  <c r="N88" i="12"/>
  <c r="N89" i="12"/>
  <c r="N90" i="12"/>
  <c r="N91" i="12"/>
  <c r="F12" i="7"/>
  <c r="H12" i="7" s="1"/>
  <c r="G12" i="7"/>
  <c r="F15" i="7"/>
  <c r="G15" i="7"/>
  <c r="F16" i="7"/>
  <c r="G16" i="7"/>
  <c r="F17" i="7"/>
  <c r="G17" i="7"/>
  <c r="K77" i="12"/>
  <c r="L77" i="12"/>
  <c r="M77" i="12"/>
  <c r="K88" i="12"/>
  <c r="L88" i="12"/>
  <c r="M88" i="12"/>
  <c r="K91" i="12"/>
  <c r="L91" i="12"/>
  <c r="M91" i="12"/>
  <c r="K79" i="12"/>
  <c r="L79" i="12"/>
  <c r="M79" i="12"/>
  <c r="K80" i="12"/>
  <c r="L80" i="12"/>
  <c r="M80" i="12"/>
  <c r="K81" i="12"/>
  <c r="L81" i="12"/>
  <c r="M81" i="12"/>
  <c r="K82" i="12"/>
  <c r="L82" i="12"/>
  <c r="M82" i="12"/>
  <c r="K83" i="12"/>
  <c r="L83" i="12"/>
  <c r="M83" i="12"/>
  <c r="K86" i="12"/>
  <c r="L86" i="12"/>
  <c r="M86" i="12"/>
  <c r="K87" i="12"/>
  <c r="L87" i="12"/>
  <c r="M87" i="12"/>
  <c r="K89" i="12"/>
  <c r="L89" i="12"/>
  <c r="M89" i="12"/>
  <c r="K90" i="12"/>
  <c r="L90" i="12"/>
  <c r="M90" i="12"/>
  <c r="K63" i="12"/>
  <c r="L63" i="12"/>
  <c r="M63" i="12"/>
  <c r="K62" i="12"/>
  <c r="L62" i="12"/>
  <c r="M62" i="12"/>
  <c r="K61" i="12"/>
  <c r="L61" i="12"/>
  <c r="M61" i="12"/>
  <c r="K60" i="12"/>
  <c r="L60" i="12"/>
  <c r="M60" i="12"/>
  <c r="K59" i="12"/>
  <c r="L59" i="12"/>
  <c r="M59" i="12"/>
  <c r="K58" i="12"/>
  <c r="L58" i="12"/>
  <c r="M58" i="12"/>
  <c r="K57" i="12"/>
  <c r="L57" i="12"/>
  <c r="M57" i="12"/>
  <c r="K54" i="12"/>
  <c r="L54" i="12"/>
  <c r="M54" i="12"/>
  <c r="K53" i="12"/>
  <c r="L53" i="12"/>
  <c r="M53" i="12"/>
  <c r="K52" i="12"/>
  <c r="L52" i="12"/>
  <c r="M52" i="12"/>
  <c r="K47" i="12"/>
  <c r="L47" i="12"/>
  <c r="M47" i="12"/>
  <c r="K48" i="12"/>
  <c r="L48" i="12"/>
  <c r="M48" i="12"/>
  <c r="K49" i="12"/>
  <c r="L49" i="12"/>
  <c r="M49" i="12"/>
  <c r="K50" i="12"/>
  <c r="L50" i="12"/>
  <c r="M50" i="12"/>
  <c r="K51" i="12"/>
  <c r="L51" i="12"/>
  <c r="M51" i="12"/>
  <c r="K55" i="12"/>
  <c r="L55" i="12"/>
  <c r="M55" i="12"/>
  <c r="F14" i="7"/>
  <c r="G14" i="7"/>
  <c r="M14" i="12"/>
  <c r="M15" i="12"/>
  <c r="M16" i="12"/>
  <c r="M17" i="12"/>
  <c r="M18" i="12"/>
  <c r="M20" i="12"/>
  <c r="M24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41" i="12"/>
  <c r="M42" i="12"/>
  <c r="M38" i="12"/>
  <c r="M39" i="12"/>
  <c r="M40" i="12"/>
  <c r="M43" i="12"/>
  <c r="M44" i="12"/>
  <c r="M74" i="12"/>
  <c r="M75" i="12"/>
  <c r="M76" i="12"/>
  <c r="L14" i="12"/>
  <c r="L15" i="12"/>
  <c r="L16" i="12"/>
  <c r="L17" i="12"/>
  <c r="L18" i="12"/>
  <c r="L20" i="12"/>
  <c r="L24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41" i="12"/>
  <c r="L42" i="12"/>
  <c r="L38" i="12"/>
  <c r="L39" i="12"/>
  <c r="L40" i="12"/>
  <c r="L43" i="12"/>
  <c r="L44" i="12"/>
  <c r="L74" i="12"/>
  <c r="L75" i="12"/>
  <c r="L76" i="12"/>
  <c r="K36" i="2"/>
  <c r="L36" i="2"/>
  <c r="M36" i="2"/>
  <c r="N36" i="2"/>
  <c r="F10" i="7"/>
  <c r="G10" i="7"/>
  <c r="F11" i="7"/>
  <c r="G11" i="7"/>
  <c r="F13" i="7"/>
  <c r="G13" i="7"/>
  <c r="K41" i="12"/>
  <c r="K42" i="12"/>
  <c r="K38" i="12"/>
  <c r="K39" i="12"/>
  <c r="K40" i="12"/>
  <c r="K43" i="12"/>
  <c r="K44" i="12"/>
  <c r="K74" i="12"/>
  <c r="K75" i="12"/>
  <c r="K76" i="12"/>
  <c r="K14" i="12"/>
  <c r="K15" i="12"/>
  <c r="K16" i="12"/>
  <c r="K17" i="12"/>
  <c r="K18" i="12"/>
  <c r="K20" i="12"/>
  <c r="K24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I7" i="15"/>
  <c r="I8" i="15"/>
  <c r="E27" i="31"/>
  <c r="G27" i="31" s="1"/>
  <c r="E26" i="31"/>
  <c r="E25" i="31"/>
  <c r="E24" i="31"/>
  <c r="G25" i="31"/>
  <c r="G26" i="31"/>
  <c r="G8" i="31"/>
  <c r="G9" i="31"/>
  <c r="G11" i="31"/>
  <c r="G12" i="31"/>
  <c r="G14" i="31"/>
  <c r="G15" i="31"/>
  <c r="G17" i="31"/>
  <c r="G18" i="31"/>
  <c r="G21" i="31"/>
  <c r="G24" i="31"/>
  <c r="E1" i="34"/>
  <c r="A1" i="34"/>
  <c r="A1" i="32"/>
  <c r="F9" i="23"/>
  <c r="G9" i="23" s="1"/>
  <c r="G12" i="23" s="1"/>
  <c r="B11" i="26" s="1"/>
  <c r="F10" i="23"/>
  <c r="G10" i="23"/>
  <c r="F11" i="23"/>
  <c r="G11" i="23" s="1"/>
  <c r="F14" i="23"/>
  <c r="G14" i="23"/>
  <c r="F15" i="23"/>
  <c r="G15" i="23" s="1"/>
  <c r="G16" i="23" s="1"/>
  <c r="B12" i="26" s="1"/>
  <c r="A1" i="31"/>
  <c r="A1" i="26" s="1"/>
  <c r="A1" i="23"/>
  <c r="B4" i="26"/>
  <c r="B3" i="4"/>
  <c r="A1" i="15"/>
  <c r="A1" i="20"/>
  <c r="A1" i="12"/>
  <c r="A1" i="2"/>
  <c r="A1" i="10"/>
  <c r="A1" i="7"/>
  <c r="A1" i="1"/>
  <c r="G13" i="20"/>
  <c r="B21" i="4" s="1"/>
  <c r="H10" i="7" l="1"/>
  <c r="H20" i="7"/>
  <c r="M15" i="34"/>
  <c r="M24" i="34"/>
  <c r="P69" i="36"/>
  <c r="B8" i="26" s="1"/>
  <c r="P87" i="38"/>
  <c r="B10" i="26" s="1"/>
  <c r="P188" i="37"/>
  <c r="B9" i="26" s="1"/>
  <c r="G30" i="31"/>
  <c r="B14" i="26" s="1"/>
  <c r="H21" i="7"/>
  <c r="H19" i="7"/>
  <c r="H11" i="7"/>
  <c r="H14" i="7"/>
  <c r="H17" i="7"/>
  <c r="M14" i="34"/>
  <c r="N14" i="39"/>
  <c r="N15" i="39"/>
  <c r="N19" i="39"/>
  <c r="H13" i="7"/>
  <c r="H16" i="7"/>
  <c r="H15" i="7"/>
  <c r="H18" i="7"/>
  <c r="B15" i="4"/>
  <c r="J28" i="42"/>
  <c r="J36" i="42"/>
  <c r="J31" i="42"/>
  <c r="I30" i="32"/>
  <c r="I59" i="32"/>
  <c r="I49" i="32"/>
  <c r="I53" i="32"/>
  <c r="I51" i="32"/>
  <c r="J26" i="42"/>
  <c r="J37" i="42"/>
  <c r="J40" i="42"/>
  <c r="J9" i="42"/>
  <c r="J49" i="42"/>
  <c r="J44" i="42"/>
  <c r="H22" i="41"/>
  <c r="B10" i="4" s="1"/>
  <c r="O56" i="12"/>
  <c r="N13" i="39"/>
  <c r="N21" i="39"/>
  <c r="N23" i="39"/>
  <c r="N26" i="39"/>
  <c r="N28" i="39"/>
  <c r="N31" i="39"/>
  <c r="N40" i="39"/>
  <c r="N72" i="39"/>
  <c r="N30" i="39"/>
  <c r="N33" i="39"/>
  <c r="N42" i="39"/>
  <c r="N45" i="39"/>
  <c r="N47" i="39"/>
  <c r="N48" i="39"/>
  <c r="N51" i="39"/>
  <c r="N17" i="39"/>
  <c r="N18" i="39"/>
  <c r="N22" i="39"/>
  <c r="N25" i="39"/>
  <c r="N29" i="39"/>
  <c r="N34" i="39"/>
  <c r="N41" i="39"/>
  <c r="N46" i="39"/>
  <c r="N49" i="39"/>
  <c r="N50" i="39"/>
  <c r="N53" i="39"/>
  <c r="N54" i="39"/>
  <c r="N32" i="39"/>
  <c r="N24" i="39"/>
  <c r="N20" i="39"/>
  <c r="N16" i="39"/>
  <c r="N60" i="39"/>
  <c r="N52" i="39"/>
  <c r="N44" i="39"/>
  <c r="N59" i="39"/>
  <c r="N35" i="39"/>
  <c r="N27" i="39"/>
  <c r="N55" i="39"/>
  <c r="N43" i="39"/>
  <c r="N36" i="39"/>
  <c r="O62" i="12"/>
  <c r="O16" i="12"/>
  <c r="O57" i="12"/>
  <c r="O82" i="12"/>
  <c r="O45" i="12"/>
  <c r="O18" i="12"/>
  <c r="O28" i="12"/>
  <c r="O50" i="12"/>
  <c r="O37" i="12"/>
  <c r="O136" i="12"/>
  <c r="J7" i="42"/>
  <c r="J11" i="42"/>
  <c r="J16" i="42"/>
  <c r="J20" i="42"/>
  <c r="J24" i="42"/>
  <c r="J33" i="42"/>
  <c r="J45" i="42"/>
  <c r="J47" i="42"/>
  <c r="J48" i="42"/>
  <c r="J13" i="42"/>
  <c r="J18" i="42"/>
  <c r="J22" i="42"/>
  <c r="J25" i="42"/>
  <c r="J23" i="42"/>
  <c r="J21" i="42"/>
  <c r="J19" i="42"/>
  <c r="J17" i="42"/>
  <c r="J14" i="42"/>
  <c r="J12" i="42"/>
  <c r="J10" i="42"/>
  <c r="J8" i="42"/>
  <c r="J42" i="42"/>
  <c r="J38" i="42"/>
  <c r="J35" i="42"/>
  <c r="J46" i="42"/>
  <c r="J43" i="42"/>
  <c r="J41" i="42"/>
  <c r="J39" i="42"/>
  <c r="J32" i="42"/>
  <c r="J30" i="42"/>
  <c r="J27" i="42"/>
  <c r="O91" i="12"/>
  <c r="P16" i="2"/>
  <c r="P23" i="2"/>
  <c r="P24" i="2"/>
  <c r="P26" i="2"/>
  <c r="P33" i="2"/>
  <c r="P30" i="2"/>
  <c r="P35" i="2"/>
  <c r="P37" i="2"/>
  <c r="O35" i="12"/>
  <c r="O14" i="12"/>
  <c r="O40" i="12"/>
  <c r="O75" i="12"/>
  <c r="O39" i="12"/>
  <c r="O43" i="12"/>
  <c r="O42" i="12"/>
  <c r="O15" i="12"/>
  <c r="O58" i="12"/>
  <c r="O90" i="12"/>
  <c r="O89" i="12"/>
  <c r="O87" i="12"/>
  <c r="O86" i="12"/>
  <c r="O88" i="12"/>
  <c r="O76" i="12"/>
  <c r="O49" i="12"/>
  <c r="O80" i="12"/>
  <c r="O129" i="12"/>
  <c r="O20" i="12"/>
  <c r="O34" i="12"/>
  <c r="O31" i="12"/>
  <c r="O27" i="12"/>
  <c r="G18" i="1"/>
  <c r="B11" i="4" s="1"/>
  <c r="O48" i="12"/>
  <c r="O81" i="12"/>
  <c r="O84" i="12"/>
  <c r="O44" i="12"/>
  <c r="O33" i="12"/>
  <c r="O47" i="12"/>
  <c r="O52" i="12"/>
  <c r="O59" i="12"/>
  <c r="O60" i="12"/>
  <c r="O61" i="12"/>
  <c r="O63" i="12"/>
  <c r="O79" i="12"/>
  <c r="O126" i="12"/>
  <c r="O93" i="12"/>
  <c r="O29" i="12"/>
  <c r="O24" i="12"/>
  <c r="O41" i="12"/>
  <c r="O36" i="12"/>
  <c r="O32" i="12"/>
  <c r="O26" i="12"/>
  <c r="O17" i="12"/>
  <c r="O55" i="12"/>
  <c r="O51" i="12"/>
  <c r="O53" i="12"/>
  <c r="O54" i="12"/>
  <c r="O83" i="12"/>
  <c r="O77" i="12"/>
  <c r="O74" i="12"/>
  <c r="O38" i="12"/>
  <c r="O30" i="12"/>
  <c r="O25" i="12"/>
  <c r="O46" i="12"/>
  <c r="O78" i="12"/>
  <c r="O85" i="12"/>
  <c r="O95" i="12"/>
  <c r="O125" i="12"/>
  <c r="O138" i="12"/>
  <c r="O139" i="12"/>
  <c r="O104" i="12"/>
  <c r="O106" i="12"/>
  <c r="O109" i="12"/>
  <c r="O110" i="12"/>
  <c r="O112" i="12"/>
  <c r="O121" i="12"/>
  <c r="O122" i="12"/>
  <c r="O123" i="12"/>
  <c r="O92" i="12"/>
  <c r="O101" i="12"/>
  <c r="O94" i="12"/>
  <c r="O98" i="12"/>
  <c r="O100" i="12"/>
  <c r="O99" i="12"/>
  <c r="O102" i="12"/>
  <c r="O127" i="12"/>
  <c r="O128" i="12"/>
  <c r="O130" i="12"/>
  <c r="O131" i="12"/>
  <c r="O133" i="12"/>
  <c r="O135" i="12"/>
  <c r="O137" i="12"/>
  <c r="O105" i="12"/>
  <c r="O113" i="12"/>
  <c r="O114" i="12"/>
  <c r="O116" i="12"/>
  <c r="O117" i="12"/>
  <c r="O119" i="12"/>
  <c r="O120" i="12"/>
  <c r="O124" i="12"/>
  <c r="O134" i="12"/>
  <c r="O140" i="12"/>
  <c r="O103" i="12"/>
  <c r="O96" i="12"/>
  <c r="O97" i="12"/>
  <c r="O132" i="12"/>
  <c r="O107" i="12"/>
  <c r="O111" i="12"/>
  <c r="O118" i="12"/>
  <c r="O108" i="12"/>
  <c r="P36" i="2"/>
  <c r="P25" i="2"/>
  <c r="P21" i="2"/>
  <c r="P22" i="2"/>
  <c r="P29" i="2"/>
  <c r="P27" i="2"/>
  <c r="P28" i="2"/>
  <c r="P32" i="2"/>
  <c r="P34" i="2"/>
  <c r="P31" i="2"/>
  <c r="P38" i="2"/>
  <c r="G13" i="10"/>
  <c r="B12" i="4" s="1"/>
  <c r="I62" i="32"/>
  <c r="I52" i="32"/>
  <c r="I44" i="32"/>
  <c r="I32" i="32"/>
  <c r="I40" i="32"/>
  <c r="I46" i="32"/>
  <c r="I38" i="32"/>
  <c r="I34" i="32"/>
  <c r="I42" i="32"/>
  <c r="I26" i="32"/>
  <c r="I25" i="32"/>
  <c r="I28" i="32"/>
  <c r="I36" i="32"/>
  <c r="I29" i="32"/>
  <c r="I39" i="32"/>
  <c r="I48" i="32"/>
  <c r="I43" i="32"/>
  <c r="I35" i="32"/>
  <c r="I31" i="32"/>
  <c r="I27" i="32"/>
  <c r="I45" i="32"/>
  <c r="I41" i="32"/>
  <c r="I37" i="32"/>
  <c r="I33" i="32"/>
  <c r="P49" i="3"/>
  <c r="P30" i="3"/>
  <c r="P41" i="3"/>
  <c r="P43" i="3"/>
  <c r="P23" i="3"/>
  <c r="P24" i="3"/>
  <c r="P42" i="3"/>
  <c r="P36" i="3"/>
  <c r="P22" i="3"/>
  <c r="P18" i="3"/>
  <c r="P46" i="3"/>
  <c r="P31" i="3"/>
  <c r="P33" i="3"/>
  <c r="P25" i="3"/>
  <c r="P44" i="3"/>
  <c r="P20" i="3"/>
  <c r="P51" i="3"/>
  <c r="P45" i="3"/>
  <c r="P53" i="3"/>
  <c r="P48" i="3"/>
  <c r="P52" i="3"/>
  <c r="P47" i="3"/>
  <c r="P50" i="3"/>
  <c r="P34" i="3"/>
  <c r="P27" i="3"/>
  <c r="P32" i="3"/>
  <c r="P28" i="3"/>
  <c r="P29" i="3"/>
  <c r="P21" i="3"/>
  <c r="P40" i="3"/>
  <c r="P19" i="3"/>
  <c r="P16" i="3"/>
  <c r="P37" i="3"/>
  <c r="P35" i="3"/>
  <c r="P38" i="3"/>
  <c r="P26" i="3"/>
  <c r="P17" i="3"/>
  <c r="P39" i="3"/>
  <c r="B20" i="4" l="1"/>
  <c r="B17" i="26"/>
  <c r="H23" i="7"/>
  <c r="B18" i="4" s="1"/>
  <c r="I11" i="15"/>
  <c r="B17" i="4" s="1"/>
  <c r="N61" i="39"/>
  <c r="N56" i="39"/>
  <c r="N37" i="39"/>
  <c r="J51" i="42"/>
  <c r="B14" i="4" s="1"/>
  <c r="E55" i="3"/>
  <c r="B25" i="4" s="1"/>
  <c r="P55" i="3"/>
  <c r="B9" i="4" s="1"/>
  <c r="P63" i="2"/>
  <c r="B7" i="4" s="1"/>
  <c r="I64" i="32" l="1"/>
  <c r="B13" i="4" s="1"/>
  <c r="O155" i="12"/>
  <c r="B8" i="4" s="1"/>
  <c r="N73" i="39" l="1"/>
  <c r="B19" i="4" s="1"/>
  <c r="J21" i="45" l="1"/>
  <c r="J22" i="45"/>
  <c r="J9" i="45"/>
  <c r="J11" i="45"/>
  <c r="J19" i="45"/>
  <c r="J16" i="45"/>
  <c r="J12" i="45"/>
  <c r="J13" i="45"/>
  <c r="J10" i="45"/>
  <c r="J17" i="45"/>
  <c r="J14" i="45"/>
  <c r="J15" i="45"/>
  <c r="J20" i="45"/>
  <c r="J18" i="45"/>
  <c r="J24" i="45" l="1"/>
  <c r="B16" i="4" s="1"/>
  <c r="B23" i="4" s="1"/>
  <c r="B2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Großmann</author>
    <author>azernick</author>
  </authors>
  <commentList>
    <comment ref="A2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 Großmann:</t>
        </r>
        <r>
          <rPr>
            <sz val="9"/>
            <color indexed="81"/>
            <rFont val="Tahoma"/>
            <family val="2"/>
          </rPr>
          <t xml:space="preserve">
inkl. Windfang 100,25m²</t>
        </r>
      </text>
    </comment>
    <comment ref="D34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azernick:</t>
        </r>
        <r>
          <rPr>
            <sz val="8"/>
            <color indexed="81"/>
            <rFont val="Tahoma"/>
            <family val="2"/>
          </rPr>
          <t xml:space="preserve">
je Ebene 128,80 m²
je ZE 64,40 m²</t>
        </r>
      </text>
    </comment>
    <comment ref="D7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David Großmann:</t>
        </r>
        <r>
          <rPr>
            <sz val="9"/>
            <color indexed="81"/>
            <rFont val="Tahoma"/>
            <family val="2"/>
          </rPr>
          <t xml:space="preserve">
Differenz aus Fläche H14-E01-002 und H14-E02-001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Zernick, Annett</author>
  </authors>
  <commentList>
    <comment ref="F6" authorId="0" shapeId="0" xr:uid="{00000000-0006-0000-0C00-000001000000}">
      <text>
        <r>
          <rPr>
            <sz val="9"/>
            <color indexed="81"/>
            <rFont val="Tahoma"/>
            <family val="2"/>
          </rPr>
          <t xml:space="preserve">Vor- und laufende Reinigung
</t>
        </r>
      </text>
    </comment>
    <comment ref="G6" authorId="0" shapeId="0" xr:uid="{00000000-0006-0000-0C00-000002000000}">
      <text>
        <r>
          <rPr>
            <sz val="9"/>
            <color indexed="81"/>
            <rFont val="Tahoma"/>
            <family val="2"/>
          </rPr>
          <t xml:space="preserve">Nachreinigung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Großmann, David (Tel. 1516)</author>
  </authors>
  <commentList>
    <comment ref="L9" authorId="0" shapeId="0" xr:uid="{00000000-0006-0000-1500-000001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Preis u.a. für Zugangsfläche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Großmann, David (Tel. 1516)</author>
    <author>David Großmann</author>
    <author>azernick</author>
  </authors>
  <commentList>
    <comment ref="D44" authorId="0" shapeId="0" xr:uid="{00000000-0006-0000-1600-000001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Reduzierung um die Fläche der Räume Passau</t>
        </r>
      </text>
    </comment>
    <comment ref="D50" authorId="0" shapeId="0" xr:uid="{00000000-0006-0000-1600-000002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
</t>
        </r>
      </text>
    </comment>
    <comment ref="D51" authorId="0" shapeId="0" xr:uid="{00000000-0006-0000-1600-000003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manuelle Berechnung anhand der Grundrisse: 408,25m²</t>
        </r>
      </text>
    </comment>
    <comment ref="D52" authorId="0" shapeId="0" xr:uid="{00000000-0006-0000-1600-000004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</t>
        </r>
      </text>
    </comment>
    <comment ref="D61" authorId="0" shapeId="0" xr:uid="{00000000-0006-0000-1600-000005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</t>
        </r>
      </text>
    </comment>
    <comment ref="D62" authorId="0" shapeId="0" xr:uid="{00000000-0006-0000-1600-000006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Flächen vermutlich falsch, da baugleich mit Ü1/2-3/4!</t>
        </r>
      </text>
    </comment>
    <comment ref="D63" authorId="0" shapeId="0" xr:uid="{00000000-0006-0000-1600-000007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</t>
        </r>
      </text>
    </comment>
    <comment ref="D86" authorId="0" shapeId="0" xr:uid="{00000000-0006-0000-1600-000008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bestehend aus zwei Teilflächen:
H05-E02-058=147,41m²
H05-E02-059=238,88m²</t>
        </r>
      </text>
    </comment>
    <comment ref="A92" authorId="1" shapeId="0" xr:uid="{00000000-0006-0000-1600-000009000000}">
      <text>
        <r>
          <rPr>
            <b/>
            <sz val="9"/>
            <color indexed="81"/>
            <rFont val="Tahoma"/>
            <family val="2"/>
          </rPr>
          <t>David Großmann:</t>
        </r>
        <r>
          <rPr>
            <sz val="9"/>
            <color indexed="81"/>
            <rFont val="Tahoma"/>
            <family val="2"/>
          </rPr>
          <t xml:space="preserve">
inkl. Windfang 100,25m²</t>
        </r>
      </text>
    </comment>
    <comment ref="D112" authorId="2" shapeId="0" xr:uid="{00000000-0006-0000-1600-00000A000000}">
      <text>
        <r>
          <rPr>
            <b/>
            <sz val="8"/>
            <color indexed="81"/>
            <rFont val="Tahoma"/>
            <family val="2"/>
          </rPr>
          <t>azernick:</t>
        </r>
        <r>
          <rPr>
            <sz val="8"/>
            <color indexed="81"/>
            <rFont val="Tahoma"/>
            <family val="2"/>
          </rPr>
          <t xml:space="preserve">
je Ebene 128,80 m²
je ZE 64,40 m²</t>
        </r>
      </text>
    </comment>
    <comment ref="D157" authorId="1" shapeId="0" xr:uid="{00000000-0006-0000-1600-00000B000000}">
      <text>
        <r>
          <rPr>
            <b/>
            <sz val="9"/>
            <color indexed="81"/>
            <rFont val="Tahoma"/>
            <family val="2"/>
          </rPr>
          <t>David Großmann:</t>
        </r>
        <r>
          <rPr>
            <sz val="9"/>
            <color indexed="81"/>
            <rFont val="Tahoma"/>
            <family val="2"/>
          </rPr>
          <t xml:space="preserve">
Differenz aus Fläche H14-E01-002 und H14-E02-001 </t>
        </r>
      </text>
    </comment>
    <comment ref="A174" authorId="0" shapeId="0" xr:uid="{00000000-0006-0000-1600-00000C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Eingangsfoyer: 171,70m²
Vorhalle: 460,79m²
Halle: 909,84m²</t>
        </r>
      </text>
    </comment>
    <comment ref="A181" authorId="0" shapeId="0" xr:uid="{00000000-0006-0000-1600-00000D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inkl. Windfänge,Flure und Aufzug</t>
        </r>
      </text>
    </comment>
    <comment ref="A182" authorId="0" shapeId="0" xr:uid="{00000000-0006-0000-1600-00000E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TR 1+2 zum Restaurant Brandenburg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Großmann, David (Tel. 1516)</author>
  </authors>
  <commentList>
    <comment ref="D32" authorId="0" shapeId="0" xr:uid="{00000000-0006-0000-1700-000001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Raumnummern  der Liste stimmen nicht mit denen der Pläne überein!</t>
        </r>
      </text>
    </comment>
  </commentList>
</comments>
</file>

<file path=xl/sharedStrings.xml><?xml version="1.0" encoding="utf-8"?>
<sst xmlns="http://schemas.openxmlformats.org/spreadsheetml/2006/main" count="2794" uniqueCount="1258">
  <si>
    <t>MEX 23 20. - 22.10.2023</t>
  </si>
  <si>
    <t xml:space="preserve">Bereich </t>
  </si>
  <si>
    <t>Leistungsentgelt</t>
  </si>
  <si>
    <t>Hallen</t>
  </si>
  <si>
    <t>Verkehrsflächen</t>
  </si>
  <si>
    <t>Sanitärflächen</t>
  </si>
  <si>
    <t>Aussengelände</t>
  </si>
  <si>
    <t xml:space="preserve">diverse Zusatzarbeiten </t>
  </si>
  <si>
    <t>zusätzliche WC Besetzung</t>
  </si>
  <si>
    <t>Nebenräume MG</t>
  </si>
  <si>
    <t>Nebenräume CCB</t>
  </si>
  <si>
    <t>Ideelle Flächen</t>
  </si>
  <si>
    <t>Businesscenter GST</t>
  </si>
  <si>
    <t>DRK-Stationen</t>
  </si>
  <si>
    <t>Kassen</t>
  </si>
  <si>
    <t>Marshallhaus</t>
  </si>
  <si>
    <t>Funkturmlounge</t>
  </si>
  <si>
    <t>Zusatzarbeiten aus Hallenrücknahme</t>
  </si>
  <si>
    <t>Summe:</t>
  </si>
  <si>
    <t>Glasreinigung</t>
  </si>
  <si>
    <t>Ladycarebehälter</t>
  </si>
  <si>
    <t>Schmutzfangmatten</t>
  </si>
  <si>
    <t>Gesamt:</t>
  </si>
  <si>
    <t>Hallenflächen</t>
  </si>
  <si>
    <t>Preis/m²</t>
  </si>
  <si>
    <r>
      <t xml:space="preserve">Messehallen, Reinigung Aufbauphase 
</t>
    </r>
    <r>
      <rPr>
        <b/>
        <sz val="8"/>
        <color rgb="FFFF0000"/>
        <rFont val="Arial"/>
        <family val="2"/>
      </rPr>
      <t xml:space="preserve">(nur bei gesonderter Anfrage durch den Kunden) </t>
    </r>
  </si>
  <si>
    <t>Messehallen, Vorreinigung</t>
  </si>
  <si>
    <r>
      <t xml:space="preserve">Messehallen, Vorreinigung 
</t>
    </r>
    <r>
      <rPr>
        <b/>
        <sz val="8"/>
        <color rgb="FFFF0000"/>
        <rFont val="Arial"/>
        <family val="2"/>
      </rPr>
      <t>( Risikozuschlag bei Leitmessen für nicht termingerechte Fertigstellung )</t>
    </r>
  </si>
  <si>
    <t>Kongressflächen</t>
  </si>
  <si>
    <t>Gänge</t>
  </si>
  <si>
    <t xml:space="preserve">Messehallen, lfd. Reinigung nachts ( 40 % ) </t>
  </si>
  <si>
    <t>VR</t>
  </si>
  <si>
    <t xml:space="preserve">Messehallen, lfd. Reinigung tags ( 40 % ) </t>
  </si>
  <si>
    <t>lfd. R. Nacht</t>
  </si>
  <si>
    <t>Messehallen, Endreinigung</t>
  </si>
  <si>
    <t>lfd. R. Tag</t>
  </si>
  <si>
    <t>NR</t>
  </si>
  <si>
    <t>finale</t>
  </si>
  <si>
    <t>LE/</t>
  </si>
  <si>
    <t xml:space="preserve">LE / </t>
  </si>
  <si>
    <t>Halle</t>
  </si>
  <si>
    <t>Fläche</t>
  </si>
  <si>
    <t>Flächen-anteil</t>
  </si>
  <si>
    <t>VR Aufbau</t>
  </si>
  <si>
    <t>Vor- reinig.</t>
  </si>
  <si>
    <t>lfd. VR Nacht</t>
  </si>
  <si>
    <t>lfd. Tag</t>
  </si>
  <si>
    <t>Nach-reinig.</t>
  </si>
  <si>
    <t>Vorrein.</t>
  </si>
  <si>
    <t>lfd. Nacht</t>
  </si>
  <si>
    <t>Nachrein.</t>
  </si>
  <si>
    <t>Entgelt</t>
  </si>
  <si>
    <t>7.1a New York 1</t>
  </si>
  <si>
    <t>7.1a New York 2</t>
  </si>
  <si>
    <t>7.1a New York 3</t>
  </si>
  <si>
    <t xml:space="preserve">7.1a New York </t>
  </si>
  <si>
    <t>Gang</t>
  </si>
  <si>
    <t>7.1a</t>
  </si>
  <si>
    <t>7.1b London 1</t>
  </si>
  <si>
    <t>7.1b London 2</t>
  </si>
  <si>
    <t>7.1b London 3</t>
  </si>
  <si>
    <t xml:space="preserve">7.1b London </t>
  </si>
  <si>
    <t xml:space="preserve">7.1b </t>
  </si>
  <si>
    <t>7.1c Paris 1</t>
  </si>
  <si>
    <t>7.1c Paris 2</t>
  </si>
  <si>
    <t xml:space="preserve">7.1c Paris </t>
  </si>
  <si>
    <t>7.1c</t>
  </si>
  <si>
    <t>7.2a Helsinki 1</t>
  </si>
  <si>
    <t>7.2a Helsinki 2</t>
  </si>
  <si>
    <t>7.2a Helsinki</t>
  </si>
  <si>
    <t>7.2a</t>
  </si>
  <si>
    <t>7.2b</t>
  </si>
  <si>
    <t>7.2c</t>
  </si>
  <si>
    <t>8.1</t>
  </si>
  <si>
    <t>8.2</t>
  </si>
  <si>
    <t>Halle 9a-c</t>
  </si>
  <si>
    <t>10.1</t>
  </si>
  <si>
    <t>10.2</t>
  </si>
  <si>
    <t>11.1</t>
  </si>
  <si>
    <t>11.2</t>
  </si>
  <si>
    <t>12</t>
  </si>
  <si>
    <t>13</t>
  </si>
  <si>
    <t>14.1</t>
  </si>
  <si>
    <t>14.2</t>
  </si>
  <si>
    <t>15.1</t>
  </si>
  <si>
    <t>15.2</t>
  </si>
  <si>
    <t>16</t>
  </si>
  <si>
    <t>17</t>
  </si>
  <si>
    <t>CCB Kongresssäle E01</t>
  </si>
  <si>
    <t xml:space="preserve">CCB Saal A1 E01 </t>
  </si>
  <si>
    <t>CCB Saal A2 E01</t>
  </si>
  <si>
    <t>CCB Saal A3 E01</t>
  </si>
  <si>
    <t>CCB Saal A4 E01</t>
  </si>
  <si>
    <t>CCB Saal A5 E01</t>
  </si>
  <si>
    <t>CCB Saal A6 E01</t>
  </si>
  <si>
    <t>CCB Saal A7 E01</t>
  </si>
  <si>
    <t>CCB Saal A8 E01</t>
  </si>
  <si>
    <t>CCB Ausstellersaal E02</t>
  </si>
  <si>
    <t>Zwischensumme:</t>
  </si>
  <si>
    <t>9a</t>
  </si>
  <si>
    <t>9b</t>
  </si>
  <si>
    <t>9c</t>
  </si>
  <si>
    <t xml:space="preserve">finale Vorreinigung </t>
  </si>
  <si>
    <t>laufende R. Tag (lfd. Tag)</t>
  </si>
  <si>
    <t>laufende R. Nacht (lfd. VR Nacht)</t>
  </si>
  <si>
    <t>Nachreinigung (NR)</t>
  </si>
  <si>
    <t>geschl.Übergänge</t>
  </si>
  <si>
    <t>Nottreppenhäuser</t>
  </si>
  <si>
    <t>Anzahl</t>
  </si>
  <si>
    <t>Details/
Ortsangabe</t>
  </si>
  <si>
    <t>Ebene</t>
  </si>
  <si>
    <t>Tage</t>
  </si>
  <si>
    <t>Vor-reinig.</t>
  </si>
  <si>
    <t xml:space="preserve">lfd. VR Nacht </t>
  </si>
  <si>
    <t xml:space="preserve">lfd. Tag </t>
  </si>
  <si>
    <t>Gesamt</t>
  </si>
  <si>
    <t>Übergang SC/7a</t>
  </si>
  <si>
    <t>SC-7.1a</t>
  </si>
  <si>
    <t>1</t>
  </si>
  <si>
    <t>Übergang 7a/b</t>
  </si>
  <si>
    <t>7.1a-7.1b</t>
  </si>
  <si>
    <t>Übergang 7b/c</t>
  </si>
  <si>
    <t>7.1b-7.1c</t>
  </si>
  <si>
    <t>Übergang 7/8</t>
  </si>
  <si>
    <t>7.1c-8</t>
  </si>
  <si>
    <t>SC-7.1/2a</t>
  </si>
  <si>
    <t>1/2</t>
  </si>
  <si>
    <t>Übergang 2-7 Lindau</t>
  </si>
  <si>
    <t>2 1/2-7 1/2</t>
  </si>
  <si>
    <t>7.1/2a-7.1/2b</t>
  </si>
  <si>
    <t>Übergang 4-7 Weimar</t>
  </si>
  <si>
    <t>4.1/2-7 1/2</t>
  </si>
  <si>
    <t>7.1/2b-7.1/2c</t>
  </si>
  <si>
    <t>Übergang 6-7 Dessau</t>
  </si>
  <si>
    <t>6 1/2-71/2</t>
  </si>
  <si>
    <t>7.1/2c-8</t>
  </si>
  <si>
    <t>Eingangshalle 7</t>
  </si>
  <si>
    <t>SCH7</t>
  </si>
  <si>
    <t>2</t>
  </si>
  <si>
    <t>SC-7.2a</t>
  </si>
  <si>
    <t>7.2a-7.2b</t>
  </si>
  <si>
    <t>7.2b-7.2c</t>
  </si>
  <si>
    <t>7.2c-8</t>
  </si>
  <si>
    <t>SC-7.2/3a</t>
  </si>
  <si>
    <t>2/3</t>
  </si>
  <si>
    <t>7.2/3b-7.2/3c</t>
  </si>
  <si>
    <t>SC-7.3a</t>
  </si>
  <si>
    <t>3</t>
  </si>
  <si>
    <t>7.3b-7.3c</t>
  </si>
  <si>
    <t>Treppe SC/7a</t>
  </si>
  <si>
    <t>7a</t>
  </si>
  <si>
    <t>3     1</t>
  </si>
  <si>
    <t>Treppe Übergang 7a/b</t>
  </si>
  <si>
    <t>7b</t>
  </si>
  <si>
    <t>2     1</t>
  </si>
  <si>
    <t>Treppe Übergang 7b/c</t>
  </si>
  <si>
    <t>7c</t>
  </si>
  <si>
    <t>Treppe Übergang 7/8</t>
  </si>
  <si>
    <t>7-8</t>
  </si>
  <si>
    <t>Verbindung</t>
  </si>
  <si>
    <t>8.1/9a</t>
  </si>
  <si>
    <t>8.1/9b</t>
  </si>
  <si>
    <t>8.1/9c</t>
  </si>
  <si>
    <t>8.1/10.1</t>
  </si>
  <si>
    <t>8.2/10.2</t>
  </si>
  <si>
    <t>Eingangsfoyer</t>
  </si>
  <si>
    <t>9</t>
  </si>
  <si>
    <t>Eingang Windfang</t>
  </si>
  <si>
    <t>GST unten 100%</t>
  </si>
  <si>
    <t>GST unten</t>
  </si>
  <si>
    <t>Teilfläche</t>
  </si>
  <si>
    <t>GST Windfang Richtung FT</t>
  </si>
  <si>
    <t>GST Windfang Richtung JG</t>
  </si>
  <si>
    <t>GST Übergang 10.1</t>
  </si>
  <si>
    <t>GST Übergang 11.1</t>
  </si>
  <si>
    <t>GST Übergang 12.1</t>
  </si>
  <si>
    <t>GST Galerie</t>
  </si>
  <si>
    <t>GST Übergang H10 zu WC</t>
  </si>
  <si>
    <t>GST Übergang H11 zu WC</t>
  </si>
  <si>
    <t>GST Übergang H12 zu WC</t>
  </si>
  <si>
    <t>GST oben 100%</t>
  </si>
  <si>
    <t>GST oben</t>
  </si>
  <si>
    <t>GST Übergang 10.2</t>
  </si>
  <si>
    <t>GST Übergang 11.2</t>
  </si>
  <si>
    <t>GST Übergang 12.2</t>
  </si>
  <si>
    <r>
      <t xml:space="preserve">GST Windfang 
</t>
    </r>
    <r>
      <rPr>
        <sz val="8"/>
        <rFont val="Arial"/>
        <family val="2"/>
      </rPr>
      <t>Richtung SOG</t>
    </r>
  </si>
  <si>
    <t>GST Madrid</t>
  </si>
  <si>
    <t>GST Sydney</t>
  </si>
  <si>
    <t>GST Hong Kong</t>
  </si>
  <si>
    <t>GST Istanbul</t>
  </si>
  <si>
    <t>GST VIP</t>
  </si>
  <si>
    <t>4</t>
  </si>
  <si>
    <t>Übergang</t>
  </si>
  <si>
    <t>12/13</t>
  </si>
  <si>
    <t>Garderobe</t>
  </si>
  <si>
    <t>E 14</t>
  </si>
  <si>
    <t>UG</t>
  </si>
  <si>
    <t>Eingang Foyer</t>
  </si>
  <si>
    <t>Eingangshalle</t>
  </si>
  <si>
    <t>Übergang E14-ICC</t>
  </si>
  <si>
    <t>Übergang 14-15</t>
  </si>
  <si>
    <t>14.2/15.2</t>
  </si>
  <si>
    <t>16/17</t>
  </si>
  <si>
    <t>Übergang Richtung FT</t>
  </si>
  <si>
    <t>KST unten 100%</t>
  </si>
  <si>
    <t>KST unten</t>
  </si>
  <si>
    <t>KST Übergang 11.1</t>
  </si>
  <si>
    <t>KST Schleuse Richtung 11.1</t>
  </si>
  <si>
    <r>
      <t xml:space="preserve">KST Windfang/
</t>
    </r>
    <r>
      <rPr>
        <sz val="8"/>
        <rFont val="Arial"/>
        <family val="2"/>
      </rPr>
      <t>Schleuse Richtung FT</t>
    </r>
  </si>
  <si>
    <t>KST Windfang Eingang</t>
  </si>
  <si>
    <t>KST Kassenhalle (wenn Kasse in Nutzung)</t>
  </si>
  <si>
    <t>KST oben 100%</t>
  </si>
  <si>
    <t>KST oben</t>
  </si>
  <si>
    <t>KST Übergang 11.2</t>
  </si>
  <si>
    <t>KST WC-Flur</t>
  </si>
  <si>
    <r>
      <t xml:space="preserve">KST Windfang/
</t>
    </r>
    <r>
      <rPr>
        <sz val="8"/>
        <rFont val="Arial"/>
        <family val="2"/>
      </rPr>
      <t>Schleuse Richtung SOG</t>
    </r>
  </si>
  <si>
    <t>CCB Hauptfoyer</t>
  </si>
  <si>
    <t>E 01 - 001</t>
  </si>
  <si>
    <t>CCB Kongresssäle Zugangsflächen E01</t>
  </si>
  <si>
    <t>CCB Nebenfoyer 32 west</t>
  </si>
  <si>
    <t>E 01 - 032</t>
  </si>
  <si>
    <t>CCB Aufzug PA 2</t>
  </si>
  <si>
    <t>CCB Aufzug PA 3</t>
  </si>
  <si>
    <t>CCB Aufzug PA 4</t>
  </si>
  <si>
    <t>CCB Aufzug PA 5</t>
  </si>
  <si>
    <t>CCB Aufzug PA 6 CCG</t>
  </si>
  <si>
    <t>E 01 - E 02</t>
  </si>
  <si>
    <t>CCB Aufzug PA 7 CCG</t>
  </si>
  <si>
    <t>CCB Lastenaufzug LA 1</t>
  </si>
  <si>
    <t>E 01 - E 03</t>
  </si>
  <si>
    <t>CCB Übergang 1 zur Halle 7</t>
  </si>
  <si>
    <t>E 01 - 061</t>
  </si>
  <si>
    <t>CCB Tunnel zu 7.1a</t>
  </si>
  <si>
    <t>?</t>
  </si>
  <si>
    <t>CCB Hauptfoyer 1</t>
  </si>
  <si>
    <t>ZE 1 - 001</t>
  </si>
  <si>
    <t>ZE 1</t>
  </si>
  <si>
    <t>CCB IT- Foyer</t>
  </si>
  <si>
    <t>ZE 1 - 013</t>
  </si>
  <si>
    <t xml:space="preserve">CCB Flur 27 O-Räume </t>
  </si>
  <si>
    <t>ZE 1 - 027</t>
  </si>
  <si>
    <r>
      <t xml:space="preserve">CCB Empfang 35 </t>
    </r>
    <r>
      <rPr>
        <i/>
        <sz val="10"/>
        <rFont val="Arial"/>
        <family val="2"/>
      </rPr>
      <t>Zugang vom Wirtschaftshof</t>
    </r>
  </si>
  <si>
    <t>ZE 1 - 035</t>
  </si>
  <si>
    <t>CCB Empfang nach Abtrennung Büro Henschke</t>
  </si>
  <si>
    <r>
      <t xml:space="preserve">CCB Anlieferung Aufzug </t>
    </r>
    <r>
      <rPr>
        <i/>
        <sz val="10"/>
        <rFont val="Arial"/>
        <family val="2"/>
      </rPr>
      <t>vom Wirtschaftshof</t>
    </r>
  </si>
  <si>
    <t>ZE 1 - 042</t>
  </si>
  <si>
    <t>CCB Fluchflur</t>
  </si>
  <si>
    <t>ZE 1 - 043</t>
  </si>
  <si>
    <t>CCB Flur 45</t>
  </si>
  <si>
    <t>ZE 1 - 045</t>
  </si>
  <si>
    <t xml:space="preserve">CCB Fluchtflur </t>
  </si>
  <si>
    <t>ZE 1 - 054</t>
  </si>
  <si>
    <t>CCB Flur 59</t>
  </si>
  <si>
    <t>ZE 1 - 059</t>
  </si>
  <si>
    <t>CCB Flur 63</t>
  </si>
  <si>
    <t>ZE 1 - 063</t>
  </si>
  <si>
    <t>ZE 1 - 065</t>
  </si>
  <si>
    <t>CCB Kollektorgang 2</t>
  </si>
  <si>
    <t>ZE 1 - 064</t>
  </si>
  <si>
    <t>CCB Kollektorgang 1</t>
  </si>
  <si>
    <t>ZE 1 - 080</t>
  </si>
  <si>
    <t>CCB Flur 93</t>
  </si>
  <si>
    <t>ZE 1 - 093</t>
  </si>
  <si>
    <t>CCB Flur 96</t>
  </si>
  <si>
    <t>ZE 1 - 096</t>
  </si>
  <si>
    <t>CCB Personal Umkleide H 99</t>
  </si>
  <si>
    <t>ZE 1 - 099</t>
  </si>
  <si>
    <t>CCB Personal Umkleide D 101</t>
  </si>
  <si>
    <t>ZE 1 - 101</t>
  </si>
  <si>
    <t>CCB Podest 105 (Fahrtreppe Westseite)</t>
  </si>
  <si>
    <t>ZE 1 - 105</t>
  </si>
  <si>
    <t>CCB Treppe außen TR 10</t>
  </si>
  <si>
    <t>ZE 1 - 109</t>
  </si>
  <si>
    <t>CCB Treppe außen TR 11</t>
  </si>
  <si>
    <t>ZE 1 - 111</t>
  </si>
  <si>
    <t>CCB Hauptfoyer 2</t>
  </si>
  <si>
    <t>E 02 - 001</t>
  </si>
  <si>
    <t>CCB Flur 6 Cube Cafè</t>
  </si>
  <si>
    <t>E 02 - 006</t>
  </si>
  <si>
    <t xml:space="preserve">CCB Ausstellungserweiterung 19 SüdOst </t>
  </si>
  <si>
    <t>E 02 - 019</t>
  </si>
  <si>
    <t>CCB Ausstellungserweiterung 21 SüdWest (Lager)</t>
  </si>
  <si>
    <t>E 02 - 021</t>
  </si>
  <si>
    <t>CCB Nebenfoyer 23 west</t>
  </si>
  <si>
    <t>E 02 - 023</t>
  </si>
  <si>
    <t>CCB Ausstellungsersweiterung 34 NordOst (Plaza)</t>
  </si>
  <si>
    <t>E 02 - 034</t>
  </si>
  <si>
    <t>CCB Übergang zur Halle 7 (Glasgang)</t>
  </si>
  <si>
    <t>E 02 - 039</t>
  </si>
  <si>
    <t>E 02 - 040</t>
  </si>
  <si>
    <t>E 02 - 041</t>
  </si>
  <si>
    <t>CCB Flur 13 (WC-Zugang)</t>
  </si>
  <si>
    <t>ZE 2 - 013</t>
  </si>
  <si>
    <t>ZE 2</t>
  </si>
  <si>
    <t>CCB Hauptfoyer 4 ost</t>
  </si>
  <si>
    <t>E 03 - 001</t>
  </si>
  <si>
    <t>CCB Flur 17 (Aufzug- und WC-Zugang)</t>
  </si>
  <si>
    <t>E 03 - 017</t>
  </si>
  <si>
    <t>CCB Fluchtflur aus M6</t>
  </si>
  <si>
    <t>E 03 - 026</t>
  </si>
  <si>
    <t>CCB Flur R+S-Räume</t>
  </si>
  <si>
    <t>E 03 - 063</t>
  </si>
  <si>
    <t>CCB Flur 20+67 von M zu R+S-Räume</t>
  </si>
  <si>
    <t>E 03 - 067</t>
  </si>
  <si>
    <t>CCB Flur 50 (Managementlevel)</t>
  </si>
  <si>
    <t>ZE 3 - 050</t>
  </si>
  <si>
    <t>ZE 3</t>
  </si>
  <si>
    <t>CCB Fluchttreppe 2</t>
  </si>
  <si>
    <t>ZE1-ZE3</t>
  </si>
  <si>
    <t>CCB Fluchttreppe 3</t>
  </si>
  <si>
    <t>ZE0-ZE1</t>
  </si>
  <si>
    <t>CCB Fluchttreppe 4</t>
  </si>
  <si>
    <t>CCB Fluchttreppe 5</t>
  </si>
  <si>
    <t>ZE0-E03</t>
  </si>
  <si>
    <t>CCB Fluchttreppe 6</t>
  </si>
  <si>
    <t>CCB Fluchttreppe 7</t>
  </si>
  <si>
    <t>CCB Fluchttreppe 9</t>
  </si>
  <si>
    <t>ZE0-ZE3</t>
  </si>
  <si>
    <t>CCB Fluchttreppe 10</t>
  </si>
  <si>
    <t>CCB Fluchttreppe 11</t>
  </si>
  <si>
    <t>CCB Fluchttreppe12</t>
  </si>
  <si>
    <t>ZE1-E01</t>
  </si>
  <si>
    <t>CCB Fluchttreppe 13</t>
  </si>
  <si>
    <t>CCB Fluchttreppe 14</t>
  </si>
  <si>
    <t>E02-E03</t>
  </si>
  <si>
    <t>CCB Fluchttreppe 15</t>
  </si>
  <si>
    <t>Sanitäranlagen</t>
  </si>
  <si>
    <t>Reinigung Auf- u. Abbau 08:00 - 18:00 Uhr</t>
  </si>
  <si>
    <t>Reinigung Auf- u. Abbau 22:00 - 05:00 Uhr</t>
  </si>
  <si>
    <t>Reinigung Auf- u. Abbau 24h</t>
  </si>
  <si>
    <t>Ladycare-
behälter</t>
  </si>
  <si>
    <t>LE / VR</t>
  </si>
  <si>
    <t>Foyer</t>
  </si>
  <si>
    <t>Aufbau</t>
  </si>
  <si>
    <t>Abbau</t>
  </si>
  <si>
    <t>Nach- reinig.</t>
  </si>
  <si>
    <t>SC/7a</t>
  </si>
  <si>
    <t>Konferenz</t>
  </si>
  <si>
    <t>7a/b</t>
  </si>
  <si>
    <t>7b/c</t>
  </si>
  <si>
    <t>Eingang</t>
  </si>
  <si>
    <t>7</t>
  </si>
  <si>
    <t>Casino</t>
  </si>
  <si>
    <t>Babywickelraum</t>
  </si>
  <si>
    <t>GST zu H10</t>
  </si>
  <si>
    <t>Ring</t>
  </si>
  <si>
    <t>GST zu H11</t>
  </si>
  <si>
    <t>GST zu H12</t>
  </si>
  <si>
    <t>GST</t>
  </si>
  <si>
    <t>Madrid</t>
  </si>
  <si>
    <t>Istanbul</t>
  </si>
  <si>
    <t>Hongkong/ Istanbul</t>
  </si>
  <si>
    <t>Sydney</t>
  </si>
  <si>
    <t>VIP</t>
  </si>
  <si>
    <t>FTI</t>
  </si>
  <si>
    <t>KST</t>
  </si>
  <si>
    <t>unten</t>
  </si>
  <si>
    <t>oben</t>
  </si>
  <si>
    <t>KST E02</t>
  </si>
  <si>
    <t>CCB - Ostfoyer Ebene 1 - links</t>
  </si>
  <si>
    <t>E 01</t>
  </si>
  <si>
    <t>CCB - Ostfoyer Ebene 1 - rechts</t>
  </si>
  <si>
    <t>CCB - Westfoyer - Ebene 1</t>
  </si>
  <si>
    <t>CCB - Haupteingang (O-Räume) ZE 1</t>
  </si>
  <si>
    <t xml:space="preserve">CCB - Westfoyer 2 H-WC - Ebene 2 </t>
  </si>
  <si>
    <t>E 02</t>
  </si>
  <si>
    <t xml:space="preserve">CCB - Ausstellungshalle - Ebene 2 </t>
  </si>
  <si>
    <t>CCB - Hauptfoyer - ZE 2</t>
  </si>
  <si>
    <t xml:space="preserve">CCB - Kongressräume - Ebene 3 </t>
  </si>
  <si>
    <t>E 03</t>
  </si>
  <si>
    <t xml:space="preserve">CCB - Bürospange R+S - Ebene 3 </t>
  </si>
  <si>
    <t>Verwaltungsebene</t>
  </si>
  <si>
    <t>Öffnung der WC Anlagen Auf -, VA- und Abbauphase</t>
  </si>
  <si>
    <t>Anzahl
Ladycare-
behälter</t>
  </si>
  <si>
    <t>VA Laufzeit</t>
  </si>
  <si>
    <t>18.10.</t>
  </si>
  <si>
    <t>19.10.</t>
  </si>
  <si>
    <t>20.10.</t>
  </si>
  <si>
    <t>21.10.</t>
  </si>
  <si>
    <t>22.10.</t>
  </si>
  <si>
    <t>Kantine Personal</t>
  </si>
  <si>
    <t>x</t>
  </si>
  <si>
    <t>MAH</t>
  </si>
  <si>
    <t>EG</t>
  </si>
  <si>
    <t>OG</t>
  </si>
  <si>
    <t>CCB</t>
  </si>
  <si>
    <t>Ostfoyer 1 links</t>
  </si>
  <si>
    <t>Ostfoyer 1 rechts</t>
  </si>
  <si>
    <t>Westfoyer 1</t>
  </si>
  <si>
    <t>Haupteingang</t>
  </si>
  <si>
    <t>Westfoyer 2 H-WC</t>
  </si>
  <si>
    <t>Ausstellungshalle</t>
  </si>
  <si>
    <t>Hauptfoyer</t>
  </si>
  <si>
    <t>Kongressräume</t>
  </si>
  <si>
    <t>Bürospange</t>
  </si>
  <si>
    <t>€/m²</t>
  </si>
  <si>
    <t>1-100 m²</t>
  </si>
  <si>
    <t>101-500 m²</t>
  </si>
  <si>
    <t>501-1000 m²</t>
  </si>
  <si>
    <t>&gt;1000 m²</t>
  </si>
  <si>
    <t>beidseitig 
mit Rahmen</t>
  </si>
  <si>
    <t>beidseitig 
ohne Rahmen</t>
  </si>
  <si>
    <t>einseitig 
mit Rahmen</t>
  </si>
  <si>
    <t>einseitig 
ohne Rahmen</t>
  </si>
  <si>
    <t>Std.-Satz 
o. Zuschläge</t>
  </si>
  <si>
    <t>Zuschläge 
Nacht</t>
  </si>
  <si>
    <t xml:space="preserve">Zuschläge 
Sonntag </t>
  </si>
  <si>
    <t>Zuschläge 
Feiertag</t>
  </si>
  <si>
    <t>Zuschläge 
h. Feiertag</t>
  </si>
  <si>
    <t xml:space="preserve">Datum </t>
  </si>
  <si>
    <t xml:space="preserve">Leistung </t>
  </si>
  <si>
    <t>Umfang</t>
  </si>
  <si>
    <t>m²/MA</t>
  </si>
  <si>
    <t>Zeitraum</t>
  </si>
  <si>
    <t xml:space="preserve">Stunden </t>
  </si>
  <si>
    <t>€/m²/h</t>
  </si>
  <si>
    <t xml:space="preserve">Ein- und Zugangstüren </t>
  </si>
  <si>
    <t xml:space="preserve">Übergang CCB / SCH7 - E 02 </t>
  </si>
  <si>
    <t>unteres Feld außen</t>
  </si>
  <si>
    <t>Eingangsebene Ost ZE 1</t>
  </si>
  <si>
    <t>unteres Feld beidseitig m.R:</t>
  </si>
  <si>
    <t>Terrasse SO Ebene 2</t>
  </si>
  <si>
    <t>Terrasse SW Ebene 2</t>
  </si>
  <si>
    <t>Eingang West Ebene 1</t>
  </si>
  <si>
    <t>Eingang West Terrassenzugang - Ebene 2</t>
  </si>
  <si>
    <t>Eingang Nord (Plaza) - Ebene 2</t>
  </si>
  <si>
    <t>Hallenzugang Ost+West Halle B - Ein- und Durchgangstüren</t>
  </si>
  <si>
    <t>beidseitig m.Rahmen</t>
  </si>
  <si>
    <t>Ballustradenverglasung Ebene 1 Ost und West, ZE 1 Ost,                  Ebene 2 Ost und West, Ebene 3 (M-Räume) - Ebene 1-3</t>
  </si>
  <si>
    <t>Fahrtreppenverglasung - Ost- und Westfoyers - alle</t>
  </si>
  <si>
    <t>Glaswände O 1-6 - ZE1</t>
  </si>
  <si>
    <t>Griffspurenbeseitigung an schwarzen Wänden - alle-</t>
  </si>
  <si>
    <t xml:space="preserve">Zuschläge </t>
  </si>
  <si>
    <t>WC-Festbesetzung</t>
  </si>
  <si>
    <t>Std. Satz</t>
  </si>
  <si>
    <t>Nacht</t>
  </si>
  <si>
    <t>Sonntag</t>
  </si>
  <si>
    <t>Feiertag</t>
  </si>
  <si>
    <t>hoher Feiertag</t>
  </si>
  <si>
    <t>Standard</t>
  </si>
  <si>
    <t>Businessdress</t>
  </si>
  <si>
    <t xml:space="preserve">Anzahl MA </t>
  </si>
  <si>
    <t xml:space="preserve">Std.-Satz </t>
  </si>
  <si>
    <t>LE / €uro</t>
  </si>
  <si>
    <t>Außenrevier</t>
  </si>
  <si>
    <t xml:space="preserve">während VA nachts </t>
  </si>
  <si>
    <t>während VA tags</t>
  </si>
  <si>
    <t>Vorreinigung</t>
  </si>
  <si>
    <r>
      <t xml:space="preserve">Flächen: 21,22,23,65 </t>
    </r>
    <r>
      <rPr>
        <b/>
        <sz val="10"/>
        <color rgb="FFFF0000"/>
        <rFont val="Arial"/>
        <family val="2"/>
      </rPr>
      <t>2m von der Hallenwand</t>
    </r>
  </si>
  <si>
    <t>Lfd Tag</t>
  </si>
  <si>
    <t>21. + 22.10.</t>
  </si>
  <si>
    <r>
      <t>Flächen: 21,22,23,65</t>
    </r>
    <r>
      <rPr>
        <b/>
        <sz val="10"/>
        <color rgb="FFFF0000"/>
        <rFont val="Arial"/>
        <family val="2"/>
      </rPr>
      <t xml:space="preserve"> 2m von der Hallenwand</t>
    </r>
  </si>
  <si>
    <t>Nachrreinigung</t>
  </si>
  <si>
    <t>Objekt</t>
  </si>
  <si>
    <t>Bezeichnung</t>
  </si>
  <si>
    <t>Flächenart</t>
  </si>
  <si>
    <t xml:space="preserve">Aufbau 
</t>
  </si>
  <si>
    <t>VR 
00.00.2018</t>
  </si>
  <si>
    <t>lfd. Rg. 
tags</t>
  </si>
  <si>
    <t>lfd. Rg. 
nachts</t>
  </si>
  <si>
    <t>Nach-
reinigung</t>
  </si>
  <si>
    <t>01</t>
  </si>
  <si>
    <t>Gleisharfe</t>
  </si>
  <si>
    <t>Grauflächen</t>
  </si>
  <si>
    <t>wassergebundene Flächen</t>
  </si>
  <si>
    <t>02</t>
  </si>
  <si>
    <t>Parkplatz 18</t>
  </si>
  <si>
    <t>Parkflächen</t>
  </si>
  <si>
    <t>03</t>
  </si>
  <si>
    <t>Tor 25 innen Richtung H25</t>
  </si>
  <si>
    <t>04</t>
  </si>
  <si>
    <t>H26 Richtung Gleisharfe</t>
  </si>
  <si>
    <t>05</t>
  </si>
  <si>
    <t>H25 zu H26 Nord</t>
  </si>
  <si>
    <t>07</t>
  </si>
  <si>
    <t>H24 West</t>
  </si>
  <si>
    <t>08</t>
  </si>
  <si>
    <t>H24 Ost</t>
  </si>
  <si>
    <t>09</t>
  </si>
  <si>
    <t>Fahrstraße unter 24</t>
  </si>
  <si>
    <t>10</t>
  </si>
  <si>
    <t>H23b</t>
  </si>
  <si>
    <t>11</t>
  </si>
  <si>
    <t>H22b</t>
  </si>
  <si>
    <t>H21b</t>
  </si>
  <si>
    <t>Trompete bis Hammerskjölplatz</t>
  </si>
  <si>
    <t>14</t>
  </si>
  <si>
    <t>H23a</t>
  </si>
  <si>
    <t>15</t>
  </si>
  <si>
    <t>H22a</t>
  </si>
  <si>
    <t>H21a</t>
  </si>
  <si>
    <t>Hof 20</t>
  </si>
  <si>
    <t>17-1</t>
  </si>
  <si>
    <t>Tunnel bis 11.1</t>
  </si>
  <si>
    <t>18</t>
  </si>
  <si>
    <t>ehemal. RTL Zelt</t>
  </si>
  <si>
    <t>19</t>
  </si>
  <si>
    <t>Palaisbrunnen</t>
  </si>
  <si>
    <t>20</t>
  </si>
  <si>
    <t>Hof 18</t>
  </si>
  <si>
    <t>21</t>
  </si>
  <si>
    <t>H11.2 Richtung SoGa</t>
  </si>
  <si>
    <t>21-1</t>
  </si>
  <si>
    <t>H11.1 Richtung SoGa</t>
  </si>
  <si>
    <t>22</t>
  </si>
  <si>
    <t>22-1</t>
  </si>
  <si>
    <t>Tunnel 8.1 zu 11.1</t>
  </si>
  <si>
    <t>23</t>
  </si>
  <si>
    <t>H10.2 Richtung SoGa</t>
  </si>
  <si>
    <t>23-1</t>
  </si>
  <si>
    <t>H10.1 Richtung SoGa</t>
  </si>
  <si>
    <t>24</t>
  </si>
  <si>
    <t>H8.2 Richtung SoGa</t>
  </si>
  <si>
    <t>24-1</t>
  </si>
  <si>
    <t>H8.1 Richtung SoGa</t>
  </si>
  <si>
    <t>25</t>
  </si>
  <si>
    <t>Spindel Ost</t>
  </si>
  <si>
    <t>26</t>
  </si>
  <si>
    <t>H6.2 zu H7.2c</t>
  </si>
  <si>
    <t>26-1</t>
  </si>
  <si>
    <t>H6.1 zu H7.1c</t>
  </si>
  <si>
    <t>27</t>
  </si>
  <si>
    <t>H4.2 zu H7.2b</t>
  </si>
  <si>
    <t>27-1</t>
  </si>
  <si>
    <t>H4.1 zu H7.1b</t>
  </si>
  <si>
    <t>28</t>
  </si>
  <si>
    <t>H2.2 zu H7.2a</t>
  </si>
  <si>
    <t>28-1</t>
  </si>
  <si>
    <t>H2.1 zu H7.1a</t>
  </si>
  <si>
    <t>29</t>
  </si>
  <si>
    <t>H3.2 zu H5.2</t>
  </si>
  <si>
    <t>29-1</t>
  </si>
  <si>
    <t>H3.1 zu H5.1</t>
  </si>
  <si>
    <t>30</t>
  </si>
  <si>
    <t>H4.2 zu H6.2</t>
  </si>
  <si>
    <t>30-1</t>
  </si>
  <si>
    <t>H4.1 zu H6.1</t>
  </si>
  <si>
    <t>31</t>
  </si>
  <si>
    <t>H1.2 zu H3.2</t>
  </si>
  <si>
    <t>31-1</t>
  </si>
  <si>
    <t>H1.1 zu H3.1</t>
  </si>
  <si>
    <t>32</t>
  </si>
  <si>
    <t>H2.2 zu H4.2</t>
  </si>
  <si>
    <t>32-1</t>
  </si>
  <si>
    <t>H2.1 zu H4.1</t>
  </si>
  <si>
    <t>33</t>
  </si>
  <si>
    <t>H1.2a + Kopf 1.2</t>
  </si>
  <si>
    <t>33-1</t>
  </si>
  <si>
    <t>H1.1a + Kopf 1.1</t>
  </si>
  <si>
    <t>34</t>
  </si>
  <si>
    <t>H2.2a</t>
  </si>
  <si>
    <t>34-1</t>
  </si>
  <si>
    <t>H2.1a</t>
  </si>
  <si>
    <t>35</t>
  </si>
  <si>
    <t>Kopf 3.2</t>
  </si>
  <si>
    <t>35-1</t>
  </si>
  <si>
    <t>Kopf 3.1</t>
  </si>
  <si>
    <t>36</t>
  </si>
  <si>
    <t>H.5.2b + Kopf 5.2</t>
  </si>
  <si>
    <t>36-1</t>
  </si>
  <si>
    <t>Kopf 5.1</t>
  </si>
  <si>
    <t>37</t>
  </si>
  <si>
    <t>H25 Richtung H5.2 Nord</t>
  </si>
  <si>
    <t>38</t>
  </si>
  <si>
    <t>H25 bis Jaffestraße</t>
  </si>
  <si>
    <t>39</t>
  </si>
  <si>
    <t>Parkplatz 17</t>
  </si>
  <si>
    <t>40</t>
  </si>
  <si>
    <t>EMS Busvorfahrt</t>
  </si>
  <si>
    <t>41</t>
  </si>
  <si>
    <t>EMS bis S-Bahnhof</t>
  </si>
  <si>
    <t>42</t>
  </si>
  <si>
    <t>Piazza CCB</t>
  </si>
  <si>
    <t>43</t>
  </si>
  <si>
    <t>CCB Busvorfahrt</t>
  </si>
  <si>
    <t>44</t>
  </si>
  <si>
    <t>CCB Ost</t>
  </si>
  <si>
    <t>45</t>
  </si>
  <si>
    <t>Parkplatz 14</t>
  </si>
  <si>
    <t>46</t>
  </si>
  <si>
    <t>Mitarbeiterparkplatz + Tor 7</t>
  </si>
  <si>
    <t>47</t>
  </si>
  <si>
    <t>H7.2b+c Richtung Betriebszentrale</t>
  </si>
  <si>
    <t>48</t>
  </si>
  <si>
    <t>H8.2 zu 9 Süd</t>
  </si>
  <si>
    <t>49</t>
  </si>
  <si>
    <t>H8.2 zu 9 Nord</t>
  </si>
  <si>
    <t>50</t>
  </si>
  <si>
    <t>H9 + Tor 9</t>
  </si>
  <si>
    <t>51</t>
  </si>
  <si>
    <t>Japanischer Garten</t>
  </si>
  <si>
    <t>Gewässerflächen</t>
  </si>
  <si>
    <t>52</t>
  </si>
  <si>
    <t>Tunnel Funkturm Teil 1</t>
  </si>
  <si>
    <t>53</t>
  </si>
  <si>
    <t>Tunnel Funkturm Teil 2</t>
  </si>
  <si>
    <t>54</t>
  </si>
  <si>
    <t>GST Richtung FKT</t>
  </si>
  <si>
    <t>55</t>
  </si>
  <si>
    <t>H12</t>
  </si>
  <si>
    <t>56</t>
  </si>
  <si>
    <t>H11.1 Richtung FKT</t>
  </si>
  <si>
    <t>57</t>
  </si>
  <si>
    <t>Parkflächen FKT</t>
  </si>
  <si>
    <t>58</t>
  </si>
  <si>
    <t>H17 Richtung FKT</t>
  </si>
  <si>
    <t>59</t>
  </si>
  <si>
    <t>H15 Richtung FKT</t>
  </si>
  <si>
    <t>60</t>
  </si>
  <si>
    <t>H14 Richtung FKT</t>
  </si>
  <si>
    <t>61</t>
  </si>
  <si>
    <t>Tor 9 bis H13 straßenseitig</t>
  </si>
  <si>
    <t>62</t>
  </si>
  <si>
    <t>Eingang 14 Richtung ICC</t>
  </si>
  <si>
    <t>63</t>
  </si>
  <si>
    <t>H15 Richtung ICC</t>
  </si>
  <si>
    <t>64</t>
  </si>
  <si>
    <t>H16 straßenseitig</t>
  </si>
  <si>
    <t>65</t>
  </si>
  <si>
    <t>Tor 16 bis KST straßenseitig</t>
  </si>
  <si>
    <t>66</t>
  </si>
  <si>
    <t>Vorplatz 18</t>
  </si>
  <si>
    <t>67</t>
  </si>
  <si>
    <t>Parkplatz 3</t>
  </si>
  <si>
    <t>68</t>
  </si>
  <si>
    <t>Parkplatz 2</t>
  </si>
  <si>
    <t>69</t>
  </si>
  <si>
    <t>Eingang 19</t>
  </si>
  <si>
    <t>70</t>
  </si>
  <si>
    <t>Parkplatz 1</t>
  </si>
  <si>
    <t>71</t>
  </si>
  <si>
    <t>Vorplatz 20</t>
  </si>
  <si>
    <t>72</t>
  </si>
  <si>
    <t>Sommergarten</t>
  </si>
  <si>
    <t>Gebäude</t>
  </si>
  <si>
    <t>Grünflächen</t>
  </si>
  <si>
    <t>73</t>
  </si>
  <si>
    <t>MSH</t>
  </si>
  <si>
    <t>74</t>
  </si>
  <si>
    <t>H6.2b</t>
  </si>
  <si>
    <t>,</t>
  </si>
  <si>
    <t>Diverse Zusatzarbeiten</t>
  </si>
  <si>
    <t>Business</t>
  </si>
  <si>
    <t>Glas</t>
  </si>
  <si>
    <t>1 MA StandBy 09:00 - 18:00 Uhr</t>
  </si>
  <si>
    <t>Gestellung von zusätzlichen Rosconi</t>
  </si>
  <si>
    <t>Stk.</t>
  </si>
  <si>
    <t>€/Stk.</t>
  </si>
  <si>
    <t>CWS Schmutzfangmatten</t>
  </si>
  <si>
    <t xml:space="preserve">Anzahl  </t>
  </si>
  <si>
    <t xml:space="preserve">€/Stk. </t>
  </si>
  <si>
    <t>Nebenräume</t>
  </si>
  <si>
    <t xml:space="preserve">VR / lfd. Rg. </t>
  </si>
  <si>
    <t xml:space="preserve">Halle / Ebene </t>
  </si>
  <si>
    <t>Raumnummer</t>
  </si>
  <si>
    <t>Fläche m²</t>
  </si>
  <si>
    <t>Anzahl 
Rg.</t>
  </si>
  <si>
    <t xml:space="preserve">LE / VR </t>
  </si>
  <si>
    <t xml:space="preserve">LE / NR </t>
  </si>
  <si>
    <t>Bemerkung</t>
  </si>
  <si>
    <t>Lindau 1</t>
  </si>
  <si>
    <t>Übergang 2 zu 7</t>
  </si>
  <si>
    <t>H02-ZE1-201</t>
  </si>
  <si>
    <t>Lindau 2</t>
  </si>
  <si>
    <t>H02-ZE1-202</t>
  </si>
  <si>
    <t>Lindau 3</t>
  </si>
  <si>
    <t xml:space="preserve">Übergang 2 zu 7 </t>
  </si>
  <si>
    <t>H02-ZE1-203</t>
  </si>
  <si>
    <t>Lindau 4</t>
  </si>
  <si>
    <t>H02-ZE1-204</t>
  </si>
  <si>
    <t>Lindau 5</t>
  </si>
  <si>
    <t>H02-ZE1-205</t>
  </si>
  <si>
    <t>Lindau 6</t>
  </si>
  <si>
    <t>H02-ZE1-206</t>
  </si>
  <si>
    <t>Weimar 1</t>
  </si>
  <si>
    <t>Übergang 4 zu 7</t>
  </si>
  <si>
    <t>H04-ZE1-201</t>
  </si>
  <si>
    <t>Weimar 2</t>
  </si>
  <si>
    <t>H04-ZE1-202</t>
  </si>
  <si>
    <t>Weimar 3</t>
  </si>
  <si>
    <t>H04-ZE1-203</t>
  </si>
  <si>
    <t>Weimar 4</t>
  </si>
  <si>
    <t>H04-ZE1-204</t>
  </si>
  <si>
    <t>Weimar5</t>
  </si>
  <si>
    <t>H04-ZE1-205</t>
  </si>
  <si>
    <t>Dessau 1</t>
  </si>
  <si>
    <t>Übergang 6 zu 7</t>
  </si>
  <si>
    <t>H06-ZE1-201</t>
  </si>
  <si>
    <t>Dessau 2</t>
  </si>
  <si>
    <t>H06-ZE1-202</t>
  </si>
  <si>
    <t>Dessau 3</t>
  </si>
  <si>
    <t>H06-ZE1-203</t>
  </si>
  <si>
    <t>Dessau 4</t>
  </si>
  <si>
    <t>H06-ZE1-204</t>
  </si>
  <si>
    <t>Dessau 5</t>
  </si>
  <si>
    <t>H06-ZE1-205</t>
  </si>
  <si>
    <t>Dessau 6</t>
  </si>
  <si>
    <t>H06-ZE1-206</t>
  </si>
  <si>
    <r>
      <t xml:space="preserve">
</t>
    </r>
    <r>
      <rPr>
        <b/>
        <sz val="10"/>
        <rFont val="Arial"/>
        <family val="2"/>
      </rPr>
      <t>Gera</t>
    </r>
  </si>
  <si>
    <t>H07-ZE1-209</t>
  </si>
  <si>
    <r>
      <t xml:space="preserve">
</t>
    </r>
    <r>
      <rPr>
        <b/>
        <sz val="10"/>
        <rFont val="Arial"/>
        <family val="2"/>
      </rPr>
      <t>Dresden 1</t>
    </r>
  </si>
  <si>
    <t>H07-ZE1-306</t>
  </si>
  <si>
    <r>
      <t xml:space="preserve">
</t>
    </r>
    <r>
      <rPr>
        <b/>
        <sz val="10"/>
        <rFont val="Arial"/>
        <family val="2"/>
      </rPr>
      <t>Dresden 2</t>
    </r>
  </si>
  <si>
    <t>H07-ZE1-311</t>
  </si>
  <si>
    <r>
      <t xml:space="preserve">
</t>
    </r>
    <r>
      <rPr>
        <b/>
        <sz val="10"/>
        <rFont val="Arial"/>
        <family val="2"/>
      </rPr>
      <t>Bayreuth</t>
    </r>
  </si>
  <si>
    <t>H07-E02-217</t>
  </si>
  <si>
    <t>Potsdam 1</t>
  </si>
  <si>
    <t>H07-E03-122</t>
  </si>
  <si>
    <t>Potsdam 2</t>
  </si>
  <si>
    <t>H07-E03-123</t>
  </si>
  <si>
    <t>07.1A-01 Lager</t>
  </si>
  <si>
    <t>H07-E01-113</t>
  </si>
  <si>
    <t>07.1A-02 Lager</t>
  </si>
  <si>
    <t>H07-E01-114</t>
  </si>
  <si>
    <t>07.1A-03 Lager</t>
  </si>
  <si>
    <t>H07-E01-116</t>
  </si>
  <si>
    <t>07.1A-04 Lager</t>
  </si>
  <si>
    <t>H07-E01-115</t>
  </si>
  <si>
    <t>07.1A-14 Lager</t>
  </si>
  <si>
    <t>H07-E01-220</t>
  </si>
  <si>
    <t>07.1A-16 Besprech.</t>
  </si>
  <si>
    <t>H07-E01-222</t>
  </si>
  <si>
    <t>07.1A-17 Lager</t>
  </si>
  <si>
    <t>H07-E01-223</t>
  </si>
  <si>
    <t>07.1A-18 Lager</t>
  </si>
  <si>
    <t>H07-E01-224</t>
  </si>
  <si>
    <t>07.1B-01 Lager</t>
  </si>
  <si>
    <t>H07-E01-215</t>
  </si>
  <si>
    <t>07.1B-02 Lager</t>
  </si>
  <si>
    <t>H07-E01-216</t>
  </si>
  <si>
    <t>07.1B-03 Lager</t>
  </si>
  <si>
    <t>H07-E01-218</t>
  </si>
  <si>
    <t>07.1B-04 Lager</t>
  </si>
  <si>
    <t>H07-E01-217</t>
  </si>
  <si>
    <t>07.1C-01 Lager</t>
  </si>
  <si>
    <t>H07-E01-314</t>
  </si>
  <si>
    <t>07.1C-02 Lager</t>
  </si>
  <si>
    <t>H07-E01-315</t>
  </si>
  <si>
    <t>Z7.1B-12 Lager</t>
  </si>
  <si>
    <t>H07-ZE1-314</t>
  </si>
  <si>
    <t>Z7.1B-13 Lager</t>
  </si>
  <si>
    <t>H07-ZE1-317</t>
  </si>
  <si>
    <t>07.2A-12 Lager</t>
  </si>
  <si>
    <t>H07-E02-218</t>
  </si>
  <si>
    <t>Halle 9</t>
  </si>
  <si>
    <t>Cottbus 1</t>
  </si>
  <si>
    <t>H09-E01-018</t>
  </si>
  <si>
    <t>Cottbus 2</t>
  </si>
  <si>
    <t>H09-E01-019</t>
  </si>
  <si>
    <t>Raum HongKong</t>
  </si>
  <si>
    <t>GST E03</t>
  </si>
  <si>
    <t>Raum Istanbul</t>
  </si>
  <si>
    <t>VIP 1</t>
  </si>
  <si>
    <t>GST E04</t>
  </si>
  <si>
    <t>VIP 2</t>
  </si>
  <si>
    <t>Halle 16</t>
  </si>
  <si>
    <t>Konferenzraum</t>
  </si>
  <si>
    <t>H16-E01-025</t>
  </si>
  <si>
    <r>
      <t xml:space="preserve">
</t>
    </r>
    <r>
      <rPr>
        <b/>
        <sz val="10"/>
        <rFont val="Arial"/>
        <family val="2"/>
      </rPr>
      <t>Stralsund</t>
    </r>
  </si>
  <si>
    <t>KST-E02-031</t>
  </si>
  <si>
    <t>Küche</t>
  </si>
  <si>
    <t>KST-ZE1-004</t>
  </si>
  <si>
    <t>Vermietbare Nebenräume CCB</t>
  </si>
  <si>
    <t>lfd. Rg.</t>
  </si>
  <si>
    <t>Raumbez. alt</t>
  </si>
  <si>
    <t xml:space="preserve">Raumbezeichnung </t>
  </si>
  <si>
    <t>Bezeichnung Raumbuch</t>
  </si>
  <si>
    <t>Erläuterung</t>
  </si>
  <si>
    <t>Fläche
in m²</t>
  </si>
  <si>
    <t>Anzahl
Rg.</t>
  </si>
  <si>
    <t>NR nach 
Nutzung</t>
  </si>
  <si>
    <t>Entgelt
VR+LFD</t>
  </si>
  <si>
    <t>Entgelt
NR</t>
  </si>
  <si>
    <t>Gesamtes
Entgelt</t>
  </si>
  <si>
    <t>M1</t>
  </si>
  <si>
    <t>Ebene 3</t>
  </si>
  <si>
    <t>M2</t>
  </si>
  <si>
    <t>M3</t>
  </si>
  <si>
    <t>M4</t>
  </si>
  <si>
    <t>M5</t>
  </si>
  <si>
    <t>M6</t>
  </si>
  <si>
    <t>M7</t>
  </si>
  <si>
    <t>M8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</si>
  <si>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</si>
  <si>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</si>
  <si>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</si>
  <si>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</si>
  <si>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</si>
  <si>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</si>
  <si>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</si>
  <si>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</si>
  <si>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</si>
  <si>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</si>
  <si>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</si>
  <si>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</si>
  <si>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</si>
  <si>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S1</t>
  </si>
  <si>
    <t>S2</t>
  </si>
  <si>
    <t>S3</t>
  </si>
  <si>
    <t>S4</t>
  </si>
  <si>
    <t>O1</t>
  </si>
  <si>
    <t xml:space="preserve">ZE1 </t>
  </si>
  <si>
    <t>O2</t>
  </si>
  <si>
    <t>ZE1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</si>
  <si>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</si>
  <si>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</si>
  <si>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</si>
  <si>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</si>
  <si>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</si>
  <si>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</si>
  <si>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</si>
  <si>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</si>
  <si>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</si>
  <si>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</si>
  <si>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</si>
  <si>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CubeClub</t>
  </si>
  <si>
    <t>Businessctr</t>
  </si>
  <si>
    <t>Veranstaltung:</t>
  </si>
  <si>
    <t>ideelle Standreinigung</t>
  </si>
  <si>
    <t>1-50 m²</t>
  </si>
  <si>
    <t>51 - 100 m²</t>
  </si>
  <si>
    <t>ab 1001 m²</t>
  </si>
  <si>
    <t>Halle / Stand</t>
  </si>
  <si>
    <t>Aussteller</t>
  </si>
  <si>
    <t>Reinigungsart</t>
  </si>
  <si>
    <t>Fläche in m²</t>
  </si>
  <si>
    <t>Vor-
reinigung</t>
  </si>
  <si>
    <t>Tage
lfd. Rg.</t>
  </si>
  <si>
    <t>€/m²
lfd. Rg.</t>
  </si>
  <si>
    <t>lfd. Reinigung</t>
  </si>
  <si>
    <t>Vor.- lfd. Reinigung</t>
  </si>
  <si>
    <t>Keine gesonderten Stundensätze in der NEP enthalten! Berechnung zukünftig auf m²-Preis in der Nebenrumliste?</t>
  </si>
  <si>
    <t>Reinigung Businesscenter GST - gemäß Anforderung ES 33</t>
  </si>
  <si>
    <t>Wochentag</t>
  </si>
  <si>
    <t xml:space="preserve">Pauschale 1
GL-Samstag </t>
  </si>
  <si>
    <t>Pauschale 2
GL-Sonntag</t>
  </si>
  <si>
    <t>Pauschale 3
GL-Feiertag</t>
  </si>
  <si>
    <t>Pauschale 4
Zusatz Mo-Fr</t>
  </si>
  <si>
    <t>Pauschale 5
Zusatz Sa</t>
  </si>
  <si>
    <t>Pauschale 6
Zusatz So</t>
  </si>
  <si>
    <t>Pauschale 7
Zusatz Feiertag</t>
  </si>
  <si>
    <t xml:space="preserve">Gesamt </t>
  </si>
  <si>
    <t>Montag</t>
  </si>
  <si>
    <t>Dienstag</t>
  </si>
  <si>
    <t>Mittwoch</t>
  </si>
  <si>
    <t>Donnerstag</t>
  </si>
  <si>
    <t>Freitag</t>
  </si>
  <si>
    <t>Samstag</t>
  </si>
  <si>
    <t xml:space="preserve">DRK-Stationen </t>
  </si>
  <si>
    <t>VR / lfd. Rg.</t>
  </si>
  <si>
    <t>EP Liste Position</t>
  </si>
  <si>
    <t>Bereich</t>
  </si>
  <si>
    <t>Anzahl Rg.</t>
  </si>
  <si>
    <t xml:space="preserve">NR </t>
  </si>
  <si>
    <t>LE / lfd. R</t>
  </si>
  <si>
    <t>E 9</t>
  </si>
  <si>
    <t xml:space="preserve">Halle 13 </t>
  </si>
  <si>
    <t>KST E02/H18</t>
  </si>
  <si>
    <t xml:space="preserve">Kassen </t>
  </si>
  <si>
    <t>lfd. Rg./m²</t>
  </si>
  <si>
    <t>NR/m²</t>
  </si>
  <si>
    <t>LE / lfd. Rg.</t>
  </si>
  <si>
    <t>LE / NR</t>
  </si>
  <si>
    <t>SCH 7</t>
  </si>
  <si>
    <t>E9 Kasse 1</t>
  </si>
  <si>
    <t>E9 Kasse 2</t>
  </si>
  <si>
    <t xml:space="preserve">H14.1 </t>
  </si>
  <si>
    <t>E15.1</t>
  </si>
  <si>
    <t>GST Kasse 1</t>
  </si>
  <si>
    <t>GST Kasse 2</t>
  </si>
  <si>
    <t>GST Kasse 3</t>
  </si>
  <si>
    <t xml:space="preserve">KST Kasse 1 </t>
  </si>
  <si>
    <t>KST Kasse 2</t>
  </si>
  <si>
    <t>KST Kasse 3</t>
  </si>
  <si>
    <t>KST Kasse 4</t>
  </si>
  <si>
    <t>Marshall-Haus</t>
  </si>
  <si>
    <t>EP / m²</t>
  </si>
  <si>
    <t>Reinigung Aufbauphase</t>
  </si>
  <si>
    <t>Vorreinigung (VR)</t>
  </si>
  <si>
    <t>laufende Reinigung (tags) LFDT</t>
  </si>
  <si>
    <t>laufende Reinigung (nachts) LFDN</t>
  </si>
  <si>
    <t>Endreinigung (NR)</t>
  </si>
  <si>
    <t>Erdgeschoss 1.1</t>
  </si>
  <si>
    <t>Raum-Nr</t>
  </si>
  <si>
    <t>LFDT</t>
  </si>
  <si>
    <t>LFDN</t>
  </si>
  <si>
    <t>Entgelt
Aufbau</t>
  </si>
  <si>
    <t>Entgelt
VR</t>
  </si>
  <si>
    <t>Entgelt
LFDT</t>
  </si>
  <si>
    <t>Entgelt
LFDN</t>
  </si>
  <si>
    <t>Entgelt
Gesamt</t>
  </si>
  <si>
    <t>Eingang Messe (Richtg. Halle 6.2)</t>
  </si>
  <si>
    <t>MSH-EG-001</t>
  </si>
  <si>
    <t>Halle Messe EG</t>
  </si>
  <si>
    <t>MSH-EG-002</t>
  </si>
  <si>
    <t>Technikraum Elektro</t>
  </si>
  <si>
    <t>MSH-EG-003</t>
  </si>
  <si>
    <t>Flur am Kinosaal (vor WC)</t>
  </si>
  <si>
    <t>MSH-EG-004</t>
  </si>
  <si>
    <t>Treppenhaus TR2 (vor WC)</t>
  </si>
  <si>
    <t>MSH-EG-005</t>
  </si>
  <si>
    <t>WC Anlage Damen (Vorraum)</t>
  </si>
  <si>
    <t>MSH-EG-007</t>
  </si>
  <si>
    <t>WC Anlage Damen</t>
  </si>
  <si>
    <t>MSH-EG-008</t>
  </si>
  <si>
    <t>WC Anlage Herren (Vorraum)</t>
  </si>
  <si>
    <t>MSH-EG-009</t>
  </si>
  <si>
    <t>WC Anlage Herren</t>
  </si>
  <si>
    <t>MSH-EG-010</t>
  </si>
  <si>
    <t>Kinosaal</t>
  </si>
  <si>
    <t>MSH-EG-011</t>
  </si>
  <si>
    <t>Flur am Kinosaal (Richtg. SoGa)</t>
  </si>
  <si>
    <t>MSH-EG-012</t>
  </si>
  <si>
    <t>Leerraum</t>
  </si>
  <si>
    <t>MSH-EG-013</t>
  </si>
  <si>
    <t>MSH-EG-014</t>
  </si>
  <si>
    <t>Eingang Messe (Richtg.Halle 8.2)</t>
  </si>
  <si>
    <t>MSH-EG-015</t>
  </si>
  <si>
    <t>Flur an der Küche</t>
  </si>
  <si>
    <t>MSH-EG-016</t>
  </si>
  <si>
    <t>MSH-EG-017</t>
  </si>
  <si>
    <t>Treppenhaus TR3 (an Garderobe)</t>
  </si>
  <si>
    <t>MSH-EG-018</t>
  </si>
  <si>
    <t>Küche EG</t>
  </si>
  <si>
    <t>MSH-EG-019</t>
  </si>
  <si>
    <t>Lager</t>
  </si>
  <si>
    <t>MSH-EG-020</t>
  </si>
  <si>
    <t>Treppenhaus TR4</t>
  </si>
  <si>
    <t>MSH-EG-021</t>
  </si>
  <si>
    <t>Behindertenaufzugsanlage</t>
  </si>
  <si>
    <t>MSH-EG-022</t>
  </si>
  <si>
    <t>Behinderten WC Anlage</t>
  </si>
  <si>
    <t>MSH-EG-023</t>
  </si>
  <si>
    <t>Treppenhaus TR1 (Richtg. Halle 8.2)</t>
  </si>
  <si>
    <t>MSH-EG-024</t>
  </si>
  <si>
    <t>Treppenanlage Halle vom EG zum OG</t>
  </si>
  <si>
    <t>keine</t>
  </si>
  <si>
    <t>Zwischensumme EG</t>
  </si>
  <si>
    <t>Obergeschoss 1.2</t>
  </si>
  <si>
    <t>Balkon</t>
  </si>
  <si>
    <t>Terrasse</t>
  </si>
  <si>
    <t>Schleuse</t>
  </si>
  <si>
    <t>Treppenhaus TR1 (Richtg. Halle 6)</t>
  </si>
  <si>
    <t>MSH-OG-001</t>
  </si>
  <si>
    <t>Halle Messe /Galerie</t>
  </si>
  <si>
    <t>MSH-OG-002</t>
  </si>
  <si>
    <t>Galerie</t>
  </si>
  <si>
    <t>MSH-OG-003</t>
  </si>
  <si>
    <t>Treppenhaus TR2 (an Galerie)</t>
  </si>
  <si>
    <t>MSH-OG-004</t>
  </si>
  <si>
    <t>MSH-OG-005</t>
  </si>
  <si>
    <t>MSH-OG-006</t>
  </si>
  <si>
    <t>Flur WC Anlage/Küche</t>
  </si>
  <si>
    <t>MSH-OG-007</t>
  </si>
  <si>
    <t>MSH-OG-008</t>
  </si>
  <si>
    <t>MSH-OG-009</t>
  </si>
  <si>
    <t>MSH-OG-010</t>
  </si>
  <si>
    <t>MSH-OG-011</t>
  </si>
  <si>
    <t>MSH-OG-012</t>
  </si>
  <si>
    <t>MSH-OG-013</t>
  </si>
  <si>
    <t>Zwischensumme OG</t>
  </si>
  <si>
    <t>Schnecke 1.3</t>
  </si>
  <si>
    <t>Halle (Schnecke)</t>
  </si>
  <si>
    <t>MSH-OG-014</t>
  </si>
  <si>
    <t>Treppenhaus TR5 (Schnecke)</t>
  </si>
  <si>
    <t>MSH-OG-015</t>
  </si>
  <si>
    <t>Zwischensumme Schnecke</t>
  </si>
  <si>
    <t>Nebenleistungen</t>
  </si>
  <si>
    <t>Bemerkungen</t>
  </si>
  <si>
    <t>EP</t>
  </si>
  <si>
    <t>Stück</t>
  </si>
  <si>
    <t>Stunden</t>
  </si>
  <si>
    <t>Gestellung Standascher</t>
  </si>
  <si>
    <t>Leistungen zur Stundenverrechnung:</t>
  </si>
  <si>
    <t>Außenrevierreinigung</t>
  </si>
  <si>
    <t>gemäß Angebot</t>
  </si>
  <si>
    <t>Zwischensumme Nebenleistungen:</t>
  </si>
  <si>
    <t>Gesamtleistungsentgelt bei Nutzung  Pos. 1.1 - 1.3</t>
  </si>
  <si>
    <t>Funkturm-Lounge</t>
  </si>
  <si>
    <t>Restaurant</t>
  </si>
  <si>
    <t>Verkehr</t>
  </si>
  <si>
    <t>Sanitär</t>
  </si>
  <si>
    <t>Vorreinigung Aufbau</t>
  </si>
  <si>
    <t xml:space="preserve">Vorreinigung </t>
  </si>
  <si>
    <t>Vorreinigung Nacht</t>
  </si>
  <si>
    <t>laufende R. Tag (lfd.)</t>
  </si>
  <si>
    <t>Raumbezeichnung</t>
  </si>
  <si>
    <t>m²/h</t>
  </si>
  <si>
    <t>finale
VR</t>
  </si>
  <si>
    <t xml:space="preserve">lfd. Rg. Nacht </t>
  </si>
  <si>
    <t>LE/VR Aufbau</t>
  </si>
  <si>
    <t>LE/
finale VR</t>
  </si>
  <si>
    <t>LE/
lfd. Nacht</t>
  </si>
  <si>
    <t>LE/
lfd. Tag</t>
  </si>
  <si>
    <t>LE/
Nachrein.</t>
  </si>
  <si>
    <t>Summe</t>
  </si>
  <si>
    <t>Wintergarten</t>
  </si>
  <si>
    <t>Windfang (Haupteingang)</t>
  </si>
  <si>
    <t>Windfang (Nebeneingang)</t>
  </si>
  <si>
    <t xml:space="preserve">Flur </t>
  </si>
  <si>
    <t>Flur (vor B-WC)</t>
  </si>
  <si>
    <t>Damen-Herren-B-WC</t>
  </si>
  <si>
    <t>Reinigungsleistungen auf Abruf</t>
  </si>
  <si>
    <t>MA</t>
  </si>
  <si>
    <t>Std.</t>
  </si>
  <si>
    <t>€/h</t>
  </si>
  <si>
    <t xml:space="preserve">Parkettboden, Pflegefilm aufbringen und polieren </t>
  </si>
  <si>
    <r>
      <t>Glasreinigung</t>
    </r>
    <r>
      <rPr>
        <sz val="9"/>
        <rFont val="Arial"/>
        <family val="2"/>
      </rPr>
      <t xml:space="preserve"> mit Rahmen beidseitig  - </t>
    </r>
    <r>
      <rPr>
        <b/>
        <sz val="9"/>
        <rFont val="Arial"/>
        <family val="2"/>
      </rPr>
      <t>Abruf</t>
    </r>
  </si>
  <si>
    <t>Glasreinigung (ohne Wintergarten)</t>
  </si>
  <si>
    <t>ICC Teil - Kongress</t>
  </si>
  <si>
    <t>Hallen - Kongress</t>
  </si>
  <si>
    <t>Außenanlagenreinigung</t>
  </si>
  <si>
    <t xml:space="preserve">Bankettebene und VIP-Bereich </t>
  </si>
  <si>
    <t>Kosten ICC Anteil</t>
  </si>
  <si>
    <t>Vorreinigung Aufbau (VR Aufbau)</t>
  </si>
  <si>
    <t>Kongressebene H 7.3</t>
  </si>
  <si>
    <t>VR, lfd., NR</t>
  </si>
  <si>
    <t xml:space="preserve">6.3 Pressezentrum </t>
  </si>
  <si>
    <t xml:space="preserve">Ideelle-Preis </t>
  </si>
  <si>
    <t xml:space="preserve">1.1ab  </t>
  </si>
  <si>
    <t>2.1ab</t>
  </si>
  <si>
    <t>3.1ab</t>
  </si>
  <si>
    <t>4.1ab</t>
  </si>
  <si>
    <t>5.1</t>
  </si>
  <si>
    <t>6.1</t>
  </si>
  <si>
    <t>1.2ab</t>
  </si>
  <si>
    <t>2.2ab</t>
  </si>
  <si>
    <t>3.2ab</t>
  </si>
  <si>
    <t>4.2ab</t>
  </si>
  <si>
    <t>5.2a</t>
  </si>
  <si>
    <t>5.2b</t>
  </si>
  <si>
    <t xml:space="preserve">5.3 </t>
  </si>
  <si>
    <t>6.2a</t>
  </si>
  <si>
    <t>6.2b</t>
  </si>
  <si>
    <t>6.3 I</t>
  </si>
  <si>
    <t xml:space="preserve">7.1a </t>
  </si>
  <si>
    <t>9a-c</t>
  </si>
  <si>
    <t>18 Empore</t>
  </si>
  <si>
    <t>21a</t>
  </si>
  <si>
    <t>21b</t>
  </si>
  <si>
    <t>22a</t>
  </si>
  <si>
    <t>22b</t>
  </si>
  <si>
    <t>23a</t>
  </si>
  <si>
    <t>23b</t>
  </si>
  <si>
    <t>26a</t>
  </si>
  <si>
    <t>26b</t>
  </si>
  <si>
    <t>26c</t>
  </si>
  <si>
    <t>Kongressebene Halle 7.3</t>
  </si>
  <si>
    <t>Berlin (7.3a)</t>
  </si>
  <si>
    <t>Europa (7.3b)</t>
  </si>
  <si>
    <t>Zugangsflächen während  der Messe</t>
  </si>
  <si>
    <t>NEUE HALLEN</t>
  </si>
  <si>
    <t xml:space="preserve">EMS Halle </t>
  </si>
  <si>
    <t>EMS Foyer</t>
  </si>
  <si>
    <t xml:space="preserve">EMS Treppenbereiche </t>
  </si>
  <si>
    <t xml:space="preserve">EMS Überfahrten </t>
  </si>
  <si>
    <t>zu MF 1.1/2.1</t>
  </si>
  <si>
    <t>zu MF 1.2/2.2</t>
  </si>
  <si>
    <t xml:space="preserve">EMS Garderobe </t>
  </si>
  <si>
    <t>TU1</t>
  </si>
  <si>
    <t>EMS Flur (Garderobe/WC)</t>
  </si>
  <si>
    <t>Kopffoyer 1</t>
  </si>
  <si>
    <t>1.1</t>
  </si>
  <si>
    <t>Übergang 1.1/2.1</t>
  </si>
  <si>
    <t>1.1a-2.1a</t>
  </si>
  <si>
    <t>Gastro</t>
  </si>
  <si>
    <t>1.1b-2.1b</t>
  </si>
  <si>
    <t>Kopffoyer 2</t>
  </si>
  <si>
    <t>2.1</t>
  </si>
  <si>
    <t>Kopffoyer 2 WC Flur</t>
  </si>
  <si>
    <t>Kopffoyer 3</t>
  </si>
  <si>
    <t>3.1</t>
  </si>
  <si>
    <t>Übergang 3.1/4.1</t>
  </si>
  <si>
    <t>3.1a-4.1a</t>
  </si>
  <si>
    <t>3.1b-4.1b</t>
  </si>
  <si>
    <t>Kopffoyer 4</t>
  </si>
  <si>
    <t>4.1</t>
  </si>
  <si>
    <t>Kopffoyer 4 WC Flur</t>
  </si>
  <si>
    <t>Kopffoyer 5a</t>
  </si>
  <si>
    <t>5.1a</t>
  </si>
  <si>
    <t>Übergang 5/6a</t>
  </si>
  <si>
    <t>5.1a-6.1a</t>
  </si>
  <si>
    <t>Kopffoyer 6a</t>
  </si>
  <si>
    <t>6.1a</t>
  </si>
  <si>
    <t>Hallenverbinder</t>
  </si>
  <si>
    <t>1.1 zu 3.1</t>
  </si>
  <si>
    <t>2.1 zu 4.1</t>
  </si>
  <si>
    <t>3.1 zu 5.1</t>
  </si>
  <si>
    <t>4.1 zu 6.1</t>
  </si>
  <si>
    <t xml:space="preserve">Kopffoyer 1 </t>
  </si>
  <si>
    <t>1.1/2</t>
  </si>
  <si>
    <t>Übergang 1/2</t>
  </si>
  <si>
    <t>1.1/2a-2.1/2a</t>
  </si>
  <si>
    <t>1.1/2b-2.1/2b</t>
  </si>
  <si>
    <t>2.1/2</t>
  </si>
  <si>
    <t>Kopffoyer 2 Flur</t>
  </si>
  <si>
    <t>Übergang 2-7</t>
  </si>
  <si>
    <t>Übergang 1/2-3/4</t>
  </si>
  <si>
    <t>1/2-3/4</t>
  </si>
  <si>
    <t>3.1/2</t>
  </si>
  <si>
    <t>Übergang 3/4</t>
  </si>
  <si>
    <t>3.1/2a-4.1/2a</t>
  </si>
  <si>
    <t>3.1/2b-4.1/2b</t>
  </si>
  <si>
    <t>4.1/2</t>
  </si>
  <si>
    <t>Kopffoyer 4a WC Flur</t>
  </si>
  <si>
    <t>4.1/2a</t>
  </si>
  <si>
    <t>Kopffoyer 4b WC Flur</t>
  </si>
  <si>
    <t>4.1/2b</t>
  </si>
  <si>
    <t>Übergang 4-7</t>
  </si>
  <si>
    <t>Übergang 3/4-5/6</t>
  </si>
  <si>
    <t>3/4-5/6</t>
  </si>
  <si>
    <t>5.1/2a</t>
  </si>
  <si>
    <t>Übergang 5/6</t>
  </si>
  <si>
    <t>5.1/2a-6.1/2a</t>
  </si>
  <si>
    <t>6.1/2</t>
  </si>
  <si>
    <t>Übergang 6-7</t>
  </si>
  <si>
    <t>1.2</t>
  </si>
  <si>
    <t>Übergang 1.2/2.2</t>
  </si>
  <si>
    <t>1.2a-2.2a</t>
  </si>
  <si>
    <t>1.2b-2.2b</t>
  </si>
  <si>
    <t>2.2</t>
  </si>
  <si>
    <t>3.2</t>
  </si>
  <si>
    <t>Übergang 3.2/4.2</t>
  </si>
  <si>
    <t>3.2a-4.2a</t>
  </si>
  <si>
    <t>3.2b-4.2b</t>
  </si>
  <si>
    <t xml:space="preserve">Kopffoyer 4 </t>
  </si>
  <si>
    <t>4.2</t>
  </si>
  <si>
    <t>Kopffoyer 5b</t>
  </si>
  <si>
    <t>Übergang 5/25</t>
  </si>
  <si>
    <t>5.2b-25</t>
  </si>
  <si>
    <t>5.2a-6.2a</t>
  </si>
  <si>
    <t>Übergang 5.2b/6.2b</t>
  </si>
  <si>
    <t>5.2b-6.2b</t>
  </si>
  <si>
    <t>Eingang 5.2b/6.2b</t>
  </si>
  <si>
    <t>Kopffoyer 6b</t>
  </si>
  <si>
    <t>1.2 zu 3.2</t>
  </si>
  <si>
    <t>2.2 zu 4.2</t>
  </si>
  <si>
    <t>3.2 zu 5.2</t>
  </si>
  <si>
    <t>4.2 zu 6.2</t>
  </si>
  <si>
    <t>5.2/3b</t>
  </si>
  <si>
    <t>Eingeschränkter VA-Verkehr!</t>
  </si>
  <si>
    <t>Übergang 5/6b</t>
  </si>
  <si>
    <t>5.2/3b-6.2/3b</t>
  </si>
  <si>
    <t>6.2/3b</t>
  </si>
  <si>
    <t>Nicht mehr als VA-Fläche nutzbar!</t>
  </si>
  <si>
    <t>5.3b</t>
  </si>
  <si>
    <t>Übergang 5.3/6.3b</t>
  </si>
  <si>
    <t>5.3b-6.3b</t>
  </si>
  <si>
    <t>6.3b</t>
  </si>
  <si>
    <t>7.3a-7.3b</t>
  </si>
  <si>
    <t>Treppe ÜG 1/2b</t>
  </si>
  <si>
    <t>2.1b</t>
  </si>
  <si>
    <t>Treppe ÜG 3/4a</t>
  </si>
  <si>
    <t>4.1a</t>
  </si>
  <si>
    <t>Treppe ÜG 3/4b</t>
  </si>
  <si>
    <t>4.1b</t>
  </si>
  <si>
    <t>Treppe ÜG 5/6a</t>
  </si>
  <si>
    <t>Treppe ÜG 5/6b</t>
  </si>
  <si>
    <t>6.1b</t>
  </si>
  <si>
    <t>Treppe Kopffoyer 1</t>
  </si>
  <si>
    <t>Treppe Kopffoyer 2</t>
  </si>
  <si>
    <t>Treppe Kopffoyer 3</t>
  </si>
  <si>
    <t>Treppe Kopffoyer 4</t>
  </si>
  <si>
    <t>Treppe Kopffoyer 5</t>
  </si>
  <si>
    <t>5</t>
  </si>
  <si>
    <t>Treppe Kopffoyer 5b</t>
  </si>
  <si>
    <t>5.2/5.3</t>
  </si>
  <si>
    <t>2     3</t>
  </si>
  <si>
    <t>Treppe Kopffoyer 6a</t>
  </si>
  <si>
    <t>6a</t>
  </si>
  <si>
    <t>Treppe Kopffoyer 6b</t>
  </si>
  <si>
    <t>6b</t>
  </si>
  <si>
    <t>6.2/6.3</t>
  </si>
  <si>
    <t>8.1         9a</t>
  </si>
  <si>
    <t>8.1         9b</t>
  </si>
  <si>
    <t>8.1         9c</t>
  </si>
  <si>
    <t>8.1         10.1</t>
  </si>
  <si>
    <t>8.2         10.2</t>
  </si>
  <si>
    <t>GST Windfang Richtung SOG</t>
  </si>
  <si>
    <t>12         13</t>
  </si>
  <si>
    <t>Eingangshalle (100%)</t>
  </si>
  <si>
    <t>14.2       15.2</t>
  </si>
  <si>
    <t>16          17</t>
  </si>
  <si>
    <t>KST Windfang/Schleuse Richtung FT</t>
  </si>
  <si>
    <t>KST Windfang/Schleuse Richtung SOG</t>
  </si>
  <si>
    <t>Übergang FWD</t>
  </si>
  <si>
    <t>20         21</t>
  </si>
  <si>
    <t>E 21</t>
  </si>
  <si>
    <t>21         22</t>
  </si>
  <si>
    <t>22         23</t>
  </si>
  <si>
    <t xml:space="preserve">Treppenhäuser </t>
  </si>
  <si>
    <t>25         26</t>
  </si>
  <si>
    <t>Anzahl Behälter</t>
  </si>
  <si>
    <t>Kopffoyer</t>
  </si>
  <si>
    <t>1a</t>
  </si>
  <si>
    <t>2a</t>
  </si>
  <si>
    <t>3a</t>
  </si>
  <si>
    <t>4a</t>
  </si>
  <si>
    <t>4b</t>
  </si>
  <si>
    <t>5a/6a</t>
  </si>
  <si>
    <t>7.3</t>
  </si>
  <si>
    <t>Eingang Messe Süd</t>
  </si>
  <si>
    <t>3/4-5/6a</t>
  </si>
  <si>
    <t>5b</t>
  </si>
  <si>
    <t>Nur noch bedingt zu VA nutzbar!</t>
  </si>
  <si>
    <t>5b/6b</t>
  </si>
  <si>
    <t>Nicht mehr zur VA nutzbar!</t>
  </si>
  <si>
    <t>CCG</t>
  </si>
  <si>
    <t>0</t>
  </si>
  <si>
    <t>Palais</t>
  </si>
  <si>
    <t>Zacke</t>
  </si>
  <si>
    <t>E21</t>
  </si>
  <si>
    <t>20a/21a</t>
  </si>
  <si>
    <t>20b/21b</t>
  </si>
  <si>
    <t>21a/22a</t>
  </si>
  <si>
    <t>21b/22b</t>
  </si>
  <si>
    <t>22a/23a</t>
  </si>
  <si>
    <t>22b/23b</t>
  </si>
  <si>
    <t>Halle Gastro</t>
  </si>
  <si>
    <t>UH</t>
  </si>
  <si>
    <t xml:space="preserve">Reinigung Aussengelände </t>
  </si>
  <si>
    <t>Nachreinigung</t>
  </si>
  <si>
    <t>Glasreinigung, Griffspurenbeseitigung</t>
  </si>
  <si>
    <t>Zwischensumme</t>
  </si>
  <si>
    <t>Bankettebene</t>
  </si>
  <si>
    <t>Datum /
Zeitraum</t>
  </si>
  <si>
    <t>€ / Reinigung</t>
  </si>
  <si>
    <t>Anzahl d.
Reini-gungen</t>
  </si>
  <si>
    <t>Madrid (GST E03-003)</t>
  </si>
  <si>
    <t>Übergang zur Halle 10 (GST E03-101)</t>
  </si>
  <si>
    <t>Raum Sydney (GST E03-004)</t>
  </si>
  <si>
    <t>Übergang zur Halle 11 (GST E03-201</t>
  </si>
  <si>
    <t>Raum Istanbul (GST E03-002)</t>
  </si>
  <si>
    <t>Übergang zur Halle 10 (GST E03-111)</t>
  </si>
  <si>
    <t>Raum Hongkong (GST E03-001)</t>
  </si>
  <si>
    <t>Übergang zur Halle 10 (GST E03-301)</t>
  </si>
  <si>
    <t>Treppen</t>
  </si>
  <si>
    <t>abmoppen d. Treppen zu den Banketträumen / Treppe</t>
  </si>
  <si>
    <r>
      <t>Einpflegen u. Polieren d. Fußböden i. d. Banketträumen</t>
    </r>
    <r>
      <rPr>
        <sz val="10"/>
        <rFont val="Arial"/>
        <family val="2"/>
      </rPr>
      <t xml:space="preserve"> - </t>
    </r>
    <r>
      <rPr>
        <b/>
        <sz val="10"/>
        <rFont val="Arial"/>
        <family val="2"/>
      </rPr>
      <t>auf Abruf (Stunden)</t>
    </r>
  </si>
  <si>
    <t>€ / h</t>
  </si>
  <si>
    <t>Montag-Freitag 5:00-22:00 Uhr</t>
  </si>
  <si>
    <t>Montag-Freitag 22:00-5:00 Uhr</t>
  </si>
  <si>
    <t xml:space="preserve">Sonntag </t>
  </si>
  <si>
    <t>Nur Bühnenbereich + Zuschauerbereich</t>
  </si>
  <si>
    <t>VR zum 19.10.</t>
  </si>
  <si>
    <t xml:space="preserve">VIP </t>
  </si>
  <si>
    <t>1 MA StandBy 14:00 - 19:00 Uhr</t>
  </si>
  <si>
    <t>1 MA StandBy 09:00 - 19:00 Uhr</t>
  </si>
  <si>
    <t>GST zu H10, GST zu H11, KST unten, KST oben  09:00 - 18:00 Uhr</t>
  </si>
  <si>
    <t>GST zu H10, GST zu H11, KST unten, KST oben 14:00 - 19:00 Uhr</t>
  </si>
  <si>
    <t>GST zu H10, GST zu H11, KST unten, KST oben  09:00 - 19:00 Uhr</t>
  </si>
  <si>
    <t>Keine Festbesetzung</t>
  </si>
  <si>
    <t>Zu Schichtbeginn bitte als erstes die Mülleimer in den Nebenräumen leeren.</t>
  </si>
  <si>
    <t>SouvenierShop</t>
  </si>
  <si>
    <t xml:space="preserve">KST-E01-050 </t>
  </si>
  <si>
    <t xml:space="preserve">Lager </t>
  </si>
  <si>
    <t xml:space="preserve">KST-E01-049 </t>
  </si>
  <si>
    <t>3 x KST unten Kassen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</si>
</sst>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&quot;EUR&quot;_-;\-* #,##0.00\ &quot;EUR&quot;_-;_-* &quot;-&quot;??\ &quot;EUR&quot;_-;_-@_-"/>
    <numFmt numFmtId="166" formatCode="0.00\ &quot;m²&quot;"/>
    <numFmt numFmtId="167" formatCode="_-* #,##0.00\ [$€-1]_-;\-* #,##0.00\ [$€-1]_-;_-* &quot;-&quot;??\ [$€-1]_-;_-@_-"/>
    <numFmt numFmtId="168" formatCode="0.00\ &quot;Std&quot;"/>
    <numFmt numFmtId="169" formatCode="0.0000"/>
    <numFmt numFmtId="170" formatCode="_-* #,##0.000\ [$€-1]_-;\-* #,##0.000\ [$€-1]_-;_-* &quot;-&quot;??\ [$€-1]_-;_-@_-"/>
    <numFmt numFmtId="171" formatCode="_-* #,##0.0000\ [$€-1]_-;\-* #,##0.0000\ [$€-1]_-;_-* &quot;-&quot;??\ [$€-1]_-;_-@_-"/>
    <numFmt numFmtId="172" formatCode="dd/mm/yy"/>
    <numFmt numFmtId="173" formatCode="#,##0.00\ [$€-1];\-#,##0.00\ [$€-1]"/>
    <numFmt numFmtId="174" formatCode="#,##0.00\ [$€-1]"/>
    <numFmt numFmtId="175" formatCode="_-* #,##0.00\ [$€-1]_-;\-* #,##0.00\ [$€-1]_-;_-* &quot;-&quot;??\ [$€-1]_-"/>
    <numFmt numFmtId="176" formatCode="_-* #,##0.0000\ [$€-1]_-;\-* #,##0.0000\ [$€-1]_-;_-* &quot;-&quot;??\ [$€-1]_-"/>
    <numFmt numFmtId="177" formatCode="_-* #,##0.0000\ [$€-1]_-;\-* #,##0.0000\ [$€-1]_-;_-* &quot;-&quot;????\ [$€-1]_-;_-@_-"/>
    <numFmt numFmtId="178" formatCode="0\ &quot;Stck.&quot;"/>
    <numFmt numFmtId="179" formatCode="0_ ;\-0\ "/>
    <numFmt numFmtId="180" formatCode="#,#00.00\ &quot;€&quot;"/>
    <numFmt numFmtId="181" formatCode="0.00\ &quot;Std.&quot;"/>
    <numFmt numFmtId="182" formatCode="d/m/yy;@"/>
    <numFmt numFmtId="183" formatCode="#,##0.00\ &quot;€&quot;"/>
    <numFmt numFmtId="184" formatCode="_-* #,##0.00\ &quot;€&quot;_-;\-* #,##0.00\ &quot;€&quot;_-;_-* &quot;-&quot;????\ &quot;€&quot;_-;_-@_-"/>
    <numFmt numFmtId="185" formatCode="#,##0.0000\ &quot;€&quot;;\-#,##0.0000\ &quot;€&quot;"/>
    <numFmt numFmtId="186" formatCode="_-* #,##0.00\ [$€-1]_-;\-* #,##0.00\ [$€-1]_-;_-* &quot;-&quot;????\ [$€-1]_-;_-@_-"/>
    <numFmt numFmtId="187" formatCode="#,##0.0000\ &quot;€&quot;"/>
    <numFmt numFmtId="188" formatCode="_-* #,##0.0000\ [$€-407]_-;\-* #,##0.0000\ [$€-407]_-;_-* &quot;-&quot;??\ [$€-407]_-;_-@_-"/>
    <numFmt numFmtId="189" formatCode="dd/mm/yy;@"/>
    <numFmt numFmtId="190" formatCode="_-* #,##0.00\ [$€-407]_-;\-* #,##0.00\ [$€-407]_-;_-* &quot;-&quot;??\ [$€-407]_-;_-@_-"/>
    <numFmt numFmtId="191" formatCode="0.00000"/>
    <numFmt numFmtId="192" formatCode="_-* #,##0.00000\ [$€-1]_-;\-* #,##0.00000\ [$€-1]_-;_-* &quot;-&quot;??\ [$€-1]_-"/>
    <numFmt numFmtId="193" formatCode="_(* #,##0.00_);_(* \(#,##0.00\);_(* &quot;-&quot;??_);_(@_)"/>
    <numFmt numFmtId="194" formatCode="_(* #,##0_);_(* \(#,##0\);_(* &quot;-&quot;??_);_(@_)"/>
    <numFmt numFmtId="195" formatCode="#,##0.00\ &quot;m²&quot;"/>
  </numFmts>
  <fonts count="49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color indexed="10"/>
      <name val="Arial"/>
      <family val="2"/>
    </font>
    <font>
      <sz val="10"/>
      <name val="Arial"/>
      <family val="2"/>
    </font>
    <font>
      <b/>
      <u/>
      <sz val="14"/>
      <color indexed="10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b/>
      <sz val="9"/>
      <color rgb="FFFF0000"/>
      <name val="Arial"/>
      <family val="2"/>
    </font>
    <font>
      <i/>
      <sz val="10"/>
      <name val="Arial"/>
      <family val="2"/>
    </font>
    <font>
      <strike/>
      <sz val="10"/>
      <name val="Arial"/>
      <family val="2"/>
    </font>
    <font>
      <b/>
      <sz val="8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17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17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75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193" fontId="3" fillId="0" borderId="0" applyFont="0" applyFill="0" applyBorder="0" applyAlignment="0" applyProtection="0"/>
    <xf numFmtId="164" fontId="47" fillId="0" borderId="0" applyFont="0" applyFill="0" applyBorder="0" applyAlignment="0" applyProtection="0"/>
  </cellStyleXfs>
  <cellXfs count="1206">
    <xf numFmtId="0" fontId="0" fillId="0" borderId="0" xfId="0"/>
    <xf numFmtId="1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0" xfId="0" applyNumberFormat="1"/>
    <xf numFmtId="165" fontId="3" fillId="0" borderId="0" xfId="2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75" fontId="5" fillId="0" borderId="6" xfId="1" applyFont="1" applyFill="1" applyBorder="1"/>
    <xf numFmtId="173" fontId="5" fillId="0" borderId="7" xfId="2" applyNumberFormat="1" applyFont="1" applyFill="1" applyBorder="1"/>
    <xf numFmtId="2" fontId="0" fillId="0" borderId="5" xfId="0" applyNumberFormat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14" fontId="5" fillId="0" borderId="8" xfId="0" applyNumberFormat="1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4" fontId="0" fillId="0" borderId="8" xfId="0" applyNumberFormat="1" applyBorder="1" applyAlignment="1">
      <alignment horizontal="left"/>
    </xf>
    <xf numFmtId="0" fontId="0" fillId="0" borderId="9" xfId="0" applyBorder="1"/>
    <xf numFmtId="14" fontId="0" fillId="0" borderId="4" xfId="0" applyNumberFormat="1" applyBorder="1" applyAlignment="1">
      <alignment horizontal="left"/>
    </xf>
    <xf numFmtId="0" fontId="5" fillId="0" borderId="5" xfId="0" applyFont="1" applyBorder="1"/>
    <xf numFmtId="14" fontId="5" fillId="0" borderId="5" xfId="0" applyNumberFormat="1" applyFont="1" applyBorder="1"/>
    <xf numFmtId="14" fontId="0" fillId="0" borderId="10" xfId="0" applyNumberFormat="1" applyBorder="1" applyAlignment="1">
      <alignment horizontal="left"/>
    </xf>
    <xf numFmtId="0" fontId="0" fillId="0" borderId="11" xfId="0" applyBorder="1"/>
    <xf numFmtId="14" fontId="0" fillId="0" borderId="11" xfId="0" applyNumberFormat="1" applyBorder="1"/>
    <xf numFmtId="2" fontId="0" fillId="0" borderId="11" xfId="0" applyNumberFormat="1" applyBorder="1" applyAlignment="1">
      <alignment horizontal="center"/>
    </xf>
    <xf numFmtId="175" fontId="5" fillId="0" borderId="12" xfId="1" applyFont="1" applyFill="1" applyBorder="1"/>
    <xf numFmtId="173" fontId="5" fillId="0" borderId="13" xfId="2" applyNumberFormat="1" applyFont="1" applyFill="1" applyBorder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2" fontId="5" fillId="0" borderId="0" xfId="0" applyNumberFormat="1" applyFont="1" applyAlignment="1">
      <alignment horizontal="righ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5" fontId="3" fillId="0" borderId="0" xfId="2" applyBorder="1"/>
    <xf numFmtId="165" fontId="5" fillId="0" borderId="0" xfId="2" applyFont="1"/>
    <xf numFmtId="0" fontId="0" fillId="0" borderId="0" xfId="0" applyAlignment="1">
      <alignment wrapText="1"/>
    </xf>
    <xf numFmtId="165" fontId="5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49" fontId="11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/>
    <xf numFmtId="167" fontId="0" fillId="0" borderId="0" xfId="0" applyNumberFormat="1" applyProtection="1">
      <protection locked="0"/>
    </xf>
    <xf numFmtId="167" fontId="5" fillId="0" borderId="0" xfId="0" applyNumberFormat="1" applyFont="1" applyAlignment="1">
      <alignment horizontal="right"/>
    </xf>
    <xf numFmtId="168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3" fillId="0" borderId="0" xfId="0" applyNumberFormat="1" applyFont="1"/>
    <xf numFmtId="172" fontId="0" fillId="0" borderId="0" xfId="0" applyNumberFormat="1"/>
    <xf numFmtId="172" fontId="0" fillId="0" borderId="0" xfId="0" applyNumberFormat="1" applyAlignment="1">
      <alignment horizontal="center"/>
    </xf>
    <xf numFmtId="167" fontId="5" fillId="0" borderId="0" xfId="0" applyNumberFormat="1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Protection="1">
      <protection locked="0"/>
    </xf>
    <xf numFmtId="176" fontId="3" fillId="0" borderId="0" xfId="1" applyNumberFormat="1" applyAlignment="1" applyProtection="1">
      <alignment horizontal="center"/>
      <protection locked="0"/>
    </xf>
    <xf numFmtId="166" fontId="0" fillId="0" borderId="15" xfId="0" applyNumberFormat="1" applyBorder="1" applyProtection="1">
      <protection locked="0"/>
    </xf>
    <xf numFmtId="49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49" fontId="0" fillId="0" borderId="15" xfId="0" applyNumberFormat="1" applyBorder="1" applyProtection="1">
      <protection locked="0"/>
    </xf>
    <xf numFmtId="0" fontId="0" fillId="0" borderId="15" xfId="0" applyBorder="1" applyAlignment="1" applyProtection="1">
      <alignment horizontal="center"/>
      <protection locked="0"/>
    </xf>
    <xf numFmtId="167" fontId="0" fillId="0" borderId="15" xfId="0" applyNumberFormat="1" applyBorder="1"/>
    <xf numFmtId="0" fontId="5" fillId="0" borderId="15" xfId="0" applyFont="1" applyBorder="1"/>
    <xf numFmtId="167" fontId="5" fillId="2" borderId="16" xfId="0" applyNumberFormat="1" applyFont="1" applyFill="1" applyBorder="1" applyAlignment="1">
      <alignment horizontal="center"/>
    </xf>
    <xf numFmtId="0" fontId="10" fillId="0" borderId="0" xfId="0" applyFont="1" applyProtection="1">
      <protection locked="0"/>
    </xf>
    <xf numFmtId="167" fontId="5" fillId="0" borderId="7" xfId="0" applyNumberFormat="1" applyFont="1" applyBorder="1"/>
    <xf numFmtId="167" fontId="10" fillId="0" borderId="0" xfId="0" applyNumberFormat="1" applyFont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49" fontId="5" fillId="0" borderId="4" xfId="0" applyNumberFormat="1" applyFont="1" applyBorder="1"/>
    <xf numFmtId="0" fontId="0" fillId="0" borderId="5" xfId="0" applyBorder="1" applyAlignment="1" applyProtection="1">
      <alignment horizontal="center"/>
      <protection locked="0"/>
    </xf>
    <xf numFmtId="49" fontId="0" fillId="0" borderId="28" xfId="0" applyNumberFormat="1" applyBorder="1"/>
    <xf numFmtId="166" fontId="0" fillId="0" borderId="29" xfId="0" applyNumberFormat="1" applyBorder="1"/>
    <xf numFmtId="0" fontId="0" fillId="0" borderId="11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167" fontId="0" fillId="0" borderId="11" xfId="0" applyNumberFormat="1" applyBorder="1"/>
    <xf numFmtId="167" fontId="0" fillId="0" borderId="12" xfId="0" applyNumberFormat="1" applyBorder="1"/>
    <xf numFmtId="167" fontId="5" fillId="0" borderId="13" xfId="0" applyNumberFormat="1" applyFont="1" applyBorder="1"/>
    <xf numFmtId="49" fontId="5" fillId="0" borderId="0" xfId="0" applyNumberFormat="1" applyFont="1"/>
    <xf numFmtId="0" fontId="10" fillId="0" borderId="0" xfId="0" applyFont="1" applyAlignment="1" applyProtection="1">
      <alignment horizontal="center"/>
      <protection locked="0"/>
    </xf>
    <xf numFmtId="49" fontId="4" fillId="0" borderId="0" xfId="0" applyNumberFormat="1" applyFont="1"/>
    <xf numFmtId="49" fontId="6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9" fontId="10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67" fontId="5" fillId="2" borderId="31" xfId="0" applyNumberFormat="1" applyFont="1" applyFill="1" applyBorder="1" applyAlignment="1">
      <alignment horizontal="center"/>
    </xf>
    <xf numFmtId="0" fontId="5" fillId="0" borderId="18" xfId="0" applyFont="1" applyBorder="1" applyAlignment="1" applyProtection="1">
      <alignment horizontal="center"/>
      <protection locked="0"/>
    </xf>
    <xf numFmtId="167" fontId="5" fillId="0" borderId="32" xfId="0" applyNumberFormat="1" applyFont="1" applyBorder="1"/>
    <xf numFmtId="166" fontId="10" fillId="0" borderId="0" xfId="0" applyNumberFormat="1" applyFont="1" applyAlignment="1" applyProtection="1">
      <alignment horizontal="center"/>
      <protection locked="0"/>
    </xf>
    <xf numFmtId="49" fontId="7" fillId="0" borderId="0" xfId="0" applyNumberFormat="1" applyFont="1"/>
    <xf numFmtId="0" fontId="1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7" fontId="5" fillId="0" borderId="0" xfId="2" applyNumberFormat="1" applyFont="1"/>
    <xf numFmtId="167" fontId="3" fillId="0" borderId="0" xfId="2" applyNumberFormat="1"/>
    <xf numFmtId="0" fontId="5" fillId="0" borderId="37" xfId="0" applyFont="1" applyBorder="1"/>
    <xf numFmtId="167" fontId="5" fillId="0" borderId="37" xfId="2" applyNumberFormat="1" applyFont="1" applyBorder="1"/>
    <xf numFmtId="0" fontId="0" fillId="0" borderId="18" xfId="0" applyBorder="1" applyAlignment="1">
      <alignment horizontal="center"/>
    </xf>
    <xf numFmtId="167" fontId="3" fillId="0" borderId="18" xfId="2" applyNumberFormat="1" applyBorder="1"/>
    <xf numFmtId="0" fontId="0" fillId="0" borderId="5" xfId="0" applyBorder="1" applyAlignment="1">
      <alignment horizontal="center"/>
    </xf>
    <xf numFmtId="166" fontId="0" fillId="0" borderId="0" xfId="0" applyNumberFormat="1" applyAlignment="1" applyProtection="1">
      <alignment horizontal="center"/>
      <protection locked="0"/>
    </xf>
    <xf numFmtId="166" fontId="11" fillId="0" borderId="0" xfId="0" applyNumberFormat="1" applyFont="1" applyProtection="1">
      <protection locked="0"/>
    </xf>
    <xf numFmtId="0" fontId="0" fillId="0" borderId="17" xfId="0" applyBorder="1" applyAlignment="1">
      <alignment horizontal="left"/>
    </xf>
    <xf numFmtId="170" fontId="0" fillId="0" borderId="19" xfId="0" applyNumberFormat="1" applyBorder="1"/>
    <xf numFmtId="174" fontId="5" fillId="0" borderId="7" xfId="2" applyNumberFormat="1" applyFont="1" applyBorder="1"/>
    <xf numFmtId="0" fontId="0" fillId="0" borderId="4" xfId="0" applyBorder="1" applyAlignment="1">
      <alignment horizontal="left"/>
    </xf>
    <xf numFmtId="166" fontId="0" fillId="0" borderId="5" xfId="0" applyNumberFormat="1" applyBorder="1" applyAlignment="1">
      <alignment horizontal="center"/>
    </xf>
    <xf numFmtId="166" fontId="0" fillId="0" borderId="11" xfId="0" applyNumberFormat="1" applyBorder="1"/>
    <xf numFmtId="174" fontId="0" fillId="0" borderId="12" xfId="0" applyNumberFormat="1" applyBorder="1"/>
    <xf numFmtId="166" fontId="5" fillId="0" borderId="0" xfId="0" applyNumberFormat="1" applyFont="1"/>
    <xf numFmtId="177" fontId="3" fillId="0" borderId="0" xfId="2" applyNumberFormat="1"/>
    <xf numFmtId="49" fontId="0" fillId="0" borderId="0" xfId="0" applyNumberFormat="1"/>
    <xf numFmtId="173" fontId="14" fillId="0" borderId="7" xfId="2" applyNumberFormat="1" applyFont="1" applyFill="1" applyBorder="1"/>
    <xf numFmtId="167" fontId="0" fillId="0" borderId="19" xfId="0" applyNumberFormat="1" applyBorder="1"/>
    <xf numFmtId="166" fontId="0" fillId="0" borderId="19" xfId="0" applyNumberFormat="1" applyBorder="1" applyAlignment="1">
      <alignment horizontal="center"/>
    </xf>
    <xf numFmtId="166" fontId="0" fillId="0" borderId="12" xfId="0" applyNumberFormat="1" applyBorder="1"/>
    <xf numFmtId="178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3" fillId="0" borderId="0" xfId="2" applyAlignment="1">
      <alignment horizontal="center"/>
    </xf>
    <xf numFmtId="174" fontId="5" fillId="0" borderId="13" xfId="2" applyNumberFormat="1" applyFont="1" applyBorder="1"/>
    <xf numFmtId="172" fontId="0" fillId="0" borderId="0" xfId="0" applyNumberForma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21" fillId="0" borderId="0" xfId="0" applyFont="1" applyProtection="1">
      <protection locked="0"/>
    </xf>
    <xf numFmtId="172" fontId="21" fillId="0" borderId="0" xfId="0" applyNumberFormat="1" applyFont="1" applyAlignment="1" applyProtection="1">
      <alignment horizontal="center"/>
      <protection locked="0"/>
    </xf>
    <xf numFmtId="4" fontId="21" fillId="4" borderId="17" xfId="0" applyNumberFormat="1" applyFont="1" applyFill="1" applyBorder="1" applyProtection="1">
      <protection hidden="1"/>
    </xf>
    <xf numFmtId="4" fontId="21" fillId="4" borderId="4" xfId="0" applyNumberFormat="1" applyFont="1" applyFill="1" applyBorder="1" applyProtection="1">
      <protection hidden="1"/>
    </xf>
    <xf numFmtId="4" fontId="21" fillId="4" borderId="20" xfId="0" applyNumberFormat="1" applyFont="1" applyFill="1" applyBorder="1" applyProtection="1">
      <protection hidden="1"/>
    </xf>
    <xf numFmtId="0" fontId="21" fillId="0" borderId="0" xfId="0" applyFont="1"/>
    <xf numFmtId="177" fontId="20" fillId="0" borderId="19" xfId="1" applyNumberFormat="1" applyFont="1" applyBorder="1" applyProtection="1">
      <protection hidden="1"/>
    </xf>
    <xf numFmtId="175" fontId="20" fillId="0" borderId="44" xfId="0" applyNumberFormat="1" applyFont="1" applyBorder="1" applyProtection="1">
      <protection hidden="1"/>
    </xf>
    <xf numFmtId="4" fontId="20" fillId="4" borderId="20" xfId="0" applyNumberFormat="1" applyFont="1" applyFill="1" applyBorder="1" applyAlignment="1" applyProtection="1">
      <alignment wrapText="1"/>
      <protection locked="0"/>
    </xf>
    <xf numFmtId="4" fontId="21" fillId="4" borderId="20" xfId="0" applyNumberFormat="1" applyFont="1" applyFill="1" applyBorder="1" applyAlignment="1" applyProtection="1">
      <alignment wrapText="1"/>
      <protection locked="0"/>
    </xf>
    <xf numFmtId="166" fontId="21" fillId="0" borderId="21" xfId="0" applyNumberFormat="1" applyFont="1" applyBorder="1" applyProtection="1">
      <protection locked="0"/>
    </xf>
    <xf numFmtId="175" fontId="3" fillId="0" borderId="0" xfId="1" applyProtection="1"/>
    <xf numFmtId="1" fontId="22" fillId="0" borderId="0" xfId="0" applyNumberFormat="1" applyFont="1" applyAlignment="1">
      <alignment horizontal="left"/>
    </xf>
    <xf numFmtId="49" fontId="19" fillId="0" borderId="0" xfId="0" applyNumberFormat="1" applyFont="1"/>
    <xf numFmtId="49" fontId="23" fillId="0" borderId="0" xfId="0" applyNumberFormat="1" applyFont="1"/>
    <xf numFmtId="0" fontId="10" fillId="0" borderId="0" xfId="0" applyFont="1"/>
    <xf numFmtId="167" fontId="5" fillId="0" borderId="0" xfId="2" applyNumberFormat="1" applyFont="1" applyFill="1" applyBorder="1" applyAlignment="1">
      <alignment horizontal="center"/>
    </xf>
    <xf numFmtId="175" fontId="5" fillId="0" borderId="0" xfId="1" applyFont="1" applyAlignment="1">
      <alignment horizontal="center"/>
    </xf>
    <xf numFmtId="175" fontId="5" fillId="0" borderId="0" xfId="1" applyFont="1" applyAlignment="1" applyProtection="1">
      <alignment horizontal="center"/>
      <protection locked="0"/>
    </xf>
    <xf numFmtId="175" fontId="3" fillId="0" borderId="0" xfId="1" applyBorder="1" applyProtection="1"/>
    <xf numFmtId="49" fontId="0" fillId="0" borderId="5" xfId="0" applyNumberFormat="1" applyBorder="1" applyAlignment="1">
      <alignment horizontal="center"/>
    </xf>
    <xf numFmtId="1" fontId="0" fillId="0" borderId="18" xfId="2" applyNumberFormat="1" applyFont="1" applyBorder="1" applyAlignment="1">
      <alignment horizontal="center"/>
    </xf>
    <xf numFmtId="167" fontId="5" fillId="0" borderId="38" xfId="0" applyNumberFormat="1" applyFont="1" applyBorder="1"/>
    <xf numFmtId="0" fontId="5" fillId="2" borderId="48" xfId="0" applyFont="1" applyFill="1" applyBorder="1" applyAlignment="1">
      <alignment horizontal="center" wrapText="1"/>
    </xf>
    <xf numFmtId="0" fontId="5" fillId="2" borderId="49" xfId="0" applyFont="1" applyFill="1" applyBorder="1" applyAlignment="1">
      <alignment horizontal="left"/>
    </xf>
    <xf numFmtId="0" fontId="5" fillId="2" borderId="49" xfId="0" applyFont="1" applyFill="1" applyBorder="1" applyAlignment="1">
      <alignment horizontal="center" wrapText="1"/>
    </xf>
    <xf numFmtId="0" fontId="5" fillId="2" borderId="49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173" fontId="5" fillId="0" borderId="52" xfId="2" applyNumberFormat="1" applyFont="1" applyFill="1" applyBorder="1"/>
    <xf numFmtId="14" fontId="5" fillId="0" borderId="53" xfId="0" applyNumberFormat="1" applyFont="1" applyBorder="1" applyAlignment="1">
      <alignment horizontal="left"/>
    </xf>
    <xf numFmtId="173" fontId="5" fillId="0" borderId="54" xfId="2" applyNumberFormat="1" applyFont="1" applyFill="1" applyBorder="1"/>
    <xf numFmtId="14" fontId="0" fillId="0" borderId="55" xfId="0" applyNumberFormat="1" applyBorder="1" applyAlignment="1">
      <alignment horizontal="left"/>
    </xf>
    <xf numFmtId="175" fontId="5" fillId="0" borderId="37" xfId="1" applyFont="1" applyFill="1" applyBorder="1"/>
    <xf numFmtId="0" fontId="5" fillId="0" borderId="4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horizontal="left"/>
      <protection locked="0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182" fontId="21" fillId="0" borderId="18" xfId="0" applyNumberFormat="1" applyFont="1" applyBorder="1" applyAlignment="1" applyProtection="1">
      <alignment horizontal="center" wrapText="1"/>
      <protection locked="0"/>
    </xf>
    <xf numFmtId="169" fontId="0" fillId="0" borderId="19" xfId="0" applyNumberFormat="1" applyBorder="1" applyAlignment="1">
      <alignment horizontal="center"/>
    </xf>
    <xf numFmtId="169" fontId="0" fillId="0" borderId="12" xfId="0" applyNumberFormat="1" applyBorder="1"/>
    <xf numFmtId="167" fontId="5" fillId="0" borderId="63" xfId="0" applyNumberFormat="1" applyFont="1" applyBorder="1"/>
    <xf numFmtId="167" fontId="5" fillId="0" borderId="5" xfId="0" applyNumberFormat="1" applyFont="1" applyBorder="1"/>
    <xf numFmtId="0" fontId="0" fillId="0" borderId="64" xfId="0" applyBorder="1" applyAlignment="1">
      <alignment horizontal="center"/>
    </xf>
    <xf numFmtId="0" fontId="5" fillId="0" borderId="31" xfId="0" applyFont="1" applyBorder="1"/>
    <xf numFmtId="167" fontId="5" fillId="0" borderId="31" xfId="0" applyNumberFormat="1" applyFont="1" applyBorder="1"/>
    <xf numFmtId="0" fontId="5" fillId="0" borderId="31" xfId="0" applyFont="1" applyBorder="1" applyAlignment="1">
      <alignment horizontal="right"/>
    </xf>
    <xf numFmtId="0" fontId="0" fillId="0" borderId="31" xfId="0" applyBorder="1"/>
    <xf numFmtId="167" fontId="5" fillId="0" borderId="65" xfId="2" applyNumberFormat="1" applyFont="1" applyFill="1" applyBorder="1"/>
    <xf numFmtId="173" fontId="5" fillId="0" borderId="39" xfId="2" applyNumberFormat="1" applyFont="1" applyFill="1" applyBorder="1"/>
    <xf numFmtId="167" fontId="5" fillId="0" borderId="31" xfId="2" applyNumberFormat="1" applyFont="1" applyFill="1" applyBorder="1"/>
    <xf numFmtId="0" fontId="5" fillId="0" borderId="66" xfId="0" applyFont="1" applyBorder="1" applyProtection="1">
      <protection locked="0"/>
    </xf>
    <xf numFmtId="167" fontId="5" fillId="0" borderId="39" xfId="0" applyNumberFormat="1" applyFont="1" applyBorder="1"/>
    <xf numFmtId="49" fontId="0" fillId="0" borderId="10" xfId="0" applyNumberFormat="1" applyBorder="1"/>
    <xf numFmtId="166" fontId="0" fillId="0" borderId="11" xfId="0" applyNumberFormat="1" applyBorder="1" applyAlignment="1">
      <alignment horizontal="center"/>
    </xf>
    <xf numFmtId="167" fontId="0" fillId="0" borderId="11" xfId="0" applyNumberFormat="1" applyBorder="1" applyProtection="1">
      <protection locked="0"/>
    </xf>
    <xf numFmtId="0" fontId="5" fillId="0" borderId="31" xfId="0" applyFont="1" applyBorder="1" applyAlignment="1" applyProtection="1">
      <alignment horizontal="right"/>
      <protection locked="0"/>
    </xf>
    <xf numFmtId="2" fontId="5" fillId="0" borderId="31" xfId="0" applyNumberFormat="1" applyFont="1" applyBorder="1" applyAlignment="1">
      <alignment horizontal="right"/>
    </xf>
    <xf numFmtId="175" fontId="5" fillId="0" borderId="31" xfId="1" applyFont="1" applyFill="1" applyBorder="1"/>
    <xf numFmtId="165" fontId="5" fillId="0" borderId="66" xfId="2" applyFont="1" applyBorder="1"/>
    <xf numFmtId="175" fontId="5" fillId="0" borderId="65" xfId="1" applyFont="1" applyFill="1" applyBorder="1"/>
    <xf numFmtId="175" fontId="5" fillId="0" borderId="39" xfId="1" applyFont="1" applyFill="1" applyBorder="1"/>
    <xf numFmtId="0" fontId="5" fillId="2" borderId="77" xfId="0" applyFont="1" applyFill="1" applyBorder="1" applyAlignment="1">
      <alignment horizontal="center"/>
    </xf>
    <xf numFmtId="0" fontId="5" fillId="2" borderId="78" xfId="0" applyFont="1" applyFill="1" applyBorder="1" applyAlignment="1">
      <alignment horizontal="center"/>
    </xf>
    <xf numFmtId="0" fontId="5" fillId="2" borderId="79" xfId="0" applyFont="1" applyFill="1" applyBorder="1" applyAlignment="1">
      <alignment horizontal="center"/>
    </xf>
    <xf numFmtId="167" fontId="0" fillId="0" borderId="32" xfId="0" applyNumberFormat="1" applyBorder="1"/>
    <xf numFmtId="167" fontId="0" fillId="0" borderId="13" xfId="0" applyNumberFormat="1" applyBorder="1"/>
    <xf numFmtId="0" fontId="5" fillId="2" borderId="81" xfId="0" applyFont="1" applyFill="1" applyBorder="1"/>
    <xf numFmtId="0" fontId="5" fillId="2" borderId="73" xfId="0" applyFont="1" applyFill="1" applyBorder="1" applyAlignment="1">
      <alignment horizontal="center"/>
    </xf>
    <xf numFmtId="49" fontId="0" fillId="2" borderId="82" xfId="0" applyNumberFormat="1" applyFill="1" applyBorder="1" applyProtection="1">
      <protection locked="0"/>
    </xf>
    <xf numFmtId="49" fontId="5" fillId="2" borderId="83" xfId="0" applyNumberFormat="1" applyFont="1" applyFill="1" applyBorder="1"/>
    <xf numFmtId="166" fontId="5" fillId="2" borderId="84" xfId="0" applyNumberFormat="1" applyFont="1" applyFill="1" applyBorder="1" applyAlignment="1">
      <alignment horizontal="center"/>
    </xf>
    <xf numFmtId="175" fontId="5" fillId="0" borderId="6" xfId="1" applyFont="1" applyFill="1" applyBorder="1" applyAlignment="1">
      <alignment horizontal="center"/>
    </xf>
    <xf numFmtId="166" fontId="5" fillId="2" borderId="86" xfId="0" applyNumberFormat="1" applyFont="1" applyFill="1" applyBorder="1" applyProtection="1">
      <protection locked="0"/>
    </xf>
    <xf numFmtId="0" fontId="5" fillId="2" borderId="86" xfId="0" applyFont="1" applyFill="1" applyBorder="1" applyAlignment="1" applyProtection="1">
      <alignment horizontal="center"/>
      <protection locked="0"/>
    </xf>
    <xf numFmtId="9" fontId="5" fillId="2" borderId="86" xfId="0" applyNumberFormat="1" applyFont="1" applyFill="1" applyBorder="1" applyAlignment="1" applyProtection="1">
      <alignment horizontal="center"/>
      <protection locked="0"/>
    </xf>
    <xf numFmtId="167" fontId="5" fillId="2" borderId="86" xfId="0" applyNumberFormat="1" applyFont="1" applyFill="1" applyBorder="1" applyAlignment="1">
      <alignment horizontal="center"/>
    </xf>
    <xf numFmtId="167" fontId="5" fillId="2" borderId="84" xfId="0" applyNumberFormat="1" applyFont="1" applyFill="1" applyBorder="1" applyAlignment="1">
      <alignment horizontal="center"/>
    </xf>
    <xf numFmtId="0" fontId="5" fillId="0" borderId="12" xfId="0" applyFont="1" applyBorder="1"/>
    <xf numFmtId="167" fontId="0" fillId="2" borderId="81" xfId="0" applyNumberFormat="1" applyFill="1" applyBorder="1"/>
    <xf numFmtId="167" fontId="5" fillId="2" borderId="88" xfId="0" applyNumberFormat="1" applyFont="1" applyFill="1" applyBorder="1" applyAlignment="1">
      <alignment horizontal="center"/>
    </xf>
    <xf numFmtId="9" fontId="5" fillId="2" borderId="88" xfId="0" applyNumberFormat="1" applyFont="1" applyFill="1" applyBorder="1" applyAlignment="1">
      <alignment horizontal="center"/>
    </xf>
    <xf numFmtId="0" fontId="5" fillId="2" borderId="88" xfId="0" applyFont="1" applyFill="1" applyBorder="1" applyAlignment="1">
      <alignment horizontal="center"/>
    </xf>
    <xf numFmtId="166" fontId="0" fillId="2" borderId="88" xfId="0" applyNumberFormat="1" applyFill="1" applyBorder="1" applyAlignment="1">
      <alignment horizontal="center"/>
    </xf>
    <xf numFmtId="49" fontId="4" fillId="2" borderId="82" xfId="0" applyNumberFormat="1" applyFont="1" applyFill="1" applyBorder="1"/>
    <xf numFmtId="49" fontId="5" fillId="2" borderId="89" xfId="0" applyNumberFormat="1" applyFont="1" applyFill="1" applyBorder="1" applyAlignment="1">
      <alignment horizontal="center"/>
    </xf>
    <xf numFmtId="166" fontId="5" fillId="2" borderId="89" xfId="0" applyNumberFormat="1" applyFont="1" applyFill="1" applyBorder="1"/>
    <xf numFmtId="0" fontId="5" fillId="2" borderId="89" xfId="0" applyFont="1" applyFill="1" applyBorder="1" applyAlignment="1">
      <alignment horizontal="center"/>
    </xf>
    <xf numFmtId="167" fontId="5" fillId="2" borderId="89" xfId="0" applyNumberFormat="1" applyFont="1" applyFill="1" applyBorder="1" applyAlignment="1">
      <alignment horizontal="center"/>
    </xf>
    <xf numFmtId="167" fontId="5" fillId="2" borderId="73" xfId="0" applyNumberFormat="1" applyFont="1" applyFill="1" applyBorder="1"/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91" xfId="0" applyFont="1" applyBorder="1"/>
    <xf numFmtId="0" fontId="5" fillId="2" borderId="88" xfId="0" applyFont="1" applyFill="1" applyBorder="1" applyAlignment="1" applyProtection="1">
      <alignment horizontal="center"/>
      <protection locked="0"/>
    </xf>
    <xf numFmtId="0" fontId="5" fillId="2" borderId="89" xfId="0" applyFont="1" applyFill="1" applyBorder="1" applyAlignment="1" applyProtection="1">
      <alignment horizontal="center"/>
      <protection locked="0"/>
    </xf>
    <xf numFmtId="9" fontId="5" fillId="2" borderId="88" xfId="0" applyNumberFormat="1" applyFont="1" applyFill="1" applyBorder="1" applyAlignment="1" applyProtection="1">
      <alignment horizontal="center"/>
      <protection locked="0"/>
    </xf>
    <xf numFmtId="166" fontId="5" fillId="2" borderId="89" xfId="0" applyNumberFormat="1" applyFont="1" applyFill="1" applyBorder="1" applyAlignment="1">
      <alignment horizontal="center"/>
    </xf>
    <xf numFmtId="167" fontId="0" fillId="0" borderId="87" xfId="0" applyNumberFormat="1" applyBorder="1"/>
    <xf numFmtId="175" fontId="0" fillId="0" borderId="0" xfId="1" applyFont="1"/>
    <xf numFmtId="177" fontId="5" fillId="0" borderId="0" xfId="0" applyNumberFormat="1" applyFont="1"/>
    <xf numFmtId="175" fontId="5" fillId="0" borderId="0" xfId="1" applyFont="1" applyFill="1" applyBorder="1" applyAlignment="1">
      <alignment horizontal="center"/>
    </xf>
    <xf numFmtId="175" fontId="5" fillId="0" borderId="0" xfId="1" applyFont="1"/>
    <xf numFmtId="169" fontId="0" fillId="0" borderId="0" xfId="0" applyNumberFormat="1"/>
    <xf numFmtId="0" fontId="4" fillId="0" borderId="0" xfId="0" applyFont="1"/>
    <xf numFmtId="0" fontId="7" fillId="5" borderId="1" xfId="0" applyFont="1" applyFill="1" applyBorder="1" applyAlignment="1">
      <alignment horizontal="left"/>
    </xf>
    <xf numFmtId="0" fontId="4" fillId="5" borderId="2" xfId="0" applyFont="1" applyFill="1" applyBorder="1"/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25" fillId="7" borderId="95" xfId="0" applyFont="1" applyFill="1" applyBorder="1" applyAlignment="1">
      <alignment horizontal="centerContinuous"/>
    </xf>
    <xf numFmtId="0" fontId="0" fillId="7" borderId="95" xfId="0" applyFill="1" applyBorder="1"/>
    <xf numFmtId="49" fontId="7" fillId="3" borderId="1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175" fontId="3" fillId="0" borderId="38" xfId="1" applyBorder="1"/>
    <xf numFmtId="175" fontId="3" fillId="0" borderId="40" xfId="1" applyBorder="1"/>
    <xf numFmtId="0" fontId="0" fillId="3" borderId="2" xfId="0" applyFill="1" applyBorder="1"/>
    <xf numFmtId="0" fontId="0" fillId="3" borderId="3" xfId="0" applyFill="1" applyBorder="1"/>
    <xf numFmtId="0" fontId="25" fillId="7" borderId="0" xfId="0" applyFont="1" applyFill="1" applyAlignment="1">
      <alignment horizontal="centerContinuous"/>
    </xf>
    <xf numFmtId="0" fontId="0" fillId="7" borderId="0" xfId="0" applyFill="1"/>
    <xf numFmtId="0" fontId="7" fillId="3" borderId="1" xfId="0" applyFont="1" applyFill="1" applyBorder="1"/>
    <xf numFmtId="0" fontId="7" fillId="3" borderId="2" xfId="0" applyFont="1" applyFill="1" applyBorder="1" applyAlignment="1">
      <alignment wrapText="1"/>
    </xf>
    <xf numFmtId="0" fontId="13" fillId="7" borderId="41" xfId="0" applyFont="1" applyFill="1" applyBorder="1" applyAlignment="1">
      <alignment horizontal="left"/>
    </xf>
    <xf numFmtId="0" fontId="0" fillId="7" borderId="42" xfId="0" applyFill="1" applyBorder="1"/>
    <xf numFmtId="167" fontId="20" fillId="0" borderId="0" xfId="1" applyNumberFormat="1" applyFont="1" applyBorder="1" applyProtection="1">
      <protection hidden="1"/>
    </xf>
    <xf numFmtId="0" fontId="5" fillId="0" borderId="6" xfId="0" applyFont="1" applyBorder="1" applyAlignment="1">
      <alignment wrapText="1"/>
    </xf>
    <xf numFmtId="0" fontId="5" fillId="0" borderId="6" xfId="0" applyFont="1" applyBorder="1"/>
    <xf numFmtId="0" fontId="0" fillId="0" borderId="60" xfId="0" applyBorder="1"/>
    <xf numFmtId="0" fontId="5" fillId="6" borderId="74" xfId="0" applyFont="1" applyFill="1" applyBorder="1" applyAlignment="1">
      <alignment horizontal="center" wrapText="1"/>
    </xf>
    <xf numFmtId="0" fontId="5" fillId="0" borderId="100" xfId="0" applyFont="1" applyBorder="1" applyAlignment="1">
      <alignment horizontal="center" wrapText="1"/>
    </xf>
    <xf numFmtId="0" fontId="5" fillId="5" borderId="79" xfId="0" applyFont="1" applyFill="1" applyBorder="1" applyAlignment="1">
      <alignment horizontal="center" wrapText="1"/>
    </xf>
    <xf numFmtId="167" fontId="5" fillId="0" borderId="67" xfId="0" applyNumberFormat="1" applyFont="1" applyBorder="1"/>
    <xf numFmtId="167" fontId="5" fillId="0" borderId="68" xfId="0" applyNumberFormat="1" applyFont="1" applyBorder="1"/>
    <xf numFmtId="0" fontId="5" fillId="0" borderId="50" xfId="0" applyFont="1" applyBorder="1" applyAlignment="1">
      <alignment wrapText="1"/>
    </xf>
    <xf numFmtId="0" fontId="8" fillId="0" borderId="0" xfId="0" applyFont="1" applyAlignment="1">
      <alignment horizontal="right"/>
    </xf>
    <xf numFmtId="0" fontId="24" fillId="0" borderId="68" xfId="0" applyFont="1" applyBorder="1" applyAlignment="1">
      <alignment horizontal="center" vertical="center"/>
    </xf>
    <xf numFmtId="0" fontId="24" fillId="0" borderId="93" xfId="0" applyFont="1" applyBorder="1" applyAlignment="1">
      <alignment horizontal="center" vertical="center"/>
    </xf>
    <xf numFmtId="0" fontId="5" fillId="0" borderId="101" xfId="0" applyFont="1" applyBorder="1" applyAlignment="1">
      <alignment wrapText="1"/>
    </xf>
    <xf numFmtId="0" fontId="5" fillId="0" borderId="58" xfId="0" applyFont="1" applyBorder="1" applyAlignment="1">
      <alignment wrapText="1"/>
    </xf>
    <xf numFmtId="0" fontId="5" fillId="0" borderId="58" xfId="0" applyFont="1" applyBorder="1"/>
    <xf numFmtId="0" fontId="5" fillId="0" borderId="9" xfId="0" applyFont="1" applyBorder="1"/>
    <xf numFmtId="0" fontId="0" fillId="0" borderId="102" xfId="0" applyBorder="1"/>
    <xf numFmtId="167" fontId="5" fillId="0" borderId="47" xfId="0" applyNumberFormat="1" applyFont="1" applyBorder="1"/>
    <xf numFmtId="175" fontId="5" fillId="0" borderId="59" xfId="1" applyFont="1" applyFill="1" applyBorder="1"/>
    <xf numFmtId="0" fontId="5" fillId="0" borderId="11" xfId="0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75" fontId="5" fillId="0" borderId="12" xfId="1" applyFont="1" applyFill="1" applyBorder="1" applyAlignment="1">
      <alignment horizontal="center"/>
    </xf>
    <xf numFmtId="173" fontId="5" fillId="0" borderId="32" xfId="2" applyNumberFormat="1" applyFont="1" applyFill="1" applyBorder="1"/>
    <xf numFmtId="49" fontId="4" fillId="0" borderId="0" xfId="0" applyNumberFormat="1" applyFont="1" applyProtection="1">
      <protection locked="0"/>
    </xf>
    <xf numFmtId="166" fontId="5" fillId="0" borderId="1" xfId="0" applyNumberFormat="1" applyFont="1" applyBorder="1"/>
    <xf numFmtId="166" fontId="5" fillId="0" borderId="103" xfId="0" applyNumberFormat="1" applyFont="1" applyBorder="1"/>
    <xf numFmtId="166" fontId="0" fillId="0" borderId="104" xfId="0" applyNumberFormat="1" applyBorder="1" applyProtection="1">
      <protection locked="0"/>
    </xf>
    <xf numFmtId="166" fontId="0" fillId="0" borderId="46" xfId="0" applyNumberFormat="1" applyBorder="1" applyProtection="1">
      <protection locked="0"/>
    </xf>
    <xf numFmtId="167" fontId="5" fillId="0" borderId="3" xfId="0" applyNumberFormat="1" applyFont="1" applyBorder="1"/>
    <xf numFmtId="0" fontId="6" fillId="0" borderId="0" xfId="0" applyFont="1"/>
    <xf numFmtId="49" fontId="5" fillId="3" borderId="23" xfId="0" applyNumberFormat="1" applyFont="1" applyFill="1" applyBorder="1" applyAlignment="1">
      <alignment horizontal="left"/>
    </xf>
    <xf numFmtId="175" fontId="5" fillId="2" borderId="6" xfId="1" applyFont="1" applyFill="1" applyBorder="1" applyAlignment="1">
      <alignment horizontal="center"/>
    </xf>
    <xf numFmtId="175" fontId="5" fillId="0" borderId="5" xfId="1" applyFont="1" applyFill="1" applyBorder="1" applyAlignment="1">
      <alignment horizontal="center"/>
    </xf>
    <xf numFmtId="175" fontId="5" fillId="2" borderId="5" xfId="1" applyFont="1" applyFill="1" applyBorder="1" applyAlignment="1">
      <alignment horizontal="center"/>
    </xf>
    <xf numFmtId="0" fontId="26" fillId="0" borderId="0" xfId="0" applyFont="1"/>
    <xf numFmtId="49" fontId="26" fillId="0" borderId="0" xfId="0" applyNumberFormat="1" applyFont="1" applyProtection="1">
      <protection locked="0"/>
    </xf>
    <xf numFmtId="0" fontId="5" fillId="0" borderId="9" xfId="0" applyFont="1" applyBorder="1" applyProtection="1">
      <protection locked="0"/>
    </xf>
    <xf numFmtId="175" fontId="5" fillId="0" borderId="0" xfId="1" applyFont="1" applyFill="1" applyBorder="1"/>
    <xf numFmtId="0" fontId="24" fillId="0" borderId="0" xfId="0" applyFont="1" applyAlignment="1">
      <alignment horizontal="center" vertical="center" wrapText="1"/>
    </xf>
    <xf numFmtId="0" fontId="0" fillId="0" borderId="12" xfId="0" applyBorder="1"/>
    <xf numFmtId="7" fontId="0" fillId="0" borderId="19" xfId="0" applyNumberFormat="1" applyBorder="1"/>
    <xf numFmtId="0" fontId="5" fillId="2" borderId="84" xfId="0" applyFont="1" applyFill="1" applyBorder="1" applyAlignment="1" applyProtection="1">
      <alignment horizontal="center" wrapText="1"/>
      <protection locked="0"/>
    </xf>
    <xf numFmtId="0" fontId="5" fillId="2" borderId="84" xfId="0" applyFont="1" applyFill="1" applyBorder="1" applyAlignment="1" applyProtection="1">
      <alignment horizontal="center" vertical="top" wrapText="1"/>
      <protection locked="0"/>
    </xf>
    <xf numFmtId="166" fontId="5" fillId="0" borderId="92" xfId="0" applyNumberFormat="1" applyFont="1" applyBorder="1"/>
    <xf numFmtId="166" fontId="0" fillId="0" borderId="111" xfId="0" applyNumberFormat="1" applyBorder="1" applyProtection="1">
      <protection locked="0"/>
    </xf>
    <xf numFmtId="0" fontId="15" fillId="0" borderId="0" xfId="0" applyFont="1" applyAlignment="1">
      <alignment horizontal="left" wrapText="1"/>
    </xf>
    <xf numFmtId="167" fontId="5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49" fontId="5" fillId="0" borderId="17" xfId="0" applyNumberFormat="1" applyFont="1" applyBorder="1"/>
    <xf numFmtId="49" fontId="25" fillId="0" borderId="4" xfId="0" applyNumberFormat="1" applyFont="1" applyBorder="1"/>
    <xf numFmtId="49" fontId="25" fillId="0" borderId="5" xfId="0" applyNumberFormat="1" applyFont="1" applyBorder="1" applyAlignment="1">
      <alignment horizontal="center"/>
    </xf>
    <xf numFmtId="0" fontId="26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49" fontId="0" fillId="0" borderId="17" xfId="0" applyNumberFormat="1" applyBorder="1"/>
    <xf numFmtId="167" fontId="0" fillId="0" borderId="18" xfId="0" applyNumberFormat="1" applyBorder="1"/>
    <xf numFmtId="49" fontId="0" fillId="0" borderId="4" xfId="0" applyNumberFormat="1" applyBorder="1"/>
    <xf numFmtId="49" fontId="0" fillId="0" borderId="5" xfId="0" applyNumberFormat="1" applyBorder="1" applyAlignment="1">
      <alignment horizontal="left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8" xfId="0" applyFont="1" applyBorder="1" applyAlignment="1" applyProtection="1">
      <alignment vertical="center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49" fontId="0" fillId="0" borderId="18" xfId="0" applyNumberFormat="1" applyBorder="1"/>
    <xf numFmtId="49" fontId="0" fillId="0" borderId="5" xfId="0" applyNumberFormat="1" applyBorder="1"/>
    <xf numFmtId="4" fontId="25" fillId="0" borderId="5" xfId="0" applyNumberFormat="1" applyFont="1" applyBorder="1"/>
    <xf numFmtId="4" fontId="0" fillId="0" borderId="5" xfId="0" applyNumberFormat="1" applyBorder="1"/>
    <xf numFmtId="4" fontId="0" fillId="0" borderId="18" xfId="0" applyNumberFormat="1" applyBorder="1"/>
    <xf numFmtId="4" fontId="0" fillId="0" borderId="11" xfId="0" applyNumberForma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4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>
      <alignment horizontal="center"/>
    </xf>
    <xf numFmtId="49" fontId="5" fillId="0" borderId="0" xfId="0" applyNumberFormat="1" applyFont="1" applyProtection="1">
      <protection locked="0"/>
    </xf>
    <xf numFmtId="49" fontId="0" fillId="2" borderId="88" xfId="0" applyNumberForma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  <protection locked="0"/>
    </xf>
    <xf numFmtId="166" fontId="5" fillId="0" borderId="11" xfId="0" applyNumberFormat="1" applyFont="1" applyBorder="1"/>
    <xf numFmtId="166" fontId="5" fillId="0" borderId="5" xfId="0" applyNumberFormat="1" applyFont="1" applyBorder="1" applyAlignment="1">
      <alignment horizontal="center"/>
    </xf>
    <xf numFmtId="0" fontId="0" fillId="0" borderId="72" xfId="0" applyBorder="1"/>
    <xf numFmtId="0" fontId="0" fillId="0" borderId="67" xfId="0" applyBorder="1"/>
    <xf numFmtId="0" fontId="5" fillId="2" borderId="88" xfId="0" applyFont="1" applyFill="1" applyBorder="1" applyAlignment="1">
      <alignment horizontal="center" wrapText="1"/>
    </xf>
    <xf numFmtId="0" fontId="5" fillId="2" borderId="89" xfId="0" applyFont="1" applyFill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49" fontId="3" fillId="0" borderId="17" xfId="0" applyNumberFormat="1" applyFont="1" applyBorder="1"/>
    <xf numFmtId="49" fontId="3" fillId="0" borderId="4" xfId="0" applyNumberFormat="1" applyFont="1" applyBorder="1"/>
    <xf numFmtId="167" fontId="3" fillId="3" borderId="24" xfId="0" applyNumberFormat="1" applyFont="1" applyFill="1" applyBorder="1" applyAlignment="1">
      <alignment horizontal="left"/>
    </xf>
    <xf numFmtId="167" fontId="3" fillId="3" borderId="26" xfId="0" applyNumberFormat="1" applyFont="1" applyFill="1" applyBorder="1" applyAlignment="1">
      <alignment horizontal="left"/>
    </xf>
    <xf numFmtId="0" fontId="5" fillId="0" borderId="74" xfId="0" applyFont="1" applyBorder="1" applyAlignment="1">
      <alignment horizontal="center"/>
    </xf>
    <xf numFmtId="0" fontId="5" fillId="0" borderId="68" xfId="0" applyFont="1" applyBorder="1" applyProtection="1">
      <protection locked="0"/>
    </xf>
    <xf numFmtId="167" fontId="5" fillId="0" borderId="67" xfId="0" applyNumberFormat="1" applyFont="1" applyBorder="1" applyProtection="1">
      <protection locked="0"/>
    </xf>
    <xf numFmtId="0" fontId="5" fillId="0" borderId="1" xfId="0" applyFont="1" applyBorder="1" applyAlignment="1" applyProtection="1">
      <alignment horizontal="left"/>
      <protection locked="0"/>
    </xf>
    <xf numFmtId="167" fontId="3" fillId="3" borderId="27" xfId="0" applyNumberFormat="1" applyFont="1" applyFill="1" applyBorder="1" applyAlignment="1">
      <alignment horizontal="left" wrapText="1"/>
    </xf>
    <xf numFmtId="166" fontId="0" fillId="0" borderId="46" xfId="0" applyNumberFormat="1" applyBorder="1" applyAlignment="1" applyProtection="1">
      <alignment horizontal="center"/>
      <protection locked="0"/>
    </xf>
    <xf numFmtId="49" fontId="15" fillId="0" borderId="0" xfId="0" applyNumberFormat="1" applyFont="1" applyAlignment="1">
      <alignment horizontal="center"/>
    </xf>
    <xf numFmtId="0" fontId="5" fillId="0" borderId="104" xfId="0" applyFont="1" applyBorder="1" applyProtection="1">
      <protection locked="0"/>
    </xf>
    <xf numFmtId="166" fontId="5" fillId="0" borderId="113" xfId="0" applyNumberFormat="1" applyFont="1" applyBorder="1"/>
    <xf numFmtId="166" fontId="0" fillId="0" borderId="107" xfId="0" applyNumberFormat="1" applyBorder="1" applyAlignment="1" applyProtection="1">
      <alignment horizontal="center"/>
      <protection locked="0"/>
    </xf>
    <xf numFmtId="166" fontId="5" fillId="0" borderId="14" xfId="0" applyNumberFormat="1" applyFont="1" applyBorder="1"/>
    <xf numFmtId="166" fontId="5" fillId="0" borderId="98" xfId="0" applyNumberFormat="1" applyFont="1" applyBorder="1"/>
    <xf numFmtId="166" fontId="5" fillId="0" borderId="35" xfId="0" applyNumberFormat="1" applyFont="1" applyBorder="1"/>
    <xf numFmtId="0" fontId="5" fillId="2" borderId="89" xfId="0" applyFont="1" applyFill="1" applyBorder="1" applyAlignment="1" applyProtection="1">
      <alignment horizontal="center" wrapText="1"/>
      <protection locked="0"/>
    </xf>
    <xf numFmtId="171" fontId="21" fillId="0" borderId="72" xfId="0" applyNumberFormat="1" applyFont="1" applyBorder="1" applyAlignment="1">
      <alignment horizontal="left"/>
    </xf>
    <xf numFmtId="171" fontId="21" fillId="0" borderId="73" xfId="0" applyNumberFormat="1" applyFont="1" applyBorder="1"/>
    <xf numFmtId="171" fontId="21" fillId="0" borderId="69" xfId="0" applyNumberFormat="1" applyFont="1" applyBorder="1" applyAlignment="1">
      <alignment horizontal="left"/>
    </xf>
    <xf numFmtId="171" fontId="21" fillId="0" borderId="71" xfId="0" applyNumberFormat="1" applyFont="1" applyBorder="1"/>
    <xf numFmtId="49" fontId="2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 applyProtection="1">
      <alignment horizontal="center"/>
      <protection locked="0"/>
    </xf>
    <xf numFmtId="0" fontId="5" fillId="0" borderId="112" xfId="0" applyFont="1" applyBorder="1" applyAlignment="1">
      <alignment horizontal="center"/>
    </xf>
    <xf numFmtId="176" fontId="5" fillId="0" borderId="73" xfId="1" applyNumberFormat="1" applyFont="1" applyBorder="1" applyAlignment="1" applyProtection="1">
      <alignment horizontal="center"/>
    </xf>
    <xf numFmtId="176" fontId="5" fillId="0" borderId="68" xfId="1" applyNumberFormat="1" applyFont="1" applyBorder="1" applyAlignment="1" applyProtection="1">
      <alignment horizontal="center"/>
    </xf>
    <xf numFmtId="176" fontId="5" fillId="0" borderId="30" xfId="1" applyNumberFormat="1" applyFont="1" applyBorder="1" applyAlignment="1" applyProtection="1">
      <alignment horizontal="center"/>
    </xf>
    <xf numFmtId="187" fontId="5" fillId="0" borderId="73" xfId="0" applyNumberFormat="1" applyFont="1" applyBorder="1" applyAlignment="1">
      <alignment horizontal="center"/>
    </xf>
    <xf numFmtId="187" fontId="5" fillId="0" borderId="68" xfId="0" applyNumberFormat="1" applyFont="1" applyBorder="1" applyAlignment="1">
      <alignment horizontal="center"/>
    </xf>
    <xf numFmtId="187" fontId="5" fillId="0" borderId="97" xfId="0" applyNumberFormat="1" applyFont="1" applyBorder="1" applyAlignment="1">
      <alignment horizontal="center"/>
    </xf>
    <xf numFmtId="187" fontId="5" fillId="0" borderId="71" xfId="0" applyNumberFormat="1" applyFont="1" applyBorder="1" applyAlignment="1">
      <alignment horizontal="center"/>
    </xf>
    <xf numFmtId="0" fontId="20" fillId="0" borderId="112" xfId="0" applyFont="1" applyBorder="1" applyAlignment="1">
      <alignment horizontal="center"/>
    </xf>
    <xf numFmtId="176" fontId="5" fillId="0" borderId="71" xfId="1" applyNumberFormat="1" applyFont="1" applyBorder="1" applyAlignment="1" applyProtection="1">
      <alignment horizontal="center"/>
    </xf>
    <xf numFmtId="49" fontId="5" fillId="0" borderId="113" xfId="0" applyNumberFormat="1" applyFont="1" applyBorder="1" applyProtection="1">
      <protection locked="0"/>
    </xf>
    <xf numFmtId="166" fontId="0" fillId="0" borderId="70" xfId="0" applyNumberFormat="1" applyBorder="1" applyProtection="1">
      <protection locked="0"/>
    </xf>
    <xf numFmtId="176" fontId="5" fillId="0" borderId="105" xfId="1" applyNumberFormat="1" applyFont="1" applyBorder="1" applyAlignment="1" applyProtection="1">
      <alignment horizontal="center"/>
    </xf>
    <xf numFmtId="167" fontId="5" fillId="0" borderId="69" xfId="0" applyNumberFormat="1" applyFont="1" applyBorder="1"/>
    <xf numFmtId="167" fontId="5" fillId="0" borderId="70" xfId="0" applyNumberFormat="1" applyFont="1" applyBorder="1"/>
    <xf numFmtId="167" fontId="5" fillId="0" borderId="71" xfId="0" applyNumberFormat="1" applyFont="1" applyBorder="1"/>
    <xf numFmtId="0" fontId="0" fillId="0" borderId="15" xfId="0" applyBorder="1"/>
    <xf numFmtId="0" fontId="3" fillId="0" borderId="112" xfId="0" applyFont="1" applyBorder="1" applyAlignment="1">
      <alignment horizontal="center"/>
    </xf>
    <xf numFmtId="0" fontId="0" fillId="7" borderId="94" xfId="0" applyFill="1" applyBorder="1" applyAlignment="1">
      <alignment horizontal="centerContinuous"/>
    </xf>
    <xf numFmtId="0" fontId="0" fillId="7" borderId="98" xfId="0" applyFill="1" applyBorder="1" applyAlignment="1">
      <alignment horizontal="centerContinuous"/>
    </xf>
    <xf numFmtId="0" fontId="5" fillId="0" borderId="5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49" fontId="3" fillId="0" borderId="0" xfId="0" applyNumberFormat="1" applyFont="1" applyProtection="1">
      <protection locked="0"/>
    </xf>
    <xf numFmtId="0" fontId="26" fillId="7" borderId="95" xfId="0" applyFont="1" applyFill="1" applyBorder="1" applyAlignment="1">
      <alignment horizontal="centerContinuous"/>
    </xf>
    <xf numFmtId="0" fontId="26" fillId="7" borderId="0" xfId="0" applyFont="1" applyFill="1" applyAlignment="1">
      <alignment horizontal="centerContinuous"/>
    </xf>
    <xf numFmtId="0" fontId="3" fillId="0" borderId="67" xfId="0" applyFont="1" applyBorder="1"/>
    <xf numFmtId="4" fontId="0" fillId="0" borderId="5" xfId="0" applyNumberFormat="1" applyBorder="1" applyAlignment="1" applyProtection="1">
      <alignment horizontal="right"/>
      <protection locked="0"/>
    </xf>
    <xf numFmtId="49" fontId="8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wrapText="1"/>
    </xf>
    <xf numFmtId="1" fontId="30" fillId="0" borderId="0" xfId="0" applyNumberFormat="1" applyFont="1" applyAlignment="1" applyProtection="1">
      <alignment horizontal="center"/>
      <protection locked="0"/>
    </xf>
    <xf numFmtId="4" fontId="21" fillId="4" borderId="57" xfId="0" applyNumberFormat="1" applyFont="1" applyFill="1" applyBorder="1" applyAlignment="1" applyProtection="1">
      <alignment horizontal="right"/>
      <protection hidden="1"/>
    </xf>
    <xf numFmtId="4" fontId="21" fillId="0" borderId="17" xfId="0" applyNumberFormat="1" applyFont="1" applyBorder="1" applyProtection="1">
      <protection hidden="1"/>
    </xf>
    <xf numFmtId="4" fontId="21" fillId="0" borderId="17" xfId="0" applyNumberFormat="1" applyFont="1" applyBorder="1" applyAlignment="1" applyProtection="1">
      <alignment wrapText="1"/>
      <protection hidden="1"/>
    </xf>
    <xf numFmtId="0" fontId="20" fillId="0" borderId="18" xfId="0" applyFont="1" applyBorder="1" applyAlignment="1" applyProtection="1">
      <alignment horizontal="center"/>
      <protection locked="0"/>
    </xf>
    <xf numFmtId="0" fontId="5" fillId="0" borderId="18" xfId="0" applyFont="1" applyBorder="1" applyAlignment="1">
      <alignment horizontal="center" wrapText="1"/>
    </xf>
    <xf numFmtId="0" fontId="5" fillId="0" borderId="18" xfId="0" applyFont="1" applyBorder="1" applyAlignment="1" applyProtection="1">
      <alignment horizontal="center" wrapText="1"/>
      <protection locked="0"/>
    </xf>
    <xf numFmtId="2" fontId="20" fillId="0" borderId="18" xfId="0" applyNumberFormat="1" applyFont="1" applyBorder="1" applyAlignment="1" applyProtection="1">
      <alignment horizontal="center" wrapText="1"/>
      <protection locked="0"/>
    </xf>
    <xf numFmtId="180" fontId="20" fillId="0" borderId="19" xfId="0" applyNumberFormat="1" applyFont="1" applyBorder="1" applyAlignment="1">
      <alignment horizontal="center" wrapText="1"/>
    </xf>
    <xf numFmtId="0" fontId="5" fillId="0" borderId="44" xfId="0" applyFont="1" applyBorder="1" applyAlignment="1">
      <alignment horizontal="center"/>
    </xf>
    <xf numFmtId="49" fontId="21" fillId="0" borderId="18" xfId="0" applyNumberFormat="1" applyFont="1" applyBorder="1" applyAlignment="1" applyProtection="1">
      <alignment horizontal="center" wrapText="1"/>
      <protection locked="0"/>
    </xf>
    <xf numFmtId="4" fontId="20" fillId="4" borderId="57" xfId="0" applyNumberFormat="1" applyFont="1" applyFill="1" applyBorder="1" applyAlignment="1" applyProtection="1">
      <alignment horizontal="right" wrapText="1"/>
      <protection hidden="1"/>
    </xf>
    <xf numFmtId="49" fontId="20" fillId="0" borderId="18" xfId="0" applyNumberFormat="1" applyFont="1" applyBorder="1" applyAlignment="1" applyProtection="1">
      <alignment horizontal="center" wrapText="1"/>
      <protection locked="0"/>
    </xf>
    <xf numFmtId="4" fontId="20" fillId="4" borderId="57" xfId="0" applyNumberFormat="1" applyFont="1" applyFill="1" applyBorder="1" applyAlignment="1" applyProtection="1">
      <alignment horizontal="right"/>
      <protection hidden="1"/>
    </xf>
    <xf numFmtId="49" fontId="5" fillId="0" borderId="1" xfId="0" applyNumberFormat="1" applyFont="1" applyBorder="1" applyProtection="1">
      <protection locked="0"/>
    </xf>
    <xf numFmtId="4" fontId="21" fillId="4" borderId="117" xfId="0" applyNumberFormat="1" applyFont="1" applyFill="1" applyBorder="1" applyProtection="1">
      <protection hidden="1"/>
    </xf>
    <xf numFmtId="4" fontId="20" fillId="4" borderId="109" xfId="0" applyNumberFormat="1" applyFont="1" applyFill="1" applyBorder="1" applyAlignment="1" applyProtection="1">
      <alignment horizontal="right"/>
      <protection hidden="1"/>
    </xf>
    <xf numFmtId="49" fontId="20" fillId="0" borderId="56" xfId="0" applyNumberFormat="1" applyFont="1" applyBorder="1" applyAlignment="1" applyProtection="1">
      <alignment horizontal="center" wrapText="1"/>
      <protection locked="0"/>
    </xf>
    <xf numFmtId="182" fontId="20" fillId="0" borderId="56" xfId="0" applyNumberFormat="1" applyFont="1" applyBorder="1" applyAlignment="1" applyProtection="1">
      <alignment horizontal="center" wrapText="1"/>
      <protection locked="0"/>
    </xf>
    <xf numFmtId="2" fontId="20" fillId="0" borderId="56" xfId="0" applyNumberFormat="1" applyFont="1" applyBorder="1" applyAlignment="1" applyProtection="1">
      <alignment horizontal="right"/>
      <protection locked="0"/>
    </xf>
    <xf numFmtId="177" fontId="20" fillId="0" borderId="60" xfId="1" applyNumberFormat="1" applyFont="1" applyBorder="1" applyProtection="1">
      <protection hidden="1"/>
    </xf>
    <xf numFmtId="175" fontId="20" fillId="0" borderId="116" xfId="0" applyNumberFormat="1" applyFont="1" applyBorder="1" applyProtection="1">
      <protection hidden="1"/>
    </xf>
    <xf numFmtId="0" fontId="5" fillId="0" borderId="19" xfId="0" applyFont="1" applyBorder="1" applyAlignment="1" applyProtection="1">
      <alignment horizontal="center" wrapText="1"/>
      <protection locked="0"/>
    </xf>
    <xf numFmtId="49" fontId="20" fillId="0" borderId="19" xfId="0" applyNumberFormat="1" applyFont="1" applyBorder="1" applyAlignment="1" applyProtection="1">
      <alignment horizontal="center" wrapText="1"/>
      <protection locked="0"/>
    </xf>
    <xf numFmtId="49" fontId="20" fillId="0" borderId="60" xfId="0" applyNumberFormat="1" applyFont="1" applyBorder="1" applyAlignment="1" applyProtection="1">
      <alignment horizontal="center" wrapText="1"/>
      <protection locked="0"/>
    </xf>
    <xf numFmtId="0" fontId="5" fillId="0" borderId="118" xfId="0" applyFont="1" applyBorder="1" applyAlignment="1" applyProtection="1">
      <alignment horizontal="center" wrapText="1"/>
      <protection locked="0"/>
    </xf>
    <xf numFmtId="182" fontId="20" fillId="0" borderId="55" xfId="0" applyNumberFormat="1" applyFont="1" applyBorder="1" applyAlignment="1" applyProtection="1">
      <alignment horizontal="center" wrapText="1"/>
      <protection locked="0"/>
    </xf>
    <xf numFmtId="4" fontId="21" fillId="4" borderId="33" xfId="0" applyNumberFormat="1" applyFont="1" applyFill="1" applyBorder="1" applyProtection="1">
      <protection hidden="1"/>
    </xf>
    <xf numFmtId="0" fontId="3" fillId="0" borderId="0" xfId="0" applyFont="1"/>
    <xf numFmtId="44" fontId="20" fillId="0" borderId="118" xfId="0" applyNumberFormat="1" applyFont="1" applyBorder="1" applyAlignment="1" applyProtection="1">
      <alignment horizontal="center" wrapText="1"/>
      <protection locked="0"/>
    </xf>
    <xf numFmtId="44" fontId="20" fillId="0" borderId="18" xfId="0" applyNumberFormat="1" applyFont="1" applyBorder="1" applyAlignment="1" applyProtection="1">
      <alignment horizontal="center" wrapText="1"/>
      <protection locked="0"/>
    </xf>
    <xf numFmtId="0" fontId="21" fillId="0" borderId="18" xfId="0" applyFont="1" applyBorder="1" applyAlignment="1" applyProtection="1">
      <alignment horizontal="center" wrapText="1"/>
      <protection locked="0"/>
    </xf>
    <xf numFmtId="0" fontId="21" fillId="0" borderId="21" xfId="0" applyFont="1" applyBorder="1" applyAlignment="1" applyProtection="1">
      <alignment horizontal="right"/>
      <protection locked="0"/>
    </xf>
    <xf numFmtId="44" fontId="21" fillId="0" borderId="18" xfId="0" applyNumberFormat="1" applyFont="1" applyBorder="1" applyAlignment="1" applyProtection="1">
      <alignment horizontal="center" wrapText="1"/>
      <protection locked="0"/>
    </xf>
    <xf numFmtId="44" fontId="20" fillId="0" borderId="44" xfId="0" applyNumberFormat="1" applyFont="1" applyBorder="1" applyProtection="1">
      <protection hidden="1"/>
    </xf>
    <xf numFmtId="44" fontId="20" fillId="0" borderId="19" xfId="1" applyNumberFormat="1" applyFont="1" applyBorder="1" applyProtection="1">
      <protection hidden="1"/>
    </xf>
    <xf numFmtId="0" fontId="5" fillId="0" borderId="0" xfId="0" applyFont="1" applyAlignment="1">
      <alignment horizontal="right" wrapText="1"/>
    </xf>
    <xf numFmtId="0" fontId="5" fillId="0" borderId="14" xfId="0" applyFont="1" applyBorder="1"/>
    <xf numFmtId="0" fontId="5" fillId="0" borderId="98" xfId="0" applyFont="1" applyBorder="1"/>
    <xf numFmtId="0" fontId="5" fillId="0" borderId="35" xfId="0" applyFont="1" applyBorder="1"/>
    <xf numFmtId="0" fontId="5" fillId="6" borderId="35" xfId="0" applyFont="1" applyFill="1" applyBorder="1"/>
    <xf numFmtId="0" fontId="5" fillId="6" borderId="1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 wrapText="1"/>
    </xf>
    <xf numFmtId="0" fontId="5" fillId="6" borderId="45" xfId="0" applyFont="1" applyFill="1" applyBorder="1" applyAlignment="1">
      <alignment horizontal="center" wrapText="1"/>
    </xf>
    <xf numFmtId="0" fontId="0" fillId="0" borderId="33" xfId="0" applyBorder="1" applyAlignment="1">
      <alignment horizontal="left"/>
    </xf>
    <xf numFmtId="0" fontId="0" fillId="0" borderId="57" xfId="0" applyBorder="1" applyAlignment="1">
      <alignment horizontal="center" wrapText="1"/>
    </xf>
    <xf numFmtId="2" fontId="0" fillId="0" borderId="119" xfId="0" applyNumberFormat="1" applyBorder="1" applyAlignment="1">
      <alignment horizontal="center"/>
    </xf>
    <xf numFmtId="1" fontId="0" fillId="11" borderId="40" xfId="0" applyNumberFormat="1" applyFill="1" applyBorder="1" applyAlignment="1">
      <alignment horizontal="center"/>
    </xf>
    <xf numFmtId="183" fontId="0" fillId="0" borderId="40" xfId="0" applyNumberFormat="1" applyBorder="1" applyAlignment="1">
      <alignment horizontal="right"/>
    </xf>
    <xf numFmtId="183" fontId="0" fillId="0" borderId="73" xfId="0" applyNumberFormat="1" applyBorder="1" applyAlignment="1">
      <alignment horizontal="right"/>
    </xf>
    <xf numFmtId="183" fontId="0" fillId="0" borderId="0" xfId="0" applyNumberFormat="1"/>
    <xf numFmtId="2" fontId="5" fillId="0" borderId="0" xfId="0" applyNumberFormat="1" applyFont="1"/>
    <xf numFmtId="187" fontId="0" fillId="0" borderId="0" xfId="0" applyNumberFormat="1"/>
    <xf numFmtId="2" fontId="0" fillId="0" borderId="59" xfId="0" applyNumberFormat="1" applyBorder="1" applyAlignment="1">
      <alignment horizontal="center"/>
    </xf>
    <xf numFmtId="2" fontId="0" fillId="0" borderId="0" xfId="0" applyNumberFormat="1"/>
    <xf numFmtId="0" fontId="0" fillId="0" borderId="20" xfId="0" applyBorder="1" applyAlignment="1">
      <alignment horizontal="left"/>
    </xf>
    <xf numFmtId="0" fontId="0" fillId="0" borderId="120" xfId="0" applyBorder="1" applyAlignment="1">
      <alignment horizontal="center" wrapText="1"/>
    </xf>
    <xf numFmtId="2" fontId="0" fillId="0" borderId="121" xfId="0" applyNumberFormat="1" applyBorder="1" applyAlignment="1">
      <alignment horizontal="center"/>
    </xf>
    <xf numFmtId="1" fontId="0" fillId="11" borderId="38" xfId="0" applyNumberFormat="1" applyFill="1" applyBorder="1" applyAlignment="1">
      <alignment horizontal="center"/>
    </xf>
    <xf numFmtId="183" fontId="0" fillId="0" borderId="38" xfId="0" applyNumberFormat="1" applyBorder="1" applyAlignment="1">
      <alignment horizontal="right"/>
    </xf>
    <xf numFmtId="183" fontId="0" fillId="0" borderId="68" xfId="0" applyNumberForma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9" xfId="0" applyBorder="1" applyAlignment="1">
      <alignment horizontal="center" wrapText="1"/>
    </xf>
    <xf numFmtId="0" fontId="5" fillId="7" borderId="95" xfId="0" applyFont="1" applyFill="1" applyBorder="1" applyAlignment="1">
      <alignment horizontal="right"/>
    </xf>
    <xf numFmtId="183" fontId="5" fillId="7" borderId="96" xfId="2" applyNumberFormat="1" applyFont="1" applyFill="1" applyBorder="1" applyAlignment="1">
      <alignment horizontal="right"/>
    </xf>
    <xf numFmtId="0" fontId="3" fillId="0" borderId="20" xfId="0" applyFont="1" applyBorder="1" applyAlignment="1">
      <alignment horizontal="left"/>
    </xf>
    <xf numFmtId="0" fontId="0" fillId="0" borderId="117" xfId="0" applyBorder="1" applyAlignment="1">
      <alignment horizontal="left"/>
    </xf>
    <xf numFmtId="0" fontId="0" fillId="0" borderId="109" xfId="0" applyBorder="1" applyAlignment="1">
      <alignment horizontal="center" wrapText="1"/>
    </xf>
    <xf numFmtId="2" fontId="0" fillId="0" borderId="122" xfId="0" applyNumberFormat="1" applyBorder="1" applyAlignment="1">
      <alignment horizontal="center"/>
    </xf>
    <xf numFmtId="0" fontId="3" fillId="0" borderId="83" xfId="0" applyFont="1" applyBorder="1" applyAlignment="1">
      <alignment horizontal="left"/>
    </xf>
    <xf numFmtId="0" fontId="0" fillId="0" borderId="89" xfId="0" applyBorder="1" applyAlignment="1">
      <alignment horizontal="center" wrapText="1"/>
    </xf>
    <xf numFmtId="2" fontId="0" fillId="0" borderId="123" xfId="0" applyNumberFormat="1" applyBorder="1" applyAlignment="1">
      <alignment horizontal="center"/>
    </xf>
    <xf numFmtId="0" fontId="0" fillId="7" borderId="124" xfId="0" applyFill="1" applyBorder="1"/>
    <xf numFmtId="183" fontId="5" fillId="7" borderId="30" xfId="2" applyNumberFormat="1" applyFont="1" applyFill="1" applyBorder="1" applyAlignment="1">
      <alignment horizontal="center"/>
    </xf>
    <xf numFmtId="0" fontId="7" fillId="3" borderId="41" xfId="0" applyFont="1" applyFill="1" applyBorder="1" applyAlignment="1">
      <alignment horizontal="left"/>
    </xf>
    <xf numFmtId="0" fontId="4" fillId="3" borderId="42" xfId="0" applyFont="1" applyFill="1" applyBorder="1" applyAlignment="1">
      <alignment wrapText="1"/>
    </xf>
    <xf numFmtId="0" fontId="5" fillId="3" borderId="42" xfId="0" applyFont="1" applyFill="1" applyBorder="1" applyAlignment="1">
      <alignment horizontal="center" wrapText="1"/>
    </xf>
    <xf numFmtId="0" fontId="0" fillId="3" borderId="42" xfId="0" applyFill="1" applyBorder="1"/>
    <xf numFmtId="0" fontId="0" fillId="3" borderId="43" xfId="0" applyFill="1" applyBorder="1"/>
    <xf numFmtId="0" fontId="0" fillId="0" borderId="77" xfId="0" applyBorder="1" applyAlignment="1">
      <alignment horizontal="left"/>
    </xf>
    <xf numFmtId="0" fontId="0" fillId="0" borderId="125" xfId="0" applyBorder="1" applyAlignment="1">
      <alignment horizontal="left" wrapText="1"/>
    </xf>
    <xf numFmtId="2" fontId="0" fillId="0" borderId="85" xfId="0" applyNumberFormat="1" applyBorder="1" applyAlignment="1">
      <alignment horizontal="center"/>
    </xf>
    <xf numFmtId="1" fontId="0" fillId="11" borderId="100" xfId="0" applyNumberFormat="1" applyFill="1" applyBorder="1" applyAlignment="1">
      <alignment horizontal="center"/>
    </xf>
    <xf numFmtId="183" fontId="5" fillId="7" borderId="30" xfId="0" applyNumberFormat="1" applyFont="1" applyFill="1" applyBorder="1"/>
    <xf numFmtId="0" fontId="5" fillId="0" borderId="72" xfId="0" applyFont="1" applyBorder="1"/>
    <xf numFmtId="175" fontId="3" fillId="12" borderId="40" xfId="1" applyFill="1" applyBorder="1"/>
    <xf numFmtId="0" fontId="5" fillId="0" borderId="67" xfId="0" applyFont="1" applyBorder="1"/>
    <xf numFmtId="175" fontId="3" fillId="12" borderId="38" xfId="1" applyFill="1" applyBorder="1"/>
    <xf numFmtId="2" fontId="0" fillId="11" borderId="40" xfId="0" applyNumberFormat="1" applyFill="1" applyBorder="1" applyAlignment="1">
      <alignment horizontal="center"/>
    </xf>
    <xf numFmtId="184" fontId="3" fillId="12" borderId="38" xfId="1" applyNumberFormat="1" applyFill="1" applyBorder="1"/>
    <xf numFmtId="183" fontId="5" fillId="7" borderId="99" xfId="2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1" fontId="4" fillId="0" borderId="0" xfId="0" applyNumberFormat="1" applyFont="1"/>
    <xf numFmtId="1" fontId="7" fillId="0" borderId="0" xfId="0" applyNumberFormat="1" applyFont="1"/>
    <xf numFmtId="49" fontId="3" fillId="0" borderId="18" xfId="0" applyNumberFormat="1" applyFont="1" applyBorder="1" applyAlignment="1">
      <alignment horizontal="center"/>
    </xf>
    <xf numFmtId="0" fontId="5" fillId="0" borderId="87" xfId="0" applyFont="1" applyBorder="1" applyAlignment="1" applyProtection="1">
      <alignment horizontal="center"/>
      <protection locked="0"/>
    </xf>
    <xf numFmtId="0" fontId="5" fillId="0" borderId="115" xfId="0" applyFont="1" applyBorder="1" applyAlignment="1" applyProtection="1">
      <alignment horizontal="center"/>
      <protection locked="0"/>
    </xf>
    <xf numFmtId="0" fontId="3" fillId="0" borderId="59" xfId="0" applyFont="1" applyBorder="1" applyAlignment="1">
      <alignment horizontal="center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58" xfId="0" applyFont="1" applyBorder="1" applyAlignment="1" applyProtection="1">
      <alignment horizontal="center"/>
      <protection locked="0"/>
    </xf>
    <xf numFmtId="0" fontId="5" fillId="0" borderId="132" xfId="0" applyFont="1" applyBorder="1" applyAlignment="1" applyProtection="1">
      <alignment horizontal="center"/>
      <protection locked="0"/>
    </xf>
    <xf numFmtId="0" fontId="5" fillId="0" borderId="53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49" fontId="3" fillId="0" borderId="20" xfId="0" applyNumberFormat="1" applyFont="1" applyBorder="1"/>
    <xf numFmtId="49" fontId="3" fillId="0" borderId="21" xfId="0" applyNumberFormat="1" applyFont="1" applyBorder="1" applyAlignment="1">
      <alignment horizontal="center"/>
    </xf>
    <xf numFmtId="0" fontId="5" fillId="0" borderId="57" xfId="0" applyFont="1" applyBorder="1" applyAlignment="1" applyProtection="1">
      <alignment horizontal="center"/>
      <protection locked="0"/>
    </xf>
    <xf numFmtId="0" fontId="5" fillId="0" borderId="133" xfId="0" applyFont="1" applyBorder="1" applyAlignment="1" applyProtection="1">
      <alignment horizontal="center"/>
      <protection locked="0"/>
    </xf>
    <xf numFmtId="49" fontId="3" fillId="0" borderId="5" xfId="0" applyNumberFormat="1" applyFont="1" applyBorder="1" applyAlignment="1">
      <alignment horizontal="center" wrapText="1"/>
    </xf>
    <xf numFmtId="0" fontId="5" fillId="0" borderId="132" xfId="0" applyFont="1" applyBorder="1" applyAlignment="1" applyProtection="1">
      <alignment horizontal="center" wrapText="1"/>
      <protection locked="0"/>
    </xf>
    <xf numFmtId="0" fontId="5" fillId="0" borderId="5" xfId="0" applyFont="1" applyBorder="1" applyAlignment="1" applyProtection="1">
      <alignment horizontal="center" wrapText="1"/>
      <protection locked="0"/>
    </xf>
    <xf numFmtId="0" fontId="5" fillId="0" borderId="53" xfId="0" applyFont="1" applyBorder="1" applyAlignment="1" applyProtection="1">
      <alignment horizontal="center" wrapText="1"/>
      <protection locked="0"/>
    </xf>
    <xf numFmtId="0" fontId="5" fillId="0" borderId="58" xfId="0" applyFont="1" applyBorder="1" applyAlignment="1" applyProtection="1">
      <alignment horizontal="center" wrapText="1"/>
      <protection locked="0"/>
    </xf>
    <xf numFmtId="0" fontId="5" fillId="0" borderId="22" xfId="0" applyFont="1" applyBorder="1" applyAlignment="1" applyProtection="1">
      <alignment horizontal="center" wrapText="1"/>
      <protection locked="0"/>
    </xf>
    <xf numFmtId="0" fontId="5" fillId="0" borderId="108" xfId="0" applyFont="1" applyBorder="1" applyAlignment="1" applyProtection="1">
      <alignment horizontal="center"/>
      <protection locked="0"/>
    </xf>
    <xf numFmtId="0" fontId="3" fillId="0" borderId="9" xfId="0" applyFont="1" applyBorder="1" applyProtection="1"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left" wrapText="1"/>
    </xf>
    <xf numFmtId="0" fontId="5" fillId="6" borderId="23" xfId="0" applyFont="1" applyFill="1" applyBorder="1" applyAlignment="1">
      <alignment horizontal="center" wrapText="1"/>
    </xf>
    <xf numFmtId="0" fontId="5" fillId="0" borderId="135" xfId="0" applyFont="1" applyBorder="1" applyAlignment="1">
      <alignment horizontal="center"/>
    </xf>
    <xf numFmtId="0" fontId="5" fillId="0" borderId="135" xfId="0" applyFont="1" applyBorder="1" applyAlignment="1">
      <alignment horizontal="center" wrapText="1"/>
    </xf>
    <xf numFmtId="165" fontId="3" fillId="0" borderId="0" xfId="2" applyFont="1"/>
    <xf numFmtId="175" fontId="5" fillId="0" borderId="136" xfId="1" applyFont="1" applyFill="1" applyBorder="1"/>
    <xf numFmtId="175" fontId="5" fillId="0" borderId="91" xfId="1" applyFont="1" applyFill="1" applyBorder="1"/>
    <xf numFmtId="171" fontId="5" fillId="0" borderId="0" xfId="0" applyNumberFormat="1" applyFont="1"/>
    <xf numFmtId="167" fontId="32" fillId="0" borderId="0" xfId="0" applyNumberFormat="1" applyFont="1"/>
    <xf numFmtId="2" fontId="0" fillId="0" borderId="5" xfId="0" applyNumberFormat="1" applyBorder="1"/>
    <xf numFmtId="167" fontId="3" fillId="0" borderId="5" xfId="2" applyNumberFormat="1" applyFill="1" applyBorder="1"/>
    <xf numFmtId="0" fontId="0" fillId="0" borderId="22" xfId="0" applyBorder="1"/>
    <xf numFmtId="167" fontId="3" fillId="0" borderId="5" xfId="2" applyNumberFormat="1" applyBorder="1"/>
    <xf numFmtId="0" fontId="5" fillId="0" borderId="22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5" xfId="0" applyFont="1" applyBorder="1"/>
    <xf numFmtId="0" fontId="3" fillId="0" borderId="11" xfId="0" applyFont="1" applyBorder="1"/>
    <xf numFmtId="0" fontId="0" fillId="0" borderId="11" xfId="0" applyBorder="1" applyAlignment="1">
      <alignment horizontal="right"/>
    </xf>
    <xf numFmtId="167" fontId="3" fillId="0" borderId="11" xfId="2" applyNumberFormat="1" applyBorder="1"/>
    <xf numFmtId="0" fontId="0" fillId="0" borderId="110" xfId="0" applyBorder="1"/>
    <xf numFmtId="4" fontId="21" fillId="4" borderId="10" xfId="0" applyNumberFormat="1" applyFont="1" applyFill="1" applyBorder="1" applyAlignment="1" applyProtection="1">
      <alignment wrapText="1"/>
      <protection locked="0"/>
    </xf>
    <xf numFmtId="4" fontId="21" fillId="4" borderId="137" xfId="0" applyNumberFormat="1" applyFont="1" applyFill="1" applyBorder="1" applyAlignment="1" applyProtection="1">
      <alignment horizontal="right"/>
      <protection hidden="1"/>
    </xf>
    <xf numFmtId="49" fontId="21" fillId="0" borderId="29" xfId="0" applyNumberFormat="1" applyFont="1" applyBorder="1" applyAlignment="1" applyProtection="1">
      <alignment horizontal="center" wrapText="1"/>
      <protection locked="0"/>
    </xf>
    <xf numFmtId="182" fontId="21" fillId="0" borderId="29" xfId="0" applyNumberFormat="1" applyFont="1" applyBorder="1" applyAlignment="1" applyProtection="1">
      <alignment horizontal="center" wrapText="1"/>
      <protection locked="0"/>
    </xf>
    <xf numFmtId="181" fontId="21" fillId="0" borderId="11" xfId="0" applyNumberFormat="1" applyFont="1" applyBorder="1" applyProtection="1">
      <protection locked="0"/>
    </xf>
    <xf numFmtId="177" fontId="20" fillId="0" borderId="80" xfId="1" applyNumberFormat="1" applyFont="1" applyBorder="1" applyProtection="1">
      <protection hidden="1"/>
    </xf>
    <xf numFmtId="175" fontId="20" fillId="0" borderId="138" xfId="0" applyNumberFormat="1" applyFont="1" applyBorder="1" applyProtection="1">
      <protection hidden="1"/>
    </xf>
    <xf numFmtId="175" fontId="32" fillId="0" borderId="0" xfId="0" applyNumberFormat="1" applyFont="1"/>
    <xf numFmtId="0" fontId="5" fillId="0" borderId="21" xfId="0" applyFont="1" applyBorder="1" applyAlignment="1" applyProtection="1">
      <alignment horizontal="center"/>
      <protection locked="0"/>
    </xf>
    <xf numFmtId="0" fontId="0" fillId="0" borderId="140" xfId="0" applyBorder="1" applyAlignment="1">
      <alignment horizontal="center"/>
    </xf>
    <xf numFmtId="0" fontId="5" fillId="0" borderId="137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2" fontId="5" fillId="0" borderId="29" xfId="0" applyNumberFormat="1" applyFon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1" fontId="4" fillId="0" borderId="0" xfId="3" applyNumberFormat="1" applyFont="1" applyAlignment="1">
      <alignment horizontal="left"/>
    </xf>
    <xf numFmtId="0" fontId="3" fillId="0" borderId="0" xfId="3"/>
    <xf numFmtId="0" fontId="5" fillId="0" borderId="0" xfId="3" applyFont="1" applyAlignment="1">
      <alignment horizontal="right"/>
    </xf>
    <xf numFmtId="49" fontId="6" fillId="0" borderId="0" xfId="3" applyNumberFormat="1" applyFont="1" applyAlignment="1">
      <alignment horizontal="left"/>
    </xf>
    <xf numFmtId="49" fontId="6" fillId="0" borderId="0" xfId="3" applyNumberFormat="1" applyFont="1"/>
    <xf numFmtId="49" fontId="19" fillId="0" borderId="0" xfId="3" applyNumberFormat="1" applyFont="1"/>
    <xf numFmtId="0" fontId="5" fillId="2" borderId="2" xfId="3" applyFont="1" applyFill="1" applyBorder="1"/>
    <xf numFmtId="49" fontId="3" fillId="0" borderId="49" xfId="3" applyNumberFormat="1" applyBorder="1"/>
    <xf numFmtId="0" fontId="5" fillId="0" borderId="0" xfId="0" applyFont="1" applyAlignment="1" applyProtection="1">
      <alignment horizontal="right"/>
      <protection locked="0"/>
    </xf>
    <xf numFmtId="49" fontId="5" fillId="2" borderId="49" xfId="3" applyNumberFormat="1" applyFont="1" applyFill="1" applyBorder="1" applyAlignment="1">
      <alignment horizontal="left"/>
    </xf>
    <xf numFmtId="49" fontId="3" fillId="13" borderId="4" xfId="0" applyNumberFormat="1" applyFont="1" applyFill="1" applyBorder="1"/>
    <xf numFmtId="49" fontId="3" fillId="13" borderId="5" xfId="0" applyNumberFormat="1" applyFont="1" applyFill="1" applyBorder="1" applyAlignment="1">
      <alignment horizontal="center"/>
    </xf>
    <xf numFmtId="49" fontId="3" fillId="13" borderId="21" xfId="0" applyNumberFormat="1" applyFont="1" applyFill="1" applyBorder="1" applyAlignment="1">
      <alignment horizontal="center"/>
    </xf>
    <xf numFmtId="0" fontId="5" fillId="13" borderId="5" xfId="0" applyFont="1" applyFill="1" applyBorder="1" applyAlignment="1" applyProtection="1">
      <alignment horizontal="center"/>
      <protection locked="0"/>
    </xf>
    <xf numFmtId="49" fontId="3" fillId="13" borderId="5" xfId="0" applyNumberFormat="1" applyFont="1" applyFill="1" applyBorder="1" applyAlignment="1">
      <alignment horizontal="center" wrapText="1"/>
    </xf>
    <xf numFmtId="4" fontId="0" fillId="13" borderId="5" xfId="0" applyNumberFormat="1" applyFill="1" applyBorder="1"/>
    <xf numFmtId="167" fontId="5" fillId="13" borderId="7" xfId="0" applyNumberFormat="1" applyFont="1" applyFill="1" applyBorder="1"/>
    <xf numFmtId="49" fontId="3" fillId="13" borderId="17" xfId="0" applyNumberFormat="1" applyFont="1" applyFill="1" applyBorder="1"/>
    <xf numFmtId="49" fontId="0" fillId="13" borderId="18" xfId="0" applyNumberFormat="1" applyFill="1" applyBorder="1" applyAlignment="1">
      <alignment horizontal="center"/>
    </xf>
    <xf numFmtId="49" fontId="3" fillId="13" borderId="18" xfId="0" applyNumberFormat="1" applyFont="1" applyFill="1" applyBorder="1" applyAlignment="1">
      <alignment horizontal="center"/>
    </xf>
    <xf numFmtId="4" fontId="0" fillId="13" borderId="18" xfId="0" applyNumberFormat="1" applyFill="1" applyBorder="1"/>
    <xf numFmtId="0" fontId="5" fillId="13" borderId="21" xfId="0" applyFont="1" applyFill="1" applyBorder="1" applyAlignment="1" applyProtection="1">
      <alignment horizontal="center"/>
      <protection locked="0"/>
    </xf>
    <xf numFmtId="4" fontId="0" fillId="13" borderId="21" xfId="0" applyNumberFormat="1" applyFill="1" applyBorder="1"/>
    <xf numFmtId="49" fontId="3" fillId="13" borderId="21" xfId="0" applyNumberFormat="1" applyFont="1" applyFill="1" applyBorder="1" applyAlignment="1">
      <alignment horizontal="center" wrapText="1"/>
    </xf>
    <xf numFmtId="49" fontId="0" fillId="13" borderId="21" xfId="0" applyNumberFormat="1" applyFill="1" applyBorder="1" applyAlignment="1">
      <alignment horizontal="center"/>
    </xf>
    <xf numFmtId="49" fontId="3" fillId="13" borderId="20" xfId="0" applyNumberFormat="1" applyFont="1" applyFill="1" applyBorder="1"/>
    <xf numFmtId="4" fontId="3" fillId="13" borderId="21" xfId="0" applyNumberFormat="1" applyFont="1" applyFill="1" applyBorder="1"/>
    <xf numFmtId="165" fontId="3" fillId="0" borderId="0" xfId="2" applyFill="1"/>
    <xf numFmtId="166" fontId="3" fillId="13" borderId="5" xfId="0" applyNumberFormat="1" applyFont="1" applyFill="1" applyBorder="1"/>
    <xf numFmtId="0" fontId="3" fillId="0" borderId="108" xfId="0" applyFont="1" applyBorder="1" applyProtection="1">
      <protection locked="0"/>
    </xf>
    <xf numFmtId="0" fontId="5" fillId="0" borderId="143" xfId="0" applyFont="1" applyBorder="1" applyAlignment="1" applyProtection="1">
      <alignment horizontal="center"/>
      <protection locked="0"/>
    </xf>
    <xf numFmtId="0" fontId="5" fillId="0" borderId="144" xfId="0" applyFont="1" applyBorder="1" applyAlignment="1" applyProtection="1">
      <alignment horizontal="center"/>
      <protection locked="0"/>
    </xf>
    <xf numFmtId="0" fontId="5" fillId="0" borderId="134" xfId="0" applyFont="1" applyBorder="1" applyAlignment="1" applyProtection="1">
      <alignment horizontal="center"/>
      <protection locked="0"/>
    </xf>
    <xf numFmtId="0" fontId="5" fillId="0" borderId="145" xfId="0" applyFont="1" applyBorder="1" applyAlignment="1" applyProtection="1">
      <alignment horizontal="center"/>
      <protection locked="0"/>
    </xf>
    <xf numFmtId="0" fontId="3" fillId="0" borderId="57" xfId="0" applyFont="1" applyBorder="1" applyProtection="1">
      <protection locked="0"/>
    </xf>
    <xf numFmtId="0" fontId="5" fillId="0" borderId="118" xfId="0" applyFont="1" applyBorder="1" applyAlignment="1" applyProtection="1">
      <alignment horizontal="center"/>
      <protection locked="0"/>
    </xf>
    <xf numFmtId="49" fontId="3" fillId="14" borderId="146" xfId="0" applyNumberFormat="1" applyFont="1" applyFill="1" applyBorder="1"/>
    <xf numFmtId="49" fontId="3" fillId="14" borderId="147" xfId="0" applyNumberFormat="1" applyFont="1" applyFill="1" applyBorder="1" applyAlignment="1">
      <alignment horizontal="center"/>
    </xf>
    <xf numFmtId="0" fontId="5" fillId="14" borderId="147" xfId="0" applyFont="1" applyFill="1" applyBorder="1" applyAlignment="1" applyProtection="1">
      <alignment horizontal="center"/>
      <protection locked="0"/>
    </xf>
    <xf numFmtId="0" fontId="5" fillId="14" borderId="49" xfId="0" applyFont="1" applyFill="1" applyBorder="1" applyAlignment="1" applyProtection="1">
      <alignment horizontal="center"/>
      <protection locked="0"/>
    </xf>
    <xf numFmtId="0" fontId="5" fillId="14" borderId="48" xfId="0" applyFont="1" applyFill="1" applyBorder="1" applyAlignment="1" applyProtection="1">
      <alignment horizontal="center"/>
      <protection locked="0"/>
    </xf>
    <xf numFmtId="0" fontId="5" fillId="14" borderId="149" xfId="0" applyFont="1" applyFill="1" applyBorder="1" applyAlignment="1" applyProtection="1">
      <alignment horizontal="center"/>
      <protection locked="0"/>
    </xf>
    <xf numFmtId="0" fontId="5" fillId="14" borderId="150" xfId="0" applyFont="1" applyFill="1" applyBorder="1" applyAlignment="1" applyProtection="1">
      <alignment horizontal="center"/>
      <protection locked="0"/>
    </xf>
    <xf numFmtId="49" fontId="3" fillId="14" borderId="148" xfId="0" applyNumberFormat="1" applyFont="1" applyFill="1" applyBorder="1" applyAlignment="1">
      <alignment horizontal="center"/>
    </xf>
    <xf numFmtId="49" fontId="3" fillId="0" borderId="10" xfId="0" applyNumberFormat="1" applyFont="1" applyBorder="1"/>
    <xf numFmtId="49" fontId="3" fillId="0" borderId="11" xfId="0" applyNumberFormat="1" applyFont="1" applyBorder="1" applyAlignment="1">
      <alignment horizontal="center"/>
    </xf>
    <xf numFmtId="0" fontId="3" fillId="0" borderId="91" xfId="0" applyFont="1" applyBorder="1" applyAlignment="1">
      <alignment horizontal="center"/>
    </xf>
    <xf numFmtId="0" fontId="3" fillId="0" borderId="152" xfId="0" applyFont="1" applyBorder="1" applyProtection="1">
      <protection locked="0"/>
    </xf>
    <xf numFmtId="0" fontId="5" fillId="0" borderId="152" xfId="0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53" xfId="0" applyFont="1" applyBorder="1" applyAlignment="1" applyProtection="1">
      <alignment horizontal="center"/>
      <protection locked="0"/>
    </xf>
    <xf numFmtId="0" fontId="5" fillId="0" borderId="154" xfId="0" applyFont="1" applyBorder="1" applyAlignment="1" applyProtection="1">
      <alignment horizontal="center"/>
      <protection locked="0"/>
    </xf>
    <xf numFmtId="0" fontId="5" fillId="0" borderId="151" xfId="0" applyFont="1" applyBorder="1" applyAlignment="1" applyProtection="1">
      <alignment horizontal="center"/>
      <protection locked="0"/>
    </xf>
    <xf numFmtId="0" fontId="5" fillId="0" borderId="110" xfId="0" applyFont="1" applyBorder="1" applyAlignment="1" applyProtection="1">
      <alignment horizontal="center"/>
      <protection locked="0"/>
    </xf>
    <xf numFmtId="167" fontId="3" fillId="13" borderId="5" xfId="0" applyNumberFormat="1" applyFont="1" applyFill="1" applyBorder="1"/>
    <xf numFmtId="167" fontId="3" fillId="13" borderId="6" xfId="0" applyNumberFormat="1" applyFont="1" applyFill="1" applyBorder="1"/>
    <xf numFmtId="0" fontId="5" fillId="10" borderId="5" xfId="0" applyFont="1" applyFill="1" applyBorder="1" applyAlignment="1">
      <alignment wrapText="1"/>
    </xf>
    <xf numFmtId="166" fontId="5" fillId="0" borderId="5" xfId="0" applyNumberFormat="1" applyFont="1" applyBorder="1"/>
    <xf numFmtId="49" fontId="3" fillId="0" borderId="49" xfId="3" applyNumberFormat="1" applyBorder="1" applyAlignment="1">
      <alignment wrapText="1"/>
    </xf>
    <xf numFmtId="0" fontId="3" fillId="0" borderId="0" xfId="3" applyAlignment="1">
      <alignment wrapText="1"/>
    </xf>
    <xf numFmtId="176" fontId="24" fillId="0" borderId="0" xfId="0" applyNumberFormat="1" applyFont="1" applyAlignment="1">
      <alignment horizontal="center" vertical="center" wrapText="1"/>
    </xf>
    <xf numFmtId="191" fontId="3" fillId="0" borderId="0" xfId="0" applyNumberFormat="1" applyFont="1" applyAlignment="1" applyProtection="1">
      <alignment horizontal="center"/>
      <protection locked="0"/>
    </xf>
    <xf numFmtId="49" fontId="3" fillId="15" borderId="20" xfId="0" applyNumberFormat="1" applyFont="1" applyFill="1" applyBorder="1"/>
    <xf numFmtId="49" fontId="3" fillId="15" borderId="21" xfId="0" applyNumberFormat="1" applyFont="1" applyFill="1" applyBorder="1" applyAlignment="1">
      <alignment horizontal="center"/>
    </xf>
    <xf numFmtId="4" fontId="0" fillId="15" borderId="21" xfId="0" applyNumberFormat="1" applyFill="1" applyBorder="1"/>
    <xf numFmtId="0" fontId="5" fillId="15" borderId="21" xfId="0" applyFont="1" applyFill="1" applyBorder="1" applyAlignment="1" applyProtection="1">
      <alignment horizontal="center"/>
      <protection locked="0"/>
    </xf>
    <xf numFmtId="0" fontId="5" fillId="15" borderId="5" xfId="0" applyFont="1" applyFill="1" applyBorder="1" applyAlignment="1" applyProtection="1">
      <alignment horizontal="center"/>
      <protection locked="0"/>
    </xf>
    <xf numFmtId="167" fontId="3" fillId="15" borderId="5" xfId="0" applyNumberFormat="1" applyFont="1" applyFill="1" applyBorder="1"/>
    <xf numFmtId="167" fontId="3" fillId="15" borderId="6" xfId="0" applyNumberFormat="1" applyFont="1" applyFill="1" applyBorder="1"/>
    <xf numFmtId="167" fontId="5" fillId="15" borderId="7" xfId="0" applyNumberFormat="1" applyFont="1" applyFill="1" applyBorder="1"/>
    <xf numFmtId="49" fontId="3" fillId="15" borderId="4" xfId="0" applyNumberFormat="1" applyFont="1" applyFill="1" applyBorder="1"/>
    <xf numFmtId="49" fontId="3" fillId="15" borderId="21" xfId="0" applyNumberFormat="1" applyFont="1" applyFill="1" applyBorder="1" applyAlignment="1">
      <alignment horizontal="center" wrapText="1"/>
    </xf>
    <xf numFmtId="49" fontId="3" fillId="15" borderId="5" xfId="0" applyNumberFormat="1" applyFont="1" applyFill="1" applyBorder="1" applyAlignment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center"/>
      <protection locked="0"/>
    </xf>
    <xf numFmtId="0" fontId="5" fillId="13" borderId="6" xfId="0" applyFont="1" applyFill="1" applyBorder="1" applyAlignment="1" applyProtection="1">
      <alignment horizontal="center"/>
      <protection locked="0"/>
    </xf>
    <xf numFmtId="0" fontId="5" fillId="15" borderId="6" xfId="0" applyFont="1" applyFill="1" applyBorder="1" applyAlignment="1" applyProtection="1">
      <alignment horizontal="center"/>
      <protection locked="0"/>
    </xf>
    <xf numFmtId="0" fontId="5" fillId="13" borderId="47" xfId="0" applyFont="1" applyFill="1" applyBorder="1" applyAlignment="1" applyProtection="1">
      <alignment horizontal="center"/>
      <protection locked="0"/>
    </xf>
    <xf numFmtId="0" fontId="5" fillId="15" borderId="47" xfId="0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51" xfId="0" applyBorder="1" applyAlignment="1" applyProtection="1">
      <alignment horizontal="center"/>
      <protection locked="0"/>
    </xf>
    <xf numFmtId="0" fontId="20" fillId="0" borderId="67" xfId="0" applyFont="1" applyBorder="1" applyAlignment="1">
      <alignment horizontal="center" vertical="center" wrapText="1"/>
    </xf>
    <xf numFmtId="0" fontId="20" fillId="0" borderId="14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189" fontId="5" fillId="7" borderId="16" xfId="0" applyNumberFormat="1" applyFont="1" applyFill="1" applyBorder="1" applyAlignment="1">
      <alignment horizontal="center"/>
    </xf>
    <xf numFmtId="0" fontId="0" fillId="0" borderId="152" xfId="0" applyBorder="1"/>
    <xf numFmtId="175" fontId="3" fillId="0" borderId="40" xfId="1" applyFill="1" applyBorder="1"/>
    <xf numFmtId="2" fontId="3" fillId="0" borderId="5" xfId="3" applyNumberFormat="1" applyBorder="1"/>
    <xf numFmtId="0" fontId="3" fillId="0" borderId="5" xfId="3" applyBorder="1" applyAlignment="1">
      <alignment horizontal="center"/>
    </xf>
    <xf numFmtId="0" fontId="33" fillId="0" borderId="5" xfId="3" applyFont="1" applyBorder="1" applyAlignment="1">
      <alignment horizontal="center"/>
    </xf>
    <xf numFmtId="0" fontId="33" fillId="0" borderId="5" xfId="3" applyFont="1" applyBorder="1"/>
    <xf numFmtId="0" fontId="3" fillId="0" borderId="5" xfId="3" applyBorder="1" applyAlignment="1">
      <alignment wrapText="1"/>
    </xf>
    <xf numFmtId="2" fontId="3" fillId="0" borderId="5" xfId="3" applyNumberFormat="1" applyBorder="1" applyAlignment="1">
      <alignment wrapText="1"/>
    </xf>
    <xf numFmtId="0" fontId="3" fillId="0" borderId="5" xfId="3" applyBorder="1" applyAlignment="1">
      <alignment horizontal="center" wrapText="1"/>
    </xf>
    <xf numFmtId="167" fontId="3" fillId="0" borderId="6" xfId="2" applyNumberFormat="1" applyFill="1" applyBorder="1"/>
    <xf numFmtId="0" fontId="3" fillId="0" borderId="7" xfId="3" applyBorder="1"/>
    <xf numFmtId="0" fontId="3" fillId="0" borderId="7" xfId="3" applyBorder="1" applyAlignment="1">
      <alignment wrapText="1"/>
    </xf>
    <xf numFmtId="49" fontId="3" fillId="0" borderId="9" xfId="3" applyNumberFormat="1" applyBorder="1" applyAlignment="1">
      <alignment horizontal="center"/>
    </xf>
    <xf numFmtId="49" fontId="3" fillId="0" borderId="9" xfId="3" applyNumberFormat="1" applyBorder="1" applyAlignment="1">
      <alignment horizontal="center" wrapText="1"/>
    </xf>
    <xf numFmtId="0" fontId="5" fillId="0" borderId="9" xfId="0" applyFont="1" applyBorder="1" applyAlignment="1">
      <alignment wrapText="1"/>
    </xf>
    <xf numFmtId="14" fontId="5" fillId="0" borderId="26" xfId="0" applyNumberFormat="1" applyFont="1" applyBorder="1" applyAlignment="1">
      <alignment horizontal="left"/>
    </xf>
    <xf numFmtId="14" fontId="0" fillId="0" borderId="27" xfId="0" applyNumberFormat="1" applyBorder="1" applyAlignment="1">
      <alignment horizontal="left"/>
    </xf>
    <xf numFmtId="49" fontId="5" fillId="0" borderId="9" xfId="0" applyNumberFormat="1" applyFont="1" applyBorder="1" applyAlignment="1">
      <alignment wrapText="1"/>
    </xf>
    <xf numFmtId="49" fontId="0" fillId="0" borderId="152" xfId="0" applyNumberFormat="1" applyBorder="1"/>
    <xf numFmtId="14" fontId="0" fillId="0" borderId="26" xfId="0" applyNumberFormat="1" applyBorder="1" applyAlignment="1">
      <alignment horizontal="left"/>
    </xf>
    <xf numFmtId="0" fontId="5" fillId="0" borderId="57" xfId="0" applyFont="1" applyBorder="1" applyAlignment="1">
      <alignment wrapText="1"/>
    </xf>
    <xf numFmtId="0" fontId="5" fillId="0" borderId="152" xfId="0" applyFont="1" applyBorder="1"/>
    <xf numFmtId="0" fontId="5" fillId="0" borderId="64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0" fillId="0" borderId="57" xfId="0" applyBorder="1"/>
    <xf numFmtId="0" fontId="0" fillId="0" borderId="6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167" fontId="31" fillId="0" borderId="0" xfId="2" applyNumberFormat="1" applyFont="1" applyBorder="1"/>
    <xf numFmtId="0" fontId="5" fillId="0" borderId="114" xfId="0" applyFont="1" applyBorder="1" applyAlignment="1">
      <alignment horizontal="left"/>
    </xf>
    <xf numFmtId="0" fontId="5" fillId="0" borderId="118" xfId="0" applyFont="1" applyBorder="1" applyAlignment="1">
      <alignment wrapText="1"/>
    </xf>
    <xf numFmtId="192" fontId="5" fillId="0" borderId="6" xfId="1" applyNumberFormat="1" applyFont="1" applyFill="1" applyBorder="1"/>
    <xf numFmtId="0" fontId="36" fillId="0" borderId="5" xfId="3" applyFont="1" applyBorder="1"/>
    <xf numFmtId="188" fontId="0" fillId="0" borderId="79" xfId="0" applyNumberFormat="1" applyBorder="1" applyAlignment="1">
      <alignment horizontal="center"/>
    </xf>
    <xf numFmtId="0" fontId="24" fillId="0" borderId="74" xfId="0" applyFont="1" applyBorder="1" applyAlignment="1">
      <alignment horizontal="center" vertical="center" wrapText="1"/>
    </xf>
    <xf numFmtId="0" fontId="24" fillId="0" borderId="79" xfId="0" applyFont="1" applyBorder="1" applyAlignment="1">
      <alignment horizontal="center" vertical="center" wrapText="1"/>
    </xf>
    <xf numFmtId="166" fontId="5" fillId="0" borderId="2" xfId="0" applyNumberFormat="1" applyFont="1" applyBorder="1"/>
    <xf numFmtId="0" fontId="0" fillId="0" borderId="104" xfId="0" applyBorder="1" applyProtection="1">
      <protection locked="0"/>
    </xf>
    <xf numFmtId="166" fontId="5" fillId="0" borderId="15" xfId="0" applyNumberFormat="1" applyFont="1" applyBorder="1"/>
    <xf numFmtId="0" fontId="0" fillId="0" borderId="155" xfId="0" applyBorder="1" applyProtection="1">
      <protection locked="0"/>
    </xf>
    <xf numFmtId="176" fontId="3" fillId="0" borderId="0" xfId="1" applyNumberFormat="1" applyFill="1" applyAlignment="1" applyProtection="1">
      <alignment horizontal="center"/>
      <protection locked="0"/>
    </xf>
    <xf numFmtId="0" fontId="2" fillId="0" borderId="0" xfId="5" applyAlignment="1">
      <alignment horizontal="left"/>
    </xf>
    <xf numFmtId="0" fontId="2" fillId="0" borderId="0" xfId="5"/>
    <xf numFmtId="14" fontId="2" fillId="0" borderId="160" xfId="5" applyNumberFormat="1" applyBorder="1" applyAlignment="1">
      <alignment horizontal="left"/>
    </xf>
    <xf numFmtId="0" fontId="37" fillId="0" borderId="0" xfId="5" applyFont="1"/>
    <xf numFmtId="14" fontId="2" fillId="0" borderId="138" xfId="5" applyNumberFormat="1" applyBorder="1" applyAlignment="1">
      <alignment horizontal="left"/>
    </xf>
    <xf numFmtId="0" fontId="35" fillId="0" borderId="38" xfId="1" applyNumberFormat="1" applyFont="1" applyFill="1" applyBorder="1"/>
    <xf numFmtId="0" fontId="2" fillId="0" borderId="69" xfId="5" applyBorder="1" applyAlignment="1">
      <alignment horizontal="left"/>
    </xf>
    <xf numFmtId="0" fontId="2" fillId="0" borderId="70" xfId="5" applyBorder="1" applyAlignment="1">
      <alignment horizontal="left"/>
    </xf>
    <xf numFmtId="44" fontId="5" fillId="0" borderId="70" xfId="6" applyFont="1" applyFill="1" applyBorder="1" applyAlignment="1">
      <alignment horizontal="center"/>
    </xf>
    <xf numFmtId="0" fontId="2" fillId="0" borderId="71" xfId="5" applyBorder="1"/>
    <xf numFmtId="14" fontId="1" fillId="0" borderId="160" xfId="5" applyNumberFormat="1" applyFont="1" applyBorder="1" applyAlignment="1">
      <alignment horizontal="left"/>
    </xf>
    <xf numFmtId="0" fontId="2" fillId="0" borderId="4" xfId="5" applyBorder="1"/>
    <xf numFmtId="0" fontId="2" fillId="0" borderId="5" xfId="5" applyBorder="1"/>
    <xf numFmtId="44" fontId="2" fillId="0" borderId="5" xfId="5" applyNumberFormat="1" applyBorder="1"/>
    <xf numFmtId="0" fontId="2" fillId="0" borderId="22" xfId="5" applyBorder="1"/>
    <xf numFmtId="44" fontId="0" fillId="0" borderId="162" xfId="6" applyFont="1" applyBorder="1"/>
    <xf numFmtId="0" fontId="37" fillId="0" borderId="4" xfId="5" applyFont="1" applyBorder="1"/>
    <xf numFmtId="44" fontId="37" fillId="0" borderId="5" xfId="5" applyNumberFormat="1" applyFont="1" applyBorder="1"/>
    <xf numFmtId="0" fontId="37" fillId="0" borderId="5" xfId="5" applyFont="1" applyBorder="1"/>
    <xf numFmtId="0" fontId="37" fillId="0" borderId="22" xfId="5" applyFont="1" applyBorder="1"/>
    <xf numFmtId="44" fontId="37" fillId="0" borderId="4" xfId="5" applyNumberFormat="1" applyFont="1" applyBorder="1"/>
    <xf numFmtId="0" fontId="2" fillId="0" borderId="10" xfId="5" applyBorder="1"/>
    <xf numFmtId="0" fontId="2" fillId="0" borderId="11" xfId="5" applyBorder="1"/>
    <xf numFmtId="44" fontId="2" fillId="0" borderId="11" xfId="5" applyNumberFormat="1" applyBorder="1"/>
    <xf numFmtId="0" fontId="2" fillId="0" borderId="110" xfId="5" applyBorder="1"/>
    <xf numFmtId="44" fontId="0" fillId="0" borderId="163" xfId="6" applyFont="1" applyBorder="1"/>
    <xf numFmtId="0" fontId="39" fillId="0" borderId="0" xfId="5" applyFont="1" applyAlignment="1">
      <alignment horizontal="left"/>
    </xf>
    <xf numFmtId="44" fontId="3" fillId="0" borderId="0" xfId="6" applyFont="1"/>
    <xf numFmtId="0" fontId="40" fillId="0" borderId="0" xfId="5" applyFont="1" applyAlignment="1">
      <alignment horizontal="right"/>
    </xf>
    <xf numFmtId="44" fontId="40" fillId="0" borderId="39" xfId="6" applyFont="1" applyFill="1" applyBorder="1"/>
    <xf numFmtId="44" fontId="2" fillId="0" borderId="0" xfId="5" applyNumberFormat="1"/>
    <xf numFmtId="49" fontId="38" fillId="0" borderId="0" xfId="5" applyNumberFormat="1" applyFont="1" applyAlignment="1">
      <alignment horizontal="left"/>
    </xf>
    <xf numFmtId="0" fontId="41" fillId="0" borderId="0" xfId="5" applyFont="1" applyAlignment="1">
      <alignment horizontal="left"/>
    </xf>
    <xf numFmtId="0" fontId="42" fillId="0" borderId="0" xfId="5" applyFont="1" applyAlignment="1">
      <alignment horizontal="left"/>
    </xf>
    <xf numFmtId="0" fontId="42" fillId="0" borderId="0" xfId="5" applyFont="1"/>
    <xf numFmtId="194" fontId="5" fillId="0" borderId="5" xfId="7" applyNumberFormat="1" applyFont="1" applyFill="1" applyBorder="1" applyAlignment="1">
      <alignment horizontal="center"/>
    </xf>
    <xf numFmtId="0" fontId="5" fillId="0" borderId="5" xfId="3" applyFont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5" fillId="0" borderId="21" xfId="3" applyFont="1" applyBorder="1" applyAlignment="1">
      <alignment horizontal="center"/>
    </xf>
    <xf numFmtId="2" fontId="5" fillId="0" borderId="21" xfId="3" applyNumberFormat="1" applyFont="1" applyBorder="1" applyAlignment="1">
      <alignment horizontal="center"/>
    </xf>
    <xf numFmtId="194" fontId="5" fillId="0" borderId="21" xfId="7" applyNumberFormat="1" applyFont="1" applyFill="1" applyBorder="1" applyAlignment="1">
      <alignment horizontal="right"/>
    </xf>
    <xf numFmtId="173" fontId="5" fillId="0" borderId="7" xfId="6" applyNumberFormat="1" applyFont="1" applyFill="1" applyBorder="1"/>
    <xf numFmtId="14" fontId="5" fillId="0" borderId="26" xfId="3" applyNumberFormat="1" applyFont="1" applyBorder="1" applyAlignment="1">
      <alignment horizontal="left"/>
    </xf>
    <xf numFmtId="14" fontId="5" fillId="0" borderId="164" xfId="3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44" fontId="5" fillId="0" borderId="39" xfId="2" applyNumberFormat="1" applyFont="1" applyBorder="1"/>
    <xf numFmtId="49" fontId="5" fillId="0" borderId="0" xfId="3" applyNumberFormat="1" applyFont="1" applyAlignment="1">
      <alignment horizontal="left"/>
    </xf>
    <xf numFmtId="49" fontId="5" fillId="0" borderId="0" xfId="3" applyNumberFormat="1" applyFont="1" applyAlignment="1">
      <alignment horizontal="right"/>
    </xf>
    <xf numFmtId="167" fontId="32" fillId="0" borderId="0" xfId="2" applyNumberFormat="1" applyFont="1" applyFill="1" applyBorder="1"/>
    <xf numFmtId="49" fontId="3" fillId="0" borderId="26" xfId="3" applyNumberFormat="1" applyBorder="1" applyAlignment="1">
      <alignment horizontal="center"/>
    </xf>
    <xf numFmtId="49" fontId="3" fillId="0" borderId="26" xfId="3" applyNumberFormat="1" applyBorder="1" applyAlignment="1">
      <alignment horizontal="center" wrapText="1"/>
    </xf>
    <xf numFmtId="49" fontId="3" fillId="0" borderId="27" xfId="3" applyNumberFormat="1" applyBorder="1" applyAlignment="1">
      <alignment horizontal="center"/>
    </xf>
    <xf numFmtId="49" fontId="3" fillId="0" borderId="152" xfId="3" applyNumberFormat="1" applyBorder="1" applyAlignment="1">
      <alignment horizontal="center"/>
    </xf>
    <xf numFmtId="0" fontId="3" fillId="0" borderId="11" xfId="3" applyBorder="1"/>
    <xf numFmtId="2" fontId="3" fillId="0" borderId="11" xfId="3" applyNumberFormat="1" applyBorder="1"/>
    <xf numFmtId="0" fontId="3" fillId="0" borderId="11" xfId="3" applyBorder="1" applyAlignment="1">
      <alignment horizontal="center"/>
    </xf>
    <xf numFmtId="167" fontId="3" fillId="0" borderId="11" xfId="2" applyNumberFormat="1" applyFill="1" applyBorder="1"/>
    <xf numFmtId="167" fontId="3" fillId="0" borderId="12" xfId="2" applyNumberFormat="1" applyFill="1" applyBorder="1"/>
    <xf numFmtId="0" fontId="3" fillId="0" borderId="13" xfId="3" applyBorder="1"/>
    <xf numFmtId="49" fontId="3" fillId="13" borderId="10" xfId="0" applyNumberFormat="1" applyFont="1" applyFill="1" applyBorder="1"/>
    <xf numFmtId="49" fontId="3" fillId="13" borderId="11" xfId="0" applyNumberFormat="1" applyFont="1" applyFill="1" applyBorder="1" applyAlignment="1">
      <alignment horizontal="center"/>
    </xf>
    <xf numFmtId="4" fontId="3" fillId="13" borderId="11" xfId="0" applyNumberFormat="1" applyFont="1" applyFill="1" applyBorder="1"/>
    <xf numFmtId="0" fontId="5" fillId="13" borderId="11" xfId="0" applyFont="1" applyFill="1" applyBorder="1" applyAlignment="1" applyProtection="1">
      <alignment horizontal="center"/>
      <protection locked="0"/>
    </xf>
    <xf numFmtId="0" fontId="5" fillId="13" borderId="12" xfId="0" applyFont="1" applyFill="1" applyBorder="1" applyAlignment="1" applyProtection="1">
      <alignment horizontal="center"/>
      <protection locked="0"/>
    </xf>
    <xf numFmtId="0" fontId="5" fillId="13" borderId="151" xfId="0" applyFont="1" applyFill="1" applyBorder="1" applyAlignment="1" applyProtection="1">
      <alignment horizontal="center"/>
      <protection locked="0"/>
    </xf>
    <xf numFmtId="0" fontId="5" fillId="13" borderId="91" xfId="0" applyFont="1" applyFill="1" applyBorder="1" applyAlignment="1" applyProtection="1">
      <alignment horizontal="center"/>
      <protection locked="0"/>
    </xf>
    <xf numFmtId="167" fontId="5" fillId="13" borderId="165" xfId="0" applyNumberFormat="1" applyFont="1" applyFill="1" applyBorder="1"/>
    <xf numFmtId="0" fontId="3" fillId="0" borderId="8" xfId="0" applyFont="1" applyBorder="1" applyAlignment="1">
      <alignment wrapText="1"/>
    </xf>
    <xf numFmtId="0" fontId="5" fillId="0" borderId="8" xfId="0" applyFont="1" applyBorder="1"/>
    <xf numFmtId="0" fontId="0" fillId="0" borderId="8" xfId="0" applyBorder="1"/>
    <xf numFmtId="0" fontId="3" fillId="0" borderId="8" xfId="0" applyFont="1" applyBorder="1"/>
    <xf numFmtId="0" fontId="3" fillId="0" borderId="4" xfId="0" applyFont="1" applyBorder="1"/>
    <xf numFmtId="0" fontId="0" fillId="0" borderId="8" xfId="0" applyBorder="1" applyAlignment="1">
      <alignment wrapText="1"/>
    </xf>
    <xf numFmtId="0" fontId="3" fillId="0" borderId="167" xfId="0" applyFont="1" applyBorder="1"/>
    <xf numFmtId="166" fontId="0" fillId="0" borderId="107" xfId="0" applyNumberFormat="1" applyBorder="1" applyProtection="1">
      <protection locked="0"/>
    </xf>
    <xf numFmtId="167" fontId="5" fillId="0" borderId="40" xfId="0" applyNumberFormat="1" applyFont="1" applyBorder="1"/>
    <xf numFmtId="0" fontId="5" fillId="0" borderId="69" xfId="0" applyFont="1" applyBorder="1" applyAlignment="1">
      <alignment horizontal="center" vertical="center" wrapText="1"/>
    </xf>
    <xf numFmtId="49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3" fontId="25" fillId="0" borderId="0" xfId="0" applyNumberFormat="1" applyFont="1"/>
    <xf numFmtId="0" fontId="25" fillId="0" borderId="0" xfId="0" applyFont="1"/>
    <xf numFmtId="3" fontId="45" fillId="0" borderId="0" xfId="0" applyNumberFormat="1" applyFont="1"/>
    <xf numFmtId="0" fontId="45" fillId="0" borderId="0" xfId="0" applyFont="1"/>
    <xf numFmtId="0" fontId="25" fillId="0" borderId="0" xfId="0" applyFont="1" applyAlignment="1">
      <alignment horizontal="center"/>
    </xf>
    <xf numFmtId="3" fontId="3" fillId="0" borderId="0" xfId="0" applyNumberFormat="1" applyFont="1"/>
    <xf numFmtId="49" fontId="3" fillId="0" borderId="15" xfId="0" applyNumberFormat="1" applyFont="1" applyBorder="1"/>
    <xf numFmtId="1" fontId="3" fillId="0" borderId="15" xfId="0" applyNumberFormat="1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21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3" fontId="46" fillId="0" borderId="0" xfId="0" applyNumberFormat="1" applyFont="1" applyAlignment="1">
      <alignment horizontal="center"/>
    </xf>
    <xf numFmtId="166" fontId="46" fillId="0" borderId="0" xfId="0" applyNumberFormat="1" applyFont="1"/>
    <xf numFmtId="0" fontId="5" fillId="16" borderId="74" xfId="0" applyFont="1" applyFill="1" applyBorder="1" applyAlignment="1">
      <alignment horizontal="center" wrapText="1"/>
    </xf>
    <xf numFmtId="49" fontId="5" fillId="16" borderId="100" xfId="0" applyNumberFormat="1" applyFont="1" applyFill="1" applyBorder="1" applyAlignment="1">
      <alignment horizontal="center"/>
    </xf>
    <xf numFmtId="0" fontId="5" fillId="16" borderId="100" xfId="0" applyFont="1" applyFill="1" applyBorder="1" applyAlignment="1">
      <alignment horizontal="center"/>
    </xf>
    <xf numFmtId="0" fontId="5" fillId="16" borderId="79" xfId="0" applyFont="1" applyFill="1" applyBorder="1" applyAlignment="1">
      <alignment horizontal="center"/>
    </xf>
    <xf numFmtId="167" fontId="20" fillId="16" borderId="67" xfId="0" applyNumberFormat="1" applyFont="1" applyFill="1" applyBorder="1" applyAlignment="1">
      <alignment horizontal="center" wrapText="1"/>
    </xf>
    <xf numFmtId="186" fontId="5" fillId="8" borderId="38" xfId="0" applyNumberFormat="1" applyFont="1" applyFill="1" applyBorder="1" applyAlignment="1">
      <alignment horizontal="center"/>
    </xf>
    <xf numFmtId="186" fontId="5" fillId="8" borderId="38" xfId="1" applyNumberFormat="1" applyFont="1" applyFill="1" applyBorder="1" applyAlignment="1" applyProtection="1">
      <alignment horizontal="center"/>
      <protection locked="0"/>
    </xf>
    <xf numFmtId="186" fontId="5" fillId="8" borderId="68" xfId="1" applyNumberFormat="1" applyFont="1" applyFill="1" applyBorder="1" applyAlignment="1" applyProtection="1">
      <alignment horizontal="center"/>
      <protection locked="0"/>
    </xf>
    <xf numFmtId="167" fontId="20" fillId="16" borderId="69" xfId="0" applyNumberFormat="1" applyFont="1" applyFill="1" applyBorder="1" applyAlignment="1">
      <alignment horizontal="center" wrapText="1"/>
    </xf>
    <xf numFmtId="186" fontId="5" fillId="8" borderId="70" xfId="0" applyNumberFormat="1" applyFont="1" applyFill="1" applyBorder="1" applyAlignment="1">
      <alignment horizontal="center"/>
    </xf>
    <xf numFmtId="186" fontId="5" fillId="8" borderId="70" xfId="1" applyNumberFormat="1" applyFont="1" applyFill="1" applyBorder="1" applyAlignment="1" applyProtection="1">
      <alignment horizontal="center"/>
      <protection locked="0"/>
    </xf>
    <xf numFmtId="186" fontId="5" fillId="8" borderId="71" xfId="1" applyNumberFormat="1" applyFont="1" applyFill="1" applyBorder="1" applyAlignment="1" applyProtection="1">
      <alignment horizontal="center"/>
      <protection locked="0"/>
    </xf>
    <xf numFmtId="170" fontId="5" fillId="8" borderId="161" xfId="0" applyNumberFormat="1" applyFont="1" applyFill="1" applyBorder="1"/>
    <xf numFmtId="170" fontId="5" fillId="8" borderId="36" xfId="0" applyNumberFormat="1" applyFont="1" applyFill="1" applyBorder="1"/>
    <xf numFmtId="171" fontId="5" fillId="0" borderId="5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166" fontId="5" fillId="0" borderId="5" xfId="8" applyNumberFormat="1" applyFont="1" applyFill="1" applyBorder="1" applyAlignment="1">
      <alignment horizontal="right" wrapText="1"/>
    </xf>
    <xf numFmtId="1" fontId="5" fillId="0" borderId="5" xfId="0" applyNumberFormat="1" applyFont="1" applyBorder="1" applyAlignment="1">
      <alignment horizontal="center" wrapText="1"/>
    </xf>
    <xf numFmtId="176" fontId="5" fillId="0" borderId="59" xfId="1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167" fontId="3" fillId="0" borderId="0" xfId="0" applyNumberFormat="1" applyFont="1" applyAlignment="1">
      <alignment wrapText="1"/>
    </xf>
    <xf numFmtId="167" fontId="3" fillId="0" borderId="0" xfId="2" applyNumberFormat="1" applyFont="1" applyFill="1" applyBorder="1" applyAlignment="1">
      <alignment horizontal="center" wrapText="1"/>
    </xf>
    <xf numFmtId="166" fontId="5" fillId="0" borderId="5" xfId="0" applyNumberFormat="1" applyFont="1" applyBorder="1" applyAlignment="1">
      <alignment horizontal="right" wrapText="1"/>
    </xf>
    <xf numFmtId="2" fontId="3" fillId="0" borderId="5" xfId="0" applyNumberFormat="1" applyFont="1" applyBorder="1" applyAlignment="1">
      <alignment horizontal="left" wrapText="1"/>
    </xf>
    <xf numFmtId="166" fontId="5" fillId="0" borderId="5" xfId="0" applyNumberFormat="1" applyFont="1" applyBorder="1" applyAlignment="1">
      <alignment wrapText="1"/>
    </xf>
    <xf numFmtId="0" fontId="5" fillId="0" borderId="5" xfId="2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4" fontId="5" fillId="0" borderId="59" xfId="2" applyNumberFormat="1" applyFont="1" applyBorder="1" applyAlignment="1" applyProtection="1">
      <alignment wrapText="1"/>
      <protection locked="0"/>
    </xf>
    <xf numFmtId="14" fontId="0" fillId="0" borderId="28" xfId="0" applyNumberFormat="1" applyBorder="1" applyAlignment="1">
      <alignment horizontal="left"/>
    </xf>
    <xf numFmtId="0" fontId="0" fillId="0" borderId="29" xfId="0" applyBorder="1"/>
    <xf numFmtId="14" fontId="0" fillId="0" borderId="29" xfId="0" applyNumberFormat="1" applyBorder="1"/>
    <xf numFmtId="2" fontId="0" fillId="0" borderId="29" xfId="0" applyNumberFormat="1" applyBorder="1" applyAlignment="1">
      <alignment horizontal="center"/>
    </xf>
    <xf numFmtId="175" fontId="5" fillId="0" borderId="80" xfId="1" applyFont="1" applyFill="1" applyBorder="1"/>
    <xf numFmtId="173" fontId="5" fillId="0" borderId="36" xfId="2" applyNumberFormat="1" applyFont="1" applyFill="1" applyBorder="1"/>
    <xf numFmtId="175" fontId="32" fillId="0" borderId="31" xfId="1" applyFont="1" applyFill="1" applyBorder="1"/>
    <xf numFmtId="166" fontId="5" fillId="0" borderId="92" xfId="0" applyNumberFormat="1" applyFont="1" applyBorder="1" applyAlignment="1">
      <alignment wrapText="1"/>
    </xf>
    <xf numFmtId="175" fontId="5" fillId="0" borderId="71" xfId="1" applyFont="1" applyFill="1" applyBorder="1" applyAlignment="1" applyProtection="1">
      <alignment horizontal="center"/>
    </xf>
    <xf numFmtId="166" fontId="5" fillId="0" borderId="1" xfId="0" applyNumberFormat="1" applyFont="1" applyBorder="1" applyAlignment="1">
      <alignment wrapText="1"/>
    </xf>
    <xf numFmtId="166" fontId="0" fillId="0" borderId="104" xfId="0" applyNumberFormat="1" applyBorder="1" applyAlignment="1" applyProtection="1">
      <alignment horizontal="center"/>
      <protection locked="0"/>
    </xf>
    <xf numFmtId="167" fontId="0" fillId="0" borderId="118" xfId="0" applyNumberFormat="1" applyBorder="1"/>
    <xf numFmtId="167" fontId="0" fillId="13" borderId="118" xfId="0" applyNumberFormat="1" applyFill="1" applyBorder="1"/>
    <xf numFmtId="167" fontId="0" fillId="15" borderId="118" xfId="0" applyNumberFormat="1" applyFill="1" applyBorder="1"/>
    <xf numFmtId="176" fontId="5" fillId="0" borderId="0" xfId="1" applyNumberFormat="1" applyFont="1" applyFill="1" applyBorder="1" applyAlignment="1" applyProtection="1">
      <alignment horizontal="center"/>
    </xf>
    <xf numFmtId="166" fontId="3" fillId="0" borderId="31" xfId="0" applyNumberFormat="1" applyFont="1" applyBorder="1" applyAlignment="1" applyProtection="1">
      <alignment horizontal="center"/>
      <protection locked="0"/>
    </xf>
    <xf numFmtId="166" fontId="3" fillId="0" borderId="46" xfId="0" applyNumberFormat="1" applyFont="1" applyBorder="1" applyAlignment="1" applyProtection="1">
      <alignment horizontal="center"/>
      <protection locked="0"/>
    </xf>
    <xf numFmtId="166" fontId="3" fillId="0" borderId="15" xfId="0" applyNumberFormat="1" applyFont="1" applyBorder="1" applyAlignment="1" applyProtection="1">
      <alignment horizontal="center"/>
      <protection locked="0"/>
    </xf>
    <xf numFmtId="0" fontId="5" fillId="5" borderId="169" xfId="0" applyFont="1" applyFill="1" applyBorder="1" applyAlignment="1">
      <alignment horizontal="center" wrapText="1"/>
    </xf>
    <xf numFmtId="170" fontId="5" fillId="8" borderId="170" xfId="0" applyNumberFormat="1" applyFont="1" applyFill="1" applyBorder="1"/>
    <xf numFmtId="170" fontId="5" fillId="8" borderId="140" xfId="0" applyNumberFormat="1" applyFont="1" applyFill="1" applyBorder="1"/>
    <xf numFmtId="0" fontId="5" fillId="0" borderId="41" xfId="0" applyFont="1" applyBorder="1" applyAlignment="1">
      <alignment horizontal="right"/>
    </xf>
    <xf numFmtId="167" fontId="5" fillId="0" borderId="93" xfId="0" applyNumberFormat="1" applyFont="1" applyBorder="1"/>
    <xf numFmtId="0" fontId="5" fillId="6" borderId="1" xfId="0" applyFont="1" applyFill="1" applyBorder="1" applyAlignment="1">
      <alignment horizontal="center" wrapText="1"/>
    </xf>
    <xf numFmtId="0" fontId="5" fillId="12" borderId="40" xfId="0" applyFont="1" applyFill="1" applyBorder="1" applyAlignment="1">
      <alignment horizontal="center" wrapText="1"/>
    </xf>
    <xf numFmtId="0" fontId="5" fillId="12" borderId="93" xfId="0" applyFont="1" applyFill="1" applyBorder="1" applyAlignment="1">
      <alignment horizontal="center" wrapText="1"/>
    </xf>
    <xf numFmtId="0" fontId="5" fillId="0" borderId="112" xfId="0" applyFont="1" applyBorder="1"/>
    <xf numFmtId="0" fontId="5" fillId="0" borderId="172" xfId="0" applyFont="1" applyBorder="1"/>
    <xf numFmtId="0" fontId="20" fillId="0" borderId="112" xfId="0" applyFont="1" applyBorder="1"/>
    <xf numFmtId="0" fontId="20" fillId="0" borderId="171" xfId="0" applyFont="1" applyBorder="1"/>
    <xf numFmtId="0" fontId="20" fillId="0" borderId="172" xfId="0" applyFont="1" applyBorder="1"/>
    <xf numFmtId="166" fontId="3" fillId="0" borderId="18" xfId="0" applyNumberFormat="1" applyFont="1" applyBorder="1" applyAlignment="1">
      <alignment horizontal="center"/>
    </xf>
    <xf numFmtId="44" fontId="0" fillId="0" borderId="18" xfId="0" applyNumberFormat="1" applyBorder="1"/>
    <xf numFmtId="166" fontId="3" fillId="0" borderId="5" xfId="0" applyNumberFormat="1" applyFont="1" applyBorder="1" applyAlignment="1">
      <alignment horizontal="center"/>
    </xf>
    <xf numFmtId="0" fontId="5" fillId="0" borderId="26" xfId="0" applyFont="1" applyBorder="1"/>
    <xf numFmtId="49" fontId="20" fillId="0" borderId="27" xfId="0" applyNumberFormat="1" applyFont="1" applyBorder="1"/>
    <xf numFmtId="0" fontId="3" fillId="0" borderId="18" xfId="0" applyFont="1" applyBorder="1"/>
    <xf numFmtId="0" fontId="48" fillId="8" borderId="0" xfId="5" applyFont="1" applyFill="1"/>
    <xf numFmtId="0" fontId="24" fillId="0" borderId="67" xfId="0" applyFont="1" applyBorder="1" applyAlignment="1" applyProtection="1">
      <alignment horizontal="left"/>
      <protection locked="0"/>
    </xf>
    <xf numFmtId="0" fontId="24" fillId="0" borderId="67" xfId="0" applyFont="1" applyBorder="1" applyAlignment="1">
      <alignment horizontal="left"/>
    </xf>
    <xf numFmtId="0" fontId="24" fillId="0" borderId="69" xfId="0" applyFont="1" applyBorder="1" applyAlignment="1">
      <alignment horizontal="left"/>
    </xf>
    <xf numFmtId="0" fontId="20" fillId="0" borderId="99" xfId="0" applyFont="1" applyBorder="1"/>
    <xf numFmtId="175" fontId="5" fillId="0" borderId="67" xfId="1" applyFont="1" applyFill="1" applyBorder="1" applyAlignment="1" applyProtection="1">
      <alignment horizontal="center"/>
    </xf>
    <xf numFmtId="0" fontId="20" fillId="0" borderId="41" xfId="0" applyFont="1" applyBorder="1"/>
    <xf numFmtId="166" fontId="5" fillId="17" borderId="103" xfId="0" applyNumberFormat="1" applyFont="1" applyFill="1" applyBorder="1"/>
    <xf numFmtId="166" fontId="3" fillId="17" borderId="46" xfId="0" applyNumberFormat="1" applyFont="1" applyFill="1" applyBorder="1" applyAlignment="1" applyProtection="1">
      <alignment horizontal="center"/>
      <protection locked="0"/>
    </xf>
    <xf numFmtId="0" fontId="5" fillId="0" borderId="8" xfId="0" applyFont="1" applyBorder="1" applyAlignment="1">
      <alignment horizontal="left"/>
    </xf>
    <xf numFmtId="4" fontId="3" fillId="0" borderId="5" xfId="0" applyNumberFormat="1" applyFont="1" applyBorder="1"/>
    <xf numFmtId="177" fontId="5" fillId="0" borderId="67" xfId="0" applyNumberFormat="1" applyFont="1" applyBorder="1"/>
    <xf numFmtId="177" fontId="5" fillId="0" borderId="38" xfId="0" applyNumberFormat="1" applyFont="1" applyBorder="1"/>
    <xf numFmtId="177" fontId="5" fillId="0" borderId="68" xfId="0" applyNumberFormat="1" applyFont="1" applyBorder="1"/>
    <xf numFmtId="177" fontId="5" fillId="0" borderId="69" xfId="0" applyNumberFormat="1" applyFont="1" applyBorder="1"/>
    <xf numFmtId="177" fontId="5" fillId="0" borderId="70" xfId="0" applyNumberFormat="1" applyFont="1" applyBorder="1"/>
    <xf numFmtId="177" fontId="5" fillId="0" borderId="71" xfId="0" applyNumberFormat="1" applyFont="1" applyBorder="1"/>
    <xf numFmtId="175" fontId="5" fillId="0" borderId="73" xfId="1" applyFont="1" applyFill="1" applyBorder="1" applyAlignment="1" applyProtection="1">
      <alignment horizontal="center"/>
    </xf>
    <xf numFmtId="0" fontId="43" fillId="0" borderId="0" xfId="3" applyFont="1" applyProtection="1">
      <protection locked="0"/>
    </xf>
    <xf numFmtId="0" fontId="43" fillId="0" borderId="0" xfId="3" applyFont="1" applyAlignment="1" applyProtection="1">
      <alignment horizontal="center"/>
      <protection locked="0"/>
    </xf>
    <xf numFmtId="168" fontId="44" fillId="0" borderId="0" xfId="3" applyNumberFormat="1" applyFont="1" applyProtection="1">
      <protection locked="0"/>
    </xf>
    <xf numFmtId="175" fontId="5" fillId="0" borderId="68" xfId="1" applyFont="1" applyFill="1" applyBorder="1" applyAlignment="1" applyProtection="1">
      <alignment horizontal="center"/>
    </xf>
    <xf numFmtId="44" fontId="20" fillId="0" borderId="48" xfId="0" applyNumberFormat="1" applyFont="1" applyBorder="1" applyProtection="1">
      <protection locked="0"/>
    </xf>
    <xf numFmtId="183" fontId="20" fillId="0" borderId="73" xfId="0" applyNumberFormat="1" applyFont="1" applyBorder="1" applyAlignment="1">
      <alignment horizontal="center"/>
    </xf>
    <xf numFmtId="175" fontId="5" fillId="0" borderId="30" xfId="1" applyFont="1" applyFill="1" applyBorder="1" applyAlignment="1" applyProtection="1">
      <alignment horizontal="center"/>
    </xf>
    <xf numFmtId="44" fontId="20" fillId="0" borderId="48" xfId="0" applyNumberFormat="1" applyFont="1" applyBorder="1"/>
    <xf numFmtId="183" fontId="20" fillId="0" borderId="68" xfId="0" applyNumberFormat="1" applyFont="1" applyBorder="1" applyAlignment="1">
      <alignment horizontal="center"/>
    </xf>
    <xf numFmtId="183" fontId="20" fillId="0" borderId="97" xfId="0" applyNumberFormat="1" applyFont="1" applyBorder="1" applyAlignment="1">
      <alignment horizontal="center"/>
    </xf>
    <xf numFmtId="44" fontId="20" fillId="0" borderId="159" xfId="0" applyNumberFormat="1" applyFont="1" applyBorder="1"/>
    <xf numFmtId="183" fontId="20" fillId="0" borderId="71" xfId="0" applyNumberFormat="1" applyFont="1" applyBorder="1" applyAlignment="1">
      <alignment horizontal="center"/>
    </xf>
    <xf numFmtId="0" fontId="5" fillId="12" borderId="112" xfId="0" applyFont="1" applyFill="1" applyBorder="1" applyAlignment="1">
      <alignment horizontal="center"/>
    </xf>
    <xf numFmtId="0" fontId="5" fillId="12" borderId="79" xfId="0" applyFont="1" applyFill="1" applyBorder="1" applyAlignment="1" applyProtection="1">
      <alignment horizontal="center"/>
      <protection locked="0"/>
    </xf>
    <xf numFmtId="49" fontId="0" fillId="12" borderId="82" xfId="0" applyNumberFormat="1" applyFill="1" applyBorder="1" applyProtection="1">
      <protection locked="0"/>
    </xf>
    <xf numFmtId="166" fontId="5" fillId="12" borderId="86" xfId="0" applyNumberFormat="1" applyFont="1" applyFill="1" applyBorder="1" applyProtection="1">
      <protection locked="0"/>
    </xf>
    <xf numFmtId="0" fontId="5" fillId="12" borderId="86" xfId="0" applyFont="1" applyFill="1" applyBorder="1" applyAlignment="1" applyProtection="1">
      <alignment horizontal="center"/>
      <protection locked="0"/>
    </xf>
    <xf numFmtId="9" fontId="5" fillId="12" borderId="86" xfId="0" applyNumberFormat="1" applyFont="1" applyFill="1" applyBorder="1" applyAlignment="1" applyProtection="1">
      <alignment horizontal="center"/>
      <protection locked="0"/>
    </xf>
    <xf numFmtId="0" fontId="5" fillId="12" borderId="157" xfId="0" applyFont="1" applyFill="1" applyBorder="1" applyAlignment="1" applyProtection="1">
      <alignment horizontal="center"/>
      <protection locked="0"/>
    </xf>
    <xf numFmtId="0" fontId="5" fillId="12" borderId="139" xfId="0" applyFont="1" applyFill="1" applyBorder="1" applyAlignment="1" applyProtection="1">
      <alignment horizontal="center"/>
      <protection locked="0"/>
    </xf>
    <xf numFmtId="167" fontId="5" fillId="12" borderId="86" xfId="0" applyNumberFormat="1" applyFont="1" applyFill="1" applyBorder="1" applyAlignment="1">
      <alignment horizontal="center"/>
    </xf>
    <xf numFmtId="167" fontId="5" fillId="12" borderId="31" xfId="0" applyNumberFormat="1" applyFont="1" applyFill="1" applyBorder="1" applyAlignment="1">
      <alignment horizontal="center"/>
    </xf>
    <xf numFmtId="0" fontId="5" fillId="12" borderId="81" xfId="0" applyFont="1" applyFill="1" applyBorder="1"/>
    <xf numFmtId="49" fontId="5" fillId="12" borderId="83" xfId="0" applyNumberFormat="1" applyFont="1" applyFill="1" applyBorder="1"/>
    <xf numFmtId="166" fontId="5" fillId="12" borderId="84" xfId="0" applyNumberFormat="1" applyFont="1" applyFill="1" applyBorder="1" applyAlignment="1">
      <alignment horizontal="center"/>
    </xf>
    <xf numFmtId="0" fontId="5" fillId="12" borderId="84" xfId="0" applyFont="1" applyFill="1" applyBorder="1" applyAlignment="1" applyProtection="1">
      <alignment horizontal="center" wrapText="1"/>
      <protection locked="0"/>
    </xf>
    <xf numFmtId="0" fontId="5" fillId="12" borderId="84" xfId="0" applyFont="1" applyFill="1" applyBorder="1" applyAlignment="1" applyProtection="1">
      <alignment horizontal="center" vertical="top" wrapText="1"/>
      <protection locked="0"/>
    </xf>
    <xf numFmtId="0" fontId="5" fillId="12" borderId="90" xfId="0" applyFont="1" applyFill="1" applyBorder="1" applyAlignment="1" applyProtection="1">
      <alignment horizontal="center" vertical="top" wrapText="1"/>
      <protection locked="0"/>
    </xf>
    <xf numFmtId="0" fontId="5" fillId="12" borderId="156" xfId="0" applyFont="1" applyFill="1" applyBorder="1" applyAlignment="1" applyProtection="1">
      <alignment horizontal="center" wrapText="1"/>
      <protection locked="0"/>
    </xf>
    <xf numFmtId="167" fontId="5" fillId="12" borderId="84" xfId="0" applyNumberFormat="1" applyFont="1" applyFill="1" applyBorder="1" applyAlignment="1">
      <alignment horizontal="center"/>
    </xf>
    <xf numFmtId="167" fontId="5" fillId="12" borderId="16" xfId="0" applyNumberFormat="1" applyFont="1" applyFill="1" applyBorder="1" applyAlignment="1">
      <alignment horizontal="center"/>
    </xf>
    <xf numFmtId="0" fontId="5" fillId="12" borderId="73" xfId="0" applyFont="1" applyFill="1" applyBorder="1" applyAlignment="1">
      <alignment horizontal="center"/>
    </xf>
    <xf numFmtId="44" fontId="5" fillId="0" borderId="79" xfId="2" applyNumberFormat="1" applyFont="1" applyFill="1" applyBorder="1" applyAlignment="1" applyProtection="1"/>
    <xf numFmtId="44" fontId="5" fillId="0" borderId="68" xfId="2" applyNumberFormat="1" applyFont="1" applyFill="1" applyBorder="1" applyAlignment="1" applyProtection="1"/>
    <xf numFmtId="44" fontId="5" fillId="0" borderId="71" xfId="2" applyNumberFormat="1" applyFont="1" applyFill="1" applyBorder="1" applyAlignment="1" applyProtection="1"/>
    <xf numFmtId="44" fontId="5" fillId="0" borderId="79" xfId="0" applyNumberFormat="1" applyFont="1" applyBorder="1"/>
    <xf numFmtId="44" fontId="5" fillId="0" borderId="36" xfId="0" applyNumberFormat="1" applyFont="1" applyBorder="1"/>
    <xf numFmtId="0" fontId="5" fillId="12" borderId="168" xfId="0" applyFont="1" applyFill="1" applyBorder="1" applyAlignment="1">
      <alignment horizontal="center"/>
    </xf>
    <xf numFmtId="49" fontId="4" fillId="12" borderId="82" xfId="0" applyNumberFormat="1" applyFont="1" applyFill="1" applyBorder="1"/>
    <xf numFmtId="166" fontId="0" fillId="12" borderId="88" xfId="0" applyNumberFormat="1" applyFill="1" applyBorder="1" applyAlignment="1">
      <alignment horizontal="center"/>
    </xf>
    <xf numFmtId="49" fontId="0" fillId="12" borderId="88" xfId="0" applyNumberFormat="1" applyFill="1" applyBorder="1" applyAlignment="1">
      <alignment horizontal="center"/>
    </xf>
    <xf numFmtId="0" fontId="5" fillId="12" borderId="88" xfId="0" applyFont="1" applyFill="1" applyBorder="1" applyAlignment="1">
      <alignment horizontal="center"/>
    </xf>
    <xf numFmtId="9" fontId="5" fillId="12" borderId="88" xfId="0" applyNumberFormat="1" applyFont="1" applyFill="1" applyBorder="1" applyAlignment="1">
      <alignment horizontal="center"/>
    </xf>
    <xf numFmtId="167" fontId="5" fillId="12" borderId="139" xfId="0" applyNumberFormat="1" applyFont="1" applyFill="1" applyBorder="1" applyAlignment="1">
      <alignment horizontal="center"/>
    </xf>
    <xf numFmtId="167" fontId="0" fillId="12" borderId="81" xfId="0" applyNumberFormat="1" applyFill="1" applyBorder="1"/>
    <xf numFmtId="49" fontId="5" fillId="12" borderId="33" xfId="0" applyNumberFormat="1" applyFont="1" applyFill="1" applyBorder="1"/>
    <xf numFmtId="49" fontId="5" fillId="12" borderId="120" xfId="0" applyNumberFormat="1" applyFont="1" applyFill="1" applyBorder="1" applyAlignment="1">
      <alignment horizontal="center" wrapText="1"/>
    </xf>
    <xf numFmtId="49" fontId="5" fillId="12" borderId="120" xfId="0" applyNumberFormat="1" applyFont="1" applyFill="1" applyBorder="1" applyAlignment="1">
      <alignment horizontal="center"/>
    </xf>
    <xf numFmtId="166" fontId="5" fillId="12" borderId="120" xfId="0" applyNumberFormat="1" applyFont="1" applyFill="1" applyBorder="1"/>
    <xf numFmtId="0" fontId="5" fillId="12" borderId="120" xfId="0" applyFont="1" applyFill="1" applyBorder="1" applyAlignment="1">
      <alignment horizontal="center"/>
    </xf>
    <xf numFmtId="0" fontId="5" fillId="12" borderId="120" xfId="0" applyFont="1" applyFill="1" applyBorder="1" applyAlignment="1">
      <alignment horizontal="center" wrapText="1"/>
    </xf>
    <xf numFmtId="0" fontId="5" fillId="12" borderId="0" xfId="0" applyFont="1" applyFill="1" applyAlignment="1">
      <alignment horizontal="center" wrapText="1"/>
    </xf>
    <xf numFmtId="167" fontId="5" fillId="12" borderId="131" xfId="0" applyNumberFormat="1" applyFont="1" applyFill="1" applyBorder="1" applyAlignment="1">
      <alignment horizontal="center"/>
    </xf>
    <xf numFmtId="167" fontId="5" fillId="12" borderId="34" xfId="0" applyNumberFormat="1" applyFont="1" applyFill="1" applyBorder="1" applyAlignment="1">
      <alignment horizontal="center"/>
    </xf>
    <xf numFmtId="167" fontId="5" fillId="12" borderId="0" xfId="0" applyNumberFormat="1" applyFont="1" applyFill="1" applyAlignment="1">
      <alignment horizontal="center"/>
    </xf>
    <xf numFmtId="167" fontId="5" fillId="12" borderId="141" xfId="0" applyNumberFormat="1" applyFont="1" applyFill="1" applyBorder="1"/>
    <xf numFmtId="0" fontId="20" fillId="12" borderId="112" xfId="0" applyFont="1" applyFill="1" applyBorder="1" applyAlignment="1">
      <alignment horizontal="center"/>
    </xf>
    <xf numFmtId="0" fontId="5" fillId="12" borderId="88" xfId="0" applyFont="1" applyFill="1" applyBorder="1" applyAlignment="1">
      <alignment horizontal="center" wrapText="1"/>
    </xf>
    <xf numFmtId="0" fontId="5" fillId="12" borderId="88" xfId="0" applyFont="1" applyFill="1" applyBorder="1" applyAlignment="1" applyProtection="1">
      <alignment horizontal="center"/>
      <protection locked="0"/>
    </xf>
    <xf numFmtId="9" fontId="5" fillId="12" borderId="88" xfId="0" applyNumberFormat="1" applyFont="1" applyFill="1" applyBorder="1" applyAlignment="1" applyProtection="1">
      <alignment horizontal="center"/>
      <protection locked="0"/>
    </xf>
    <xf numFmtId="0" fontId="5" fillId="12" borderId="31" xfId="0" applyFont="1" applyFill="1" applyBorder="1" applyAlignment="1" applyProtection="1">
      <alignment horizontal="center"/>
      <protection locked="0"/>
    </xf>
    <xf numFmtId="167" fontId="5" fillId="12" borderId="88" xfId="0" applyNumberFormat="1" applyFont="1" applyFill="1" applyBorder="1" applyAlignment="1">
      <alignment horizontal="center"/>
    </xf>
    <xf numFmtId="49" fontId="5" fillId="12" borderId="89" xfId="0" applyNumberFormat="1" applyFont="1" applyFill="1" applyBorder="1" applyAlignment="1">
      <alignment horizontal="center" wrapText="1"/>
    </xf>
    <xf numFmtId="49" fontId="5" fillId="12" borderId="89" xfId="0" applyNumberFormat="1" applyFont="1" applyFill="1" applyBorder="1" applyAlignment="1">
      <alignment horizontal="center"/>
    </xf>
    <xf numFmtId="166" fontId="5" fillId="12" borderId="89" xfId="0" applyNumberFormat="1" applyFont="1" applyFill="1" applyBorder="1" applyAlignment="1">
      <alignment horizontal="center"/>
    </xf>
    <xf numFmtId="0" fontId="5" fillId="12" borderId="89" xfId="0" applyFont="1" applyFill="1" applyBorder="1" applyAlignment="1">
      <alignment horizontal="center" wrapText="1"/>
    </xf>
    <xf numFmtId="0" fontId="5" fillId="12" borderId="16" xfId="0" applyFont="1" applyFill="1" applyBorder="1" applyAlignment="1" applyProtection="1">
      <alignment horizontal="center" wrapText="1"/>
      <protection locked="0"/>
    </xf>
    <xf numFmtId="0" fontId="5" fillId="12" borderId="156" xfId="0" applyFont="1" applyFill="1" applyBorder="1" applyAlignment="1" applyProtection="1">
      <alignment horizontal="center"/>
      <protection locked="0"/>
    </xf>
    <xf numFmtId="167" fontId="5" fillId="12" borderId="89" xfId="0" applyNumberFormat="1" applyFont="1" applyFill="1" applyBorder="1" applyAlignment="1">
      <alignment horizontal="center"/>
    </xf>
    <xf numFmtId="0" fontId="5" fillId="13" borderId="18" xfId="0" applyFont="1" applyFill="1" applyBorder="1" applyAlignment="1" applyProtection="1">
      <alignment horizontal="center"/>
      <protection locked="0"/>
    </xf>
    <xf numFmtId="167" fontId="5" fillId="13" borderId="32" xfId="0" applyNumberFormat="1" applyFont="1" applyFill="1" applyBorder="1"/>
    <xf numFmtId="49" fontId="3" fillId="12" borderId="14" xfId="0" applyNumberFormat="1" applyFont="1" applyFill="1" applyBorder="1"/>
    <xf numFmtId="166" fontId="3" fillId="12" borderId="31" xfId="0" applyNumberFormat="1" applyFont="1" applyFill="1" applyBorder="1" applyAlignment="1">
      <alignment horizontal="center"/>
    </xf>
    <xf numFmtId="49" fontId="5" fillId="12" borderId="92" xfId="0" applyNumberFormat="1" applyFont="1" applyFill="1" applyBorder="1"/>
    <xf numFmtId="49" fontId="5" fillId="12" borderId="16" xfId="0" applyNumberFormat="1" applyFont="1" applyFill="1" applyBorder="1" applyAlignment="1">
      <alignment horizontal="center"/>
    </xf>
    <xf numFmtId="189" fontId="5" fillId="12" borderId="16" xfId="0" applyNumberFormat="1" applyFont="1" applyFill="1" applyBorder="1" applyAlignment="1">
      <alignment horizontal="center" wrapText="1"/>
    </xf>
    <xf numFmtId="189" fontId="5" fillId="12" borderId="111" xfId="0" applyNumberFormat="1" applyFont="1" applyFill="1" applyBorder="1" applyAlignment="1">
      <alignment horizontal="center" wrapText="1"/>
    </xf>
    <xf numFmtId="167" fontId="5" fillId="12" borderId="139" xfId="0" applyNumberFormat="1" applyFont="1" applyFill="1" applyBorder="1" applyAlignment="1">
      <alignment horizontal="centerContinuous"/>
    </xf>
    <xf numFmtId="167" fontId="5" fillId="12" borderId="128" xfId="0" applyNumberFormat="1" applyFont="1" applyFill="1" applyBorder="1" applyAlignment="1">
      <alignment horizontal="centerContinuous"/>
    </xf>
    <xf numFmtId="167" fontId="5" fillId="12" borderId="129" xfId="0" applyNumberFormat="1" applyFont="1" applyFill="1" applyBorder="1" applyAlignment="1">
      <alignment horizontal="centerContinuous"/>
    </xf>
    <xf numFmtId="189" fontId="5" fillId="12" borderId="93" xfId="0" applyNumberFormat="1" applyFont="1" applyFill="1" applyBorder="1" applyAlignment="1">
      <alignment horizontal="center"/>
    </xf>
    <xf numFmtId="189" fontId="5" fillId="12" borderId="109" xfId="0" applyNumberFormat="1" applyFont="1" applyFill="1" applyBorder="1" applyAlignment="1">
      <alignment horizontal="center"/>
    </xf>
    <xf numFmtId="189" fontId="5" fillId="12" borderId="130" xfId="0" applyNumberFormat="1" applyFont="1" applyFill="1" applyBorder="1" applyAlignment="1">
      <alignment horizontal="center"/>
    </xf>
    <xf numFmtId="0" fontId="5" fillId="12" borderId="74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78" xfId="0" applyFont="1" applyFill="1" applyBorder="1" applyAlignment="1">
      <alignment horizontal="center"/>
    </xf>
    <xf numFmtId="0" fontId="5" fillId="12" borderId="79" xfId="0" applyFont="1" applyFill="1" applyBorder="1" applyAlignment="1">
      <alignment horizontal="center"/>
    </xf>
    <xf numFmtId="0" fontId="5" fillId="0" borderId="40" xfId="0" applyFont="1" applyBorder="1" applyAlignment="1">
      <alignment horizontal="center" wrapText="1"/>
    </xf>
    <xf numFmtId="0" fontId="5" fillId="0" borderId="93" xfId="0" applyFont="1" applyBorder="1" applyAlignment="1">
      <alignment horizontal="center" wrapText="1"/>
    </xf>
    <xf numFmtId="0" fontId="5" fillId="18" borderId="81" xfId="0" applyFont="1" applyFill="1" applyBorder="1" applyAlignment="1">
      <alignment horizontal="center" wrapText="1"/>
    </xf>
    <xf numFmtId="167" fontId="5" fillId="0" borderId="48" xfId="0" applyNumberFormat="1" applyFont="1" applyBorder="1"/>
    <xf numFmtId="167" fontId="5" fillId="0" borderId="159" xfId="0" applyNumberFormat="1" applyFont="1" applyBorder="1"/>
    <xf numFmtId="0" fontId="5" fillId="0" borderId="169" xfId="0" applyFont="1" applyBorder="1" applyAlignment="1">
      <alignment horizontal="center" wrapText="1"/>
    </xf>
    <xf numFmtId="0" fontId="5" fillId="18" borderId="79" xfId="0" applyFont="1" applyFill="1" applyBorder="1" applyAlignment="1">
      <alignment horizontal="center" wrapText="1"/>
    </xf>
    <xf numFmtId="0" fontId="5" fillId="12" borderId="73" xfId="0" applyFont="1" applyFill="1" applyBorder="1" applyAlignment="1">
      <alignment horizontal="center" wrapText="1"/>
    </xf>
    <xf numFmtId="49" fontId="5" fillId="12" borderId="9" xfId="0" applyNumberFormat="1" applyFont="1" applyFill="1" applyBorder="1" applyAlignment="1">
      <alignment wrapText="1"/>
    </xf>
    <xf numFmtId="2" fontId="5" fillId="12" borderId="6" xfId="0" applyNumberFormat="1" applyFont="1" applyFill="1" applyBorder="1" applyAlignment="1">
      <alignment horizontal="center"/>
    </xf>
    <xf numFmtId="175" fontId="5" fillId="12" borderId="47" xfId="1" applyFont="1" applyFill="1" applyBorder="1" applyAlignment="1">
      <alignment horizontal="center"/>
    </xf>
    <xf numFmtId="167" fontId="5" fillId="0" borderId="72" xfId="0" applyNumberFormat="1" applyFont="1" applyBorder="1"/>
    <xf numFmtId="167" fontId="5" fillId="0" borderId="73" xfId="0" applyNumberFormat="1" applyFont="1" applyBorder="1"/>
    <xf numFmtId="167" fontId="5" fillId="0" borderId="140" xfId="0" applyNumberFormat="1" applyFont="1" applyBorder="1"/>
    <xf numFmtId="167" fontId="5" fillId="0" borderId="161" xfId="0" applyNumberFormat="1" applyFont="1" applyBorder="1"/>
    <xf numFmtId="167" fontId="5" fillId="0" borderId="170" xfId="0" applyNumberFormat="1" applyFont="1" applyBorder="1"/>
    <xf numFmtId="167" fontId="5" fillId="0" borderId="36" xfId="0" applyNumberFormat="1" applyFont="1" applyBorder="1"/>
    <xf numFmtId="0" fontId="5" fillId="12" borderId="79" xfId="0" applyFont="1" applyFill="1" applyBorder="1" applyAlignment="1">
      <alignment horizontal="center" wrapText="1"/>
    </xf>
    <xf numFmtId="0" fontId="5" fillId="12" borderId="74" xfId="0" applyFont="1" applyFill="1" applyBorder="1" applyAlignment="1">
      <alignment horizontal="left"/>
    </xf>
    <xf numFmtId="0" fontId="5" fillId="12" borderId="125" xfId="0" applyFont="1" applyFill="1" applyBorder="1"/>
    <xf numFmtId="0" fontId="5" fillId="12" borderId="76" xfId="0" applyFont="1" applyFill="1" applyBorder="1" applyAlignment="1">
      <alignment horizontal="center"/>
    </xf>
    <xf numFmtId="0" fontId="5" fillId="18" borderId="73" xfId="0" applyFont="1" applyFill="1" applyBorder="1" applyAlignment="1">
      <alignment horizontal="center" wrapText="1"/>
    </xf>
    <xf numFmtId="183" fontId="5" fillId="0" borderId="73" xfId="0" applyNumberFormat="1" applyFont="1" applyBorder="1" applyAlignment="1">
      <alignment horizontal="center"/>
    </xf>
    <xf numFmtId="183" fontId="5" fillId="0" borderId="71" xfId="0" applyNumberFormat="1" applyFont="1" applyBorder="1" applyAlignment="1">
      <alignment horizontal="center"/>
    </xf>
    <xf numFmtId="0" fontId="20" fillId="12" borderId="74" xfId="0" applyFont="1" applyFill="1" applyBorder="1" applyAlignment="1">
      <alignment horizontal="center" wrapText="1"/>
    </xf>
    <xf numFmtId="0" fontId="20" fillId="12" borderId="69" xfId="0" applyFont="1" applyFill="1" applyBorder="1" applyAlignment="1">
      <alignment horizontal="center" wrapText="1"/>
    </xf>
    <xf numFmtId="0" fontId="5" fillId="12" borderId="14" xfId="0" applyFont="1" applyFill="1" applyBorder="1"/>
    <xf numFmtId="0" fontId="5" fillId="12" borderId="158" xfId="0" applyFont="1" applyFill="1" applyBorder="1"/>
    <xf numFmtId="0" fontId="5" fillId="12" borderId="135" xfId="0" applyFont="1" applyFill="1" applyBorder="1" applyAlignment="1">
      <alignment horizontal="center" wrapText="1"/>
    </xf>
    <xf numFmtId="0" fontId="5" fillId="12" borderId="135" xfId="0" applyFont="1" applyFill="1" applyBorder="1" applyAlignment="1">
      <alignment horizontal="center"/>
    </xf>
    <xf numFmtId="0" fontId="5" fillId="12" borderId="81" xfId="0" applyFont="1" applyFill="1" applyBorder="1" applyAlignment="1">
      <alignment horizontal="center"/>
    </xf>
    <xf numFmtId="0" fontId="5" fillId="12" borderId="8" xfId="0" applyFont="1" applyFill="1" applyBorder="1"/>
    <xf numFmtId="49" fontId="5" fillId="12" borderId="5" xfId="0" applyNumberFormat="1" applyFont="1" applyFill="1" applyBorder="1"/>
    <xf numFmtId="49" fontId="3" fillId="12" borderId="5" xfId="0" applyNumberFormat="1" applyFont="1" applyFill="1" applyBorder="1" applyAlignment="1">
      <alignment horizontal="center"/>
    </xf>
    <xf numFmtId="2" fontId="0" fillId="12" borderId="5" xfId="0" applyNumberFormat="1" applyFill="1" applyBorder="1"/>
    <xf numFmtId="0" fontId="5" fillId="12" borderId="5" xfId="0" applyFont="1" applyFill="1" applyBorder="1" applyAlignment="1">
      <alignment horizontal="center"/>
    </xf>
    <xf numFmtId="0" fontId="5" fillId="12" borderId="22" xfId="0" applyFont="1" applyFill="1" applyBorder="1"/>
    <xf numFmtId="0" fontId="3" fillId="12" borderId="8" xfId="0" applyFont="1" applyFill="1" applyBorder="1"/>
    <xf numFmtId="0" fontId="5" fillId="12" borderId="5" xfId="0" applyFont="1" applyFill="1" applyBorder="1"/>
    <xf numFmtId="0" fontId="3" fillId="12" borderId="5" xfId="0" applyFont="1" applyFill="1" applyBorder="1" applyAlignment="1">
      <alignment horizontal="center"/>
    </xf>
    <xf numFmtId="0" fontId="0" fillId="12" borderId="5" xfId="0" applyFill="1" applyBorder="1" applyAlignment="1">
      <alignment horizontal="right"/>
    </xf>
    <xf numFmtId="167" fontId="3" fillId="12" borderId="5" xfId="2" applyNumberFormat="1" applyFill="1" applyBorder="1"/>
    <xf numFmtId="0" fontId="0" fillId="12" borderId="22" xfId="0" applyFill="1" applyBorder="1"/>
    <xf numFmtId="0" fontId="20" fillId="12" borderId="74" xfId="3" applyFont="1" applyFill="1" applyBorder="1" applyAlignment="1">
      <alignment horizontal="center" wrapText="1"/>
    </xf>
    <xf numFmtId="0" fontId="5" fillId="12" borderId="2" xfId="3" applyFont="1" applyFill="1" applyBorder="1" applyAlignment="1">
      <alignment horizontal="center" wrapText="1"/>
    </xf>
    <xf numFmtId="0" fontId="5" fillId="12" borderId="2" xfId="3" applyFont="1" applyFill="1" applyBorder="1"/>
    <xf numFmtId="0" fontId="5" fillId="12" borderId="79" xfId="3" applyFont="1" applyFill="1" applyBorder="1" applyAlignment="1">
      <alignment horizontal="center"/>
    </xf>
    <xf numFmtId="186" fontId="5" fillId="0" borderId="142" xfId="0" applyNumberFormat="1" applyFont="1" applyBorder="1" applyAlignment="1">
      <alignment horizontal="center"/>
    </xf>
    <xf numFmtId="186" fontId="5" fillId="0" borderId="7" xfId="1" applyNumberFormat="1" applyFont="1" applyFill="1" applyBorder="1" applyAlignment="1" applyProtection="1">
      <alignment horizontal="right"/>
      <protection locked="0"/>
    </xf>
    <xf numFmtId="186" fontId="5" fillId="0" borderId="13" xfId="1" applyNumberFormat="1" applyFont="1" applyFill="1" applyBorder="1" applyAlignment="1" applyProtection="1">
      <alignment horizontal="right"/>
      <protection locked="0"/>
    </xf>
    <xf numFmtId="0" fontId="24" fillId="12" borderId="112" xfId="0" applyFont="1" applyFill="1" applyBorder="1" applyAlignment="1">
      <alignment horizontal="center" vertical="center" wrapText="1"/>
    </xf>
    <xf numFmtId="49" fontId="5" fillId="0" borderId="26" xfId="0" applyNumberFormat="1" applyFont="1" applyBorder="1"/>
    <xf numFmtId="49" fontId="20" fillId="0" borderId="166" xfId="0" applyNumberFormat="1" applyFont="1" applyBorder="1"/>
    <xf numFmtId="0" fontId="38" fillId="12" borderId="74" xfId="5" applyFont="1" applyFill="1" applyBorder="1" applyAlignment="1">
      <alignment horizontal="center" vertical="center"/>
    </xf>
    <xf numFmtId="0" fontId="38" fillId="12" borderId="100" xfId="5" applyFont="1" applyFill="1" applyBorder="1" applyAlignment="1">
      <alignment horizontal="center" vertical="center"/>
    </xf>
    <xf numFmtId="0" fontId="40" fillId="12" borderId="100" xfId="5" applyFont="1" applyFill="1" applyBorder="1" applyAlignment="1">
      <alignment horizontal="center" vertical="center" wrapText="1"/>
    </xf>
    <xf numFmtId="0" fontId="40" fillId="12" borderId="79" xfId="5" applyFont="1" applyFill="1" applyBorder="1" applyAlignment="1">
      <alignment horizontal="center" vertical="center" wrapText="1"/>
    </xf>
    <xf numFmtId="183" fontId="5" fillId="0" borderId="68" xfId="0" applyNumberFormat="1" applyFont="1" applyBorder="1" applyAlignment="1">
      <alignment horizontal="center"/>
    </xf>
    <xf numFmtId="183" fontId="5" fillId="0" borderId="36" xfId="0" applyNumberFormat="1" applyFont="1" applyBorder="1" applyAlignment="1">
      <alignment horizontal="center"/>
    </xf>
    <xf numFmtId="0" fontId="5" fillId="12" borderId="74" xfId="0" applyFont="1" applyFill="1" applyBorder="1"/>
    <xf numFmtId="0" fontId="5" fillId="12" borderId="74" xfId="0" applyFont="1" applyFill="1" applyBorder="1" applyAlignment="1">
      <alignment wrapText="1"/>
    </xf>
    <xf numFmtId="0" fontId="5" fillId="12" borderId="75" xfId="0" applyFont="1" applyFill="1" applyBorder="1"/>
    <xf numFmtId="0" fontId="5" fillId="12" borderId="76" xfId="0" applyFont="1" applyFill="1" applyBorder="1"/>
    <xf numFmtId="185" fontId="5" fillId="0" borderId="69" xfId="0" applyNumberFormat="1" applyFont="1" applyBorder="1" applyAlignment="1" applyProtection="1">
      <alignment horizontal="center"/>
      <protection locked="0"/>
    </xf>
    <xf numFmtId="185" fontId="5" fillId="0" borderId="71" xfId="0" applyNumberFormat="1" applyFont="1" applyBorder="1" applyAlignment="1" applyProtection="1">
      <alignment horizontal="center"/>
      <protection locked="0"/>
    </xf>
    <xf numFmtId="0" fontId="5" fillId="12" borderId="77" xfId="0" applyFont="1" applyFill="1" applyBorder="1" applyAlignment="1">
      <alignment horizontal="left"/>
    </xf>
    <xf numFmtId="190" fontId="0" fillId="0" borderId="68" xfId="0" applyNumberFormat="1" applyBorder="1" applyAlignment="1">
      <alignment horizontal="center"/>
    </xf>
    <xf numFmtId="190" fontId="0" fillId="0" borderId="71" xfId="0" applyNumberFormat="1" applyBorder="1" applyAlignment="1">
      <alignment horizontal="center"/>
    </xf>
    <xf numFmtId="0" fontId="5" fillId="18" borderId="99" xfId="0" applyFont="1" applyFill="1" applyBorder="1" applyAlignment="1">
      <alignment horizontal="center"/>
    </xf>
    <xf numFmtId="175" fontId="5" fillId="0" borderId="69" xfId="1" applyFont="1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left"/>
      <protection locked="0"/>
    </xf>
    <xf numFmtId="0" fontId="20" fillId="12" borderId="2" xfId="0" applyFont="1" applyFill="1" applyBorder="1" applyAlignment="1" applyProtection="1">
      <alignment horizontal="center"/>
      <protection locked="0"/>
    </xf>
    <xf numFmtId="0" fontId="5" fillId="12" borderId="2" xfId="0" applyFont="1" applyFill="1" applyBorder="1" applyAlignment="1">
      <alignment horizontal="center" wrapText="1"/>
    </xf>
    <xf numFmtId="0" fontId="5" fillId="12" borderId="2" xfId="0" applyFont="1" applyFill="1" applyBorder="1" applyAlignment="1" applyProtection="1">
      <alignment horizontal="center" wrapText="1"/>
      <protection locked="0"/>
    </xf>
    <xf numFmtId="0" fontId="5" fillId="12" borderId="75" xfId="0" applyFont="1" applyFill="1" applyBorder="1" applyAlignment="1" applyProtection="1">
      <alignment horizontal="center" wrapText="1"/>
      <protection locked="0"/>
    </xf>
    <xf numFmtId="167" fontId="5" fillId="12" borderId="76" xfId="0" applyNumberFormat="1" applyFont="1" applyFill="1" applyBorder="1" applyAlignment="1">
      <alignment horizontal="center" wrapText="1"/>
    </xf>
    <xf numFmtId="167" fontId="5" fillId="12" borderId="2" xfId="0" applyNumberFormat="1" applyFont="1" applyFill="1" applyBorder="1" applyAlignment="1">
      <alignment horizontal="center" wrapText="1"/>
    </xf>
    <xf numFmtId="0" fontId="5" fillId="12" borderId="3" xfId="0" applyFont="1" applyFill="1" applyBorder="1" applyAlignment="1">
      <alignment horizontal="center"/>
    </xf>
    <xf numFmtId="0" fontId="20" fillId="12" borderId="17" xfId="0" applyFont="1" applyFill="1" applyBorder="1" applyAlignment="1" applyProtection="1">
      <alignment horizontal="left"/>
      <protection locked="0"/>
    </xf>
    <xf numFmtId="4" fontId="20" fillId="12" borderId="17" xfId="0" applyNumberFormat="1" applyFont="1" applyFill="1" applyBorder="1" applyAlignment="1" applyProtection="1">
      <alignment wrapText="1"/>
      <protection hidden="1"/>
    </xf>
    <xf numFmtId="4" fontId="20" fillId="12" borderId="17" xfId="0" applyNumberFormat="1" applyFont="1" applyFill="1" applyBorder="1" applyProtection="1">
      <protection hidden="1"/>
    </xf>
    <xf numFmtId="4" fontId="20" fillId="12" borderId="8" xfId="0" applyNumberFormat="1" applyFont="1" applyFill="1" applyBorder="1" applyAlignment="1" applyProtection="1">
      <alignment horizontal="left"/>
      <protection hidden="1"/>
    </xf>
    <xf numFmtId="182" fontId="20" fillId="12" borderId="18" xfId="0" applyNumberFormat="1" applyFont="1" applyFill="1" applyBorder="1" applyAlignment="1" applyProtection="1">
      <alignment horizontal="center" wrapText="1"/>
      <protection locked="0"/>
    </xf>
    <xf numFmtId="181" fontId="20" fillId="12" borderId="5" xfId="0" applyNumberFormat="1" applyFont="1" applyFill="1" applyBorder="1" applyAlignment="1" applyProtection="1">
      <alignment horizontal="center"/>
      <protection locked="0"/>
    </xf>
    <xf numFmtId="177" fontId="20" fillId="12" borderId="19" xfId="1" applyNumberFormat="1" applyFont="1" applyFill="1" applyBorder="1" applyAlignment="1" applyProtection="1">
      <alignment horizontal="center"/>
      <protection hidden="1"/>
    </xf>
    <xf numFmtId="181" fontId="20" fillId="12" borderId="21" xfId="0" applyNumberFormat="1" applyFont="1" applyFill="1" applyBorder="1" applyAlignment="1" applyProtection="1">
      <alignment horizontal="center"/>
      <protection locked="0"/>
    </xf>
    <xf numFmtId="44" fontId="5" fillId="0" borderId="38" xfId="2" applyNumberFormat="1" applyFont="1" applyFill="1" applyBorder="1" applyAlignment="1" applyProtection="1"/>
    <xf numFmtId="0" fontId="29" fillId="12" borderId="23" xfId="0" applyFont="1" applyFill="1" applyBorder="1" applyAlignment="1">
      <alignment horizontal="center"/>
    </xf>
    <xf numFmtId="0" fontId="29" fillId="12" borderId="135" xfId="0" applyFont="1" applyFill="1" applyBorder="1" applyAlignment="1">
      <alignment horizontal="center"/>
    </xf>
    <xf numFmtId="49" fontId="20" fillId="12" borderId="81" xfId="0" applyNumberFormat="1" applyFont="1" applyFill="1" applyBorder="1" applyAlignment="1" applyProtection="1">
      <alignment horizontal="center"/>
      <protection locked="0"/>
    </xf>
    <xf numFmtId="175" fontId="5" fillId="0" borderId="74" xfId="1" applyFont="1" applyFill="1" applyBorder="1" applyAlignment="1" applyProtection="1">
      <alignment horizontal="center"/>
    </xf>
    <xf numFmtId="175" fontId="5" fillId="0" borderId="100" xfId="0" applyNumberFormat="1" applyFont="1" applyBorder="1" applyAlignment="1">
      <alignment horizontal="center"/>
    </xf>
    <xf numFmtId="175" fontId="5" fillId="0" borderId="79" xfId="1" applyFont="1" applyFill="1" applyBorder="1" applyAlignment="1" applyProtection="1">
      <alignment horizontal="center"/>
    </xf>
    <xf numFmtId="44" fontId="5" fillId="0" borderId="70" xfId="2" applyNumberFormat="1" applyFont="1" applyFill="1" applyBorder="1" applyAlignment="1" applyProtection="1"/>
    <xf numFmtId="0" fontId="5" fillId="12" borderId="77" xfId="0" applyFont="1" applyFill="1" applyBorder="1" applyAlignment="1">
      <alignment horizontal="center"/>
    </xf>
    <xf numFmtId="49" fontId="5" fillId="12" borderId="74" xfId="0" applyNumberFormat="1" applyFont="1" applyFill="1" applyBorder="1"/>
    <xf numFmtId="166" fontId="5" fillId="12" borderId="125" xfId="0" applyNumberFormat="1" applyFont="1" applyFill="1" applyBorder="1" applyAlignment="1">
      <alignment horizontal="center"/>
    </xf>
    <xf numFmtId="0" fontId="5" fillId="12" borderId="76" xfId="0" applyFont="1" applyFill="1" applyBorder="1" applyAlignment="1" applyProtection="1">
      <alignment horizontal="center"/>
      <protection locked="0"/>
    </xf>
    <xf numFmtId="166" fontId="5" fillId="12" borderId="76" xfId="0" applyNumberFormat="1" applyFont="1" applyFill="1" applyBorder="1" applyAlignment="1" applyProtection="1">
      <alignment horizontal="center" vertical="center" wrapText="1"/>
      <protection locked="0"/>
    </xf>
    <xf numFmtId="166" fontId="5" fillId="12" borderId="76" xfId="0" applyNumberFormat="1" applyFont="1" applyFill="1" applyBorder="1" applyAlignment="1" applyProtection="1">
      <alignment horizontal="center" wrapText="1"/>
      <protection locked="0"/>
    </xf>
    <xf numFmtId="0" fontId="5" fillId="12" borderId="76" xfId="0" applyFont="1" applyFill="1" applyBorder="1" applyAlignment="1" applyProtection="1">
      <alignment horizontal="center" wrapText="1"/>
      <protection locked="0"/>
    </xf>
    <xf numFmtId="167" fontId="5" fillId="12" borderId="2" xfId="0" applyNumberFormat="1" applyFont="1" applyFill="1" applyBorder="1" applyAlignment="1">
      <alignment horizontal="center" vertical="center" wrapText="1"/>
    </xf>
    <xf numFmtId="0" fontId="3" fillId="12" borderId="5" xfId="0" applyFont="1" applyFill="1" applyBorder="1"/>
    <xf numFmtId="175" fontId="5" fillId="0" borderId="119" xfId="1" applyFont="1" applyFill="1" applyBorder="1"/>
    <xf numFmtId="195" fontId="5" fillId="0" borderId="21" xfId="7" applyNumberFormat="1" applyFont="1" applyFill="1" applyBorder="1" applyAlignment="1">
      <alignment horizontal="center"/>
    </xf>
    <xf numFmtId="195" fontId="5" fillId="0" borderId="5" xfId="0" applyNumberFormat="1" applyFont="1" applyBorder="1" applyAlignment="1">
      <alignment horizontal="center"/>
    </xf>
    <xf numFmtId="0" fontId="5" fillId="0" borderId="26" xfId="0" applyFont="1" applyBorder="1" applyAlignment="1">
      <alignment horizontal="left"/>
    </xf>
    <xf numFmtId="168" fontId="3" fillId="0" borderId="0" xfId="0" applyNumberFormat="1" applyFont="1" applyProtection="1">
      <protection locked="0"/>
    </xf>
    <xf numFmtId="166" fontId="3" fillId="0" borderId="5" xfId="0" applyNumberFormat="1" applyFont="1" applyBorder="1"/>
    <xf numFmtId="9" fontId="3" fillId="0" borderId="5" xfId="0" applyNumberFormat="1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186" fontId="3" fillId="0" borderId="118" xfId="0" applyNumberFormat="1" applyFont="1" applyBorder="1" applyAlignment="1" applyProtection="1">
      <alignment horizontal="center"/>
      <protection locked="0"/>
    </xf>
    <xf numFmtId="167" fontId="3" fillId="0" borderId="18" xfId="0" applyNumberFormat="1" applyFont="1" applyBorder="1"/>
    <xf numFmtId="167" fontId="3" fillId="0" borderId="57" xfId="0" applyNumberFormat="1" applyFont="1" applyBorder="1"/>
    <xf numFmtId="166" fontId="3" fillId="0" borderId="18" xfId="0" applyNumberFormat="1" applyFont="1" applyBorder="1"/>
    <xf numFmtId="168" fontId="3" fillId="0" borderId="0" xfId="0" applyNumberFormat="1" applyFont="1" applyAlignment="1" applyProtection="1">
      <alignment horizontal="right"/>
      <protection locked="0"/>
    </xf>
    <xf numFmtId="167" fontId="3" fillId="0" borderId="53" xfId="0" applyNumberFormat="1" applyFont="1" applyBorder="1"/>
    <xf numFmtId="167" fontId="3" fillId="0" borderId="5" xfId="0" applyNumberFormat="1" applyFont="1" applyBorder="1"/>
    <xf numFmtId="167" fontId="3" fillId="0" borderId="6" xfId="0" applyNumberFormat="1" applyFont="1" applyBorder="1"/>
    <xf numFmtId="0" fontId="3" fillId="0" borderId="0" xfId="0" applyFont="1" applyAlignment="1" applyProtection="1">
      <alignment horizontal="center"/>
      <protection locked="0"/>
    </xf>
    <xf numFmtId="167" fontId="3" fillId="0" borderId="0" xfId="0" applyNumberFormat="1" applyFont="1" applyProtection="1">
      <protection locked="0"/>
    </xf>
    <xf numFmtId="49" fontId="3" fillId="12" borderId="82" xfId="0" applyNumberFormat="1" applyFont="1" applyFill="1" applyBorder="1"/>
    <xf numFmtId="166" fontId="3" fillId="12" borderId="88" xfId="0" applyNumberFormat="1" applyFont="1" applyFill="1" applyBorder="1" applyAlignment="1">
      <alignment horizontal="center"/>
    </xf>
    <xf numFmtId="167" fontId="3" fillId="0" borderId="118" xfId="0" applyNumberFormat="1" applyFont="1" applyBorder="1"/>
    <xf numFmtId="167" fontId="3" fillId="0" borderId="19" xfId="0" applyNumberFormat="1" applyFont="1" applyBorder="1"/>
    <xf numFmtId="166" fontId="3" fillId="13" borderId="21" xfId="0" applyNumberFormat="1" applyFont="1" applyFill="1" applyBorder="1"/>
    <xf numFmtId="167" fontId="3" fillId="13" borderId="118" xfId="0" applyNumberFormat="1" applyFont="1" applyFill="1" applyBorder="1"/>
    <xf numFmtId="167" fontId="3" fillId="13" borderId="18" xfId="0" applyNumberFormat="1" applyFont="1" applyFill="1" applyBorder="1"/>
    <xf numFmtId="167" fontId="3" fillId="13" borderId="19" xfId="0" applyNumberFormat="1" applyFont="1" applyFill="1" applyBorder="1"/>
    <xf numFmtId="49" fontId="3" fillId="0" borderId="35" xfId="0" applyNumberFormat="1" applyFont="1" applyBorder="1"/>
    <xf numFmtId="166" fontId="3" fillId="0" borderId="12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167" fontId="3" fillId="0" borderId="12" xfId="0" applyNumberFormat="1" applyFont="1" applyBorder="1" applyProtection="1">
      <protection locked="0"/>
    </xf>
    <xf numFmtId="167" fontId="3" fillId="0" borderId="151" xfId="0" applyNumberFormat="1" applyFont="1" applyBorder="1" applyProtection="1">
      <protection locked="0"/>
    </xf>
    <xf numFmtId="167" fontId="3" fillId="0" borderId="11" xfId="0" applyNumberFormat="1" applyFont="1" applyBorder="1"/>
    <xf numFmtId="167" fontId="3" fillId="0" borderId="12" xfId="0" applyNumberFormat="1" applyFont="1" applyBorder="1"/>
    <xf numFmtId="167" fontId="3" fillId="0" borderId="36" xfId="0" applyNumberFormat="1" applyFont="1" applyBorder="1"/>
    <xf numFmtId="167" fontId="3" fillId="0" borderId="0" xfId="0" applyNumberFormat="1" applyFont="1"/>
    <xf numFmtId="167" fontId="3" fillId="0" borderId="32" xfId="2" applyNumberFormat="1" applyFont="1" applyBorder="1"/>
    <xf numFmtId="167" fontId="3" fillId="0" borderId="7" xfId="2" applyNumberFormat="1" applyFont="1" applyBorder="1"/>
    <xf numFmtId="179" fontId="3" fillId="0" borderId="0" xfId="0" applyNumberFormat="1" applyFont="1" applyAlignment="1" applyProtection="1">
      <alignment horizontal="center"/>
      <protection locked="0"/>
    </xf>
    <xf numFmtId="9" fontId="3" fillId="0" borderId="18" xfId="0" applyNumberFormat="1" applyFont="1" applyBorder="1" applyAlignment="1" applyProtection="1">
      <alignment horizontal="center"/>
      <protection locked="0"/>
    </xf>
    <xf numFmtId="49" fontId="3" fillId="0" borderId="18" xfId="0" applyNumberFormat="1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186" fontId="3" fillId="0" borderId="18" xfId="0" applyNumberFormat="1" applyFont="1" applyBorder="1" applyAlignment="1" applyProtection="1">
      <alignment horizontal="center"/>
      <protection locked="0"/>
    </xf>
    <xf numFmtId="2" fontId="3" fillId="0" borderId="0" xfId="0" applyNumberFormat="1" applyFont="1" applyProtection="1">
      <protection locked="0"/>
    </xf>
    <xf numFmtId="166" fontId="3" fillId="0" borderId="21" xfId="0" applyNumberFormat="1" applyFont="1" applyBorder="1"/>
    <xf numFmtId="0" fontId="3" fillId="0" borderId="21" xfId="0" applyFont="1" applyBorder="1" applyAlignment="1" applyProtection="1">
      <alignment horizontal="center"/>
      <protection locked="0"/>
    </xf>
    <xf numFmtId="166" fontId="3" fillId="9" borderId="79" xfId="0" applyNumberFormat="1" applyFont="1" applyFill="1" applyBorder="1"/>
    <xf numFmtId="166" fontId="3" fillId="0" borderId="106" xfId="0" applyNumberFormat="1" applyFont="1" applyBorder="1" applyAlignment="1" applyProtection="1">
      <alignment horizontal="center"/>
      <protection locked="0"/>
    </xf>
    <xf numFmtId="166" fontId="3" fillId="0" borderId="25" xfId="0" applyNumberFormat="1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166" fontId="3" fillId="0" borderId="13" xfId="0" applyNumberFormat="1" applyFont="1" applyBorder="1" applyAlignment="1" applyProtection="1">
      <alignment horizontal="center"/>
      <protection locked="0"/>
    </xf>
    <xf numFmtId="4" fontId="3" fillId="0" borderId="18" xfId="0" applyNumberFormat="1" applyFont="1" applyBorder="1"/>
    <xf numFmtId="49" fontId="3" fillId="0" borderId="9" xfId="0" applyNumberFormat="1" applyFont="1" applyBorder="1" applyAlignment="1">
      <alignment horizontal="center"/>
    </xf>
    <xf numFmtId="4" fontId="3" fillId="0" borderId="21" xfId="0" applyNumberFormat="1" applyFont="1" applyBorder="1"/>
    <xf numFmtId="49" fontId="3" fillId="0" borderId="5" xfId="0" applyNumberFormat="1" applyFont="1" applyBorder="1"/>
    <xf numFmtId="1" fontId="3" fillId="0" borderId="0" xfId="0" applyNumberFormat="1" applyFont="1" applyAlignment="1">
      <alignment horizontal="center"/>
    </xf>
    <xf numFmtId="49" fontId="3" fillId="2" borderId="82" xfId="0" applyNumberFormat="1" applyFont="1" applyFill="1" applyBorder="1"/>
    <xf numFmtId="166" fontId="3" fillId="2" borderId="88" xfId="0" applyNumberFormat="1" applyFont="1" applyFill="1" applyBorder="1" applyAlignment="1">
      <alignment horizontal="center"/>
    </xf>
    <xf numFmtId="49" fontId="3" fillId="0" borderId="33" xfId="0" applyNumberFormat="1" applyFont="1" applyBorder="1"/>
    <xf numFmtId="49" fontId="3" fillId="0" borderId="34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left"/>
    </xf>
    <xf numFmtId="49" fontId="3" fillId="0" borderId="58" xfId="0" applyNumberFormat="1" applyFont="1" applyBorder="1" applyAlignment="1">
      <alignment horizontal="left"/>
    </xf>
    <xf numFmtId="166" fontId="3" fillId="0" borderId="15" xfId="0" applyNumberFormat="1" applyFont="1" applyBorder="1" applyAlignment="1">
      <alignment horizontal="center"/>
    </xf>
    <xf numFmtId="167" fontId="3" fillId="0" borderId="11" xfId="0" applyNumberFormat="1" applyFont="1" applyBorder="1" applyProtection="1">
      <protection locked="0"/>
    </xf>
    <xf numFmtId="167" fontId="3" fillId="0" borderId="15" xfId="0" applyNumberFormat="1" applyFont="1" applyBorder="1" applyProtection="1">
      <protection locked="0"/>
    </xf>
    <xf numFmtId="167" fontId="3" fillId="0" borderId="15" xfId="0" applyNumberFormat="1" applyFont="1" applyBorder="1"/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6" xfId="0" applyFont="1" applyBorder="1"/>
    <xf numFmtId="0" fontId="3" fillId="0" borderId="58" xfId="0" applyFont="1" applyBorder="1"/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75" fontId="3" fillId="0" borderId="5" xfId="1" applyFont="1" applyFill="1" applyBorder="1" applyAlignment="1">
      <alignment horizontal="center"/>
    </xf>
    <xf numFmtId="0" fontId="3" fillId="0" borderId="58" xfId="0" applyFont="1" applyBorder="1" applyAlignment="1">
      <alignment horizontal="center"/>
    </xf>
    <xf numFmtId="175" fontId="3" fillId="0" borderId="61" xfId="1" applyFont="1" applyFill="1" applyBorder="1"/>
    <xf numFmtId="14" fontId="3" fillId="0" borderId="60" xfId="0" applyNumberFormat="1" applyFont="1" applyBorder="1"/>
    <xf numFmtId="2" fontId="3" fillId="0" borderId="56" xfId="0" applyNumberFormat="1" applyFont="1" applyBorder="1" applyAlignment="1">
      <alignment horizontal="center"/>
    </xf>
    <xf numFmtId="175" fontId="3" fillId="0" borderId="62" xfId="1" applyFont="1" applyFill="1" applyBorder="1"/>
    <xf numFmtId="0" fontId="5" fillId="8" borderId="5" xfId="0" applyFont="1" applyFill="1" applyBorder="1" applyAlignment="1" applyProtection="1">
      <alignment horizontal="center"/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0" fontId="5" fillId="8" borderId="6" xfId="0" applyFont="1" applyFill="1" applyBorder="1" applyAlignment="1" applyProtection="1">
      <alignment horizontal="center"/>
      <protection locked="0"/>
    </xf>
    <xf numFmtId="0" fontId="5" fillId="8" borderId="132" xfId="0" applyFont="1" applyFill="1" applyBorder="1" applyAlignment="1" applyProtection="1">
      <alignment horizontal="center"/>
      <protection locked="0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/>
    <xf numFmtId="167" fontId="5" fillId="8" borderId="0" xfId="2" applyNumberFormat="1" applyFont="1" applyFill="1"/>
    <xf numFmtId="0" fontId="5" fillId="8" borderId="0" xfId="0" applyFont="1" applyFill="1" applyAlignment="1">
      <alignment wrapText="1"/>
    </xf>
    <xf numFmtId="49" fontId="3" fillId="8" borderId="4" xfId="0" applyNumberFormat="1" applyFont="1" applyFill="1" applyBorder="1"/>
    <xf numFmtId="166" fontId="3" fillId="8" borderId="5" xfId="0" applyNumberFormat="1" applyFont="1" applyFill="1" applyBorder="1"/>
    <xf numFmtId="9" fontId="3" fillId="8" borderId="5" xfId="0" applyNumberFormat="1" applyFont="1" applyFill="1" applyBorder="1" applyAlignment="1" applyProtection="1">
      <alignment horizontal="center"/>
      <protection locked="0"/>
    </xf>
    <xf numFmtId="0" fontId="3" fillId="8" borderId="5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186" fontId="3" fillId="8" borderId="118" xfId="0" applyNumberFormat="1" applyFont="1" applyFill="1" applyBorder="1" applyAlignment="1" applyProtection="1">
      <alignment horizontal="center"/>
      <protection locked="0"/>
    </xf>
    <xf numFmtId="167" fontId="3" fillId="8" borderId="18" xfId="0" applyNumberFormat="1" applyFont="1" applyFill="1" applyBorder="1"/>
    <xf numFmtId="167" fontId="3" fillId="8" borderId="57" xfId="0" applyNumberFormat="1" applyFont="1" applyFill="1" applyBorder="1"/>
    <xf numFmtId="167" fontId="5" fillId="8" borderId="32" xfId="0" applyNumberFormat="1" applyFont="1" applyFill="1" applyBorder="1"/>
    <xf numFmtId="49" fontId="3" fillId="8" borderId="4" xfId="0" applyNumberFormat="1" applyFont="1" applyFill="1" applyBorder="1" applyAlignment="1">
      <alignment wrapText="1"/>
    </xf>
    <xf numFmtId="49" fontId="8" fillId="8" borderId="5" xfId="0" applyNumberFormat="1" applyFont="1" applyFill="1" applyBorder="1" applyAlignment="1">
      <alignment horizontal="center"/>
    </xf>
    <xf numFmtId="49" fontId="3" fillId="8" borderId="5" xfId="0" applyNumberFormat="1" applyFont="1" applyFill="1" applyBorder="1" applyAlignment="1">
      <alignment horizontal="center"/>
    </xf>
    <xf numFmtId="4" fontId="0" fillId="8" borderId="0" xfId="0" applyNumberFormat="1" applyFill="1" applyAlignment="1" applyProtection="1">
      <alignment horizontal="right"/>
      <protection locked="0"/>
    </xf>
    <xf numFmtId="167" fontId="0" fillId="8" borderId="118" xfId="0" applyNumberFormat="1" applyFill="1" applyBorder="1"/>
    <xf numFmtId="167" fontId="3" fillId="8" borderId="5" xfId="0" applyNumberFormat="1" applyFont="1" applyFill="1" applyBorder="1"/>
    <xf numFmtId="167" fontId="3" fillId="8" borderId="6" xfId="0" applyNumberFormat="1" applyFont="1" applyFill="1" applyBorder="1"/>
    <xf numFmtId="167" fontId="5" fillId="8" borderId="7" xfId="0" applyNumberFormat="1" applyFont="1" applyFill="1" applyBorder="1"/>
    <xf numFmtId="0" fontId="5" fillId="19" borderId="5" xfId="0" applyFont="1" applyFill="1" applyBorder="1" applyAlignment="1" applyProtection="1">
      <alignment horizontal="center"/>
      <protection locked="0"/>
    </xf>
    <xf numFmtId="0" fontId="5" fillId="19" borderId="0" xfId="0" applyFont="1" applyFill="1" applyAlignment="1" applyProtection="1">
      <alignment horizontal="center"/>
      <protection locked="0"/>
    </xf>
    <xf numFmtId="168" fontId="0" fillId="19" borderId="0" xfId="0" applyNumberFormat="1" applyFill="1" applyProtection="1">
      <protection locked="0"/>
    </xf>
    <xf numFmtId="0" fontId="5" fillId="19" borderId="5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168" fontId="0" fillId="0" borderId="0" xfId="0" applyNumberFormat="1" applyFill="1" applyProtection="1">
      <protection locked="0"/>
    </xf>
    <xf numFmtId="14" fontId="5" fillId="8" borderId="26" xfId="0" applyNumberFormat="1" applyFont="1" applyFill="1" applyBorder="1" applyAlignment="1">
      <alignment horizontal="left"/>
    </xf>
    <xf numFmtId="49" fontId="5" fillId="8" borderId="9" xfId="0" applyNumberFormat="1" applyFont="1" applyFill="1" applyBorder="1" applyAlignment="1">
      <alignment wrapText="1"/>
    </xf>
    <xf numFmtId="0" fontId="5" fillId="8" borderId="9" xfId="0" applyFont="1" applyFill="1" applyBorder="1" applyAlignment="1">
      <alignment horizontal="center"/>
    </xf>
    <xf numFmtId="1" fontId="5" fillId="8" borderId="5" xfId="0" applyNumberFormat="1" applyFont="1" applyFill="1" applyBorder="1" applyAlignment="1">
      <alignment horizontal="center"/>
    </xf>
    <xf numFmtId="2" fontId="5" fillId="8" borderId="5" xfId="0" applyNumberFormat="1" applyFont="1" applyFill="1" applyBorder="1" applyAlignment="1">
      <alignment horizontal="center"/>
    </xf>
    <xf numFmtId="175" fontId="5" fillId="8" borderId="6" xfId="1" applyFont="1" applyFill="1" applyBorder="1"/>
    <xf numFmtId="173" fontId="5" fillId="8" borderId="7" xfId="2" applyNumberFormat="1" applyFont="1" applyFill="1" applyBorder="1"/>
    <xf numFmtId="168" fontId="5" fillId="20" borderId="0" xfId="0" applyNumberFormat="1" applyFont="1" applyFill="1" applyProtection="1">
      <protection locked="0"/>
    </xf>
    <xf numFmtId="0" fontId="5" fillId="20" borderId="0" xfId="0" applyFont="1" applyFill="1" applyProtection="1">
      <protection locked="0"/>
    </xf>
    <xf numFmtId="49" fontId="6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0" fontId="5" fillId="12" borderId="1" xfId="0" applyFont="1" applyFill="1" applyBorder="1" applyAlignment="1" applyProtection="1">
      <alignment horizontal="center"/>
      <protection locked="0"/>
    </xf>
    <xf numFmtId="0" fontId="0" fillId="12" borderId="2" xfId="0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5" fillId="12" borderId="88" xfId="0" applyFont="1" applyFill="1" applyBorder="1" applyAlignment="1">
      <alignment horizontal="center" wrapText="1"/>
    </xf>
    <xf numFmtId="0" fontId="5" fillId="12" borderId="89" xfId="0" applyFont="1" applyFill="1" applyBorder="1" applyAlignment="1">
      <alignment horizontal="center" wrapText="1"/>
    </xf>
    <xf numFmtId="189" fontId="5" fillId="12" borderId="126" xfId="0" applyNumberFormat="1" applyFont="1" applyFill="1" applyBorder="1" applyAlignment="1">
      <alignment horizontal="center" wrapText="1"/>
    </xf>
    <xf numFmtId="189" fontId="5" fillId="12" borderId="111" xfId="0" applyNumberFormat="1" applyFont="1" applyFill="1" applyBorder="1" applyAlignment="1">
      <alignment horizontal="center" wrapText="1"/>
    </xf>
    <xf numFmtId="167" fontId="5" fillId="7" borderId="127" xfId="0" applyNumberFormat="1" applyFont="1" applyFill="1" applyBorder="1" applyAlignment="1">
      <alignment horizontal="center"/>
    </xf>
    <xf numFmtId="167" fontId="5" fillId="7" borderId="31" xfId="0" applyNumberFormat="1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126" xfId="0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/>
    <xf numFmtId="0" fontId="5" fillId="12" borderId="41" xfId="0" applyFont="1" applyFill="1" applyBorder="1" applyAlignment="1">
      <alignment horizont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 wrapText="1"/>
    </xf>
    <xf numFmtId="0" fontId="5" fillId="18" borderId="14" xfId="0" applyFont="1" applyFill="1" applyBorder="1" applyAlignment="1">
      <alignment horizontal="center" wrapText="1"/>
    </xf>
    <xf numFmtId="0" fontId="0" fillId="18" borderId="31" xfId="0" applyFill="1" applyBorder="1" applyAlignment="1">
      <alignment horizontal="center" wrapText="1"/>
    </xf>
    <xf numFmtId="0" fontId="0" fillId="18" borderId="173" xfId="0" applyFill="1" applyBorder="1" applyAlignment="1">
      <alignment horizontal="center" wrapText="1"/>
    </xf>
    <xf numFmtId="0" fontId="5" fillId="12" borderId="14" xfId="0" applyFont="1" applyFill="1" applyBorder="1" applyAlignment="1">
      <alignment horizontal="center" wrapText="1"/>
    </xf>
    <xf numFmtId="0" fontId="5" fillId="12" borderId="31" xfId="0" applyFont="1" applyFill="1" applyBorder="1" applyAlignment="1">
      <alignment horizontal="center" wrapText="1"/>
    </xf>
    <xf numFmtId="0" fontId="5" fillId="12" borderId="173" xfId="0" applyFont="1" applyFill="1" applyBorder="1" applyAlignment="1">
      <alignment horizontal="center" wrapText="1"/>
    </xf>
    <xf numFmtId="0" fontId="0" fillId="12" borderId="31" xfId="0" applyFill="1" applyBorder="1" applyAlignment="1">
      <alignment horizontal="center" wrapText="1"/>
    </xf>
    <xf numFmtId="0" fontId="0" fillId="12" borderId="173" xfId="0" applyFill="1" applyBorder="1" applyAlignment="1">
      <alignment horizontal="center" wrapText="1"/>
    </xf>
    <xf numFmtId="0" fontId="5" fillId="2" borderId="88" xfId="0" applyFont="1" applyFill="1" applyBorder="1" applyAlignment="1">
      <alignment horizontal="center" wrapText="1"/>
    </xf>
    <xf numFmtId="0" fontId="5" fillId="2" borderId="89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65" fontId="3" fillId="20" borderId="0" xfId="2" applyFill="1" applyAlignment="1">
      <alignment horizontal="left"/>
    </xf>
    <xf numFmtId="0" fontId="0" fillId="20" borderId="0" xfId="0" applyFill="1"/>
    <xf numFmtId="0" fontId="3" fillId="8" borderId="8" xfId="0" applyFont="1" applyFill="1" applyBorder="1" applyAlignment="1">
      <alignment wrapText="1"/>
    </xf>
    <xf numFmtId="0" fontId="0" fillId="8" borderId="5" xfId="0" applyFill="1" applyBorder="1"/>
    <xf numFmtId="0" fontId="3" fillId="8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right"/>
    </xf>
    <xf numFmtId="167" fontId="3" fillId="8" borderId="5" xfId="2" applyNumberFormat="1" applyFill="1" applyBorder="1"/>
    <xf numFmtId="0" fontId="0" fillId="8" borderId="22" xfId="0" applyFill="1" applyBorder="1"/>
    <xf numFmtId="168" fontId="5" fillId="19" borderId="0" xfId="0" applyNumberFormat="1" applyFont="1" applyFill="1" applyProtection="1">
      <protection locked="0"/>
    </xf>
    <xf numFmtId="0" fontId="5" fillId="19" borderId="0" xfId="0" applyFont="1" applyFill="1" applyProtection="1">
      <protection locked="0"/>
    </xf>
    <xf numFmtId="0" fontId="5" fillId="8" borderId="9" xfId="0" applyFont="1" applyFill="1" applyBorder="1" applyAlignment="1">
      <alignment horizontal="left"/>
    </xf>
    <xf numFmtId="0" fontId="5" fillId="8" borderId="0" xfId="0" applyFont="1" applyFill="1" applyAlignment="1">
      <alignment horizontal="right" wrapText="1"/>
    </xf>
    <xf numFmtId="167" fontId="31" fillId="8" borderId="0" xfId="2" applyNumberFormat="1" applyFont="1" applyFill="1" applyBorder="1"/>
  </cellXfs>
  <cellStyles count="9">
    <cellStyle name="Euro" xfId="1" xr:uid="{00000000-0005-0000-0000-000000000000}"/>
    <cellStyle name="Euro 2" xfId="4" xr:uid="{00000000-0005-0000-0000-000001000000}"/>
    <cellStyle name="Komma" xfId="8" builtinId="3"/>
    <cellStyle name="Komma 2" xfId="7" xr:uid="{00000000-0005-0000-0000-000003000000}"/>
    <cellStyle name="Standard" xfId="0" builtinId="0"/>
    <cellStyle name="Standard 2" xfId="3" xr:uid="{00000000-0005-0000-0000-000005000000}"/>
    <cellStyle name="Standard 3" xfId="5" xr:uid="{00000000-0005-0000-0000-000006000000}"/>
    <cellStyle name="Währung" xfId="2" builtinId="4"/>
    <cellStyle name="Währung 2" xfId="6" xr:uid="{00000000-0005-0000-0000-000008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57150</xdr:colOff>
      <xdr:row>2</xdr:row>
      <xdr:rowOff>208978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228600"/>
          <a:ext cx="885825" cy="437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33</xdr:row>
      <xdr:rowOff>95250</xdr:rowOff>
    </xdr:from>
    <xdr:to>
      <xdr:col>2</xdr:col>
      <xdr:colOff>361950</xdr:colOff>
      <xdr:row>33</xdr:row>
      <xdr:rowOff>171450</xdr:rowOff>
    </xdr:to>
    <xdr:sp macro="" textlink="">
      <xdr:nvSpPr>
        <xdr:cNvPr id="5326" name="AutoShape 2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rrowheads="1"/>
        </xdr:cNvSpPr>
      </xdr:nvSpPr>
      <xdr:spPr bwMode="auto">
        <a:xfrm>
          <a:off x="2781300" y="248602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34</xdr:row>
      <xdr:rowOff>95250</xdr:rowOff>
    </xdr:from>
    <xdr:to>
      <xdr:col>2</xdr:col>
      <xdr:colOff>361950</xdr:colOff>
      <xdr:row>34</xdr:row>
      <xdr:rowOff>171450</xdr:rowOff>
    </xdr:to>
    <xdr:sp macro="" textlink="">
      <xdr:nvSpPr>
        <xdr:cNvPr id="5327" name="AutoShape 2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rrowheads="1"/>
        </xdr:cNvSpPr>
      </xdr:nvSpPr>
      <xdr:spPr bwMode="auto">
        <a:xfrm>
          <a:off x="2781300" y="250888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35</xdr:row>
      <xdr:rowOff>95250</xdr:rowOff>
    </xdr:from>
    <xdr:to>
      <xdr:col>2</xdr:col>
      <xdr:colOff>361950</xdr:colOff>
      <xdr:row>35</xdr:row>
      <xdr:rowOff>171450</xdr:rowOff>
    </xdr:to>
    <xdr:sp macro="" textlink="">
      <xdr:nvSpPr>
        <xdr:cNvPr id="5328" name="AutoShape 2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rrowheads="1"/>
        </xdr:cNvSpPr>
      </xdr:nvSpPr>
      <xdr:spPr bwMode="auto">
        <a:xfrm>
          <a:off x="2781300" y="253174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36</xdr:row>
      <xdr:rowOff>85725</xdr:rowOff>
    </xdr:from>
    <xdr:to>
      <xdr:col>2</xdr:col>
      <xdr:colOff>352425</xdr:colOff>
      <xdr:row>36</xdr:row>
      <xdr:rowOff>161925</xdr:rowOff>
    </xdr:to>
    <xdr:sp macro="" textlink="">
      <xdr:nvSpPr>
        <xdr:cNvPr id="5329" name="AutoShape 24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rrowheads="1"/>
        </xdr:cNvSpPr>
      </xdr:nvSpPr>
      <xdr:spPr bwMode="auto">
        <a:xfrm>
          <a:off x="2771775" y="255365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212910</xdr:colOff>
      <xdr:row>0</xdr:row>
      <xdr:rowOff>0</xdr:rowOff>
    </xdr:from>
    <xdr:to>
      <xdr:col>24</xdr:col>
      <xdr:colOff>630830</xdr:colOff>
      <xdr:row>45</xdr:row>
      <xdr:rowOff>75081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3585" y="0"/>
          <a:ext cx="11085920" cy="100477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130</xdr:row>
      <xdr:rowOff>47625</xdr:rowOff>
    </xdr:from>
    <xdr:to>
      <xdr:col>1</xdr:col>
      <xdr:colOff>466725</xdr:colOff>
      <xdr:row>130</xdr:row>
      <xdr:rowOff>123825</xdr:rowOff>
    </xdr:to>
    <xdr:sp macro="" textlink="">
      <xdr:nvSpPr>
        <xdr:cNvPr id="121" name="AutoShape 7">
          <a:extLst>
            <a:ext uri="{FF2B5EF4-FFF2-40B4-BE49-F238E27FC236}">
              <a16:creationId xmlns:a16="http://schemas.microsoft.com/office/drawing/2014/main" id="{00000000-0008-0000-1600-000079000000}"/>
            </a:ext>
          </a:extLst>
        </xdr:cNvPr>
        <xdr:cNvSpPr>
          <a:spLocks noChangeArrowheads="1"/>
        </xdr:cNvSpPr>
      </xdr:nvSpPr>
      <xdr:spPr bwMode="auto">
        <a:xfrm>
          <a:off x="1771650" y="244506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323850</xdr:colOff>
      <xdr:row>153</xdr:row>
      <xdr:rowOff>47625</xdr:rowOff>
    </xdr:from>
    <xdr:to>
      <xdr:col>1</xdr:col>
      <xdr:colOff>533400</xdr:colOff>
      <xdr:row>153</xdr:row>
      <xdr:rowOff>123825</xdr:rowOff>
    </xdr:to>
    <xdr:sp macro="" textlink="">
      <xdr:nvSpPr>
        <xdr:cNvPr id="122" name="AutoShape 9">
          <a:extLst>
            <a:ext uri="{FF2B5EF4-FFF2-40B4-BE49-F238E27FC236}">
              <a16:creationId xmlns:a16="http://schemas.microsoft.com/office/drawing/2014/main" id="{00000000-0008-0000-1600-00007A000000}"/>
            </a:ext>
          </a:extLst>
        </xdr:cNvPr>
        <xdr:cNvSpPr>
          <a:spLocks noChangeArrowheads="1"/>
        </xdr:cNvSpPr>
      </xdr:nvSpPr>
      <xdr:spPr bwMode="auto">
        <a:xfrm>
          <a:off x="1838325" y="286131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111</xdr:row>
      <xdr:rowOff>66675</xdr:rowOff>
    </xdr:from>
    <xdr:to>
      <xdr:col>2</xdr:col>
      <xdr:colOff>352425</xdr:colOff>
      <xdr:row>111</xdr:row>
      <xdr:rowOff>142875</xdr:rowOff>
    </xdr:to>
    <xdr:sp macro="" textlink="">
      <xdr:nvSpPr>
        <xdr:cNvPr id="123" name="AutoShape 21">
          <a:extLst>
            <a:ext uri="{FF2B5EF4-FFF2-40B4-BE49-F238E27FC236}">
              <a16:creationId xmlns:a16="http://schemas.microsoft.com/office/drawing/2014/main" id="{00000000-0008-0000-1600-00007B000000}"/>
            </a:ext>
          </a:extLst>
        </xdr:cNvPr>
        <xdr:cNvSpPr>
          <a:spLocks noChangeArrowheads="1"/>
        </xdr:cNvSpPr>
      </xdr:nvSpPr>
      <xdr:spPr bwMode="auto">
        <a:xfrm>
          <a:off x="2581275" y="210312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112</xdr:row>
      <xdr:rowOff>47625</xdr:rowOff>
    </xdr:from>
    <xdr:to>
      <xdr:col>2</xdr:col>
      <xdr:colOff>333375</xdr:colOff>
      <xdr:row>112</xdr:row>
      <xdr:rowOff>123825</xdr:rowOff>
    </xdr:to>
    <xdr:sp macro="" textlink="">
      <xdr:nvSpPr>
        <xdr:cNvPr id="124" name="AutoShape 22">
          <a:extLst>
            <a:ext uri="{FF2B5EF4-FFF2-40B4-BE49-F238E27FC236}">
              <a16:creationId xmlns:a16="http://schemas.microsoft.com/office/drawing/2014/main" id="{00000000-0008-0000-1600-00007C000000}"/>
            </a:ext>
          </a:extLst>
        </xdr:cNvPr>
        <xdr:cNvSpPr>
          <a:spLocks noChangeArrowheads="1"/>
        </xdr:cNvSpPr>
      </xdr:nvSpPr>
      <xdr:spPr bwMode="auto">
        <a:xfrm>
          <a:off x="2562225" y="211931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113</xdr:row>
      <xdr:rowOff>57150</xdr:rowOff>
    </xdr:from>
    <xdr:to>
      <xdr:col>2</xdr:col>
      <xdr:colOff>333375</xdr:colOff>
      <xdr:row>113</xdr:row>
      <xdr:rowOff>133350</xdr:rowOff>
    </xdr:to>
    <xdr:sp macro="" textlink="">
      <xdr:nvSpPr>
        <xdr:cNvPr id="125" name="AutoShape 23">
          <a:extLst>
            <a:ext uri="{FF2B5EF4-FFF2-40B4-BE49-F238E27FC236}">
              <a16:creationId xmlns:a16="http://schemas.microsoft.com/office/drawing/2014/main" id="{00000000-0008-0000-1600-00007D000000}"/>
            </a:ext>
          </a:extLst>
        </xdr:cNvPr>
        <xdr:cNvSpPr>
          <a:spLocks noChangeArrowheads="1"/>
        </xdr:cNvSpPr>
      </xdr:nvSpPr>
      <xdr:spPr bwMode="auto">
        <a:xfrm>
          <a:off x="2562225" y="213836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238125</xdr:colOff>
      <xdr:row>114</xdr:row>
      <xdr:rowOff>38100</xdr:rowOff>
    </xdr:from>
    <xdr:to>
      <xdr:col>2</xdr:col>
      <xdr:colOff>342900</xdr:colOff>
      <xdr:row>114</xdr:row>
      <xdr:rowOff>114300</xdr:rowOff>
    </xdr:to>
    <xdr:sp macro="" textlink="">
      <xdr:nvSpPr>
        <xdr:cNvPr id="126" name="AutoShape 24">
          <a:extLst>
            <a:ext uri="{FF2B5EF4-FFF2-40B4-BE49-F238E27FC236}">
              <a16:creationId xmlns:a16="http://schemas.microsoft.com/office/drawing/2014/main" id="{00000000-0008-0000-1600-00007E000000}"/>
            </a:ext>
          </a:extLst>
        </xdr:cNvPr>
        <xdr:cNvSpPr>
          <a:spLocks noChangeArrowheads="1"/>
        </xdr:cNvSpPr>
      </xdr:nvSpPr>
      <xdr:spPr bwMode="auto">
        <a:xfrm>
          <a:off x="2571750" y="215455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115</xdr:row>
      <xdr:rowOff>47625</xdr:rowOff>
    </xdr:from>
    <xdr:to>
      <xdr:col>2</xdr:col>
      <xdr:colOff>352425</xdr:colOff>
      <xdr:row>115</xdr:row>
      <xdr:rowOff>123825</xdr:rowOff>
    </xdr:to>
    <xdr:sp macro="" textlink="">
      <xdr:nvSpPr>
        <xdr:cNvPr id="127" name="AutoShape 25">
          <a:extLst>
            <a:ext uri="{FF2B5EF4-FFF2-40B4-BE49-F238E27FC236}">
              <a16:creationId xmlns:a16="http://schemas.microsoft.com/office/drawing/2014/main" id="{00000000-0008-0000-1600-00007F000000}"/>
            </a:ext>
          </a:extLst>
        </xdr:cNvPr>
        <xdr:cNvSpPr>
          <a:spLocks noChangeArrowheads="1"/>
        </xdr:cNvSpPr>
      </xdr:nvSpPr>
      <xdr:spPr bwMode="auto">
        <a:xfrm>
          <a:off x="2581275" y="217360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116</xdr:row>
      <xdr:rowOff>57150</xdr:rowOff>
    </xdr:from>
    <xdr:to>
      <xdr:col>2</xdr:col>
      <xdr:colOff>361950</xdr:colOff>
      <xdr:row>116</xdr:row>
      <xdr:rowOff>133350</xdr:rowOff>
    </xdr:to>
    <xdr:sp macro="" textlink="">
      <xdr:nvSpPr>
        <xdr:cNvPr id="128" name="AutoShape 26">
          <a:extLst>
            <a:ext uri="{FF2B5EF4-FFF2-40B4-BE49-F238E27FC236}">
              <a16:creationId xmlns:a16="http://schemas.microsoft.com/office/drawing/2014/main" id="{00000000-0008-0000-1600-000080000000}"/>
            </a:ext>
          </a:extLst>
        </xdr:cNvPr>
        <xdr:cNvSpPr>
          <a:spLocks noChangeArrowheads="1"/>
        </xdr:cNvSpPr>
      </xdr:nvSpPr>
      <xdr:spPr bwMode="auto">
        <a:xfrm>
          <a:off x="2590800" y="219265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117</xdr:row>
      <xdr:rowOff>66675</xdr:rowOff>
    </xdr:from>
    <xdr:to>
      <xdr:col>2</xdr:col>
      <xdr:colOff>352425</xdr:colOff>
      <xdr:row>117</xdr:row>
      <xdr:rowOff>142875</xdr:rowOff>
    </xdr:to>
    <xdr:sp macro="" textlink="">
      <xdr:nvSpPr>
        <xdr:cNvPr id="129" name="AutoShape 27">
          <a:extLst>
            <a:ext uri="{FF2B5EF4-FFF2-40B4-BE49-F238E27FC236}">
              <a16:creationId xmlns:a16="http://schemas.microsoft.com/office/drawing/2014/main" id="{00000000-0008-0000-1600-000081000000}"/>
            </a:ext>
          </a:extLst>
        </xdr:cNvPr>
        <xdr:cNvSpPr>
          <a:spLocks noChangeArrowheads="1"/>
        </xdr:cNvSpPr>
      </xdr:nvSpPr>
      <xdr:spPr bwMode="auto">
        <a:xfrm>
          <a:off x="2581275" y="221170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118</xdr:row>
      <xdr:rowOff>47625</xdr:rowOff>
    </xdr:from>
    <xdr:to>
      <xdr:col>2</xdr:col>
      <xdr:colOff>333375</xdr:colOff>
      <xdr:row>118</xdr:row>
      <xdr:rowOff>123825</xdr:rowOff>
    </xdr:to>
    <xdr:sp macro="" textlink="">
      <xdr:nvSpPr>
        <xdr:cNvPr id="130" name="AutoShape 28">
          <a:extLst>
            <a:ext uri="{FF2B5EF4-FFF2-40B4-BE49-F238E27FC236}">
              <a16:creationId xmlns:a16="http://schemas.microsoft.com/office/drawing/2014/main" id="{00000000-0008-0000-1600-000082000000}"/>
            </a:ext>
          </a:extLst>
        </xdr:cNvPr>
        <xdr:cNvSpPr>
          <a:spLocks noChangeArrowheads="1"/>
        </xdr:cNvSpPr>
      </xdr:nvSpPr>
      <xdr:spPr bwMode="auto">
        <a:xfrm>
          <a:off x="2562225" y="2227897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119</xdr:row>
      <xdr:rowOff>66675</xdr:rowOff>
    </xdr:from>
    <xdr:to>
      <xdr:col>2</xdr:col>
      <xdr:colOff>352425</xdr:colOff>
      <xdr:row>119</xdr:row>
      <xdr:rowOff>142875</xdr:rowOff>
    </xdr:to>
    <xdr:sp macro="" textlink="">
      <xdr:nvSpPr>
        <xdr:cNvPr id="131" name="AutoShape 29">
          <a:extLst>
            <a:ext uri="{FF2B5EF4-FFF2-40B4-BE49-F238E27FC236}">
              <a16:creationId xmlns:a16="http://schemas.microsoft.com/office/drawing/2014/main" id="{00000000-0008-0000-1600-000083000000}"/>
            </a:ext>
          </a:extLst>
        </xdr:cNvPr>
        <xdr:cNvSpPr>
          <a:spLocks noChangeArrowheads="1"/>
        </xdr:cNvSpPr>
      </xdr:nvSpPr>
      <xdr:spPr bwMode="auto">
        <a:xfrm>
          <a:off x="2581275" y="224790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132</xdr:row>
      <xdr:rowOff>47625</xdr:rowOff>
    </xdr:from>
    <xdr:to>
      <xdr:col>1</xdr:col>
      <xdr:colOff>466725</xdr:colOff>
      <xdr:row>132</xdr:row>
      <xdr:rowOff>123825</xdr:rowOff>
    </xdr:to>
    <xdr:sp macro="" textlink="">
      <xdr:nvSpPr>
        <xdr:cNvPr id="132" name="AutoShape 30">
          <a:extLst>
            <a:ext uri="{FF2B5EF4-FFF2-40B4-BE49-F238E27FC236}">
              <a16:creationId xmlns:a16="http://schemas.microsoft.com/office/drawing/2014/main" id="{00000000-0008-0000-1600-000084000000}"/>
            </a:ext>
          </a:extLst>
        </xdr:cNvPr>
        <xdr:cNvSpPr>
          <a:spLocks noChangeArrowheads="1"/>
        </xdr:cNvSpPr>
      </xdr:nvSpPr>
      <xdr:spPr bwMode="auto">
        <a:xfrm>
          <a:off x="1771650" y="2481262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133</xdr:row>
      <xdr:rowOff>47625</xdr:rowOff>
    </xdr:from>
    <xdr:to>
      <xdr:col>1</xdr:col>
      <xdr:colOff>466725</xdr:colOff>
      <xdr:row>133</xdr:row>
      <xdr:rowOff>123825</xdr:rowOff>
    </xdr:to>
    <xdr:sp macro="" textlink="">
      <xdr:nvSpPr>
        <xdr:cNvPr id="133" name="AutoShape 31">
          <a:extLst>
            <a:ext uri="{FF2B5EF4-FFF2-40B4-BE49-F238E27FC236}">
              <a16:creationId xmlns:a16="http://schemas.microsoft.com/office/drawing/2014/main" id="{00000000-0008-0000-1600-000085000000}"/>
            </a:ext>
          </a:extLst>
        </xdr:cNvPr>
        <xdr:cNvSpPr>
          <a:spLocks noChangeArrowheads="1"/>
        </xdr:cNvSpPr>
      </xdr:nvSpPr>
      <xdr:spPr bwMode="auto">
        <a:xfrm>
          <a:off x="1771650" y="249936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129</xdr:row>
      <xdr:rowOff>47625</xdr:rowOff>
    </xdr:from>
    <xdr:to>
      <xdr:col>1</xdr:col>
      <xdr:colOff>466725</xdr:colOff>
      <xdr:row>129</xdr:row>
      <xdr:rowOff>123825</xdr:rowOff>
    </xdr:to>
    <xdr:sp macro="" textlink="">
      <xdr:nvSpPr>
        <xdr:cNvPr id="134" name="AutoShape 32">
          <a:extLst>
            <a:ext uri="{FF2B5EF4-FFF2-40B4-BE49-F238E27FC236}">
              <a16:creationId xmlns:a16="http://schemas.microsoft.com/office/drawing/2014/main" id="{00000000-0008-0000-1600-000086000000}"/>
            </a:ext>
          </a:extLst>
        </xdr:cNvPr>
        <xdr:cNvSpPr>
          <a:spLocks noChangeArrowheads="1"/>
        </xdr:cNvSpPr>
      </xdr:nvSpPr>
      <xdr:spPr bwMode="auto">
        <a:xfrm>
          <a:off x="1771650" y="242697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130</xdr:row>
      <xdr:rowOff>47625</xdr:rowOff>
    </xdr:from>
    <xdr:to>
      <xdr:col>1</xdr:col>
      <xdr:colOff>466725</xdr:colOff>
      <xdr:row>130</xdr:row>
      <xdr:rowOff>123825</xdr:rowOff>
    </xdr:to>
    <xdr:sp macro="" textlink="">
      <xdr:nvSpPr>
        <xdr:cNvPr id="135" name="AutoShape 33">
          <a:extLst>
            <a:ext uri="{FF2B5EF4-FFF2-40B4-BE49-F238E27FC236}">
              <a16:creationId xmlns:a16="http://schemas.microsoft.com/office/drawing/2014/main" id="{00000000-0008-0000-1600-000087000000}"/>
            </a:ext>
          </a:extLst>
        </xdr:cNvPr>
        <xdr:cNvSpPr>
          <a:spLocks noChangeArrowheads="1"/>
        </xdr:cNvSpPr>
      </xdr:nvSpPr>
      <xdr:spPr bwMode="auto">
        <a:xfrm>
          <a:off x="1771650" y="244506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131</xdr:row>
      <xdr:rowOff>47625</xdr:rowOff>
    </xdr:from>
    <xdr:to>
      <xdr:col>1</xdr:col>
      <xdr:colOff>466725</xdr:colOff>
      <xdr:row>131</xdr:row>
      <xdr:rowOff>123825</xdr:rowOff>
    </xdr:to>
    <xdr:sp macro="" textlink="">
      <xdr:nvSpPr>
        <xdr:cNvPr id="136" name="AutoShape 34">
          <a:extLst>
            <a:ext uri="{FF2B5EF4-FFF2-40B4-BE49-F238E27FC236}">
              <a16:creationId xmlns:a16="http://schemas.microsoft.com/office/drawing/2014/main" id="{00000000-0008-0000-1600-000088000000}"/>
            </a:ext>
          </a:extLst>
        </xdr:cNvPr>
        <xdr:cNvSpPr>
          <a:spLocks noChangeArrowheads="1"/>
        </xdr:cNvSpPr>
      </xdr:nvSpPr>
      <xdr:spPr bwMode="auto">
        <a:xfrm>
          <a:off x="1771650" y="246316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285750</xdr:colOff>
      <xdr:row>160</xdr:row>
      <xdr:rowOff>38100</xdr:rowOff>
    </xdr:from>
    <xdr:to>
      <xdr:col>1</xdr:col>
      <xdr:colOff>495300</xdr:colOff>
      <xdr:row>160</xdr:row>
      <xdr:rowOff>114300</xdr:rowOff>
    </xdr:to>
    <xdr:sp macro="" textlink="">
      <xdr:nvSpPr>
        <xdr:cNvPr id="137" name="AutoShape 36">
          <a:extLst>
            <a:ext uri="{FF2B5EF4-FFF2-40B4-BE49-F238E27FC236}">
              <a16:creationId xmlns:a16="http://schemas.microsoft.com/office/drawing/2014/main" id="{00000000-0008-0000-1600-000089000000}"/>
            </a:ext>
          </a:extLst>
        </xdr:cNvPr>
        <xdr:cNvSpPr>
          <a:spLocks noChangeArrowheads="1"/>
        </xdr:cNvSpPr>
      </xdr:nvSpPr>
      <xdr:spPr bwMode="auto">
        <a:xfrm>
          <a:off x="1800225" y="298704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177</xdr:row>
      <xdr:rowOff>47625</xdr:rowOff>
    </xdr:from>
    <xdr:to>
      <xdr:col>1</xdr:col>
      <xdr:colOff>466725</xdr:colOff>
      <xdr:row>177</xdr:row>
      <xdr:rowOff>123825</xdr:rowOff>
    </xdr:to>
    <xdr:sp macro="" textlink="">
      <xdr:nvSpPr>
        <xdr:cNvPr id="138" name="AutoShape 37">
          <a:extLst>
            <a:ext uri="{FF2B5EF4-FFF2-40B4-BE49-F238E27FC236}">
              <a16:creationId xmlns:a16="http://schemas.microsoft.com/office/drawing/2014/main" id="{00000000-0008-0000-1600-00008A000000}"/>
            </a:ext>
          </a:extLst>
        </xdr:cNvPr>
        <xdr:cNvSpPr>
          <a:spLocks noChangeArrowheads="1"/>
        </xdr:cNvSpPr>
      </xdr:nvSpPr>
      <xdr:spPr bwMode="auto">
        <a:xfrm>
          <a:off x="1771650" y="329565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178</xdr:row>
      <xdr:rowOff>47625</xdr:rowOff>
    </xdr:from>
    <xdr:to>
      <xdr:col>1</xdr:col>
      <xdr:colOff>466725</xdr:colOff>
      <xdr:row>178</xdr:row>
      <xdr:rowOff>123825</xdr:rowOff>
    </xdr:to>
    <xdr:sp macro="" textlink="">
      <xdr:nvSpPr>
        <xdr:cNvPr id="139" name="AutoShape 38">
          <a:extLst>
            <a:ext uri="{FF2B5EF4-FFF2-40B4-BE49-F238E27FC236}">
              <a16:creationId xmlns:a16="http://schemas.microsoft.com/office/drawing/2014/main" id="{00000000-0008-0000-1600-00008B000000}"/>
            </a:ext>
          </a:extLst>
        </xdr:cNvPr>
        <xdr:cNvSpPr>
          <a:spLocks noChangeArrowheads="1"/>
        </xdr:cNvSpPr>
      </xdr:nvSpPr>
      <xdr:spPr bwMode="auto">
        <a:xfrm>
          <a:off x="1771650" y="331374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179</xdr:row>
      <xdr:rowOff>47625</xdr:rowOff>
    </xdr:from>
    <xdr:to>
      <xdr:col>1</xdr:col>
      <xdr:colOff>466725</xdr:colOff>
      <xdr:row>179</xdr:row>
      <xdr:rowOff>123825</xdr:rowOff>
    </xdr:to>
    <xdr:sp macro="" textlink="">
      <xdr:nvSpPr>
        <xdr:cNvPr id="140" name="AutoShape 39">
          <a:extLst>
            <a:ext uri="{FF2B5EF4-FFF2-40B4-BE49-F238E27FC236}">
              <a16:creationId xmlns:a16="http://schemas.microsoft.com/office/drawing/2014/main" id="{00000000-0008-0000-1600-00008C000000}"/>
            </a:ext>
          </a:extLst>
        </xdr:cNvPr>
        <xdr:cNvSpPr>
          <a:spLocks noChangeArrowheads="1"/>
        </xdr:cNvSpPr>
      </xdr:nvSpPr>
      <xdr:spPr bwMode="auto">
        <a:xfrm>
          <a:off x="1771650" y="333184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183</xdr:row>
      <xdr:rowOff>47625</xdr:rowOff>
    </xdr:from>
    <xdr:to>
      <xdr:col>1</xdr:col>
      <xdr:colOff>466725</xdr:colOff>
      <xdr:row>183</xdr:row>
      <xdr:rowOff>123825</xdr:rowOff>
    </xdr:to>
    <xdr:sp macro="" textlink="">
      <xdr:nvSpPr>
        <xdr:cNvPr id="141" name="AutoShape 40">
          <a:extLst>
            <a:ext uri="{FF2B5EF4-FFF2-40B4-BE49-F238E27FC236}">
              <a16:creationId xmlns:a16="http://schemas.microsoft.com/office/drawing/2014/main" id="{00000000-0008-0000-1600-00008D000000}"/>
            </a:ext>
          </a:extLst>
        </xdr:cNvPr>
        <xdr:cNvSpPr>
          <a:spLocks noChangeArrowheads="1"/>
        </xdr:cNvSpPr>
      </xdr:nvSpPr>
      <xdr:spPr bwMode="auto">
        <a:xfrm>
          <a:off x="1771650" y="340423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119</xdr:row>
      <xdr:rowOff>66675</xdr:rowOff>
    </xdr:from>
    <xdr:to>
      <xdr:col>2</xdr:col>
      <xdr:colOff>352425</xdr:colOff>
      <xdr:row>119</xdr:row>
      <xdr:rowOff>142875</xdr:rowOff>
    </xdr:to>
    <xdr:sp macro="" textlink="">
      <xdr:nvSpPr>
        <xdr:cNvPr id="142" name="AutoShape 49">
          <a:extLst>
            <a:ext uri="{FF2B5EF4-FFF2-40B4-BE49-F238E27FC236}">
              <a16:creationId xmlns:a16="http://schemas.microsoft.com/office/drawing/2014/main" id="{00000000-0008-0000-1600-00008E000000}"/>
            </a:ext>
          </a:extLst>
        </xdr:cNvPr>
        <xdr:cNvSpPr>
          <a:spLocks noChangeArrowheads="1"/>
        </xdr:cNvSpPr>
      </xdr:nvSpPr>
      <xdr:spPr bwMode="auto">
        <a:xfrm>
          <a:off x="2581275" y="224790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120</xdr:row>
      <xdr:rowOff>47625</xdr:rowOff>
    </xdr:from>
    <xdr:to>
      <xdr:col>2</xdr:col>
      <xdr:colOff>333375</xdr:colOff>
      <xdr:row>120</xdr:row>
      <xdr:rowOff>123825</xdr:rowOff>
    </xdr:to>
    <xdr:sp macro="" textlink="">
      <xdr:nvSpPr>
        <xdr:cNvPr id="143" name="AutoShape 50">
          <a:extLst>
            <a:ext uri="{FF2B5EF4-FFF2-40B4-BE49-F238E27FC236}">
              <a16:creationId xmlns:a16="http://schemas.microsoft.com/office/drawing/2014/main" id="{00000000-0008-0000-1600-00008F000000}"/>
            </a:ext>
          </a:extLst>
        </xdr:cNvPr>
        <xdr:cNvSpPr>
          <a:spLocks noChangeArrowheads="1"/>
        </xdr:cNvSpPr>
      </xdr:nvSpPr>
      <xdr:spPr bwMode="auto">
        <a:xfrm>
          <a:off x="2562225" y="226409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121</xdr:row>
      <xdr:rowOff>57150</xdr:rowOff>
    </xdr:from>
    <xdr:to>
      <xdr:col>2</xdr:col>
      <xdr:colOff>333375</xdr:colOff>
      <xdr:row>121</xdr:row>
      <xdr:rowOff>133350</xdr:rowOff>
    </xdr:to>
    <xdr:sp macro="" textlink="">
      <xdr:nvSpPr>
        <xdr:cNvPr id="144" name="AutoShape 51">
          <a:extLst>
            <a:ext uri="{FF2B5EF4-FFF2-40B4-BE49-F238E27FC236}">
              <a16:creationId xmlns:a16="http://schemas.microsoft.com/office/drawing/2014/main" id="{00000000-0008-0000-1600-000090000000}"/>
            </a:ext>
          </a:extLst>
        </xdr:cNvPr>
        <xdr:cNvSpPr>
          <a:spLocks noChangeArrowheads="1"/>
        </xdr:cNvSpPr>
      </xdr:nvSpPr>
      <xdr:spPr bwMode="auto">
        <a:xfrm>
          <a:off x="2562225" y="228314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238125</xdr:colOff>
      <xdr:row>122</xdr:row>
      <xdr:rowOff>38100</xdr:rowOff>
    </xdr:from>
    <xdr:to>
      <xdr:col>2</xdr:col>
      <xdr:colOff>342900</xdr:colOff>
      <xdr:row>122</xdr:row>
      <xdr:rowOff>114300</xdr:rowOff>
    </xdr:to>
    <xdr:sp macro="" textlink="">
      <xdr:nvSpPr>
        <xdr:cNvPr id="145" name="AutoShape 52">
          <a:extLst>
            <a:ext uri="{FF2B5EF4-FFF2-40B4-BE49-F238E27FC236}">
              <a16:creationId xmlns:a16="http://schemas.microsoft.com/office/drawing/2014/main" id="{00000000-0008-0000-1600-000091000000}"/>
            </a:ext>
          </a:extLst>
        </xdr:cNvPr>
        <xdr:cNvSpPr>
          <a:spLocks noChangeArrowheads="1"/>
        </xdr:cNvSpPr>
      </xdr:nvSpPr>
      <xdr:spPr bwMode="auto">
        <a:xfrm>
          <a:off x="2571750" y="229933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123</xdr:row>
      <xdr:rowOff>47625</xdr:rowOff>
    </xdr:from>
    <xdr:to>
      <xdr:col>2</xdr:col>
      <xdr:colOff>352425</xdr:colOff>
      <xdr:row>123</xdr:row>
      <xdr:rowOff>123825</xdr:rowOff>
    </xdr:to>
    <xdr:sp macro="" textlink="">
      <xdr:nvSpPr>
        <xdr:cNvPr id="146" name="AutoShape 53">
          <a:extLst>
            <a:ext uri="{FF2B5EF4-FFF2-40B4-BE49-F238E27FC236}">
              <a16:creationId xmlns:a16="http://schemas.microsoft.com/office/drawing/2014/main" id="{00000000-0008-0000-1600-000092000000}"/>
            </a:ext>
          </a:extLst>
        </xdr:cNvPr>
        <xdr:cNvSpPr>
          <a:spLocks noChangeArrowheads="1"/>
        </xdr:cNvSpPr>
      </xdr:nvSpPr>
      <xdr:spPr bwMode="auto">
        <a:xfrm>
          <a:off x="2581275" y="231838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126</xdr:row>
      <xdr:rowOff>57150</xdr:rowOff>
    </xdr:from>
    <xdr:to>
      <xdr:col>2</xdr:col>
      <xdr:colOff>361950</xdr:colOff>
      <xdr:row>126</xdr:row>
      <xdr:rowOff>133350</xdr:rowOff>
    </xdr:to>
    <xdr:sp macro="" textlink="">
      <xdr:nvSpPr>
        <xdr:cNvPr id="147" name="AutoShape 54">
          <a:extLst>
            <a:ext uri="{FF2B5EF4-FFF2-40B4-BE49-F238E27FC236}">
              <a16:creationId xmlns:a16="http://schemas.microsoft.com/office/drawing/2014/main" id="{00000000-0008-0000-1600-000093000000}"/>
            </a:ext>
          </a:extLst>
        </xdr:cNvPr>
        <xdr:cNvSpPr>
          <a:spLocks noChangeArrowheads="1"/>
        </xdr:cNvSpPr>
      </xdr:nvSpPr>
      <xdr:spPr bwMode="auto">
        <a:xfrm>
          <a:off x="2590800" y="237363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127</xdr:row>
      <xdr:rowOff>66675</xdr:rowOff>
    </xdr:from>
    <xdr:to>
      <xdr:col>2</xdr:col>
      <xdr:colOff>352425</xdr:colOff>
      <xdr:row>127</xdr:row>
      <xdr:rowOff>142875</xdr:rowOff>
    </xdr:to>
    <xdr:sp macro="" textlink="">
      <xdr:nvSpPr>
        <xdr:cNvPr id="148" name="AutoShape 55">
          <a:extLst>
            <a:ext uri="{FF2B5EF4-FFF2-40B4-BE49-F238E27FC236}">
              <a16:creationId xmlns:a16="http://schemas.microsoft.com/office/drawing/2014/main" id="{00000000-0008-0000-1600-000094000000}"/>
            </a:ext>
          </a:extLst>
        </xdr:cNvPr>
        <xdr:cNvSpPr>
          <a:spLocks noChangeArrowheads="1"/>
        </xdr:cNvSpPr>
      </xdr:nvSpPr>
      <xdr:spPr bwMode="auto">
        <a:xfrm>
          <a:off x="2581275" y="239268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128</xdr:row>
      <xdr:rowOff>47625</xdr:rowOff>
    </xdr:from>
    <xdr:to>
      <xdr:col>2</xdr:col>
      <xdr:colOff>333375</xdr:colOff>
      <xdr:row>128</xdr:row>
      <xdr:rowOff>123825</xdr:rowOff>
    </xdr:to>
    <xdr:sp macro="" textlink="">
      <xdr:nvSpPr>
        <xdr:cNvPr id="149" name="AutoShape 56">
          <a:extLst>
            <a:ext uri="{FF2B5EF4-FFF2-40B4-BE49-F238E27FC236}">
              <a16:creationId xmlns:a16="http://schemas.microsoft.com/office/drawing/2014/main" id="{00000000-0008-0000-1600-000095000000}"/>
            </a:ext>
          </a:extLst>
        </xdr:cNvPr>
        <xdr:cNvSpPr>
          <a:spLocks noChangeArrowheads="1"/>
        </xdr:cNvSpPr>
      </xdr:nvSpPr>
      <xdr:spPr bwMode="auto">
        <a:xfrm>
          <a:off x="2562225" y="240887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125</xdr:row>
      <xdr:rowOff>66675</xdr:rowOff>
    </xdr:from>
    <xdr:to>
      <xdr:col>2</xdr:col>
      <xdr:colOff>352425</xdr:colOff>
      <xdr:row>125</xdr:row>
      <xdr:rowOff>142875</xdr:rowOff>
    </xdr:to>
    <xdr:sp macro="" textlink="">
      <xdr:nvSpPr>
        <xdr:cNvPr id="150" name="AutoShape 57">
          <a:extLst>
            <a:ext uri="{FF2B5EF4-FFF2-40B4-BE49-F238E27FC236}">
              <a16:creationId xmlns:a16="http://schemas.microsoft.com/office/drawing/2014/main" id="{00000000-0008-0000-1600-000096000000}"/>
            </a:ext>
          </a:extLst>
        </xdr:cNvPr>
        <xdr:cNvSpPr>
          <a:spLocks noChangeArrowheads="1"/>
        </xdr:cNvSpPr>
      </xdr:nvSpPr>
      <xdr:spPr bwMode="auto">
        <a:xfrm>
          <a:off x="2581275" y="235648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295275</xdr:colOff>
      <xdr:row>159</xdr:row>
      <xdr:rowOff>47625</xdr:rowOff>
    </xdr:from>
    <xdr:to>
      <xdr:col>1</xdr:col>
      <xdr:colOff>504825</xdr:colOff>
      <xdr:row>159</xdr:row>
      <xdr:rowOff>123825</xdr:rowOff>
    </xdr:to>
    <xdr:sp macro="" textlink="">
      <xdr:nvSpPr>
        <xdr:cNvPr id="151" name="AutoShape 58">
          <a:extLst>
            <a:ext uri="{FF2B5EF4-FFF2-40B4-BE49-F238E27FC236}">
              <a16:creationId xmlns:a16="http://schemas.microsoft.com/office/drawing/2014/main" id="{00000000-0008-0000-1600-000097000000}"/>
            </a:ext>
          </a:extLst>
        </xdr:cNvPr>
        <xdr:cNvSpPr>
          <a:spLocks noChangeArrowheads="1"/>
        </xdr:cNvSpPr>
      </xdr:nvSpPr>
      <xdr:spPr bwMode="auto">
        <a:xfrm>
          <a:off x="1809750" y="296989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124</xdr:row>
      <xdr:rowOff>47625</xdr:rowOff>
    </xdr:from>
    <xdr:to>
      <xdr:col>2</xdr:col>
      <xdr:colOff>352425</xdr:colOff>
      <xdr:row>124</xdr:row>
      <xdr:rowOff>123825</xdr:rowOff>
    </xdr:to>
    <xdr:sp macro="" textlink="">
      <xdr:nvSpPr>
        <xdr:cNvPr id="152" name="AutoShape 53">
          <a:extLst>
            <a:ext uri="{FF2B5EF4-FFF2-40B4-BE49-F238E27FC236}">
              <a16:creationId xmlns:a16="http://schemas.microsoft.com/office/drawing/2014/main" id="{00000000-0008-0000-1600-000098000000}"/>
            </a:ext>
          </a:extLst>
        </xdr:cNvPr>
        <xdr:cNvSpPr>
          <a:spLocks noChangeArrowheads="1"/>
        </xdr:cNvSpPr>
      </xdr:nvSpPr>
      <xdr:spPr bwMode="auto">
        <a:xfrm>
          <a:off x="2581275" y="233648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124</xdr:row>
      <xdr:rowOff>47625</xdr:rowOff>
    </xdr:from>
    <xdr:to>
      <xdr:col>2</xdr:col>
      <xdr:colOff>352425</xdr:colOff>
      <xdr:row>124</xdr:row>
      <xdr:rowOff>123825</xdr:rowOff>
    </xdr:to>
    <xdr:sp macro="" textlink="">
      <xdr:nvSpPr>
        <xdr:cNvPr id="153" name="AutoShape 53">
          <a:extLst>
            <a:ext uri="{FF2B5EF4-FFF2-40B4-BE49-F238E27FC236}">
              <a16:creationId xmlns:a16="http://schemas.microsoft.com/office/drawing/2014/main" id="{00000000-0008-0000-1600-000099000000}"/>
            </a:ext>
          </a:extLst>
        </xdr:cNvPr>
        <xdr:cNvSpPr>
          <a:spLocks noChangeArrowheads="1"/>
        </xdr:cNvSpPr>
      </xdr:nvSpPr>
      <xdr:spPr bwMode="auto">
        <a:xfrm>
          <a:off x="2581275" y="233648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285750</xdr:colOff>
      <xdr:row>161</xdr:row>
      <xdr:rowOff>38100</xdr:rowOff>
    </xdr:from>
    <xdr:to>
      <xdr:col>1</xdr:col>
      <xdr:colOff>495300</xdr:colOff>
      <xdr:row>161</xdr:row>
      <xdr:rowOff>114300</xdr:rowOff>
    </xdr:to>
    <xdr:sp macro="" textlink="">
      <xdr:nvSpPr>
        <xdr:cNvPr id="154" name="AutoShape 36">
          <a:extLst>
            <a:ext uri="{FF2B5EF4-FFF2-40B4-BE49-F238E27FC236}">
              <a16:creationId xmlns:a16="http://schemas.microsoft.com/office/drawing/2014/main" id="{00000000-0008-0000-1600-00009A000000}"/>
            </a:ext>
          </a:extLst>
        </xdr:cNvPr>
        <xdr:cNvSpPr>
          <a:spLocks noChangeArrowheads="1"/>
        </xdr:cNvSpPr>
      </xdr:nvSpPr>
      <xdr:spPr bwMode="auto">
        <a:xfrm>
          <a:off x="1800225" y="300513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175</xdr:row>
      <xdr:rowOff>47625</xdr:rowOff>
    </xdr:from>
    <xdr:to>
      <xdr:col>1</xdr:col>
      <xdr:colOff>466725</xdr:colOff>
      <xdr:row>175</xdr:row>
      <xdr:rowOff>123825</xdr:rowOff>
    </xdr:to>
    <xdr:sp macro="" textlink="">
      <xdr:nvSpPr>
        <xdr:cNvPr id="155" name="AutoShape 37">
          <a:extLst>
            <a:ext uri="{FF2B5EF4-FFF2-40B4-BE49-F238E27FC236}">
              <a16:creationId xmlns:a16="http://schemas.microsoft.com/office/drawing/2014/main" id="{00000000-0008-0000-1600-00009B000000}"/>
            </a:ext>
          </a:extLst>
        </xdr:cNvPr>
        <xdr:cNvSpPr>
          <a:spLocks noChangeArrowheads="1"/>
        </xdr:cNvSpPr>
      </xdr:nvSpPr>
      <xdr:spPr bwMode="auto">
        <a:xfrm>
          <a:off x="1771650" y="325945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10"/>
  </sheetPr>
  <dimension ref="A1:C27"/>
  <sheetViews>
    <sheetView tabSelected="1" zoomScaleNormal="100" workbookViewId="0">
      <selection activeCell="E17" sqref="E17"/>
    </sheetView>
  </sheetViews>
  <sheetFormatPr baseColWidth="10" defaultColWidth="11.42578125" defaultRowHeight="12.75" x14ac:dyDescent="0.2"/>
  <cols>
    <col min="1" max="1" width="43.85546875" customWidth="1"/>
    <col min="2" max="2" width="18.28515625" customWidth="1"/>
    <col min="3" max="3" width="15.7109375" bestFit="1" customWidth="1"/>
    <col min="4" max="4" width="14.7109375" bestFit="1" customWidth="1"/>
    <col min="7" max="7" width="12.42578125" bestFit="1" customWidth="1"/>
  </cols>
  <sheetData>
    <row r="1" spans="1:3" ht="18" x14ac:dyDescent="0.25">
      <c r="A1" s="97" t="s">
        <v>0</v>
      </c>
      <c r="B1" s="2"/>
    </row>
    <row r="2" spans="1:3" ht="18" x14ac:dyDescent="0.25">
      <c r="A2" s="88"/>
    </row>
    <row r="3" spans="1:3" ht="18" x14ac:dyDescent="0.25">
      <c r="A3" s="88"/>
      <c r="B3" s="125">
        <f ca="1">TODAY()</f>
        <v>45212</v>
      </c>
    </row>
    <row r="4" spans="1:3" ht="18" x14ac:dyDescent="0.25">
      <c r="A4" s="88"/>
    </row>
    <row r="5" spans="1:3" ht="17.25" customHeight="1" x14ac:dyDescent="0.25">
      <c r="A5" s="98" t="s">
        <v>1</v>
      </c>
      <c r="B5" s="99" t="s">
        <v>2</v>
      </c>
    </row>
    <row r="6" spans="1:3" x14ac:dyDescent="0.2">
      <c r="A6" s="100"/>
      <c r="B6" s="99"/>
    </row>
    <row r="7" spans="1:3" ht="21" customHeight="1" x14ac:dyDescent="0.2">
      <c r="A7" s="37" t="s">
        <v>3</v>
      </c>
      <c r="B7" s="101">
        <f>Hallen!P63</f>
        <v>9471.6984000000011</v>
      </c>
    </row>
    <row r="8" spans="1:3" ht="21" customHeight="1" x14ac:dyDescent="0.2">
      <c r="A8" s="1125" t="s">
        <v>4</v>
      </c>
      <c r="B8" s="1126">
        <f>Verkehr!O155</f>
        <v>4663.4228000000003</v>
      </c>
    </row>
    <row r="9" spans="1:3" ht="21" customHeight="1" x14ac:dyDescent="0.2">
      <c r="A9" s="1125" t="s">
        <v>5</v>
      </c>
      <c r="B9" s="1126">
        <f>Sanitär!P55</f>
        <v>1066.04</v>
      </c>
    </row>
    <row r="10" spans="1:3" ht="21" customHeight="1" x14ac:dyDescent="0.2">
      <c r="A10" s="37" t="s">
        <v>6</v>
      </c>
      <c r="B10" s="101">
        <f>Außenrevier!H22</f>
        <v>361.36706666666669</v>
      </c>
    </row>
    <row r="11" spans="1:3" ht="21" customHeight="1" x14ac:dyDescent="0.2">
      <c r="A11" s="37" t="s">
        <v>7</v>
      </c>
      <c r="B11" s="101">
        <f>'diverse Zusatzarbeiten'!G18</f>
        <v>617.28</v>
      </c>
    </row>
    <row r="12" spans="1:3" ht="21" customHeight="1" x14ac:dyDescent="0.2">
      <c r="A12" s="1127" t="s">
        <v>8</v>
      </c>
      <c r="B12" s="1126">
        <f>'WC Besetzung'!G13</f>
        <v>2594.3999999999996</v>
      </c>
      <c r="C12" s="7"/>
    </row>
    <row r="13" spans="1:3" ht="21" customHeight="1" x14ac:dyDescent="0.2">
      <c r="A13" s="1125" t="s">
        <v>9</v>
      </c>
      <c r="B13" s="1126">
        <f>'Nebenräume MG'!I64</f>
        <v>239.64400000000001</v>
      </c>
    </row>
    <row r="14" spans="1:3" ht="21" hidden="1" customHeight="1" x14ac:dyDescent="0.2">
      <c r="A14" s="37" t="s">
        <v>10</v>
      </c>
      <c r="B14" s="101">
        <f>'Nebenräume CCB'!J51</f>
        <v>0</v>
      </c>
    </row>
    <row r="15" spans="1:3" ht="21" hidden="1" customHeight="1" x14ac:dyDescent="0.2">
      <c r="A15" s="36" t="s">
        <v>11</v>
      </c>
      <c r="B15" s="101">
        <f>'Ideelle Flächen'!I19</f>
        <v>0</v>
      </c>
    </row>
    <row r="16" spans="1:3" ht="21" hidden="1" customHeight="1" x14ac:dyDescent="0.2">
      <c r="A16" s="37" t="s">
        <v>12</v>
      </c>
      <c r="B16" s="101">
        <f>'Business GST'!J24</f>
        <v>0</v>
      </c>
    </row>
    <row r="17" spans="1:2" ht="21" customHeight="1" x14ac:dyDescent="0.2">
      <c r="A17" s="37" t="s">
        <v>13</v>
      </c>
      <c r="B17" s="101">
        <f>'DRK-Stationen '!I11</f>
        <v>0</v>
      </c>
    </row>
    <row r="18" spans="1:2" ht="21" customHeight="1" x14ac:dyDescent="0.2">
      <c r="A18" s="37" t="s">
        <v>14</v>
      </c>
      <c r="B18" s="101">
        <f>Kassen!H23</f>
        <v>8.117799999999999</v>
      </c>
    </row>
    <row r="19" spans="1:2" ht="21" hidden="1" customHeight="1" x14ac:dyDescent="0.2">
      <c r="A19" s="37" t="s">
        <v>15</v>
      </c>
      <c r="B19" s="101">
        <f>'Marshall-Haus'!N73</f>
        <v>0</v>
      </c>
    </row>
    <row r="20" spans="1:2" ht="21" hidden="1" customHeight="1" x14ac:dyDescent="0.2">
      <c r="A20" s="37" t="s">
        <v>16</v>
      </c>
      <c r="B20" s="101">
        <f>'Funkturm Lounge '!M36</f>
        <v>0</v>
      </c>
    </row>
    <row r="21" spans="1:2" ht="21" customHeight="1" x14ac:dyDescent="0.2">
      <c r="A21" s="37" t="s">
        <v>17</v>
      </c>
      <c r="B21" s="101">
        <f>Hallenrücknahme!G13</f>
        <v>0</v>
      </c>
    </row>
    <row r="22" spans="1:2" ht="21" customHeight="1" x14ac:dyDescent="0.2">
      <c r="A22" s="37"/>
      <c r="B22" s="101"/>
    </row>
    <row r="23" spans="1:2" ht="21" customHeight="1" x14ac:dyDescent="0.35">
      <c r="A23" s="2" t="s">
        <v>18</v>
      </c>
      <c r="B23" s="658">
        <f>SUM(B7:B21)</f>
        <v>19021.970066666669</v>
      </c>
    </row>
    <row r="24" spans="1:2" ht="21" customHeight="1" x14ac:dyDescent="0.35">
      <c r="A24" s="2" t="s">
        <v>19</v>
      </c>
      <c r="B24" s="658">
        <f>Glasreinigung!H30</f>
        <v>0</v>
      </c>
    </row>
    <row r="25" spans="1:2" ht="21" customHeight="1" x14ac:dyDescent="0.35">
      <c r="A25" s="427" t="s">
        <v>20</v>
      </c>
      <c r="B25" s="658">
        <f ca="1">Sanitär!E55*3.96</f>
        <v>174.24</v>
      </c>
    </row>
    <row r="26" spans="1:2" ht="21" customHeight="1" x14ac:dyDescent="0.35">
      <c r="A26" s="1204" t="s">
        <v>21</v>
      </c>
      <c r="B26" s="1205">
        <f>'CWS Schmutzfangmatten'!G10</f>
        <v>23.52</v>
      </c>
    </row>
    <row r="27" spans="1:2" ht="21" customHeight="1" x14ac:dyDescent="0.35">
      <c r="A27" s="2" t="s">
        <v>22</v>
      </c>
      <c r="B27" s="518">
        <f ca="1">SUM(B23:B26)</f>
        <v>19219.730066666671</v>
      </c>
    </row>
  </sheetData>
  <customSheetViews>
    <customSheetView guid="{5C32C84F-22BC-44CA-AD2B-12D34D143DA0}">
      <selection activeCell="A25" sqref="A25"/>
      <rowBreaks count="1" manualBreakCount="1">
        <brk id="31" max="1" man="1"/>
      </rowBreaks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" footer="0"/>
  <pageSetup paperSize="9" scale="98" orientation="landscape" horizontalDpi="300" r:id="rId2"/>
  <headerFooter alignWithMargins="0">
    <oddFooter>&amp;C&amp;A &amp;P / &amp;N&amp;R&amp;F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>
    <tabColor rgb="FFFFFF00"/>
  </sheetPr>
  <dimension ref="A1:M80"/>
  <sheetViews>
    <sheetView zoomScaleNormal="100" workbookViewId="0">
      <selection activeCell="H22" sqref="H22"/>
    </sheetView>
  </sheetViews>
  <sheetFormatPr baseColWidth="10" defaultColWidth="11.42578125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  <col min="8" max="8" width="12.7109375" customWidth="1"/>
    <col min="9" max="9" width="8.42578125" customWidth="1"/>
    <col min="10" max="10" width="9.7109375" customWidth="1"/>
    <col min="11" max="11" width="8.85546875" customWidth="1"/>
  </cols>
  <sheetData>
    <row r="1" spans="1:13" ht="16.5" customHeight="1" thickBot="1" x14ac:dyDescent="0.3">
      <c r="A1" s="1" t="str">
        <f>'Kostenzusammenstellung '!A1</f>
        <v>MEX 23 20. - 22.10.2023</v>
      </c>
      <c r="G1" s="2"/>
    </row>
    <row r="2" spans="1:13" ht="16.5" customHeight="1" thickBot="1" x14ac:dyDescent="0.3">
      <c r="A2" s="1"/>
      <c r="D2" s="99"/>
      <c r="E2" s="1176" t="s">
        <v>432</v>
      </c>
      <c r="F2" s="1177"/>
      <c r="G2" s="1177"/>
      <c r="H2" s="1178"/>
    </row>
    <row r="3" spans="1:13" ht="33.75" customHeight="1" thickBot="1" x14ac:dyDescent="0.3">
      <c r="A3" s="3" t="s">
        <v>641</v>
      </c>
      <c r="B3" s="4"/>
      <c r="D3" s="818" t="s">
        <v>434</v>
      </c>
      <c r="E3" s="819" t="s">
        <v>435</v>
      </c>
      <c r="F3" s="819" t="s">
        <v>436</v>
      </c>
      <c r="G3" s="820" t="s">
        <v>437</v>
      </c>
      <c r="H3" s="944" t="s">
        <v>438</v>
      </c>
    </row>
    <row r="4" spans="1:13" ht="15" customHeight="1" x14ac:dyDescent="0.2">
      <c r="A4" s="6"/>
      <c r="C4" s="823" t="s">
        <v>439</v>
      </c>
      <c r="D4" s="948">
        <v>25.72</v>
      </c>
      <c r="E4" s="746">
        <v>29.2</v>
      </c>
      <c r="F4" s="746">
        <v>36.14</v>
      </c>
      <c r="G4" s="817">
        <v>39.619999999999997</v>
      </c>
      <c r="H4" s="949">
        <v>53.52</v>
      </c>
      <c r="K4" s="147"/>
    </row>
    <row r="5" spans="1:13" ht="15" customHeight="1" x14ac:dyDescent="0.2">
      <c r="A5" s="6"/>
      <c r="C5" s="824" t="s">
        <v>642</v>
      </c>
      <c r="D5" s="948">
        <v>30.98</v>
      </c>
      <c r="E5" s="746">
        <v>35.17</v>
      </c>
      <c r="F5" s="746">
        <v>43.54</v>
      </c>
      <c r="G5" s="817">
        <v>47.42</v>
      </c>
      <c r="H5" s="949">
        <v>64.47</v>
      </c>
      <c r="K5" s="147"/>
    </row>
    <row r="6" spans="1:13" ht="15" customHeight="1" thickBot="1" x14ac:dyDescent="0.25">
      <c r="A6" s="6"/>
      <c r="C6" s="825" t="s">
        <v>643</v>
      </c>
      <c r="D6" s="950">
        <v>31.53</v>
      </c>
      <c r="E6" s="951">
        <v>35.909999999999997</v>
      </c>
      <c r="F6" s="951">
        <v>44.68</v>
      </c>
      <c r="G6" s="952">
        <v>49.05</v>
      </c>
      <c r="H6" s="953">
        <v>66.569999999999993</v>
      </c>
      <c r="K6" s="147"/>
    </row>
    <row r="7" spans="1:13" ht="13.5" thickBot="1" x14ac:dyDescent="0.25">
      <c r="C7" s="7"/>
      <c r="D7" s="8"/>
      <c r="E7" s="8"/>
      <c r="F7" s="514"/>
      <c r="H7" s="126"/>
    </row>
    <row r="8" spans="1:13" ht="20.25" customHeight="1" x14ac:dyDescent="0.2">
      <c r="A8" s="933" t="s">
        <v>409</v>
      </c>
      <c r="B8" s="934" t="s">
        <v>410</v>
      </c>
      <c r="C8" s="935" t="s">
        <v>441</v>
      </c>
      <c r="D8" s="935" t="s">
        <v>413</v>
      </c>
      <c r="E8" s="935" t="s">
        <v>414</v>
      </c>
      <c r="F8" s="935" t="s">
        <v>442</v>
      </c>
      <c r="G8" s="936" t="s">
        <v>51</v>
      </c>
      <c r="H8" s="126"/>
    </row>
    <row r="9" spans="1:13" ht="20.25" customHeight="1" x14ac:dyDescent="0.2">
      <c r="A9" s="645"/>
      <c r="B9" s="382"/>
      <c r="C9" s="22"/>
      <c r="D9" s="23"/>
      <c r="E9" s="15"/>
      <c r="F9" s="16"/>
      <c r="G9" s="17"/>
      <c r="H9" s="126"/>
    </row>
    <row r="10" spans="1:13" ht="20.25" customHeight="1" x14ac:dyDescent="0.2">
      <c r="A10" s="1151" t="s">
        <v>377</v>
      </c>
      <c r="B10" s="1152" t="s">
        <v>1246</v>
      </c>
      <c r="C10" s="1153">
        <v>1</v>
      </c>
      <c r="D10" s="1154">
        <v>1</v>
      </c>
      <c r="E10" s="1155">
        <v>5</v>
      </c>
      <c r="F10" s="1156">
        <f>$D$4</f>
        <v>25.72</v>
      </c>
      <c r="G10" s="1157">
        <f>C10*D10*E10*F10</f>
        <v>128.6</v>
      </c>
      <c r="H10" s="1193" t="s">
        <v>1252</v>
      </c>
      <c r="I10" s="1194"/>
      <c r="J10" s="1194"/>
      <c r="K10" s="1194"/>
      <c r="L10" s="1194"/>
      <c r="M10" s="1194"/>
    </row>
    <row r="11" spans="1:13" ht="20.25" customHeight="1" x14ac:dyDescent="0.2">
      <c r="A11" s="1151" t="s">
        <v>378</v>
      </c>
      <c r="B11" s="1152" t="s">
        <v>1247</v>
      </c>
      <c r="C11" s="1153">
        <v>1</v>
      </c>
      <c r="D11" s="1154">
        <v>1</v>
      </c>
      <c r="E11" s="1155">
        <v>10</v>
      </c>
      <c r="F11" s="1156">
        <f>$D$4</f>
        <v>25.72</v>
      </c>
      <c r="G11" s="1157">
        <f>C11*D11*E11*F11</f>
        <v>257.2</v>
      </c>
      <c r="H11" s="1193" t="s">
        <v>1252</v>
      </c>
      <c r="I11" s="1194"/>
      <c r="J11" s="1194"/>
      <c r="K11" s="1194"/>
      <c r="L11" s="1194"/>
      <c r="M11" s="1194"/>
    </row>
    <row r="12" spans="1:13" ht="20.25" customHeight="1" x14ac:dyDescent="0.2">
      <c r="A12" s="713" t="s">
        <v>379</v>
      </c>
      <c r="B12" s="647" t="s">
        <v>644</v>
      </c>
      <c r="C12" s="707">
        <v>1</v>
      </c>
      <c r="D12" s="707">
        <v>1</v>
      </c>
      <c r="E12" s="708">
        <v>9</v>
      </c>
      <c r="F12" s="16">
        <f>$D$4</f>
        <v>25.72</v>
      </c>
      <c r="G12" s="712">
        <f>C12*D12*E12*F12</f>
        <v>231.48</v>
      </c>
      <c r="H12" s="1193" t="s">
        <v>1252</v>
      </c>
      <c r="I12" s="1194"/>
      <c r="J12" s="1194"/>
      <c r="K12" s="1194"/>
      <c r="L12" s="1194"/>
      <c r="M12" s="1194"/>
    </row>
    <row r="13" spans="1:13" ht="18" customHeight="1" x14ac:dyDescent="0.2">
      <c r="A13" s="649"/>
      <c r="B13" s="647"/>
      <c r="C13" s="22"/>
      <c r="D13" s="14"/>
      <c r="E13" s="14"/>
      <c r="F13" s="16"/>
      <c r="G13" s="17"/>
    </row>
    <row r="14" spans="1:13" ht="18" customHeight="1" x14ac:dyDescent="0.2">
      <c r="A14" s="649"/>
      <c r="B14" s="945" t="s">
        <v>645</v>
      </c>
      <c r="C14" s="19"/>
      <c r="D14" s="20"/>
      <c r="E14" s="946" t="s">
        <v>646</v>
      </c>
      <c r="F14" s="947" t="s">
        <v>647</v>
      </c>
      <c r="G14" s="17"/>
    </row>
    <row r="15" spans="1:13" ht="18" customHeight="1" x14ac:dyDescent="0.2">
      <c r="A15" s="645"/>
      <c r="B15" s="647"/>
      <c r="C15" s="14"/>
      <c r="D15" s="14"/>
      <c r="E15" s="628"/>
      <c r="F15" s="271">
        <v>12.49</v>
      </c>
      <c r="G15" s="17"/>
    </row>
    <row r="16" spans="1:13" ht="18" customHeight="1" x14ac:dyDescent="0.2">
      <c r="A16" s="645"/>
      <c r="B16" s="647"/>
      <c r="C16" s="14"/>
      <c r="D16" s="14"/>
      <c r="E16" s="628"/>
      <c r="F16" s="271"/>
      <c r="G16" s="17"/>
    </row>
    <row r="17" spans="1:7" ht="18" customHeight="1" thickBot="1" x14ac:dyDescent="0.25">
      <c r="A17" s="646"/>
      <c r="B17" s="648"/>
      <c r="C17" s="166"/>
      <c r="D17" s="166"/>
      <c r="E17" s="166"/>
      <c r="F17" s="33"/>
      <c r="G17" s="34"/>
    </row>
    <row r="18" spans="1:7" ht="18" customHeight="1" thickBot="1" x14ac:dyDescent="0.25">
      <c r="A18" s="35"/>
      <c r="B18" s="36"/>
      <c r="C18" s="37"/>
      <c r="D18" s="37"/>
      <c r="F18" s="186" t="s">
        <v>98</v>
      </c>
      <c r="G18" s="187">
        <f>SUM(G9:G16)</f>
        <v>617.28</v>
      </c>
    </row>
    <row r="19" spans="1:7" ht="13.5" thickTop="1" x14ac:dyDescent="0.2">
      <c r="A19" s="39"/>
      <c r="E19" s="40"/>
      <c r="F19" s="41"/>
      <c r="G19" s="188"/>
    </row>
    <row r="20" spans="1:7" x14ac:dyDescent="0.2">
      <c r="A20" s="39"/>
      <c r="B20" s="43"/>
      <c r="E20" s="40"/>
      <c r="F20" s="8"/>
      <c r="G20" s="42"/>
    </row>
    <row r="21" spans="1:7" x14ac:dyDescent="0.2">
      <c r="A21" s="39"/>
      <c r="E21" s="40"/>
      <c r="F21" s="8"/>
      <c r="G21" s="42"/>
    </row>
    <row r="22" spans="1:7" x14ac:dyDescent="0.2">
      <c r="A22" s="39"/>
      <c r="E22" s="40"/>
      <c r="F22" s="8"/>
      <c r="G22" s="42"/>
    </row>
    <row r="23" spans="1:7" x14ac:dyDescent="0.2">
      <c r="A23" s="39"/>
      <c r="B23" s="43"/>
      <c r="E23" s="40"/>
      <c r="F23" s="8"/>
      <c r="G23" s="42"/>
    </row>
    <row r="24" spans="1:7" x14ac:dyDescent="0.2">
      <c r="A24" s="39"/>
      <c r="E24" s="40"/>
      <c r="F24" s="8"/>
      <c r="G24" s="42"/>
    </row>
    <row r="25" spans="1:7" x14ac:dyDescent="0.2">
      <c r="A25" s="39"/>
      <c r="E25" s="40"/>
      <c r="F25" s="8"/>
      <c r="G25" s="42"/>
    </row>
    <row r="26" spans="1:7" x14ac:dyDescent="0.2">
      <c r="A26" s="39"/>
      <c r="E26" s="40"/>
      <c r="F26" s="8"/>
      <c r="G26" s="42"/>
    </row>
    <row r="27" spans="1:7" x14ac:dyDescent="0.2">
      <c r="A27" s="39"/>
      <c r="E27" s="40"/>
      <c r="F27" s="8"/>
      <c r="G27" s="42"/>
    </row>
    <row r="28" spans="1:7" x14ac:dyDescent="0.2">
      <c r="A28" s="39"/>
      <c r="E28" s="40"/>
      <c r="F28" s="8"/>
      <c r="G28" s="42"/>
    </row>
    <row r="29" spans="1:7" x14ac:dyDescent="0.2">
      <c r="A29" s="39"/>
      <c r="E29" s="40"/>
      <c r="F29" s="8"/>
      <c r="G29" s="42"/>
    </row>
    <row r="30" spans="1:7" x14ac:dyDescent="0.2">
      <c r="A30" s="39"/>
      <c r="E30" s="40"/>
      <c r="F30" s="8"/>
      <c r="G30" s="42"/>
    </row>
    <row r="31" spans="1:7" x14ac:dyDescent="0.2">
      <c r="G31" s="42"/>
    </row>
    <row r="32" spans="1:7" x14ac:dyDescent="0.2">
      <c r="G32" s="42"/>
    </row>
    <row r="33" spans="2:7" x14ac:dyDescent="0.2">
      <c r="B33" s="37"/>
      <c r="G33" s="42"/>
    </row>
    <row r="34" spans="2:7" x14ac:dyDescent="0.2">
      <c r="B34" s="39"/>
      <c r="G34" s="42"/>
    </row>
    <row r="35" spans="2:7" x14ac:dyDescent="0.2">
      <c r="G35" s="42"/>
    </row>
    <row r="36" spans="2:7" x14ac:dyDescent="0.2">
      <c r="B36" s="37"/>
      <c r="G36" s="42"/>
    </row>
    <row r="37" spans="2:7" x14ac:dyDescent="0.2">
      <c r="B37" s="39"/>
      <c r="G37" s="42"/>
    </row>
    <row r="38" spans="2:7" x14ac:dyDescent="0.2">
      <c r="G38" s="42"/>
    </row>
    <row r="39" spans="2:7" x14ac:dyDescent="0.2">
      <c r="B39" s="37"/>
      <c r="G39" s="42"/>
    </row>
    <row r="40" spans="2:7" x14ac:dyDescent="0.2">
      <c r="G40" s="42"/>
    </row>
    <row r="41" spans="2:7" x14ac:dyDescent="0.2">
      <c r="G41" s="42"/>
    </row>
    <row r="42" spans="2:7" x14ac:dyDescent="0.2">
      <c r="G42" s="42"/>
    </row>
    <row r="43" spans="2:7" x14ac:dyDescent="0.2">
      <c r="G43" s="42"/>
    </row>
    <row r="44" spans="2:7" x14ac:dyDescent="0.2">
      <c r="G44" s="42"/>
    </row>
    <row r="45" spans="2:7" x14ac:dyDescent="0.2">
      <c r="G45" s="42"/>
    </row>
    <row r="46" spans="2:7" x14ac:dyDescent="0.2">
      <c r="G46" s="42"/>
    </row>
    <row r="47" spans="2:7" x14ac:dyDescent="0.2">
      <c r="G47" s="42"/>
    </row>
    <row r="48" spans="2:7" x14ac:dyDescent="0.2">
      <c r="G48" s="42"/>
    </row>
    <row r="49" spans="2:7" x14ac:dyDescent="0.2">
      <c r="G49" s="42"/>
    </row>
    <row r="50" spans="2:7" x14ac:dyDescent="0.2">
      <c r="G50" s="42"/>
    </row>
    <row r="51" spans="2:7" x14ac:dyDescent="0.2">
      <c r="B51" s="37"/>
      <c r="G51" s="42"/>
    </row>
    <row r="52" spans="2:7" x14ac:dyDescent="0.2">
      <c r="G52" s="42"/>
    </row>
    <row r="53" spans="2:7" x14ac:dyDescent="0.2">
      <c r="G53" s="42"/>
    </row>
    <row r="54" spans="2:7" x14ac:dyDescent="0.2">
      <c r="G54" s="42"/>
    </row>
    <row r="55" spans="2:7" x14ac:dyDescent="0.2">
      <c r="G55" s="42"/>
    </row>
    <row r="56" spans="2:7" x14ac:dyDescent="0.2">
      <c r="B56" s="37"/>
      <c r="G56" s="42"/>
    </row>
    <row r="57" spans="2:7" x14ac:dyDescent="0.2">
      <c r="G57" s="42"/>
    </row>
    <row r="58" spans="2:7" x14ac:dyDescent="0.2">
      <c r="G58" s="42"/>
    </row>
    <row r="59" spans="2:7" x14ac:dyDescent="0.2">
      <c r="B59" s="36"/>
      <c r="G59" s="42"/>
    </row>
    <row r="60" spans="2:7" x14ac:dyDescent="0.2">
      <c r="G60" s="42"/>
    </row>
    <row r="61" spans="2:7" x14ac:dyDescent="0.2">
      <c r="G61" s="42"/>
    </row>
    <row r="62" spans="2:7" x14ac:dyDescent="0.2">
      <c r="B62" s="37"/>
      <c r="G62" s="42"/>
    </row>
    <row r="63" spans="2:7" x14ac:dyDescent="0.2">
      <c r="G63" s="42"/>
    </row>
    <row r="64" spans="2:7" x14ac:dyDescent="0.2">
      <c r="B64" s="37"/>
      <c r="G64" s="42"/>
    </row>
    <row r="65" spans="2:7" x14ac:dyDescent="0.2">
      <c r="G65" s="42"/>
    </row>
    <row r="66" spans="2:7" x14ac:dyDescent="0.2">
      <c r="B66" s="37"/>
      <c r="G66" s="42"/>
    </row>
    <row r="67" spans="2:7" x14ac:dyDescent="0.2">
      <c r="G67" s="42"/>
    </row>
    <row r="68" spans="2:7" x14ac:dyDescent="0.2">
      <c r="B68" s="37"/>
      <c r="G68" s="42"/>
    </row>
    <row r="69" spans="2:7" x14ac:dyDescent="0.2">
      <c r="G69" s="42"/>
    </row>
    <row r="70" spans="2:7" x14ac:dyDescent="0.2">
      <c r="G70" s="42"/>
    </row>
    <row r="71" spans="2:7" x14ac:dyDescent="0.2">
      <c r="B71" s="37"/>
    </row>
    <row r="72" spans="2:7" x14ac:dyDescent="0.2">
      <c r="G72" s="42"/>
    </row>
    <row r="73" spans="2:7" x14ac:dyDescent="0.2">
      <c r="B73" s="37"/>
      <c r="G73" s="42"/>
    </row>
    <row r="74" spans="2:7" x14ac:dyDescent="0.2">
      <c r="G74" s="42"/>
    </row>
    <row r="75" spans="2:7" x14ac:dyDescent="0.2">
      <c r="G75" s="42"/>
    </row>
    <row r="76" spans="2:7" x14ac:dyDescent="0.2">
      <c r="G76" s="42"/>
    </row>
    <row r="77" spans="2:7" x14ac:dyDescent="0.2">
      <c r="B77" s="43"/>
      <c r="G77" s="42"/>
    </row>
    <row r="78" spans="2:7" x14ac:dyDescent="0.2">
      <c r="B78" s="43"/>
      <c r="G78" s="42"/>
    </row>
    <row r="79" spans="2:7" x14ac:dyDescent="0.2">
      <c r="B79" s="43"/>
      <c r="G79" s="8"/>
    </row>
    <row r="80" spans="2:7" x14ac:dyDescent="0.2">
      <c r="G80" s="44"/>
    </row>
  </sheetData>
  <sheetProtection formatCells="0" formatColumns="0" formatRows="0" insertColumns="0" insertRows="0" deleteColumns="0" deleteRows="0"/>
  <protectedRanges>
    <protectedRange sqref="A4:B6 A2:C3 A13:G19 A1:G1 A7:G8 F9:G11" name="Bereich1"/>
    <protectedRange sqref="B12 A9:E11" name="Bereich1_6"/>
    <protectedRange sqref="A12 C12:G12" name="Bereich1_1"/>
    <protectedRange sqref="E2:G2 D3:G3" name="Bereich1_1_1_1_1"/>
    <protectedRange sqref="H3" name="Bereich1_1_1_1_1_2"/>
  </protectedRanges>
  <customSheetViews>
    <customSheetView guid="{5C32C84F-22BC-44CA-AD2B-12D34D143DA0}">
      <selection activeCell="C29" sqref="C29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2:H2"/>
  </mergeCell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24">
    <tabColor rgb="FFFFFF00"/>
  </sheetPr>
  <dimension ref="A1:L72"/>
  <sheetViews>
    <sheetView zoomScaleNormal="100" workbookViewId="0">
      <selection activeCell="J30" sqref="J30"/>
    </sheetView>
  </sheetViews>
  <sheetFormatPr baseColWidth="10" defaultColWidth="11.42578125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  <col min="9" max="9" width="9.42578125" customWidth="1"/>
    <col min="10" max="10" width="8.42578125" customWidth="1"/>
    <col min="11" max="11" width="9.7109375" customWidth="1"/>
    <col min="12" max="12" width="8.85546875" customWidth="1"/>
  </cols>
  <sheetData>
    <row r="1" spans="1:12" ht="16.5" customHeight="1" x14ac:dyDescent="0.25">
      <c r="A1" s="1" t="str">
        <f>'Kostenzusammenstellung '!A1</f>
        <v>MEX 23 20. - 22.10.2023</v>
      </c>
      <c r="G1" s="2"/>
    </row>
    <row r="2" spans="1:12" ht="16.5" customHeight="1" x14ac:dyDescent="0.25">
      <c r="A2" s="1"/>
      <c r="G2" s="2"/>
    </row>
    <row r="3" spans="1:12" ht="27" customHeight="1" x14ac:dyDescent="0.25">
      <c r="A3" s="3" t="s">
        <v>648</v>
      </c>
      <c r="B3" s="4"/>
    </row>
    <row r="4" spans="1:12" ht="15" customHeight="1" x14ac:dyDescent="0.2">
      <c r="A4" s="6"/>
      <c r="I4" s="147"/>
      <c r="J4" s="147"/>
      <c r="K4" s="147"/>
      <c r="L4" s="147"/>
    </row>
    <row r="5" spans="1:12" ht="13.5" thickBot="1" x14ac:dyDescent="0.25">
      <c r="C5" s="7"/>
      <c r="D5" s="8"/>
      <c r="E5" s="8"/>
      <c r="F5" s="514"/>
      <c r="I5" s="126"/>
    </row>
    <row r="6" spans="1:12" ht="20.25" customHeight="1" x14ac:dyDescent="0.2">
      <c r="A6" s="933" t="s">
        <v>409</v>
      </c>
      <c r="B6" s="934" t="s">
        <v>410</v>
      </c>
      <c r="C6" s="935" t="s">
        <v>649</v>
      </c>
      <c r="D6" s="935" t="s">
        <v>413</v>
      </c>
      <c r="E6" s="935" t="s">
        <v>414</v>
      </c>
      <c r="F6" s="935" t="s">
        <v>650</v>
      </c>
      <c r="G6" s="936" t="s">
        <v>51</v>
      </c>
      <c r="I6" s="126"/>
    </row>
    <row r="7" spans="1:12" ht="20.25" customHeight="1" x14ac:dyDescent="0.2">
      <c r="A7" s="1151" t="s">
        <v>377</v>
      </c>
      <c r="B7" s="1203" t="s">
        <v>1257</v>
      </c>
      <c r="C7" s="1153">
        <v>3</v>
      </c>
      <c r="D7" s="1154">
        <v>1</v>
      </c>
      <c r="E7" s="1155"/>
      <c r="F7" s="1156">
        <v>7.84</v>
      </c>
      <c r="G7" s="1157">
        <f>C7*D7*F7</f>
        <v>23.52</v>
      </c>
      <c r="I7" s="126"/>
    </row>
    <row r="8" spans="1:12" ht="20.25" customHeight="1" x14ac:dyDescent="0.2">
      <c r="A8" s="645"/>
      <c r="B8" s="382"/>
      <c r="C8" s="22"/>
      <c r="D8" s="23"/>
      <c r="E8" s="15"/>
      <c r="F8" s="16">
        <v>9.7100000000000009</v>
      </c>
      <c r="G8" s="17">
        <f t="shared" ref="G8" si="0">C8*D8*E8*F8</f>
        <v>0</v>
      </c>
      <c r="I8" s="126"/>
    </row>
    <row r="9" spans="1:12" ht="18" customHeight="1" thickBot="1" x14ac:dyDescent="0.25">
      <c r="A9" s="646"/>
      <c r="B9" s="648"/>
      <c r="C9" s="166"/>
      <c r="D9" s="166"/>
      <c r="E9" s="166"/>
      <c r="F9" s="33"/>
      <c r="G9" s="34"/>
    </row>
    <row r="10" spans="1:12" ht="18" customHeight="1" thickBot="1" x14ac:dyDescent="0.25">
      <c r="A10" s="35"/>
      <c r="B10" s="36"/>
      <c r="C10" s="37"/>
      <c r="D10" s="37"/>
      <c r="F10" s="186" t="s">
        <v>98</v>
      </c>
      <c r="G10" s="187">
        <f>SUM(G7:G9)</f>
        <v>23.52</v>
      </c>
    </row>
    <row r="11" spans="1:12" ht="13.5" thickTop="1" x14ac:dyDescent="0.2">
      <c r="A11" s="39"/>
      <c r="E11" s="40"/>
      <c r="F11" s="41"/>
      <c r="G11" s="188"/>
    </row>
    <row r="12" spans="1:12" x14ac:dyDescent="0.2">
      <c r="A12" s="39"/>
      <c r="B12" s="43"/>
      <c r="E12" s="40"/>
      <c r="F12" s="8"/>
      <c r="G12" s="42"/>
    </row>
    <row r="13" spans="1:12" x14ac:dyDescent="0.2">
      <c r="A13" s="39"/>
      <c r="E13" s="40"/>
      <c r="F13" s="8"/>
      <c r="G13" s="42"/>
    </row>
    <row r="14" spans="1:12" x14ac:dyDescent="0.2">
      <c r="A14" s="39"/>
      <c r="E14" s="40"/>
      <c r="F14" s="8"/>
      <c r="G14" s="42"/>
    </row>
    <row r="15" spans="1:12" x14ac:dyDescent="0.2">
      <c r="A15" s="39"/>
      <c r="B15" s="43"/>
      <c r="E15" s="40"/>
      <c r="F15" s="8"/>
      <c r="G15" s="42"/>
    </row>
    <row r="16" spans="1:12" x14ac:dyDescent="0.2">
      <c r="A16" s="39"/>
      <c r="E16" s="40"/>
      <c r="F16" s="8"/>
      <c r="G16" s="42"/>
    </row>
    <row r="17" spans="1:7" x14ac:dyDescent="0.2">
      <c r="A17" s="39"/>
      <c r="E17" s="40"/>
      <c r="F17" s="8"/>
      <c r="G17" s="42"/>
    </row>
    <row r="18" spans="1:7" x14ac:dyDescent="0.2">
      <c r="A18" s="39"/>
      <c r="E18" s="40"/>
      <c r="F18" s="8"/>
      <c r="G18" s="42"/>
    </row>
    <row r="19" spans="1:7" x14ac:dyDescent="0.2">
      <c r="A19" s="39"/>
      <c r="E19" s="40"/>
      <c r="F19" s="8"/>
      <c r="G19" s="42"/>
    </row>
    <row r="20" spans="1:7" x14ac:dyDescent="0.2">
      <c r="A20" s="39"/>
      <c r="E20" s="40"/>
      <c r="F20" s="8"/>
      <c r="G20" s="42"/>
    </row>
    <row r="21" spans="1:7" x14ac:dyDescent="0.2">
      <c r="A21" s="39"/>
      <c r="E21" s="40"/>
      <c r="F21" s="8"/>
      <c r="G21" s="42"/>
    </row>
    <row r="22" spans="1:7" x14ac:dyDescent="0.2">
      <c r="A22" s="39"/>
      <c r="E22" s="40"/>
      <c r="F22" s="8"/>
      <c r="G22" s="42"/>
    </row>
    <row r="23" spans="1:7" x14ac:dyDescent="0.2">
      <c r="G23" s="42"/>
    </row>
    <row r="24" spans="1:7" x14ac:dyDescent="0.2">
      <c r="G24" s="42"/>
    </row>
    <row r="25" spans="1:7" x14ac:dyDescent="0.2">
      <c r="B25" s="37"/>
      <c r="G25" s="42"/>
    </row>
    <row r="26" spans="1:7" x14ac:dyDescent="0.2">
      <c r="B26" s="39"/>
      <c r="G26" s="42"/>
    </row>
    <row r="27" spans="1:7" x14ac:dyDescent="0.2">
      <c r="G27" s="42"/>
    </row>
    <row r="28" spans="1:7" x14ac:dyDescent="0.2">
      <c r="B28" s="37"/>
      <c r="G28" s="42"/>
    </row>
    <row r="29" spans="1:7" x14ac:dyDescent="0.2">
      <c r="B29" s="39"/>
      <c r="G29" s="42"/>
    </row>
    <row r="30" spans="1:7" x14ac:dyDescent="0.2">
      <c r="G30" s="42"/>
    </row>
    <row r="31" spans="1:7" x14ac:dyDescent="0.2">
      <c r="B31" s="37"/>
      <c r="G31" s="42"/>
    </row>
    <row r="32" spans="1:7" x14ac:dyDescent="0.2">
      <c r="G32" s="42"/>
    </row>
    <row r="33" spans="2:7" x14ac:dyDescent="0.2">
      <c r="G33" s="42"/>
    </row>
    <row r="34" spans="2:7" x14ac:dyDescent="0.2">
      <c r="G34" s="42"/>
    </row>
    <row r="35" spans="2:7" x14ac:dyDescent="0.2">
      <c r="G35" s="42"/>
    </row>
    <row r="36" spans="2:7" x14ac:dyDescent="0.2">
      <c r="G36" s="42"/>
    </row>
    <row r="37" spans="2:7" x14ac:dyDescent="0.2">
      <c r="G37" s="42"/>
    </row>
    <row r="38" spans="2:7" x14ac:dyDescent="0.2">
      <c r="G38" s="42"/>
    </row>
    <row r="39" spans="2:7" x14ac:dyDescent="0.2">
      <c r="G39" s="42"/>
    </row>
    <row r="40" spans="2:7" x14ac:dyDescent="0.2">
      <c r="G40" s="42"/>
    </row>
    <row r="41" spans="2:7" x14ac:dyDescent="0.2">
      <c r="G41" s="42"/>
    </row>
    <row r="42" spans="2:7" x14ac:dyDescent="0.2">
      <c r="G42" s="42"/>
    </row>
    <row r="43" spans="2:7" x14ac:dyDescent="0.2">
      <c r="B43" s="37"/>
      <c r="G43" s="42"/>
    </row>
    <row r="44" spans="2:7" x14ac:dyDescent="0.2">
      <c r="G44" s="42"/>
    </row>
    <row r="45" spans="2:7" x14ac:dyDescent="0.2">
      <c r="G45" s="42"/>
    </row>
    <row r="46" spans="2:7" x14ac:dyDescent="0.2">
      <c r="G46" s="42"/>
    </row>
    <row r="47" spans="2:7" x14ac:dyDescent="0.2">
      <c r="G47" s="42"/>
    </row>
    <row r="48" spans="2:7" x14ac:dyDescent="0.2">
      <c r="B48" s="37"/>
      <c r="G48" s="42"/>
    </row>
    <row r="49" spans="2:7" x14ac:dyDescent="0.2">
      <c r="G49" s="42"/>
    </row>
    <row r="50" spans="2:7" x14ac:dyDescent="0.2">
      <c r="G50" s="42"/>
    </row>
    <row r="51" spans="2:7" x14ac:dyDescent="0.2">
      <c r="B51" s="36"/>
      <c r="G51" s="42"/>
    </row>
    <row r="52" spans="2:7" x14ac:dyDescent="0.2">
      <c r="G52" s="42"/>
    </row>
    <row r="53" spans="2:7" x14ac:dyDescent="0.2">
      <c r="G53" s="42"/>
    </row>
    <row r="54" spans="2:7" x14ac:dyDescent="0.2">
      <c r="B54" s="37"/>
      <c r="G54" s="42"/>
    </row>
    <row r="55" spans="2:7" x14ac:dyDescent="0.2">
      <c r="G55" s="42"/>
    </row>
    <row r="56" spans="2:7" x14ac:dyDescent="0.2">
      <c r="B56" s="37"/>
      <c r="G56" s="42"/>
    </row>
    <row r="57" spans="2:7" x14ac:dyDescent="0.2">
      <c r="G57" s="42"/>
    </row>
    <row r="58" spans="2:7" x14ac:dyDescent="0.2">
      <c r="B58" s="37"/>
      <c r="G58" s="42"/>
    </row>
    <row r="59" spans="2:7" x14ac:dyDescent="0.2">
      <c r="G59" s="42"/>
    </row>
    <row r="60" spans="2:7" x14ac:dyDescent="0.2">
      <c r="B60" s="37"/>
      <c r="G60" s="42"/>
    </row>
    <row r="61" spans="2:7" x14ac:dyDescent="0.2">
      <c r="G61" s="42"/>
    </row>
    <row r="62" spans="2:7" x14ac:dyDescent="0.2">
      <c r="G62" s="42"/>
    </row>
    <row r="63" spans="2:7" x14ac:dyDescent="0.2">
      <c r="B63" s="37"/>
    </row>
    <row r="64" spans="2:7" x14ac:dyDescent="0.2">
      <c r="G64" s="42"/>
    </row>
    <row r="65" spans="2:7" x14ac:dyDescent="0.2">
      <c r="B65" s="37"/>
      <c r="G65" s="42"/>
    </row>
    <row r="66" spans="2:7" x14ac:dyDescent="0.2">
      <c r="G66" s="42"/>
    </row>
    <row r="67" spans="2:7" x14ac:dyDescent="0.2">
      <c r="G67" s="42"/>
    </row>
    <row r="68" spans="2:7" x14ac:dyDescent="0.2">
      <c r="G68" s="42"/>
    </row>
    <row r="69" spans="2:7" x14ac:dyDescent="0.2">
      <c r="B69" s="43"/>
      <c r="G69" s="42"/>
    </row>
    <row r="70" spans="2:7" x14ac:dyDescent="0.2">
      <c r="B70" s="43"/>
      <c r="G70" s="42"/>
    </row>
    <row r="71" spans="2:7" x14ac:dyDescent="0.2">
      <c r="B71" s="43"/>
      <c r="G71" s="8"/>
    </row>
    <row r="72" spans="2:7" x14ac:dyDescent="0.2">
      <c r="G72" s="44"/>
    </row>
  </sheetData>
  <sheetProtection formatCells="0" formatColumns="0" formatRows="0" insertColumns="0" insertRows="0" deleteColumns="0" deleteRows="0"/>
  <protectedRanges>
    <protectedRange sqref="A1:H6 A9:H11 F7:H8" name="Bereich1"/>
    <protectedRange sqref="C7:E7 A7 A8:E8" name="Bereich1_6"/>
    <protectedRange sqref="B7" name="Bereich1_6_1"/>
  </protectedRanges>
  <pageMargins left="0.39370078740157483" right="0.39370078740157483" top="0.39370078740157483" bottom="0.39370078740157483" header="0" footer="0"/>
  <pageSetup paperSize="9" orientation="landscape" r:id="rId1"/>
  <headerFooter alignWithMargins="0">
    <oddFooter>&amp;C&amp;A &amp;P / &amp;N&amp;R&amp;F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8">
    <tabColor rgb="FFFFFF00"/>
  </sheetPr>
  <dimension ref="A1:K136"/>
  <sheetViews>
    <sheetView zoomScaleNormal="100" workbookViewId="0">
      <pane ySplit="6" topLeftCell="A50" activePane="bottomLeft" state="frozenSplit"/>
      <selection activeCell="K31" sqref="K31"/>
      <selection pane="bottomLeft" activeCell="J74" sqref="J74"/>
    </sheetView>
  </sheetViews>
  <sheetFormatPr baseColWidth="10" defaultColWidth="11.42578125" defaultRowHeight="12.75" x14ac:dyDescent="0.2"/>
  <cols>
    <col min="1" max="1" width="26.7109375" bestFit="1" customWidth="1"/>
    <col min="2" max="2" width="19.85546875" bestFit="1" customWidth="1"/>
    <col min="3" max="3" width="15.28515625" customWidth="1"/>
    <col min="4" max="4" width="11.42578125" style="145" customWidth="1"/>
    <col min="5" max="6" width="7.28515625" customWidth="1"/>
    <col min="7" max="7" width="11.5703125" customWidth="1"/>
    <col min="8" max="9" width="10.42578125" customWidth="1"/>
    <col min="10" max="10" width="14.7109375" customWidth="1"/>
    <col min="11" max="11" width="13.85546875" customWidth="1"/>
  </cols>
  <sheetData>
    <row r="1" spans="1:11" ht="16.5" customHeight="1" thickBot="1" x14ac:dyDescent="0.3">
      <c r="A1" s="1" t="str">
        <f>'Kostenzusammenstellung '!A1</f>
        <v>MEX 23 20. - 22.10.2023</v>
      </c>
      <c r="D1" s="142"/>
      <c r="K1" s="2"/>
    </row>
    <row r="2" spans="1:11" ht="16.5" customHeight="1" thickBot="1" x14ac:dyDescent="0.3">
      <c r="A2" s="88"/>
      <c r="D2" s="143"/>
      <c r="E2" s="37"/>
      <c r="F2" s="102"/>
      <c r="H2" s="862" t="s">
        <v>24</v>
      </c>
    </row>
    <row r="3" spans="1:11" ht="32.25" customHeight="1" x14ac:dyDescent="0.25">
      <c r="A3" s="88" t="s">
        <v>651</v>
      </c>
      <c r="D3" s="144"/>
      <c r="E3" s="2"/>
      <c r="F3" s="118"/>
      <c r="G3" s="961" t="s">
        <v>652</v>
      </c>
      <c r="H3" s="959">
        <v>0.1</v>
      </c>
    </row>
    <row r="4" spans="1:11" ht="32.25" customHeight="1" thickBot="1" x14ac:dyDescent="0.3">
      <c r="A4" s="88"/>
      <c r="D4" s="144"/>
      <c r="E4" s="2"/>
      <c r="F4" s="118"/>
      <c r="G4" s="962" t="s">
        <v>36</v>
      </c>
      <c r="H4" s="960">
        <v>0.15</v>
      </c>
    </row>
    <row r="5" spans="1:11" ht="13.5" customHeight="1" thickBot="1" x14ac:dyDescent="0.3">
      <c r="A5" s="88"/>
      <c r="D5" s="143"/>
      <c r="E5" s="2"/>
      <c r="F5" s="102"/>
    </row>
    <row r="6" spans="1:11" ht="25.5" x14ac:dyDescent="0.2">
      <c r="A6" s="963" t="s">
        <v>454</v>
      </c>
      <c r="B6" s="964" t="s">
        <v>653</v>
      </c>
      <c r="C6" s="965" t="s">
        <v>654</v>
      </c>
      <c r="D6" s="966" t="s">
        <v>655</v>
      </c>
      <c r="E6" s="965" t="s">
        <v>656</v>
      </c>
      <c r="F6" s="965" t="s">
        <v>36</v>
      </c>
      <c r="G6" s="966" t="s">
        <v>657</v>
      </c>
      <c r="H6" s="966" t="s">
        <v>658</v>
      </c>
      <c r="I6" s="966" t="s">
        <v>443</v>
      </c>
      <c r="J6" s="967" t="s">
        <v>659</v>
      </c>
    </row>
    <row r="7" spans="1:11" ht="18" hidden="1" customHeight="1" x14ac:dyDescent="0.2">
      <c r="A7" s="841" t="s">
        <v>660</v>
      </c>
      <c r="B7" s="13" t="s">
        <v>661</v>
      </c>
      <c r="C7" s="334" t="s">
        <v>662</v>
      </c>
      <c r="D7" s="519">
        <v>44.5</v>
      </c>
      <c r="E7" s="14"/>
      <c r="F7" s="14"/>
      <c r="G7" s="520">
        <f t="shared" ref="G7:G23" si="0">D7*$H$3*E7</f>
        <v>0</v>
      </c>
      <c r="H7" s="520">
        <f t="shared" ref="H7:H23" si="1">D7*F7*$H$4</f>
        <v>0</v>
      </c>
      <c r="I7" s="520">
        <f t="shared" ref="I7:I23" si="2">G7+H7</f>
        <v>0</v>
      </c>
      <c r="J7" s="521"/>
    </row>
    <row r="8" spans="1:11" ht="18" hidden="1" customHeight="1" x14ac:dyDescent="0.2">
      <c r="A8" s="841" t="s">
        <v>663</v>
      </c>
      <c r="B8" s="13" t="s">
        <v>661</v>
      </c>
      <c r="C8" s="334" t="s">
        <v>664</v>
      </c>
      <c r="D8" s="519">
        <v>40</v>
      </c>
      <c r="E8" s="14"/>
      <c r="F8" s="14"/>
      <c r="G8" s="520">
        <f t="shared" si="0"/>
        <v>0</v>
      </c>
      <c r="H8" s="520">
        <f t="shared" si="1"/>
        <v>0</v>
      </c>
      <c r="I8" s="520">
        <f t="shared" si="2"/>
        <v>0</v>
      </c>
      <c r="J8" s="521"/>
    </row>
    <row r="9" spans="1:11" ht="18" hidden="1" customHeight="1" x14ac:dyDescent="0.2">
      <c r="A9" s="841" t="s">
        <v>665</v>
      </c>
      <c r="B9" s="13" t="s">
        <v>666</v>
      </c>
      <c r="C9" s="334" t="s">
        <v>667</v>
      </c>
      <c r="D9" s="519">
        <v>73</v>
      </c>
      <c r="E9" s="14"/>
      <c r="F9" s="14"/>
      <c r="G9" s="520">
        <f t="shared" si="0"/>
        <v>0</v>
      </c>
      <c r="H9" s="520">
        <f t="shared" si="1"/>
        <v>0</v>
      </c>
      <c r="I9" s="520">
        <f t="shared" si="2"/>
        <v>0</v>
      </c>
      <c r="J9" s="521"/>
    </row>
    <row r="10" spans="1:11" ht="18" hidden="1" customHeight="1" x14ac:dyDescent="0.2">
      <c r="A10" s="841" t="s">
        <v>668</v>
      </c>
      <c r="B10" s="13" t="s">
        <v>661</v>
      </c>
      <c r="C10" s="334" t="s">
        <v>669</v>
      </c>
      <c r="D10" s="519">
        <v>44.5</v>
      </c>
      <c r="E10" s="14"/>
      <c r="F10" s="14"/>
      <c r="G10" s="520">
        <f t="shared" si="0"/>
        <v>0</v>
      </c>
      <c r="H10" s="520">
        <f t="shared" si="1"/>
        <v>0</v>
      </c>
      <c r="I10" s="520">
        <f t="shared" si="2"/>
        <v>0</v>
      </c>
      <c r="J10" s="521"/>
    </row>
    <row r="11" spans="1:11" ht="18" hidden="1" customHeight="1" x14ac:dyDescent="0.2">
      <c r="A11" s="841" t="s">
        <v>670</v>
      </c>
      <c r="B11" s="13" t="s">
        <v>661</v>
      </c>
      <c r="C11" s="334" t="s">
        <v>671</v>
      </c>
      <c r="D11" s="519">
        <v>40</v>
      </c>
      <c r="E11" s="14"/>
      <c r="F11" s="14"/>
      <c r="G11" s="520">
        <f t="shared" si="0"/>
        <v>0</v>
      </c>
      <c r="H11" s="520">
        <f t="shared" si="1"/>
        <v>0</v>
      </c>
      <c r="I11" s="520">
        <f t="shared" si="2"/>
        <v>0</v>
      </c>
      <c r="J11" s="521"/>
    </row>
    <row r="12" spans="1:11" ht="18" hidden="1" customHeight="1" x14ac:dyDescent="0.2">
      <c r="A12" s="841" t="s">
        <v>672</v>
      </c>
      <c r="B12" s="13" t="s">
        <v>661</v>
      </c>
      <c r="C12" s="334" t="s">
        <v>673</v>
      </c>
      <c r="D12" s="519">
        <v>73</v>
      </c>
      <c r="E12" s="14"/>
      <c r="F12" s="14"/>
      <c r="G12" s="520">
        <f t="shared" si="0"/>
        <v>0</v>
      </c>
      <c r="H12" s="520">
        <f t="shared" si="1"/>
        <v>0</v>
      </c>
      <c r="I12" s="520">
        <f t="shared" si="2"/>
        <v>0</v>
      </c>
      <c r="J12" s="521"/>
    </row>
    <row r="13" spans="1:11" ht="18" hidden="1" customHeight="1" x14ac:dyDescent="0.2">
      <c r="A13" s="739" t="s">
        <v>674</v>
      </c>
      <c r="B13" s="13" t="s">
        <v>675</v>
      </c>
      <c r="C13" s="334" t="s">
        <v>676</v>
      </c>
      <c r="D13" s="519">
        <v>113.5</v>
      </c>
      <c r="E13" s="14"/>
      <c r="F13" s="14"/>
      <c r="G13" s="520">
        <f t="shared" si="0"/>
        <v>0</v>
      </c>
      <c r="H13" s="520">
        <f t="shared" si="1"/>
        <v>0</v>
      </c>
      <c r="I13" s="520">
        <f t="shared" si="2"/>
        <v>0</v>
      </c>
      <c r="J13" s="521"/>
    </row>
    <row r="14" spans="1:11" ht="18" hidden="1" customHeight="1" x14ac:dyDescent="0.2">
      <c r="A14" s="739" t="s">
        <v>677</v>
      </c>
      <c r="B14" s="13" t="s">
        <v>675</v>
      </c>
      <c r="C14" s="334" t="s">
        <v>678</v>
      </c>
      <c r="D14" s="519">
        <v>49</v>
      </c>
      <c r="E14" s="14"/>
      <c r="F14" s="14"/>
      <c r="G14" s="520">
        <f t="shared" si="0"/>
        <v>0</v>
      </c>
      <c r="H14" s="520">
        <f t="shared" si="1"/>
        <v>0</v>
      </c>
      <c r="I14" s="520">
        <f t="shared" si="2"/>
        <v>0</v>
      </c>
      <c r="J14" s="521"/>
    </row>
    <row r="15" spans="1:11" ht="18" hidden="1" customHeight="1" x14ac:dyDescent="0.2">
      <c r="A15" s="739" t="s">
        <v>679</v>
      </c>
      <c r="B15" s="13" t="s">
        <v>675</v>
      </c>
      <c r="C15" s="334" t="s">
        <v>680</v>
      </c>
      <c r="D15" s="519">
        <v>90.5</v>
      </c>
      <c r="E15" s="14"/>
      <c r="F15" s="14"/>
      <c r="G15" s="520">
        <f t="shared" si="0"/>
        <v>0</v>
      </c>
      <c r="H15" s="520">
        <f t="shared" si="1"/>
        <v>0</v>
      </c>
      <c r="I15" s="520">
        <f t="shared" si="2"/>
        <v>0</v>
      </c>
      <c r="J15" s="521"/>
    </row>
    <row r="16" spans="1:11" ht="18" hidden="1" customHeight="1" x14ac:dyDescent="0.2">
      <c r="A16" s="739" t="s">
        <v>681</v>
      </c>
      <c r="B16" s="13" t="s">
        <v>675</v>
      </c>
      <c r="C16" s="334" t="s">
        <v>682</v>
      </c>
      <c r="D16" s="519">
        <v>49</v>
      </c>
      <c r="E16" s="14"/>
      <c r="F16" s="14"/>
      <c r="G16" s="520">
        <f t="shared" si="0"/>
        <v>0</v>
      </c>
      <c r="H16" s="520">
        <f t="shared" si="1"/>
        <v>0</v>
      </c>
      <c r="I16" s="520">
        <f t="shared" si="2"/>
        <v>0</v>
      </c>
      <c r="J16" s="521"/>
    </row>
    <row r="17" spans="1:10" ht="18" hidden="1" customHeight="1" x14ac:dyDescent="0.2">
      <c r="A17" s="739" t="s">
        <v>683</v>
      </c>
      <c r="B17" s="13" t="s">
        <v>675</v>
      </c>
      <c r="C17" s="334" t="s">
        <v>684</v>
      </c>
      <c r="D17" s="519">
        <v>90.5</v>
      </c>
      <c r="E17" s="14"/>
      <c r="F17" s="14"/>
      <c r="G17" s="520">
        <f t="shared" si="0"/>
        <v>0</v>
      </c>
      <c r="H17" s="520">
        <f t="shared" si="1"/>
        <v>0</v>
      </c>
      <c r="I17" s="520">
        <f t="shared" si="2"/>
        <v>0</v>
      </c>
      <c r="J17" s="521"/>
    </row>
    <row r="18" spans="1:10" ht="18" hidden="1" customHeight="1" x14ac:dyDescent="0.2">
      <c r="A18" s="739" t="s">
        <v>685</v>
      </c>
      <c r="B18" s="13" t="s">
        <v>686</v>
      </c>
      <c r="C18" s="334" t="s">
        <v>687</v>
      </c>
      <c r="D18" s="519">
        <v>45</v>
      </c>
      <c r="E18" s="14"/>
      <c r="F18" s="14"/>
      <c r="G18" s="520">
        <f t="shared" si="0"/>
        <v>0</v>
      </c>
      <c r="H18" s="520">
        <f t="shared" si="1"/>
        <v>0</v>
      </c>
      <c r="I18" s="520">
        <f t="shared" si="2"/>
        <v>0</v>
      </c>
      <c r="J18" s="521"/>
    </row>
    <row r="19" spans="1:10" ht="18" hidden="1" customHeight="1" x14ac:dyDescent="0.2">
      <c r="A19" s="739" t="s">
        <v>688</v>
      </c>
      <c r="B19" s="13" t="s">
        <v>686</v>
      </c>
      <c r="C19" s="334" t="s">
        <v>689</v>
      </c>
      <c r="D19" s="519">
        <v>40</v>
      </c>
      <c r="E19" s="14"/>
      <c r="F19" s="14"/>
      <c r="G19" s="520">
        <f t="shared" si="0"/>
        <v>0</v>
      </c>
      <c r="H19" s="520">
        <f t="shared" si="1"/>
        <v>0</v>
      </c>
      <c r="I19" s="520">
        <f t="shared" si="2"/>
        <v>0</v>
      </c>
      <c r="J19" s="521"/>
    </row>
    <row r="20" spans="1:10" ht="18" hidden="1" customHeight="1" x14ac:dyDescent="0.2">
      <c r="A20" s="739" t="s">
        <v>690</v>
      </c>
      <c r="B20" s="13" t="s">
        <v>686</v>
      </c>
      <c r="C20" s="334" t="s">
        <v>691</v>
      </c>
      <c r="D20" s="519">
        <v>72.5</v>
      </c>
      <c r="E20" s="14"/>
      <c r="F20" s="14"/>
      <c r="G20" s="520">
        <f t="shared" si="0"/>
        <v>0</v>
      </c>
      <c r="H20" s="520">
        <f t="shared" si="1"/>
        <v>0</v>
      </c>
      <c r="I20" s="520">
        <f t="shared" si="2"/>
        <v>0</v>
      </c>
      <c r="J20" s="521"/>
    </row>
    <row r="21" spans="1:10" ht="18" hidden="1" customHeight="1" x14ac:dyDescent="0.2">
      <c r="A21" s="739" t="s">
        <v>692</v>
      </c>
      <c r="B21" s="13" t="s">
        <v>686</v>
      </c>
      <c r="C21" s="334" t="s">
        <v>693</v>
      </c>
      <c r="D21" s="519">
        <v>45</v>
      </c>
      <c r="E21" s="14"/>
      <c r="F21" s="14"/>
      <c r="G21" s="520">
        <f t="shared" si="0"/>
        <v>0</v>
      </c>
      <c r="H21" s="520">
        <f t="shared" si="1"/>
        <v>0</v>
      </c>
      <c r="I21" s="520">
        <f t="shared" si="2"/>
        <v>0</v>
      </c>
      <c r="J21" s="521"/>
    </row>
    <row r="22" spans="1:10" ht="18" hidden="1" customHeight="1" x14ac:dyDescent="0.2">
      <c r="A22" s="739" t="s">
        <v>694</v>
      </c>
      <c r="B22" s="13" t="s">
        <v>686</v>
      </c>
      <c r="C22" s="334" t="s">
        <v>695</v>
      </c>
      <c r="D22" s="519">
        <v>40</v>
      </c>
      <c r="E22" s="14"/>
      <c r="F22" s="14"/>
      <c r="G22" s="520">
        <f t="shared" si="0"/>
        <v>0</v>
      </c>
      <c r="H22" s="520">
        <f t="shared" si="1"/>
        <v>0</v>
      </c>
      <c r="I22" s="520">
        <f t="shared" si="2"/>
        <v>0</v>
      </c>
      <c r="J22" s="521"/>
    </row>
    <row r="23" spans="1:10" ht="18" hidden="1" customHeight="1" x14ac:dyDescent="0.2">
      <c r="A23" s="739" t="s">
        <v>696</v>
      </c>
      <c r="B23" s="13" t="s">
        <v>686</v>
      </c>
      <c r="C23" s="334" t="s">
        <v>697</v>
      </c>
      <c r="D23" s="519">
        <v>72.5</v>
      </c>
      <c r="E23" s="14"/>
      <c r="F23" s="14"/>
      <c r="G23" s="520">
        <f t="shared" si="0"/>
        <v>0</v>
      </c>
      <c r="H23" s="520">
        <f t="shared" si="1"/>
        <v>0</v>
      </c>
      <c r="I23" s="520">
        <f t="shared" si="2"/>
        <v>0</v>
      </c>
      <c r="J23" s="521"/>
    </row>
    <row r="24" spans="1:10" ht="18" hidden="1" customHeight="1" x14ac:dyDescent="0.2">
      <c r="A24" s="738" t="s">
        <v>698</v>
      </c>
      <c r="B24" s="316"/>
      <c r="C24" s="334" t="s">
        <v>699</v>
      </c>
      <c r="D24" s="519">
        <v>31.6</v>
      </c>
      <c r="E24" s="14"/>
      <c r="F24" s="14"/>
      <c r="G24" s="520">
        <f t="shared" ref="G24:G46" si="3">D24*$H$3*E24</f>
        <v>0</v>
      </c>
      <c r="H24" s="520">
        <f t="shared" ref="H24:H46" si="4">D24*F24*$H$4</f>
        <v>0</v>
      </c>
      <c r="I24" s="520">
        <f>G24+H24</f>
        <v>0</v>
      </c>
      <c r="J24" s="521"/>
    </row>
    <row r="25" spans="1:10" ht="18" hidden="1" customHeight="1" x14ac:dyDescent="0.2">
      <c r="A25" s="738" t="s">
        <v>700</v>
      </c>
      <c r="B25" s="316"/>
      <c r="C25" s="334" t="s">
        <v>701</v>
      </c>
      <c r="D25" s="519">
        <v>31.62</v>
      </c>
      <c r="E25" s="14"/>
      <c r="F25" s="14"/>
      <c r="G25" s="520">
        <f t="shared" si="3"/>
        <v>0</v>
      </c>
      <c r="H25" s="520">
        <f t="shared" si="4"/>
        <v>0</v>
      </c>
      <c r="I25" s="520">
        <f t="shared" ref="I25:I46" si="5">G25+H25</f>
        <v>0</v>
      </c>
      <c r="J25" s="521"/>
    </row>
    <row r="26" spans="1:10" ht="18" hidden="1" customHeight="1" x14ac:dyDescent="0.2">
      <c r="A26" s="738" t="s">
        <v>702</v>
      </c>
      <c r="B26" s="316"/>
      <c r="C26" s="334" t="s">
        <v>703</v>
      </c>
      <c r="D26" s="519">
        <v>31.62</v>
      </c>
      <c r="E26" s="14"/>
      <c r="F26" s="14"/>
      <c r="G26" s="520">
        <f t="shared" si="3"/>
        <v>0</v>
      </c>
      <c r="H26" s="520">
        <f t="shared" si="4"/>
        <v>0</v>
      </c>
      <c r="I26" s="520">
        <f t="shared" si="5"/>
        <v>0</v>
      </c>
      <c r="J26" s="521"/>
    </row>
    <row r="27" spans="1:10" ht="18" hidden="1" customHeight="1" x14ac:dyDescent="0.2">
      <c r="A27" s="738" t="s">
        <v>704</v>
      </c>
      <c r="B27" s="316"/>
      <c r="C27" s="334" t="s">
        <v>705</v>
      </c>
      <c r="D27" s="519">
        <v>21.25</v>
      </c>
      <c r="E27" s="14"/>
      <c r="F27" s="14"/>
      <c r="G27" s="520">
        <f t="shared" si="3"/>
        <v>0</v>
      </c>
      <c r="H27" s="520">
        <f t="shared" si="4"/>
        <v>0</v>
      </c>
      <c r="I27" s="520">
        <f t="shared" si="5"/>
        <v>0</v>
      </c>
      <c r="J27" s="521"/>
    </row>
    <row r="28" spans="1:10" ht="18" hidden="1" customHeight="1" x14ac:dyDescent="0.2">
      <c r="A28" s="739" t="s">
        <v>706</v>
      </c>
      <c r="B28" s="316"/>
      <c r="C28" s="334" t="s">
        <v>707</v>
      </c>
      <c r="D28" s="519">
        <v>16.440000000000001</v>
      </c>
      <c r="E28" s="14"/>
      <c r="F28" s="14"/>
      <c r="G28" s="520">
        <f t="shared" si="3"/>
        <v>0</v>
      </c>
      <c r="H28" s="520">
        <f t="shared" si="4"/>
        <v>0</v>
      </c>
      <c r="I28" s="522">
        <f t="shared" si="5"/>
        <v>0</v>
      </c>
      <c r="J28" s="521"/>
    </row>
    <row r="29" spans="1:10" ht="18" hidden="1" customHeight="1" x14ac:dyDescent="0.2">
      <c r="A29" s="739" t="s">
        <v>708</v>
      </c>
      <c r="B29" s="316"/>
      <c r="C29" s="334" t="s">
        <v>709</v>
      </c>
      <c r="D29" s="519">
        <v>16.440000000000001</v>
      </c>
      <c r="E29" s="14"/>
      <c r="F29" s="14"/>
      <c r="G29" s="520">
        <f t="shared" si="3"/>
        <v>0</v>
      </c>
      <c r="H29" s="520">
        <f t="shared" si="4"/>
        <v>0</v>
      </c>
      <c r="I29" s="522">
        <f t="shared" si="5"/>
        <v>0</v>
      </c>
      <c r="J29" s="521"/>
    </row>
    <row r="30" spans="1:10" ht="18" hidden="1" customHeight="1" x14ac:dyDescent="0.2">
      <c r="A30" s="740" t="s">
        <v>710</v>
      </c>
      <c r="B30" s="316"/>
      <c r="C30" s="334" t="s">
        <v>711</v>
      </c>
      <c r="D30" s="519">
        <v>7.98</v>
      </c>
      <c r="E30" s="14"/>
      <c r="F30" s="14"/>
      <c r="G30" s="520">
        <f t="shared" si="3"/>
        <v>0</v>
      </c>
      <c r="H30" s="520">
        <f t="shared" si="4"/>
        <v>0</v>
      </c>
      <c r="I30" s="520">
        <f t="shared" si="5"/>
        <v>0</v>
      </c>
      <c r="J30" s="521"/>
    </row>
    <row r="31" spans="1:10" ht="18" hidden="1" customHeight="1" x14ac:dyDescent="0.2">
      <c r="A31" s="740" t="s">
        <v>712</v>
      </c>
      <c r="B31" s="316"/>
      <c r="C31" s="334" t="s">
        <v>713</v>
      </c>
      <c r="D31" s="519">
        <v>7.98</v>
      </c>
      <c r="E31" s="14"/>
      <c r="F31" s="14"/>
      <c r="G31" s="520">
        <f t="shared" si="3"/>
        <v>0</v>
      </c>
      <c r="H31" s="520">
        <f t="shared" si="4"/>
        <v>0</v>
      </c>
      <c r="I31" s="520">
        <f t="shared" si="5"/>
        <v>0</v>
      </c>
      <c r="J31" s="521"/>
    </row>
    <row r="32" spans="1:10" ht="18" hidden="1" customHeight="1" x14ac:dyDescent="0.2">
      <c r="A32" s="740" t="s">
        <v>714</v>
      </c>
      <c r="B32" s="316"/>
      <c r="C32" s="334" t="s">
        <v>715</v>
      </c>
      <c r="D32" s="519">
        <v>7.84</v>
      </c>
      <c r="E32" s="14"/>
      <c r="F32" s="14"/>
      <c r="G32" s="520">
        <f t="shared" si="3"/>
        <v>0</v>
      </c>
      <c r="H32" s="520">
        <f t="shared" si="4"/>
        <v>0</v>
      </c>
      <c r="I32" s="520">
        <f t="shared" si="5"/>
        <v>0</v>
      </c>
      <c r="J32" s="521"/>
    </row>
    <row r="33" spans="1:10" ht="18" hidden="1" customHeight="1" x14ac:dyDescent="0.2">
      <c r="A33" s="740" t="s">
        <v>716</v>
      </c>
      <c r="B33" s="316"/>
      <c r="C33" s="334" t="s">
        <v>717</v>
      </c>
      <c r="D33" s="519">
        <v>7.84</v>
      </c>
      <c r="E33" s="14"/>
      <c r="F33" s="14"/>
      <c r="G33" s="520">
        <f t="shared" si="3"/>
        <v>0</v>
      </c>
      <c r="H33" s="520">
        <f t="shared" si="4"/>
        <v>0</v>
      </c>
      <c r="I33" s="520">
        <f t="shared" si="5"/>
        <v>0</v>
      </c>
      <c r="J33" s="521"/>
    </row>
    <row r="34" spans="1:10" ht="18" hidden="1" customHeight="1" x14ac:dyDescent="0.2">
      <c r="A34" s="740" t="s">
        <v>718</v>
      </c>
      <c r="B34" s="316"/>
      <c r="C34" s="334" t="s">
        <v>719</v>
      </c>
      <c r="D34" s="519">
        <v>13.97</v>
      </c>
      <c r="E34" s="14"/>
      <c r="F34" s="14"/>
      <c r="G34" s="520">
        <f t="shared" si="3"/>
        <v>0</v>
      </c>
      <c r="H34" s="520">
        <f t="shared" si="4"/>
        <v>0</v>
      </c>
      <c r="I34" s="520">
        <f t="shared" si="5"/>
        <v>0</v>
      </c>
      <c r="J34" s="521"/>
    </row>
    <row r="35" spans="1:10" ht="18" hidden="1" customHeight="1" x14ac:dyDescent="0.2">
      <c r="A35" s="741" t="s">
        <v>720</v>
      </c>
      <c r="B35" s="316"/>
      <c r="C35" s="334" t="s">
        <v>721</v>
      </c>
      <c r="D35" s="519">
        <v>21.25</v>
      </c>
      <c r="E35" s="14"/>
      <c r="F35" s="14"/>
      <c r="G35" s="520">
        <f t="shared" si="3"/>
        <v>0</v>
      </c>
      <c r="H35" s="520">
        <f t="shared" si="4"/>
        <v>0</v>
      </c>
      <c r="I35" s="520">
        <f t="shared" si="5"/>
        <v>0</v>
      </c>
      <c r="J35" s="521"/>
    </row>
    <row r="36" spans="1:10" ht="18" hidden="1" customHeight="1" x14ac:dyDescent="0.2">
      <c r="A36" s="740" t="s">
        <v>722</v>
      </c>
      <c r="B36" s="316"/>
      <c r="C36" s="334" t="s">
        <v>723</v>
      </c>
      <c r="D36" s="519">
        <v>6.92</v>
      </c>
      <c r="E36" s="14"/>
      <c r="F36" s="14"/>
      <c r="G36" s="520">
        <f t="shared" si="3"/>
        <v>0</v>
      </c>
      <c r="H36" s="520">
        <f t="shared" si="4"/>
        <v>0</v>
      </c>
      <c r="I36" s="520">
        <f t="shared" si="5"/>
        <v>0</v>
      </c>
      <c r="J36" s="521"/>
    </row>
    <row r="37" spans="1:10" ht="18" hidden="1" customHeight="1" x14ac:dyDescent="0.2">
      <c r="A37" s="740" t="s">
        <v>724</v>
      </c>
      <c r="B37" s="316"/>
      <c r="C37" s="334" t="s">
        <v>725</v>
      </c>
      <c r="D37" s="519">
        <v>13.97</v>
      </c>
      <c r="E37" s="14"/>
      <c r="F37" s="14"/>
      <c r="G37" s="520">
        <f t="shared" si="3"/>
        <v>0</v>
      </c>
      <c r="H37" s="520">
        <f t="shared" si="4"/>
        <v>0</v>
      </c>
      <c r="I37" s="520">
        <f t="shared" si="5"/>
        <v>0</v>
      </c>
      <c r="J37" s="521"/>
    </row>
    <row r="38" spans="1:10" ht="18" hidden="1" customHeight="1" x14ac:dyDescent="0.2">
      <c r="A38" s="740" t="s">
        <v>726</v>
      </c>
      <c r="B38" s="316"/>
      <c r="C38" s="334" t="s">
        <v>727</v>
      </c>
      <c r="D38" s="519">
        <v>7.97</v>
      </c>
      <c r="E38" s="14"/>
      <c r="F38" s="14"/>
      <c r="G38" s="520">
        <f t="shared" si="3"/>
        <v>0</v>
      </c>
      <c r="H38" s="520">
        <f t="shared" si="4"/>
        <v>0</v>
      </c>
      <c r="I38" s="520">
        <f t="shared" si="5"/>
        <v>0</v>
      </c>
      <c r="J38" s="521"/>
    </row>
    <row r="39" spans="1:10" ht="18" hidden="1" customHeight="1" x14ac:dyDescent="0.2">
      <c r="A39" s="740" t="s">
        <v>728</v>
      </c>
      <c r="B39" s="316"/>
      <c r="C39" s="334" t="s">
        <v>729</v>
      </c>
      <c r="D39" s="519">
        <v>7.97</v>
      </c>
      <c r="E39" s="14"/>
      <c r="F39" s="14"/>
      <c r="G39" s="520">
        <f t="shared" si="3"/>
        <v>0</v>
      </c>
      <c r="H39" s="520">
        <f t="shared" si="4"/>
        <v>0</v>
      </c>
      <c r="I39" s="520">
        <f t="shared" si="5"/>
        <v>0</v>
      </c>
      <c r="J39" s="521"/>
    </row>
    <row r="40" spans="1:10" ht="18" hidden="1" customHeight="1" x14ac:dyDescent="0.2">
      <c r="A40" s="740" t="s">
        <v>730</v>
      </c>
      <c r="B40" s="316"/>
      <c r="C40" s="334" t="s">
        <v>731</v>
      </c>
      <c r="D40" s="519">
        <v>7.97</v>
      </c>
      <c r="E40" s="14"/>
      <c r="F40" s="14"/>
      <c r="G40" s="520">
        <f t="shared" si="3"/>
        <v>0</v>
      </c>
      <c r="H40" s="520">
        <f t="shared" si="4"/>
        <v>0</v>
      </c>
      <c r="I40" s="520">
        <f t="shared" si="5"/>
        <v>0</v>
      </c>
      <c r="J40" s="521"/>
    </row>
    <row r="41" spans="1:10" ht="18" hidden="1" customHeight="1" x14ac:dyDescent="0.2">
      <c r="A41" s="740" t="s">
        <v>732</v>
      </c>
      <c r="B41" s="316"/>
      <c r="C41" s="334" t="s">
        <v>733</v>
      </c>
      <c r="D41" s="519">
        <v>7.97</v>
      </c>
      <c r="E41" s="14"/>
      <c r="F41" s="14"/>
      <c r="G41" s="520">
        <f t="shared" si="3"/>
        <v>0</v>
      </c>
      <c r="H41" s="520">
        <f t="shared" si="4"/>
        <v>0</v>
      </c>
      <c r="I41" s="520">
        <f t="shared" si="5"/>
        <v>0</v>
      </c>
      <c r="J41" s="521"/>
    </row>
    <row r="42" spans="1:10" ht="18" hidden="1" customHeight="1" x14ac:dyDescent="0.2">
      <c r="A42" s="740" t="s">
        <v>734</v>
      </c>
      <c r="B42" s="316"/>
      <c r="C42" s="334" t="s">
        <v>735</v>
      </c>
      <c r="D42" s="519">
        <v>7.25</v>
      </c>
      <c r="E42" s="14"/>
      <c r="F42" s="14"/>
      <c r="G42" s="520">
        <f t="shared" si="3"/>
        <v>0</v>
      </c>
      <c r="H42" s="520">
        <f t="shared" si="4"/>
        <v>0</v>
      </c>
      <c r="I42" s="520">
        <f t="shared" si="5"/>
        <v>0</v>
      </c>
      <c r="J42" s="521"/>
    </row>
    <row r="43" spans="1:10" ht="18" hidden="1" customHeight="1" x14ac:dyDescent="0.2">
      <c r="A43" s="740" t="s">
        <v>736</v>
      </c>
      <c r="B43" s="316"/>
      <c r="C43" s="334" t="s">
        <v>737</v>
      </c>
      <c r="D43" s="519">
        <v>8.6999999999999993</v>
      </c>
      <c r="E43" s="14"/>
      <c r="F43" s="14"/>
      <c r="G43" s="520">
        <f t="shared" si="3"/>
        <v>0</v>
      </c>
      <c r="H43" s="520">
        <f t="shared" si="4"/>
        <v>0</v>
      </c>
      <c r="I43" s="520">
        <f t="shared" si="5"/>
        <v>0</v>
      </c>
      <c r="J43" s="521"/>
    </row>
    <row r="44" spans="1:10" ht="18" hidden="1" customHeight="1" x14ac:dyDescent="0.2">
      <c r="A44" s="740" t="s">
        <v>738</v>
      </c>
      <c r="B44" s="316"/>
      <c r="C44" s="334" t="s">
        <v>739</v>
      </c>
      <c r="D44" s="519">
        <v>7</v>
      </c>
      <c r="E44" s="14"/>
      <c r="F44" s="14"/>
      <c r="G44" s="520">
        <f t="shared" si="3"/>
        <v>0</v>
      </c>
      <c r="H44" s="520">
        <f t="shared" si="4"/>
        <v>0</v>
      </c>
      <c r="I44" s="522">
        <f t="shared" si="5"/>
        <v>0</v>
      </c>
      <c r="J44" s="521"/>
    </row>
    <row r="45" spans="1:10" ht="18" hidden="1" customHeight="1" x14ac:dyDescent="0.2">
      <c r="A45" s="740" t="s">
        <v>740</v>
      </c>
      <c r="B45" s="316"/>
      <c r="C45" s="334" t="s">
        <v>741</v>
      </c>
      <c r="D45" s="519">
        <v>7</v>
      </c>
      <c r="E45" s="14"/>
      <c r="F45" s="14"/>
      <c r="G45" s="520">
        <f t="shared" si="3"/>
        <v>0</v>
      </c>
      <c r="H45" s="520">
        <f t="shared" si="4"/>
        <v>0</v>
      </c>
      <c r="I45" s="522">
        <f t="shared" si="5"/>
        <v>0</v>
      </c>
      <c r="J45" s="521"/>
    </row>
    <row r="46" spans="1:10" ht="18" hidden="1" customHeight="1" x14ac:dyDescent="0.2">
      <c r="A46" s="740" t="s">
        <v>742</v>
      </c>
      <c r="B46" s="316"/>
      <c r="C46" s="334" t="s">
        <v>743</v>
      </c>
      <c r="D46" s="519">
        <v>6.75</v>
      </c>
      <c r="E46" s="14"/>
      <c r="F46" s="14"/>
      <c r="G46" s="520">
        <f t="shared" si="3"/>
        <v>0</v>
      </c>
      <c r="H46" s="520">
        <f t="shared" si="4"/>
        <v>0</v>
      </c>
      <c r="I46" s="520">
        <f t="shared" si="5"/>
        <v>0</v>
      </c>
      <c r="J46" s="521"/>
    </row>
    <row r="47" spans="1:10" ht="18" hidden="1" customHeight="1" x14ac:dyDescent="0.2">
      <c r="A47" s="968"/>
      <c r="B47" s="969" t="s">
        <v>744</v>
      </c>
      <c r="C47" s="970"/>
      <c r="D47" s="971"/>
      <c r="E47" s="972"/>
      <c r="F47" s="972"/>
      <c r="G47" s="972"/>
      <c r="H47" s="972"/>
      <c r="I47" s="972"/>
      <c r="J47" s="973"/>
    </row>
    <row r="48" spans="1:10" ht="18" hidden="1" customHeight="1" x14ac:dyDescent="0.2">
      <c r="A48" s="739" t="s">
        <v>745</v>
      </c>
      <c r="B48" s="316"/>
      <c r="C48" s="334" t="s">
        <v>746</v>
      </c>
      <c r="D48" s="519">
        <v>15</v>
      </c>
      <c r="E48" s="14"/>
      <c r="F48" s="14"/>
      <c r="G48" s="520">
        <f>D48*$H$3*E48</f>
        <v>0</v>
      </c>
      <c r="H48" s="520">
        <f>D48*F48*$H$4</f>
        <v>0</v>
      </c>
      <c r="I48" s="522">
        <f>G48+H48</f>
        <v>0</v>
      </c>
      <c r="J48" s="523"/>
    </row>
    <row r="49" spans="1:11" ht="18" hidden="1" customHeight="1" x14ac:dyDescent="0.2">
      <c r="A49" s="739" t="s">
        <v>747</v>
      </c>
      <c r="B49" s="316"/>
      <c r="C49" s="334" t="s">
        <v>748</v>
      </c>
      <c r="D49" s="519">
        <v>23</v>
      </c>
      <c r="E49" s="14"/>
      <c r="F49" s="14"/>
      <c r="G49" s="520">
        <f>D49*$H$3*E49</f>
        <v>0</v>
      </c>
      <c r="H49" s="520">
        <f>D49*F49*$H$4</f>
        <v>0</v>
      </c>
      <c r="I49" s="522">
        <f>G49+H49</f>
        <v>0</v>
      </c>
      <c r="J49" s="523"/>
    </row>
    <row r="50" spans="1:11" ht="18" customHeight="1" x14ac:dyDescent="0.2">
      <c r="A50" s="974"/>
      <c r="B50" s="975" t="s">
        <v>348</v>
      </c>
      <c r="C50" s="976"/>
      <c r="D50" s="977"/>
      <c r="E50" s="972"/>
      <c r="F50" s="972"/>
      <c r="G50" s="972"/>
      <c r="H50" s="972"/>
      <c r="I50" s="978"/>
      <c r="J50" s="979"/>
    </row>
    <row r="51" spans="1:11" ht="18" customHeight="1" x14ac:dyDescent="0.2">
      <c r="A51" s="742" t="s">
        <v>749</v>
      </c>
      <c r="B51" s="526" t="s">
        <v>750</v>
      </c>
      <c r="C51" s="524"/>
      <c r="D51" s="525">
        <v>290.49</v>
      </c>
      <c r="E51" s="1148">
        <v>1</v>
      </c>
      <c r="F51" s="14">
        <v>1</v>
      </c>
      <c r="G51" s="520">
        <f>D51*$H$3*E51</f>
        <v>29.049000000000003</v>
      </c>
      <c r="H51" s="520">
        <f>D51*F51*$H$4</f>
        <v>43.573500000000003</v>
      </c>
      <c r="I51" s="522">
        <f t="shared" ref="I51:I54" si="6">G51+H51</f>
        <v>72.622500000000002</v>
      </c>
      <c r="J51" s="521"/>
      <c r="K51" s="1147" t="s">
        <v>1244</v>
      </c>
    </row>
    <row r="52" spans="1:11" ht="18" customHeight="1" x14ac:dyDescent="0.2">
      <c r="A52" s="742" t="s">
        <v>751</v>
      </c>
      <c r="B52" s="526" t="s">
        <v>750</v>
      </c>
      <c r="C52" s="524"/>
      <c r="D52" s="525">
        <v>290.49</v>
      </c>
      <c r="E52" s="1148">
        <v>1</v>
      </c>
      <c r="F52" s="14">
        <v>1</v>
      </c>
      <c r="G52" s="520">
        <f>D52*$H$3*E52</f>
        <v>29.049000000000003</v>
      </c>
      <c r="H52" s="520">
        <f>D52*F52*$H$4</f>
        <v>43.573500000000003</v>
      </c>
      <c r="I52" s="522">
        <f t="shared" si="6"/>
        <v>72.622500000000002</v>
      </c>
      <c r="J52" s="521"/>
      <c r="K52" s="1147" t="s">
        <v>1244</v>
      </c>
    </row>
    <row r="53" spans="1:11" ht="18" customHeight="1" x14ac:dyDescent="0.2">
      <c r="A53" s="742" t="s">
        <v>752</v>
      </c>
      <c r="B53" s="526" t="s">
        <v>753</v>
      </c>
      <c r="C53" s="524"/>
      <c r="D53" s="525">
        <v>121.04</v>
      </c>
      <c r="E53" s="1148">
        <v>1</v>
      </c>
      <c r="F53" s="14">
        <v>1</v>
      </c>
      <c r="G53" s="520">
        <f>D53*$H$3*E53</f>
        <v>12.104000000000001</v>
      </c>
      <c r="H53" s="520">
        <f>D53*F53*$H$4</f>
        <v>18.155999999999999</v>
      </c>
      <c r="I53" s="522">
        <f t="shared" si="6"/>
        <v>30.259999999999998</v>
      </c>
      <c r="J53" s="521"/>
      <c r="K53" s="1147" t="s">
        <v>1244</v>
      </c>
    </row>
    <row r="54" spans="1:11" ht="18" customHeight="1" x14ac:dyDescent="0.2">
      <c r="A54" s="742" t="s">
        <v>754</v>
      </c>
      <c r="B54" s="526" t="s">
        <v>753</v>
      </c>
      <c r="C54" s="524"/>
      <c r="D54" s="525">
        <v>121.04</v>
      </c>
      <c r="E54" s="1148">
        <v>1</v>
      </c>
      <c r="F54" s="14">
        <v>1</v>
      </c>
      <c r="G54" s="520">
        <f>D54*$H$3*E54</f>
        <v>12.104000000000001</v>
      </c>
      <c r="H54" s="520">
        <f>D54*F54*$H$4</f>
        <v>18.155999999999999</v>
      </c>
      <c r="I54" s="522">
        <f t="shared" si="6"/>
        <v>30.259999999999998</v>
      </c>
      <c r="J54" s="521"/>
      <c r="K54" s="1147" t="s">
        <v>1244</v>
      </c>
    </row>
    <row r="55" spans="1:11" ht="18" hidden="1" customHeight="1" x14ac:dyDescent="0.2">
      <c r="A55" s="968" t="s">
        <v>755</v>
      </c>
      <c r="B55" s="1039"/>
      <c r="C55" s="976"/>
      <c r="D55" s="977"/>
      <c r="E55" s="972"/>
      <c r="F55" s="972"/>
      <c r="G55" s="972"/>
      <c r="H55" s="972"/>
      <c r="I55" s="972"/>
      <c r="J55" s="979"/>
    </row>
    <row r="56" spans="1:11" ht="18" hidden="1" customHeight="1" x14ac:dyDescent="0.2">
      <c r="A56" s="741" t="s">
        <v>756</v>
      </c>
      <c r="B56" s="526"/>
      <c r="C56" s="524" t="s">
        <v>757</v>
      </c>
      <c r="D56" s="525">
        <v>117.9</v>
      </c>
      <c r="E56" s="14"/>
      <c r="F56" s="14"/>
      <c r="G56" s="520">
        <f t="shared" ref="G56" si="7">D56*$H$3*E56</f>
        <v>0</v>
      </c>
      <c r="H56" s="520">
        <f t="shared" ref="H56" si="8">D56*F56*$H$4</f>
        <v>0</v>
      </c>
      <c r="I56" s="522">
        <f t="shared" ref="I56" si="9">G56+H56</f>
        <v>0</v>
      </c>
      <c r="J56" s="521"/>
    </row>
    <row r="57" spans="1:11" ht="18" hidden="1" customHeight="1" x14ac:dyDescent="0.2">
      <c r="A57" s="741"/>
      <c r="B57" s="526"/>
      <c r="C57" s="524"/>
      <c r="D57" s="525"/>
      <c r="E57" s="14"/>
      <c r="F57" s="14"/>
      <c r="G57" s="520"/>
      <c r="H57" s="520"/>
      <c r="I57" s="522"/>
      <c r="J57" s="521"/>
    </row>
    <row r="58" spans="1:11" ht="18" customHeight="1" x14ac:dyDescent="0.2">
      <c r="A58" s="974"/>
      <c r="B58" s="975" t="s">
        <v>355</v>
      </c>
      <c r="C58" s="976"/>
      <c r="D58" s="977"/>
      <c r="E58" s="972"/>
      <c r="F58" s="972"/>
      <c r="G58" s="972"/>
      <c r="H58" s="972"/>
      <c r="I58" s="972"/>
      <c r="J58" s="979"/>
    </row>
    <row r="59" spans="1:11" ht="18" customHeight="1" x14ac:dyDescent="0.2">
      <c r="A59" s="738" t="s">
        <v>758</v>
      </c>
      <c r="B59" s="19"/>
      <c r="C59" s="524" t="s">
        <v>759</v>
      </c>
      <c r="D59" s="525">
        <v>86.38</v>
      </c>
      <c r="E59" s="1148">
        <v>1</v>
      </c>
      <c r="F59" s="14">
        <v>1</v>
      </c>
      <c r="G59" s="520">
        <f>D59*$H$3*E59</f>
        <v>8.6379999999999999</v>
      </c>
      <c r="H59" s="520">
        <f>D59*F59*$H$4</f>
        <v>12.956999999999999</v>
      </c>
      <c r="I59" s="522">
        <f>G59+H59</f>
        <v>21.594999999999999</v>
      </c>
      <c r="J59" s="521"/>
      <c r="K59" s="1147" t="s">
        <v>1244</v>
      </c>
    </row>
    <row r="60" spans="1:11" ht="18" customHeight="1" x14ac:dyDescent="0.2">
      <c r="A60" s="1195" t="s">
        <v>1255</v>
      </c>
      <c r="B60" s="1196"/>
      <c r="C60" s="1197" t="s">
        <v>1256</v>
      </c>
      <c r="D60" s="1198">
        <v>17.96</v>
      </c>
      <c r="E60" s="1124">
        <v>1</v>
      </c>
      <c r="F60" s="1124">
        <v>1</v>
      </c>
      <c r="G60" s="1199">
        <f>D60*$H$3*E60</f>
        <v>1.7960000000000003</v>
      </c>
      <c r="H60" s="1199">
        <f>D60*F60*$H$4</f>
        <v>2.694</v>
      </c>
      <c r="I60" s="1199">
        <f>G60+H60</f>
        <v>4.49</v>
      </c>
      <c r="J60" s="1200"/>
      <c r="K60" s="1150"/>
    </row>
    <row r="61" spans="1:11" ht="18" customHeight="1" x14ac:dyDescent="0.2">
      <c r="A61" s="1195" t="s">
        <v>1253</v>
      </c>
      <c r="B61" s="1196"/>
      <c r="C61" s="1197" t="s">
        <v>1254</v>
      </c>
      <c r="D61" s="1198">
        <v>17.32</v>
      </c>
      <c r="E61" s="1124">
        <v>3</v>
      </c>
      <c r="F61" s="1124">
        <v>1</v>
      </c>
      <c r="G61" s="1199">
        <f>D61*$H$3*E61</f>
        <v>5.1960000000000006</v>
      </c>
      <c r="H61" s="1199">
        <f>D61*F61*$H$4</f>
        <v>2.5979999999999999</v>
      </c>
      <c r="I61" s="1199">
        <f>G61+H61</f>
        <v>7.7940000000000005</v>
      </c>
      <c r="J61" s="1200"/>
      <c r="K61" s="1150"/>
    </row>
    <row r="62" spans="1:11" ht="18" customHeight="1" x14ac:dyDescent="0.2">
      <c r="A62" s="743" t="s">
        <v>760</v>
      </c>
      <c r="B62" s="19"/>
      <c r="C62" s="524" t="s">
        <v>761</v>
      </c>
      <c r="D62" s="525">
        <v>12.47</v>
      </c>
      <c r="E62" s="14"/>
      <c r="F62" s="14"/>
      <c r="G62" s="520">
        <f>D62*$H$3*E62</f>
        <v>0</v>
      </c>
      <c r="H62" s="520">
        <f>D62*F62*$H$4</f>
        <v>0</v>
      </c>
      <c r="I62" s="522">
        <f t="shared" ref="I62" si="10">G62+H62</f>
        <v>0</v>
      </c>
      <c r="J62" s="521"/>
    </row>
    <row r="63" spans="1:11" ht="18" customHeight="1" thickBot="1" x14ac:dyDescent="0.25">
      <c r="A63" s="744"/>
      <c r="B63" s="30"/>
      <c r="C63" s="527"/>
      <c r="D63" s="528"/>
      <c r="E63" s="166"/>
      <c r="F63" s="166"/>
      <c r="G63" s="529"/>
      <c r="H63" s="529"/>
      <c r="I63" s="529"/>
      <c r="J63" s="530"/>
    </row>
    <row r="64" spans="1:11" ht="18" customHeight="1" thickBot="1" x14ac:dyDescent="0.25">
      <c r="D64" s="419"/>
      <c r="H64" s="2" t="s">
        <v>98</v>
      </c>
      <c r="I64" s="190">
        <f>SUM(I24:I63)</f>
        <v>239.64400000000001</v>
      </c>
    </row>
    <row r="65" spans="4:4" ht="18" customHeight="1" thickTop="1" x14ac:dyDescent="0.2">
      <c r="D65" s="419"/>
    </row>
    <row r="66" spans="4:4" x14ac:dyDescent="0.2">
      <c r="D66" s="419"/>
    </row>
    <row r="67" spans="4:4" x14ac:dyDescent="0.2">
      <c r="D67" s="419"/>
    </row>
    <row r="68" spans="4:4" x14ac:dyDescent="0.2">
      <c r="D68" s="419"/>
    </row>
    <row r="69" spans="4:4" x14ac:dyDescent="0.2">
      <c r="D69" s="419"/>
    </row>
    <row r="70" spans="4:4" x14ac:dyDescent="0.2">
      <c r="D70" s="419"/>
    </row>
    <row r="71" spans="4:4" x14ac:dyDescent="0.2">
      <c r="D71" s="419"/>
    </row>
    <row r="72" spans="4:4" x14ac:dyDescent="0.2">
      <c r="D72" s="419"/>
    </row>
    <row r="73" spans="4:4" x14ac:dyDescent="0.2">
      <c r="D73" s="419"/>
    </row>
    <row r="74" spans="4:4" x14ac:dyDescent="0.2">
      <c r="D74" s="419"/>
    </row>
    <row r="75" spans="4:4" x14ac:dyDescent="0.2">
      <c r="D75" s="419"/>
    </row>
    <row r="76" spans="4:4" x14ac:dyDescent="0.2">
      <c r="D76" s="419"/>
    </row>
    <row r="77" spans="4:4" x14ac:dyDescent="0.2">
      <c r="D77" s="419"/>
    </row>
    <row r="78" spans="4:4" x14ac:dyDescent="0.2">
      <c r="D78" s="419"/>
    </row>
    <row r="79" spans="4:4" x14ac:dyDescent="0.2">
      <c r="D79" s="419"/>
    </row>
    <row r="80" spans="4:4" x14ac:dyDescent="0.2">
      <c r="D80" s="419"/>
    </row>
    <row r="81" spans="4:4" x14ac:dyDescent="0.2">
      <c r="D81" s="419"/>
    </row>
    <row r="82" spans="4:4" x14ac:dyDescent="0.2">
      <c r="D82" s="419"/>
    </row>
    <row r="83" spans="4:4" x14ac:dyDescent="0.2">
      <c r="D83" s="419"/>
    </row>
    <row r="84" spans="4:4" x14ac:dyDescent="0.2">
      <c r="D84" s="419"/>
    </row>
    <row r="85" spans="4:4" x14ac:dyDescent="0.2">
      <c r="D85" s="419"/>
    </row>
    <row r="86" spans="4:4" x14ac:dyDescent="0.2">
      <c r="D86" s="419"/>
    </row>
    <row r="87" spans="4:4" x14ac:dyDescent="0.2">
      <c r="D87" s="419"/>
    </row>
    <row r="88" spans="4:4" x14ac:dyDescent="0.2">
      <c r="D88" s="419"/>
    </row>
    <row r="89" spans="4:4" x14ac:dyDescent="0.2">
      <c r="D89" s="419"/>
    </row>
    <row r="90" spans="4:4" x14ac:dyDescent="0.2">
      <c r="D90" s="419"/>
    </row>
    <row r="91" spans="4:4" x14ac:dyDescent="0.2">
      <c r="D91" s="419"/>
    </row>
    <row r="92" spans="4:4" x14ac:dyDescent="0.2">
      <c r="D92" s="419"/>
    </row>
    <row r="93" spans="4:4" x14ac:dyDescent="0.2">
      <c r="D93" s="419"/>
    </row>
    <row r="94" spans="4:4" x14ac:dyDescent="0.2">
      <c r="D94" s="419"/>
    </row>
    <row r="95" spans="4:4" x14ac:dyDescent="0.2">
      <c r="D95" s="419"/>
    </row>
    <row r="96" spans="4:4" x14ac:dyDescent="0.2">
      <c r="D96" s="419"/>
    </row>
    <row r="97" spans="4:4" x14ac:dyDescent="0.2">
      <c r="D97" s="419"/>
    </row>
    <row r="98" spans="4:4" x14ac:dyDescent="0.2">
      <c r="D98" s="419"/>
    </row>
    <row r="99" spans="4:4" x14ac:dyDescent="0.2">
      <c r="D99" s="419"/>
    </row>
    <row r="100" spans="4:4" x14ac:dyDescent="0.2">
      <c r="D100" s="419"/>
    </row>
    <row r="101" spans="4:4" x14ac:dyDescent="0.2">
      <c r="D101" s="419"/>
    </row>
    <row r="102" spans="4:4" x14ac:dyDescent="0.2">
      <c r="D102" s="419"/>
    </row>
    <row r="103" spans="4:4" x14ac:dyDescent="0.2">
      <c r="D103" s="419"/>
    </row>
    <row r="104" spans="4:4" x14ac:dyDescent="0.2">
      <c r="D104" s="419"/>
    </row>
    <row r="105" spans="4:4" x14ac:dyDescent="0.2">
      <c r="D105" s="419"/>
    </row>
    <row r="106" spans="4:4" x14ac:dyDescent="0.2">
      <c r="D106" s="419"/>
    </row>
    <row r="107" spans="4:4" x14ac:dyDescent="0.2">
      <c r="D107" s="419"/>
    </row>
    <row r="108" spans="4:4" x14ac:dyDescent="0.2">
      <c r="D108" s="419"/>
    </row>
    <row r="109" spans="4:4" x14ac:dyDescent="0.2">
      <c r="D109" s="419"/>
    </row>
    <row r="110" spans="4:4" x14ac:dyDescent="0.2">
      <c r="D110" s="419"/>
    </row>
    <row r="111" spans="4:4" x14ac:dyDescent="0.2">
      <c r="D111" s="419"/>
    </row>
    <row r="112" spans="4:4" x14ac:dyDescent="0.2">
      <c r="D112" s="419"/>
    </row>
    <row r="113" spans="4:4" x14ac:dyDescent="0.2">
      <c r="D113" s="419"/>
    </row>
    <row r="114" spans="4:4" x14ac:dyDescent="0.2">
      <c r="D114" s="419"/>
    </row>
    <row r="115" spans="4:4" x14ac:dyDescent="0.2">
      <c r="D115" s="419"/>
    </row>
    <row r="116" spans="4:4" x14ac:dyDescent="0.2">
      <c r="D116" s="419"/>
    </row>
    <row r="117" spans="4:4" x14ac:dyDescent="0.2">
      <c r="D117" s="419"/>
    </row>
    <row r="118" spans="4:4" x14ac:dyDescent="0.2">
      <c r="D118" s="419"/>
    </row>
    <row r="119" spans="4:4" x14ac:dyDescent="0.2">
      <c r="D119" s="419"/>
    </row>
    <row r="120" spans="4:4" x14ac:dyDescent="0.2">
      <c r="D120" s="419"/>
    </row>
    <row r="121" spans="4:4" x14ac:dyDescent="0.2">
      <c r="D121" s="419"/>
    </row>
    <row r="122" spans="4:4" x14ac:dyDescent="0.2">
      <c r="D122" s="419"/>
    </row>
    <row r="123" spans="4:4" x14ac:dyDescent="0.2">
      <c r="D123" s="419"/>
    </row>
    <row r="124" spans="4:4" x14ac:dyDescent="0.2">
      <c r="D124" s="419"/>
    </row>
    <row r="125" spans="4:4" x14ac:dyDescent="0.2">
      <c r="D125" s="419"/>
    </row>
    <row r="126" spans="4:4" x14ac:dyDescent="0.2">
      <c r="D126" s="419"/>
    </row>
    <row r="127" spans="4:4" x14ac:dyDescent="0.2">
      <c r="D127" s="419"/>
    </row>
    <row r="128" spans="4:4" x14ac:dyDescent="0.2">
      <c r="D128" s="419"/>
    </row>
    <row r="129" spans="4:4" x14ac:dyDescent="0.2">
      <c r="D129" s="419"/>
    </row>
    <row r="130" spans="4:4" x14ac:dyDescent="0.2">
      <c r="D130" s="419"/>
    </row>
    <row r="131" spans="4:4" x14ac:dyDescent="0.2">
      <c r="D131" s="419"/>
    </row>
    <row r="132" spans="4:4" x14ac:dyDescent="0.2">
      <c r="D132" s="419"/>
    </row>
    <row r="133" spans="4:4" x14ac:dyDescent="0.2">
      <c r="D133" s="419"/>
    </row>
    <row r="134" spans="4:4" x14ac:dyDescent="0.2">
      <c r="D134" s="419"/>
    </row>
    <row r="135" spans="4:4" x14ac:dyDescent="0.2">
      <c r="D135" s="419"/>
    </row>
    <row r="136" spans="4:4" x14ac:dyDescent="0.2">
      <c r="D136" s="419"/>
    </row>
  </sheetData>
  <sheetProtection formatCells="0" formatColumns="0" formatRows="0" insertColumns="0" insertRows="0" deleteColumns="0" deleteRows="0"/>
  <protectedRanges>
    <protectedRange sqref="A1:D5 E5:K5 L1:L5 L64:L65 J1:K4 G1:I1 E1:F4 A66:L66 K6:K50 K55:K58 K62:K63" name="Bereich1"/>
    <protectedRange sqref="H64:I64 E64:G65 K64:K65 H65:J65 A6:D6 A24:D65 E6:J63" name="Bereich1_2"/>
    <protectedRange sqref="G3:G4 G2:H2" name="Bereich1_1"/>
    <protectedRange sqref="A7:A12" name="Bereich1_2_6_2"/>
    <protectedRange sqref="B7:D12" name="Bereich1_1_1_5_2"/>
    <protectedRange sqref="B13:D17" name="Bereich1_1_1_2_2"/>
    <protectedRange sqref="B18:D23" name="Bereich1_1_1_4_2"/>
    <protectedRange sqref="K51:K54 K59:K61" name="Bereich1_4"/>
  </protectedRanges>
  <customSheetViews>
    <customSheetView guid="{5C32C84F-22BC-44CA-AD2B-12D34D143DA0}">
      <pane ySplit="6" topLeftCell="A7" activePane="bottomLeft" state="frozenSplit"/>
      <selection pane="bottomLeft" activeCell="G3" sqref="G3:I4"/>
      <pageMargins left="0" right="0" top="0" bottom="0" header="0" footer="0"/>
      <pageSetup paperSize="9" scale="80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19" top="0.39370078740157483" bottom="0.39370078740157483" header="0" footer="0"/>
  <pageSetup paperSize="9" scale="80" orientation="landscape" r:id="rId2"/>
  <headerFooter alignWithMargins="0">
    <oddFooter>&amp;C&amp;A &amp;P / &amp;N&amp;R&amp;F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3"/>
  <dimension ref="A1:K51"/>
  <sheetViews>
    <sheetView topLeftCell="B1" zoomScaleNormal="100" workbookViewId="0">
      <selection activeCell="G12" sqref="G12"/>
    </sheetView>
  </sheetViews>
  <sheetFormatPr baseColWidth="10" defaultColWidth="11.42578125" defaultRowHeight="12.75" x14ac:dyDescent="0.2"/>
  <cols>
    <col min="1" max="1" width="16.7109375" style="546" hidden="1" customWidth="1"/>
    <col min="2" max="2" width="18.28515625" style="546" bestFit="1" customWidth="1"/>
    <col min="3" max="3" width="12.85546875" style="546" bestFit="1" customWidth="1"/>
    <col min="4" max="4" width="15.28515625" style="546" bestFit="1" customWidth="1"/>
    <col min="5" max="5" width="10" style="546" bestFit="1" customWidth="1"/>
    <col min="6" max="6" width="10" style="546" customWidth="1"/>
    <col min="7" max="7" width="11.140625" style="546" customWidth="1"/>
    <col min="8" max="8" width="10.85546875" style="546" customWidth="1"/>
    <col min="9" max="9" width="11.42578125" style="546" customWidth="1"/>
    <col min="10" max="10" width="13.7109375" style="546" bestFit="1" customWidth="1"/>
    <col min="11" max="11" width="12.7109375" style="546" customWidth="1"/>
    <col min="12" max="253" width="11.42578125" style="546"/>
    <col min="254" max="254" width="0" style="546" hidden="1" customWidth="1"/>
    <col min="255" max="255" width="18.28515625" style="546" bestFit="1" customWidth="1"/>
    <col min="256" max="256" width="12.85546875" style="546" bestFit="1" customWidth="1"/>
    <col min="257" max="257" width="15.28515625" style="546" bestFit="1" customWidth="1"/>
    <col min="258" max="258" width="10" style="546" bestFit="1" customWidth="1"/>
    <col min="259" max="259" width="11" style="546" customWidth="1"/>
    <col min="260" max="260" width="10" style="546" customWidth="1"/>
    <col min="261" max="261" width="11.140625" style="546" customWidth="1"/>
    <col min="262" max="263" width="10.85546875" style="546" customWidth="1"/>
    <col min="264" max="264" width="13.7109375" style="546" bestFit="1" customWidth="1"/>
    <col min="265" max="265" width="14.85546875" style="546" customWidth="1"/>
    <col min="266" max="267" width="0" style="546" hidden="1" customWidth="1"/>
    <col min="268" max="509" width="11.42578125" style="546"/>
    <col min="510" max="510" width="0" style="546" hidden="1" customWidth="1"/>
    <col min="511" max="511" width="18.28515625" style="546" bestFit="1" customWidth="1"/>
    <col min="512" max="512" width="12.85546875" style="546" bestFit="1" customWidth="1"/>
    <col min="513" max="513" width="15.28515625" style="546" bestFit="1" customWidth="1"/>
    <col min="514" max="514" width="10" style="546" bestFit="1" customWidth="1"/>
    <col min="515" max="515" width="11" style="546" customWidth="1"/>
    <col min="516" max="516" width="10" style="546" customWidth="1"/>
    <col min="517" max="517" width="11.140625" style="546" customWidth="1"/>
    <col min="518" max="519" width="10.85546875" style="546" customWidth="1"/>
    <col min="520" max="520" width="13.7109375" style="546" bestFit="1" customWidth="1"/>
    <col min="521" max="521" width="14.85546875" style="546" customWidth="1"/>
    <col min="522" max="523" width="0" style="546" hidden="1" customWidth="1"/>
    <col min="524" max="765" width="11.42578125" style="546"/>
    <col min="766" max="766" width="0" style="546" hidden="1" customWidth="1"/>
    <col min="767" max="767" width="18.28515625" style="546" bestFit="1" customWidth="1"/>
    <col min="768" max="768" width="12.85546875" style="546" bestFit="1" customWidth="1"/>
    <col min="769" max="769" width="15.28515625" style="546" bestFit="1" customWidth="1"/>
    <col min="770" max="770" width="10" style="546" bestFit="1" customWidth="1"/>
    <col min="771" max="771" width="11" style="546" customWidth="1"/>
    <col min="772" max="772" width="10" style="546" customWidth="1"/>
    <col min="773" max="773" width="11.140625" style="546" customWidth="1"/>
    <col min="774" max="775" width="10.85546875" style="546" customWidth="1"/>
    <col min="776" max="776" width="13.7109375" style="546" bestFit="1" customWidth="1"/>
    <col min="777" max="777" width="14.85546875" style="546" customWidth="1"/>
    <col min="778" max="779" width="0" style="546" hidden="1" customWidth="1"/>
    <col min="780" max="1021" width="11.42578125" style="546"/>
    <col min="1022" max="1022" width="0" style="546" hidden="1" customWidth="1"/>
    <col min="1023" max="1023" width="18.28515625" style="546" bestFit="1" customWidth="1"/>
    <col min="1024" max="1024" width="12.85546875" style="546" bestFit="1" customWidth="1"/>
    <col min="1025" max="1025" width="15.28515625" style="546" bestFit="1" customWidth="1"/>
    <col min="1026" max="1026" width="10" style="546" bestFit="1" customWidth="1"/>
    <col min="1027" max="1027" width="11" style="546" customWidth="1"/>
    <col min="1028" max="1028" width="10" style="546" customWidth="1"/>
    <col min="1029" max="1029" width="11.140625" style="546" customWidth="1"/>
    <col min="1030" max="1031" width="10.85546875" style="546" customWidth="1"/>
    <col min="1032" max="1032" width="13.7109375" style="546" bestFit="1" customWidth="1"/>
    <col min="1033" max="1033" width="14.85546875" style="546" customWidth="1"/>
    <col min="1034" max="1035" width="0" style="546" hidden="1" customWidth="1"/>
    <col min="1036" max="1277" width="11.42578125" style="546"/>
    <col min="1278" max="1278" width="0" style="546" hidden="1" customWidth="1"/>
    <col min="1279" max="1279" width="18.28515625" style="546" bestFit="1" customWidth="1"/>
    <col min="1280" max="1280" width="12.85546875" style="546" bestFit="1" customWidth="1"/>
    <col min="1281" max="1281" width="15.28515625" style="546" bestFit="1" customWidth="1"/>
    <col min="1282" max="1282" width="10" style="546" bestFit="1" customWidth="1"/>
    <col min="1283" max="1283" width="11" style="546" customWidth="1"/>
    <col min="1284" max="1284" width="10" style="546" customWidth="1"/>
    <col min="1285" max="1285" width="11.140625" style="546" customWidth="1"/>
    <col min="1286" max="1287" width="10.85546875" style="546" customWidth="1"/>
    <col min="1288" max="1288" width="13.7109375" style="546" bestFit="1" customWidth="1"/>
    <col min="1289" max="1289" width="14.85546875" style="546" customWidth="1"/>
    <col min="1290" max="1291" width="0" style="546" hidden="1" customWidth="1"/>
    <col min="1292" max="1533" width="11.42578125" style="546"/>
    <col min="1534" max="1534" width="0" style="546" hidden="1" customWidth="1"/>
    <col min="1535" max="1535" width="18.28515625" style="546" bestFit="1" customWidth="1"/>
    <col min="1536" max="1536" width="12.85546875" style="546" bestFit="1" customWidth="1"/>
    <col min="1537" max="1537" width="15.28515625" style="546" bestFit="1" customWidth="1"/>
    <col min="1538" max="1538" width="10" style="546" bestFit="1" customWidth="1"/>
    <col min="1539" max="1539" width="11" style="546" customWidth="1"/>
    <col min="1540" max="1540" width="10" style="546" customWidth="1"/>
    <col min="1541" max="1541" width="11.140625" style="546" customWidth="1"/>
    <col min="1542" max="1543" width="10.85546875" style="546" customWidth="1"/>
    <col min="1544" max="1544" width="13.7109375" style="546" bestFit="1" customWidth="1"/>
    <col min="1545" max="1545" width="14.85546875" style="546" customWidth="1"/>
    <col min="1546" max="1547" width="0" style="546" hidden="1" customWidth="1"/>
    <col min="1548" max="1789" width="11.42578125" style="546"/>
    <col min="1790" max="1790" width="0" style="546" hidden="1" customWidth="1"/>
    <col min="1791" max="1791" width="18.28515625" style="546" bestFit="1" customWidth="1"/>
    <col min="1792" max="1792" width="12.85546875" style="546" bestFit="1" customWidth="1"/>
    <col min="1793" max="1793" width="15.28515625" style="546" bestFit="1" customWidth="1"/>
    <col min="1794" max="1794" width="10" style="546" bestFit="1" customWidth="1"/>
    <col min="1795" max="1795" width="11" style="546" customWidth="1"/>
    <col min="1796" max="1796" width="10" style="546" customWidth="1"/>
    <col min="1797" max="1797" width="11.140625" style="546" customWidth="1"/>
    <col min="1798" max="1799" width="10.85546875" style="546" customWidth="1"/>
    <col min="1800" max="1800" width="13.7109375" style="546" bestFit="1" customWidth="1"/>
    <col min="1801" max="1801" width="14.85546875" style="546" customWidth="1"/>
    <col min="1802" max="1803" width="0" style="546" hidden="1" customWidth="1"/>
    <col min="1804" max="2045" width="11.42578125" style="546"/>
    <col min="2046" max="2046" width="0" style="546" hidden="1" customWidth="1"/>
    <col min="2047" max="2047" width="18.28515625" style="546" bestFit="1" customWidth="1"/>
    <col min="2048" max="2048" width="12.85546875" style="546" bestFit="1" customWidth="1"/>
    <col min="2049" max="2049" width="15.28515625" style="546" bestFit="1" customWidth="1"/>
    <col min="2050" max="2050" width="10" style="546" bestFit="1" customWidth="1"/>
    <col min="2051" max="2051" width="11" style="546" customWidth="1"/>
    <col min="2052" max="2052" width="10" style="546" customWidth="1"/>
    <col min="2053" max="2053" width="11.140625" style="546" customWidth="1"/>
    <col min="2054" max="2055" width="10.85546875" style="546" customWidth="1"/>
    <col min="2056" max="2056" width="13.7109375" style="546" bestFit="1" customWidth="1"/>
    <col min="2057" max="2057" width="14.85546875" style="546" customWidth="1"/>
    <col min="2058" max="2059" width="0" style="546" hidden="1" customWidth="1"/>
    <col min="2060" max="2301" width="11.42578125" style="546"/>
    <col min="2302" max="2302" width="0" style="546" hidden="1" customWidth="1"/>
    <col min="2303" max="2303" width="18.28515625" style="546" bestFit="1" customWidth="1"/>
    <col min="2304" max="2304" width="12.85546875" style="546" bestFit="1" customWidth="1"/>
    <col min="2305" max="2305" width="15.28515625" style="546" bestFit="1" customWidth="1"/>
    <col min="2306" max="2306" width="10" style="546" bestFit="1" customWidth="1"/>
    <col min="2307" max="2307" width="11" style="546" customWidth="1"/>
    <col min="2308" max="2308" width="10" style="546" customWidth="1"/>
    <col min="2309" max="2309" width="11.140625" style="546" customWidth="1"/>
    <col min="2310" max="2311" width="10.85546875" style="546" customWidth="1"/>
    <col min="2312" max="2312" width="13.7109375" style="546" bestFit="1" customWidth="1"/>
    <col min="2313" max="2313" width="14.85546875" style="546" customWidth="1"/>
    <col min="2314" max="2315" width="0" style="546" hidden="1" customWidth="1"/>
    <col min="2316" max="2557" width="11.42578125" style="546"/>
    <col min="2558" max="2558" width="0" style="546" hidden="1" customWidth="1"/>
    <col min="2559" max="2559" width="18.28515625" style="546" bestFit="1" customWidth="1"/>
    <col min="2560" max="2560" width="12.85546875" style="546" bestFit="1" customWidth="1"/>
    <col min="2561" max="2561" width="15.28515625" style="546" bestFit="1" customWidth="1"/>
    <col min="2562" max="2562" width="10" style="546" bestFit="1" customWidth="1"/>
    <col min="2563" max="2563" width="11" style="546" customWidth="1"/>
    <col min="2564" max="2564" width="10" style="546" customWidth="1"/>
    <col min="2565" max="2565" width="11.140625" style="546" customWidth="1"/>
    <col min="2566" max="2567" width="10.85546875" style="546" customWidth="1"/>
    <col min="2568" max="2568" width="13.7109375" style="546" bestFit="1" customWidth="1"/>
    <col min="2569" max="2569" width="14.85546875" style="546" customWidth="1"/>
    <col min="2570" max="2571" width="0" style="546" hidden="1" customWidth="1"/>
    <col min="2572" max="2813" width="11.42578125" style="546"/>
    <col min="2814" max="2814" width="0" style="546" hidden="1" customWidth="1"/>
    <col min="2815" max="2815" width="18.28515625" style="546" bestFit="1" customWidth="1"/>
    <col min="2816" max="2816" width="12.85546875" style="546" bestFit="1" customWidth="1"/>
    <col min="2817" max="2817" width="15.28515625" style="546" bestFit="1" customWidth="1"/>
    <col min="2818" max="2818" width="10" style="546" bestFit="1" customWidth="1"/>
    <col min="2819" max="2819" width="11" style="546" customWidth="1"/>
    <col min="2820" max="2820" width="10" style="546" customWidth="1"/>
    <col min="2821" max="2821" width="11.140625" style="546" customWidth="1"/>
    <col min="2822" max="2823" width="10.85546875" style="546" customWidth="1"/>
    <col min="2824" max="2824" width="13.7109375" style="546" bestFit="1" customWidth="1"/>
    <col min="2825" max="2825" width="14.85546875" style="546" customWidth="1"/>
    <col min="2826" max="2827" width="0" style="546" hidden="1" customWidth="1"/>
    <col min="2828" max="3069" width="11.42578125" style="546"/>
    <col min="3070" max="3070" width="0" style="546" hidden="1" customWidth="1"/>
    <col min="3071" max="3071" width="18.28515625" style="546" bestFit="1" customWidth="1"/>
    <col min="3072" max="3072" width="12.85546875" style="546" bestFit="1" customWidth="1"/>
    <col min="3073" max="3073" width="15.28515625" style="546" bestFit="1" customWidth="1"/>
    <col min="3074" max="3074" width="10" style="546" bestFit="1" customWidth="1"/>
    <col min="3075" max="3075" width="11" style="546" customWidth="1"/>
    <col min="3076" max="3076" width="10" style="546" customWidth="1"/>
    <col min="3077" max="3077" width="11.140625" style="546" customWidth="1"/>
    <col min="3078" max="3079" width="10.85546875" style="546" customWidth="1"/>
    <col min="3080" max="3080" width="13.7109375" style="546" bestFit="1" customWidth="1"/>
    <col min="3081" max="3081" width="14.85546875" style="546" customWidth="1"/>
    <col min="3082" max="3083" width="0" style="546" hidden="1" customWidth="1"/>
    <col min="3084" max="3325" width="11.42578125" style="546"/>
    <col min="3326" max="3326" width="0" style="546" hidden="1" customWidth="1"/>
    <col min="3327" max="3327" width="18.28515625" style="546" bestFit="1" customWidth="1"/>
    <col min="3328" max="3328" width="12.85546875" style="546" bestFit="1" customWidth="1"/>
    <col min="3329" max="3329" width="15.28515625" style="546" bestFit="1" customWidth="1"/>
    <col min="3330" max="3330" width="10" style="546" bestFit="1" customWidth="1"/>
    <col min="3331" max="3331" width="11" style="546" customWidth="1"/>
    <col min="3332" max="3332" width="10" style="546" customWidth="1"/>
    <col min="3333" max="3333" width="11.140625" style="546" customWidth="1"/>
    <col min="3334" max="3335" width="10.85546875" style="546" customWidth="1"/>
    <col min="3336" max="3336" width="13.7109375" style="546" bestFit="1" customWidth="1"/>
    <col min="3337" max="3337" width="14.85546875" style="546" customWidth="1"/>
    <col min="3338" max="3339" width="0" style="546" hidden="1" customWidth="1"/>
    <col min="3340" max="3581" width="11.42578125" style="546"/>
    <col min="3582" max="3582" width="0" style="546" hidden="1" customWidth="1"/>
    <col min="3583" max="3583" width="18.28515625" style="546" bestFit="1" customWidth="1"/>
    <col min="3584" max="3584" width="12.85546875" style="546" bestFit="1" customWidth="1"/>
    <col min="3585" max="3585" width="15.28515625" style="546" bestFit="1" customWidth="1"/>
    <col min="3586" max="3586" width="10" style="546" bestFit="1" customWidth="1"/>
    <col min="3587" max="3587" width="11" style="546" customWidth="1"/>
    <col min="3588" max="3588" width="10" style="546" customWidth="1"/>
    <col min="3589" max="3589" width="11.140625" style="546" customWidth="1"/>
    <col min="3590" max="3591" width="10.85546875" style="546" customWidth="1"/>
    <col min="3592" max="3592" width="13.7109375" style="546" bestFit="1" customWidth="1"/>
    <col min="3593" max="3593" width="14.85546875" style="546" customWidth="1"/>
    <col min="3594" max="3595" width="0" style="546" hidden="1" customWidth="1"/>
    <col min="3596" max="3837" width="11.42578125" style="546"/>
    <col min="3838" max="3838" width="0" style="546" hidden="1" customWidth="1"/>
    <col min="3839" max="3839" width="18.28515625" style="546" bestFit="1" customWidth="1"/>
    <col min="3840" max="3840" width="12.85546875" style="546" bestFit="1" customWidth="1"/>
    <col min="3841" max="3841" width="15.28515625" style="546" bestFit="1" customWidth="1"/>
    <col min="3842" max="3842" width="10" style="546" bestFit="1" customWidth="1"/>
    <col min="3843" max="3843" width="11" style="546" customWidth="1"/>
    <col min="3844" max="3844" width="10" style="546" customWidth="1"/>
    <col min="3845" max="3845" width="11.140625" style="546" customWidth="1"/>
    <col min="3846" max="3847" width="10.85546875" style="546" customWidth="1"/>
    <col min="3848" max="3848" width="13.7109375" style="546" bestFit="1" customWidth="1"/>
    <col min="3849" max="3849" width="14.85546875" style="546" customWidth="1"/>
    <col min="3850" max="3851" width="0" style="546" hidden="1" customWidth="1"/>
    <col min="3852" max="4093" width="11.42578125" style="546"/>
    <col min="4094" max="4094" width="0" style="546" hidden="1" customWidth="1"/>
    <col min="4095" max="4095" width="18.28515625" style="546" bestFit="1" customWidth="1"/>
    <col min="4096" max="4096" width="12.85546875" style="546" bestFit="1" customWidth="1"/>
    <col min="4097" max="4097" width="15.28515625" style="546" bestFit="1" customWidth="1"/>
    <col min="4098" max="4098" width="10" style="546" bestFit="1" customWidth="1"/>
    <col min="4099" max="4099" width="11" style="546" customWidth="1"/>
    <col min="4100" max="4100" width="10" style="546" customWidth="1"/>
    <col min="4101" max="4101" width="11.140625" style="546" customWidth="1"/>
    <col min="4102" max="4103" width="10.85546875" style="546" customWidth="1"/>
    <col min="4104" max="4104" width="13.7109375" style="546" bestFit="1" customWidth="1"/>
    <col min="4105" max="4105" width="14.85546875" style="546" customWidth="1"/>
    <col min="4106" max="4107" width="0" style="546" hidden="1" customWidth="1"/>
    <col min="4108" max="4349" width="11.42578125" style="546"/>
    <col min="4350" max="4350" width="0" style="546" hidden="1" customWidth="1"/>
    <col min="4351" max="4351" width="18.28515625" style="546" bestFit="1" customWidth="1"/>
    <col min="4352" max="4352" width="12.85546875" style="546" bestFit="1" customWidth="1"/>
    <col min="4353" max="4353" width="15.28515625" style="546" bestFit="1" customWidth="1"/>
    <col min="4354" max="4354" width="10" style="546" bestFit="1" customWidth="1"/>
    <col min="4355" max="4355" width="11" style="546" customWidth="1"/>
    <col min="4356" max="4356" width="10" style="546" customWidth="1"/>
    <col min="4357" max="4357" width="11.140625" style="546" customWidth="1"/>
    <col min="4358" max="4359" width="10.85546875" style="546" customWidth="1"/>
    <col min="4360" max="4360" width="13.7109375" style="546" bestFit="1" customWidth="1"/>
    <col min="4361" max="4361" width="14.85546875" style="546" customWidth="1"/>
    <col min="4362" max="4363" width="0" style="546" hidden="1" customWidth="1"/>
    <col min="4364" max="4605" width="11.42578125" style="546"/>
    <col min="4606" max="4606" width="0" style="546" hidden="1" customWidth="1"/>
    <col min="4607" max="4607" width="18.28515625" style="546" bestFit="1" customWidth="1"/>
    <col min="4608" max="4608" width="12.85546875" style="546" bestFit="1" customWidth="1"/>
    <col min="4609" max="4609" width="15.28515625" style="546" bestFit="1" customWidth="1"/>
    <col min="4610" max="4610" width="10" style="546" bestFit="1" customWidth="1"/>
    <col min="4611" max="4611" width="11" style="546" customWidth="1"/>
    <col min="4612" max="4612" width="10" style="546" customWidth="1"/>
    <col min="4613" max="4613" width="11.140625" style="546" customWidth="1"/>
    <col min="4614" max="4615" width="10.85546875" style="546" customWidth="1"/>
    <col min="4616" max="4616" width="13.7109375" style="546" bestFit="1" customWidth="1"/>
    <col min="4617" max="4617" width="14.85546875" style="546" customWidth="1"/>
    <col min="4618" max="4619" width="0" style="546" hidden="1" customWidth="1"/>
    <col min="4620" max="4861" width="11.42578125" style="546"/>
    <col min="4862" max="4862" width="0" style="546" hidden="1" customWidth="1"/>
    <col min="4863" max="4863" width="18.28515625" style="546" bestFit="1" customWidth="1"/>
    <col min="4864" max="4864" width="12.85546875" style="546" bestFit="1" customWidth="1"/>
    <col min="4865" max="4865" width="15.28515625" style="546" bestFit="1" customWidth="1"/>
    <col min="4866" max="4866" width="10" style="546" bestFit="1" customWidth="1"/>
    <col min="4867" max="4867" width="11" style="546" customWidth="1"/>
    <col min="4868" max="4868" width="10" style="546" customWidth="1"/>
    <col min="4869" max="4869" width="11.140625" style="546" customWidth="1"/>
    <col min="4870" max="4871" width="10.85546875" style="546" customWidth="1"/>
    <col min="4872" max="4872" width="13.7109375" style="546" bestFit="1" customWidth="1"/>
    <col min="4873" max="4873" width="14.85546875" style="546" customWidth="1"/>
    <col min="4874" max="4875" width="0" style="546" hidden="1" customWidth="1"/>
    <col min="4876" max="5117" width="11.42578125" style="546"/>
    <col min="5118" max="5118" width="0" style="546" hidden="1" customWidth="1"/>
    <col min="5119" max="5119" width="18.28515625" style="546" bestFit="1" customWidth="1"/>
    <col min="5120" max="5120" width="12.85546875" style="546" bestFit="1" customWidth="1"/>
    <col min="5121" max="5121" width="15.28515625" style="546" bestFit="1" customWidth="1"/>
    <col min="5122" max="5122" width="10" style="546" bestFit="1" customWidth="1"/>
    <col min="5123" max="5123" width="11" style="546" customWidth="1"/>
    <col min="5124" max="5124" width="10" style="546" customWidth="1"/>
    <col min="5125" max="5125" width="11.140625" style="546" customWidth="1"/>
    <col min="5126" max="5127" width="10.85546875" style="546" customWidth="1"/>
    <col min="5128" max="5128" width="13.7109375" style="546" bestFit="1" customWidth="1"/>
    <col min="5129" max="5129" width="14.85546875" style="546" customWidth="1"/>
    <col min="5130" max="5131" width="0" style="546" hidden="1" customWidth="1"/>
    <col min="5132" max="5373" width="11.42578125" style="546"/>
    <col min="5374" max="5374" width="0" style="546" hidden="1" customWidth="1"/>
    <col min="5375" max="5375" width="18.28515625" style="546" bestFit="1" customWidth="1"/>
    <col min="5376" max="5376" width="12.85546875" style="546" bestFit="1" customWidth="1"/>
    <col min="5377" max="5377" width="15.28515625" style="546" bestFit="1" customWidth="1"/>
    <col min="5378" max="5378" width="10" style="546" bestFit="1" customWidth="1"/>
    <col min="5379" max="5379" width="11" style="546" customWidth="1"/>
    <col min="5380" max="5380" width="10" style="546" customWidth="1"/>
    <col min="5381" max="5381" width="11.140625" style="546" customWidth="1"/>
    <col min="5382" max="5383" width="10.85546875" style="546" customWidth="1"/>
    <col min="5384" max="5384" width="13.7109375" style="546" bestFit="1" customWidth="1"/>
    <col min="5385" max="5385" width="14.85546875" style="546" customWidth="1"/>
    <col min="5386" max="5387" width="0" style="546" hidden="1" customWidth="1"/>
    <col min="5388" max="5629" width="11.42578125" style="546"/>
    <col min="5630" max="5630" width="0" style="546" hidden="1" customWidth="1"/>
    <col min="5631" max="5631" width="18.28515625" style="546" bestFit="1" customWidth="1"/>
    <col min="5632" max="5632" width="12.85546875" style="546" bestFit="1" customWidth="1"/>
    <col min="5633" max="5633" width="15.28515625" style="546" bestFit="1" customWidth="1"/>
    <col min="5634" max="5634" width="10" style="546" bestFit="1" customWidth="1"/>
    <col min="5635" max="5635" width="11" style="546" customWidth="1"/>
    <col min="5636" max="5636" width="10" style="546" customWidth="1"/>
    <col min="5637" max="5637" width="11.140625" style="546" customWidth="1"/>
    <col min="5638" max="5639" width="10.85546875" style="546" customWidth="1"/>
    <col min="5640" max="5640" width="13.7109375" style="546" bestFit="1" customWidth="1"/>
    <col min="5641" max="5641" width="14.85546875" style="546" customWidth="1"/>
    <col min="5642" max="5643" width="0" style="546" hidden="1" customWidth="1"/>
    <col min="5644" max="5885" width="11.42578125" style="546"/>
    <col min="5886" max="5886" width="0" style="546" hidden="1" customWidth="1"/>
    <col min="5887" max="5887" width="18.28515625" style="546" bestFit="1" customWidth="1"/>
    <col min="5888" max="5888" width="12.85546875" style="546" bestFit="1" customWidth="1"/>
    <col min="5889" max="5889" width="15.28515625" style="546" bestFit="1" customWidth="1"/>
    <col min="5890" max="5890" width="10" style="546" bestFit="1" customWidth="1"/>
    <col min="5891" max="5891" width="11" style="546" customWidth="1"/>
    <col min="5892" max="5892" width="10" style="546" customWidth="1"/>
    <col min="5893" max="5893" width="11.140625" style="546" customWidth="1"/>
    <col min="5894" max="5895" width="10.85546875" style="546" customWidth="1"/>
    <col min="5896" max="5896" width="13.7109375" style="546" bestFit="1" customWidth="1"/>
    <col min="5897" max="5897" width="14.85546875" style="546" customWidth="1"/>
    <col min="5898" max="5899" width="0" style="546" hidden="1" customWidth="1"/>
    <col min="5900" max="6141" width="11.42578125" style="546"/>
    <col min="6142" max="6142" width="0" style="546" hidden="1" customWidth="1"/>
    <col min="6143" max="6143" width="18.28515625" style="546" bestFit="1" customWidth="1"/>
    <col min="6144" max="6144" width="12.85546875" style="546" bestFit="1" customWidth="1"/>
    <col min="6145" max="6145" width="15.28515625" style="546" bestFit="1" customWidth="1"/>
    <col min="6146" max="6146" width="10" style="546" bestFit="1" customWidth="1"/>
    <col min="6147" max="6147" width="11" style="546" customWidth="1"/>
    <col min="6148" max="6148" width="10" style="546" customWidth="1"/>
    <col min="6149" max="6149" width="11.140625" style="546" customWidth="1"/>
    <col min="6150" max="6151" width="10.85546875" style="546" customWidth="1"/>
    <col min="6152" max="6152" width="13.7109375" style="546" bestFit="1" customWidth="1"/>
    <col min="6153" max="6153" width="14.85546875" style="546" customWidth="1"/>
    <col min="6154" max="6155" width="0" style="546" hidden="1" customWidth="1"/>
    <col min="6156" max="6397" width="11.42578125" style="546"/>
    <col min="6398" max="6398" width="0" style="546" hidden="1" customWidth="1"/>
    <col min="6399" max="6399" width="18.28515625" style="546" bestFit="1" customWidth="1"/>
    <col min="6400" max="6400" width="12.85546875" style="546" bestFit="1" customWidth="1"/>
    <col min="6401" max="6401" width="15.28515625" style="546" bestFit="1" customWidth="1"/>
    <col min="6402" max="6402" width="10" style="546" bestFit="1" customWidth="1"/>
    <col min="6403" max="6403" width="11" style="546" customWidth="1"/>
    <col min="6404" max="6404" width="10" style="546" customWidth="1"/>
    <col min="6405" max="6405" width="11.140625" style="546" customWidth="1"/>
    <col min="6406" max="6407" width="10.85546875" style="546" customWidth="1"/>
    <col min="6408" max="6408" width="13.7109375" style="546" bestFit="1" customWidth="1"/>
    <col min="6409" max="6409" width="14.85546875" style="546" customWidth="1"/>
    <col min="6410" max="6411" width="0" style="546" hidden="1" customWidth="1"/>
    <col min="6412" max="6653" width="11.42578125" style="546"/>
    <col min="6654" max="6654" width="0" style="546" hidden="1" customWidth="1"/>
    <col min="6655" max="6655" width="18.28515625" style="546" bestFit="1" customWidth="1"/>
    <col min="6656" max="6656" width="12.85546875" style="546" bestFit="1" customWidth="1"/>
    <col min="6657" max="6657" width="15.28515625" style="546" bestFit="1" customWidth="1"/>
    <col min="6658" max="6658" width="10" style="546" bestFit="1" customWidth="1"/>
    <col min="6659" max="6659" width="11" style="546" customWidth="1"/>
    <col min="6660" max="6660" width="10" style="546" customWidth="1"/>
    <col min="6661" max="6661" width="11.140625" style="546" customWidth="1"/>
    <col min="6662" max="6663" width="10.85546875" style="546" customWidth="1"/>
    <col min="6664" max="6664" width="13.7109375" style="546" bestFit="1" customWidth="1"/>
    <col min="6665" max="6665" width="14.85546875" style="546" customWidth="1"/>
    <col min="6666" max="6667" width="0" style="546" hidden="1" customWidth="1"/>
    <col min="6668" max="6909" width="11.42578125" style="546"/>
    <col min="6910" max="6910" width="0" style="546" hidden="1" customWidth="1"/>
    <col min="6911" max="6911" width="18.28515625" style="546" bestFit="1" customWidth="1"/>
    <col min="6912" max="6912" width="12.85546875" style="546" bestFit="1" customWidth="1"/>
    <col min="6913" max="6913" width="15.28515625" style="546" bestFit="1" customWidth="1"/>
    <col min="6914" max="6914" width="10" style="546" bestFit="1" customWidth="1"/>
    <col min="6915" max="6915" width="11" style="546" customWidth="1"/>
    <col min="6916" max="6916" width="10" style="546" customWidth="1"/>
    <col min="6917" max="6917" width="11.140625" style="546" customWidth="1"/>
    <col min="6918" max="6919" width="10.85546875" style="546" customWidth="1"/>
    <col min="6920" max="6920" width="13.7109375" style="546" bestFit="1" customWidth="1"/>
    <col min="6921" max="6921" width="14.85546875" style="546" customWidth="1"/>
    <col min="6922" max="6923" width="0" style="546" hidden="1" customWidth="1"/>
    <col min="6924" max="7165" width="11.42578125" style="546"/>
    <col min="7166" max="7166" width="0" style="546" hidden="1" customWidth="1"/>
    <col min="7167" max="7167" width="18.28515625" style="546" bestFit="1" customWidth="1"/>
    <col min="7168" max="7168" width="12.85546875" style="546" bestFit="1" customWidth="1"/>
    <col min="7169" max="7169" width="15.28515625" style="546" bestFit="1" customWidth="1"/>
    <col min="7170" max="7170" width="10" style="546" bestFit="1" customWidth="1"/>
    <col min="7171" max="7171" width="11" style="546" customWidth="1"/>
    <col min="7172" max="7172" width="10" style="546" customWidth="1"/>
    <col min="7173" max="7173" width="11.140625" style="546" customWidth="1"/>
    <col min="7174" max="7175" width="10.85546875" style="546" customWidth="1"/>
    <col min="7176" max="7176" width="13.7109375" style="546" bestFit="1" customWidth="1"/>
    <col min="7177" max="7177" width="14.85546875" style="546" customWidth="1"/>
    <col min="7178" max="7179" width="0" style="546" hidden="1" customWidth="1"/>
    <col min="7180" max="7421" width="11.42578125" style="546"/>
    <col min="7422" max="7422" width="0" style="546" hidden="1" customWidth="1"/>
    <col min="7423" max="7423" width="18.28515625" style="546" bestFit="1" customWidth="1"/>
    <col min="7424" max="7424" width="12.85546875" style="546" bestFit="1" customWidth="1"/>
    <col min="7425" max="7425" width="15.28515625" style="546" bestFit="1" customWidth="1"/>
    <col min="7426" max="7426" width="10" style="546" bestFit="1" customWidth="1"/>
    <col min="7427" max="7427" width="11" style="546" customWidth="1"/>
    <col min="7428" max="7428" width="10" style="546" customWidth="1"/>
    <col min="7429" max="7429" width="11.140625" style="546" customWidth="1"/>
    <col min="7430" max="7431" width="10.85546875" style="546" customWidth="1"/>
    <col min="7432" max="7432" width="13.7109375" style="546" bestFit="1" customWidth="1"/>
    <col min="7433" max="7433" width="14.85546875" style="546" customWidth="1"/>
    <col min="7434" max="7435" width="0" style="546" hidden="1" customWidth="1"/>
    <col min="7436" max="7677" width="11.42578125" style="546"/>
    <col min="7678" max="7678" width="0" style="546" hidden="1" customWidth="1"/>
    <col min="7679" max="7679" width="18.28515625" style="546" bestFit="1" customWidth="1"/>
    <col min="7680" max="7680" width="12.85546875" style="546" bestFit="1" customWidth="1"/>
    <col min="7681" max="7681" width="15.28515625" style="546" bestFit="1" customWidth="1"/>
    <col min="7682" max="7682" width="10" style="546" bestFit="1" customWidth="1"/>
    <col min="7683" max="7683" width="11" style="546" customWidth="1"/>
    <col min="7684" max="7684" width="10" style="546" customWidth="1"/>
    <col min="7685" max="7685" width="11.140625" style="546" customWidth="1"/>
    <col min="7686" max="7687" width="10.85546875" style="546" customWidth="1"/>
    <col min="7688" max="7688" width="13.7109375" style="546" bestFit="1" customWidth="1"/>
    <col min="7689" max="7689" width="14.85546875" style="546" customWidth="1"/>
    <col min="7690" max="7691" width="0" style="546" hidden="1" customWidth="1"/>
    <col min="7692" max="7933" width="11.42578125" style="546"/>
    <col min="7934" max="7934" width="0" style="546" hidden="1" customWidth="1"/>
    <col min="7935" max="7935" width="18.28515625" style="546" bestFit="1" customWidth="1"/>
    <col min="7936" max="7936" width="12.85546875" style="546" bestFit="1" customWidth="1"/>
    <col min="7937" max="7937" width="15.28515625" style="546" bestFit="1" customWidth="1"/>
    <col min="7938" max="7938" width="10" style="546" bestFit="1" customWidth="1"/>
    <col min="7939" max="7939" width="11" style="546" customWidth="1"/>
    <col min="7940" max="7940" width="10" style="546" customWidth="1"/>
    <col min="7941" max="7941" width="11.140625" style="546" customWidth="1"/>
    <col min="7942" max="7943" width="10.85546875" style="546" customWidth="1"/>
    <col min="7944" max="7944" width="13.7109375" style="546" bestFit="1" customWidth="1"/>
    <col min="7945" max="7945" width="14.85546875" style="546" customWidth="1"/>
    <col min="7946" max="7947" width="0" style="546" hidden="1" customWidth="1"/>
    <col min="7948" max="8189" width="11.42578125" style="546"/>
    <col min="8190" max="8190" width="0" style="546" hidden="1" customWidth="1"/>
    <col min="8191" max="8191" width="18.28515625" style="546" bestFit="1" customWidth="1"/>
    <col min="8192" max="8192" width="12.85546875" style="546" bestFit="1" customWidth="1"/>
    <col min="8193" max="8193" width="15.28515625" style="546" bestFit="1" customWidth="1"/>
    <col min="8194" max="8194" width="10" style="546" bestFit="1" customWidth="1"/>
    <col min="8195" max="8195" width="11" style="546" customWidth="1"/>
    <col min="8196" max="8196" width="10" style="546" customWidth="1"/>
    <col min="8197" max="8197" width="11.140625" style="546" customWidth="1"/>
    <col min="8198" max="8199" width="10.85546875" style="546" customWidth="1"/>
    <col min="8200" max="8200" width="13.7109375" style="546" bestFit="1" customWidth="1"/>
    <col min="8201" max="8201" width="14.85546875" style="546" customWidth="1"/>
    <col min="8202" max="8203" width="0" style="546" hidden="1" customWidth="1"/>
    <col min="8204" max="8445" width="11.42578125" style="546"/>
    <col min="8446" max="8446" width="0" style="546" hidden="1" customWidth="1"/>
    <col min="8447" max="8447" width="18.28515625" style="546" bestFit="1" customWidth="1"/>
    <col min="8448" max="8448" width="12.85546875" style="546" bestFit="1" customWidth="1"/>
    <col min="8449" max="8449" width="15.28515625" style="546" bestFit="1" customWidth="1"/>
    <col min="8450" max="8450" width="10" style="546" bestFit="1" customWidth="1"/>
    <col min="8451" max="8451" width="11" style="546" customWidth="1"/>
    <col min="8452" max="8452" width="10" style="546" customWidth="1"/>
    <col min="8453" max="8453" width="11.140625" style="546" customWidth="1"/>
    <col min="8454" max="8455" width="10.85546875" style="546" customWidth="1"/>
    <col min="8456" max="8456" width="13.7109375" style="546" bestFit="1" customWidth="1"/>
    <col min="8457" max="8457" width="14.85546875" style="546" customWidth="1"/>
    <col min="8458" max="8459" width="0" style="546" hidden="1" customWidth="1"/>
    <col min="8460" max="8701" width="11.42578125" style="546"/>
    <col min="8702" max="8702" width="0" style="546" hidden="1" customWidth="1"/>
    <col min="8703" max="8703" width="18.28515625" style="546" bestFit="1" customWidth="1"/>
    <col min="8704" max="8704" width="12.85546875" style="546" bestFit="1" customWidth="1"/>
    <col min="8705" max="8705" width="15.28515625" style="546" bestFit="1" customWidth="1"/>
    <col min="8706" max="8706" width="10" style="546" bestFit="1" customWidth="1"/>
    <col min="8707" max="8707" width="11" style="546" customWidth="1"/>
    <col min="8708" max="8708" width="10" style="546" customWidth="1"/>
    <col min="8709" max="8709" width="11.140625" style="546" customWidth="1"/>
    <col min="8710" max="8711" width="10.85546875" style="546" customWidth="1"/>
    <col min="8712" max="8712" width="13.7109375" style="546" bestFit="1" customWidth="1"/>
    <col min="8713" max="8713" width="14.85546875" style="546" customWidth="1"/>
    <col min="8714" max="8715" width="0" style="546" hidden="1" customWidth="1"/>
    <col min="8716" max="8957" width="11.42578125" style="546"/>
    <col min="8958" max="8958" width="0" style="546" hidden="1" customWidth="1"/>
    <col min="8959" max="8959" width="18.28515625" style="546" bestFit="1" customWidth="1"/>
    <col min="8960" max="8960" width="12.85546875" style="546" bestFit="1" customWidth="1"/>
    <col min="8961" max="8961" width="15.28515625" style="546" bestFit="1" customWidth="1"/>
    <col min="8962" max="8962" width="10" style="546" bestFit="1" customWidth="1"/>
    <col min="8963" max="8963" width="11" style="546" customWidth="1"/>
    <col min="8964" max="8964" width="10" style="546" customWidth="1"/>
    <col min="8965" max="8965" width="11.140625" style="546" customWidth="1"/>
    <col min="8966" max="8967" width="10.85546875" style="546" customWidth="1"/>
    <col min="8968" max="8968" width="13.7109375" style="546" bestFit="1" customWidth="1"/>
    <col min="8969" max="8969" width="14.85546875" style="546" customWidth="1"/>
    <col min="8970" max="8971" width="0" style="546" hidden="1" customWidth="1"/>
    <col min="8972" max="9213" width="11.42578125" style="546"/>
    <col min="9214" max="9214" width="0" style="546" hidden="1" customWidth="1"/>
    <col min="9215" max="9215" width="18.28515625" style="546" bestFit="1" customWidth="1"/>
    <col min="9216" max="9216" width="12.85546875" style="546" bestFit="1" customWidth="1"/>
    <col min="9217" max="9217" width="15.28515625" style="546" bestFit="1" customWidth="1"/>
    <col min="9218" max="9218" width="10" style="546" bestFit="1" customWidth="1"/>
    <col min="9219" max="9219" width="11" style="546" customWidth="1"/>
    <col min="9220" max="9220" width="10" style="546" customWidth="1"/>
    <col min="9221" max="9221" width="11.140625" style="546" customWidth="1"/>
    <col min="9222" max="9223" width="10.85546875" style="546" customWidth="1"/>
    <col min="9224" max="9224" width="13.7109375" style="546" bestFit="1" customWidth="1"/>
    <col min="9225" max="9225" width="14.85546875" style="546" customWidth="1"/>
    <col min="9226" max="9227" width="0" style="546" hidden="1" customWidth="1"/>
    <col min="9228" max="9469" width="11.42578125" style="546"/>
    <col min="9470" max="9470" width="0" style="546" hidden="1" customWidth="1"/>
    <col min="9471" max="9471" width="18.28515625" style="546" bestFit="1" customWidth="1"/>
    <col min="9472" max="9472" width="12.85546875" style="546" bestFit="1" customWidth="1"/>
    <col min="9473" max="9473" width="15.28515625" style="546" bestFit="1" customWidth="1"/>
    <col min="9474" max="9474" width="10" style="546" bestFit="1" customWidth="1"/>
    <col min="9475" max="9475" width="11" style="546" customWidth="1"/>
    <col min="9476" max="9476" width="10" style="546" customWidth="1"/>
    <col min="9477" max="9477" width="11.140625" style="546" customWidth="1"/>
    <col min="9478" max="9479" width="10.85546875" style="546" customWidth="1"/>
    <col min="9480" max="9480" width="13.7109375" style="546" bestFit="1" customWidth="1"/>
    <col min="9481" max="9481" width="14.85546875" style="546" customWidth="1"/>
    <col min="9482" max="9483" width="0" style="546" hidden="1" customWidth="1"/>
    <col min="9484" max="9725" width="11.42578125" style="546"/>
    <col min="9726" max="9726" width="0" style="546" hidden="1" customWidth="1"/>
    <col min="9727" max="9727" width="18.28515625" style="546" bestFit="1" customWidth="1"/>
    <col min="9728" max="9728" width="12.85546875" style="546" bestFit="1" customWidth="1"/>
    <col min="9729" max="9729" width="15.28515625" style="546" bestFit="1" customWidth="1"/>
    <col min="9730" max="9730" width="10" style="546" bestFit="1" customWidth="1"/>
    <col min="9731" max="9731" width="11" style="546" customWidth="1"/>
    <col min="9732" max="9732" width="10" style="546" customWidth="1"/>
    <col min="9733" max="9733" width="11.140625" style="546" customWidth="1"/>
    <col min="9734" max="9735" width="10.85546875" style="546" customWidth="1"/>
    <col min="9736" max="9736" width="13.7109375" style="546" bestFit="1" customWidth="1"/>
    <col min="9737" max="9737" width="14.85546875" style="546" customWidth="1"/>
    <col min="9738" max="9739" width="0" style="546" hidden="1" customWidth="1"/>
    <col min="9740" max="9981" width="11.42578125" style="546"/>
    <col min="9982" max="9982" width="0" style="546" hidden="1" customWidth="1"/>
    <col min="9983" max="9983" width="18.28515625" style="546" bestFit="1" customWidth="1"/>
    <col min="9984" max="9984" width="12.85546875" style="546" bestFit="1" customWidth="1"/>
    <col min="9985" max="9985" width="15.28515625" style="546" bestFit="1" customWidth="1"/>
    <col min="9986" max="9986" width="10" style="546" bestFit="1" customWidth="1"/>
    <col min="9987" max="9987" width="11" style="546" customWidth="1"/>
    <col min="9988" max="9988" width="10" style="546" customWidth="1"/>
    <col min="9989" max="9989" width="11.140625" style="546" customWidth="1"/>
    <col min="9990" max="9991" width="10.85546875" style="546" customWidth="1"/>
    <col min="9992" max="9992" width="13.7109375" style="546" bestFit="1" customWidth="1"/>
    <col min="9993" max="9993" width="14.85546875" style="546" customWidth="1"/>
    <col min="9994" max="9995" width="0" style="546" hidden="1" customWidth="1"/>
    <col min="9996" max="10237" width="11.42578125" style="546"/>
    <col min="10238" max="10238" width="0" style="546" hidden="1" customWidth="1"/>
    <col min="10239" max="10239" width="18.28515625" style="546" bestFit="1" customWidth="1"/>
    <col min="10240" max="10240" width="12.85546875" style="546" bestFit="1" customWidth="1"/>
    <col min="10241" max="10241" width="15.28515625" style="546" bestFit="1" customWidth="1"/>
    <col min="10242" max="10242" width="10" style="546" bestFit="1" customWidth="1"/>
    <col min="10243" max="10243" width="11" style="546" customWidth="1"/>
    <col min="10244" max="10244" width="10" style="546" customWidth="1"/>
    <col min="10245" max="10245" width="11.140625" style="546" customWidth="1"/>
    <col min="10246" max="10247" width="10.85546875" style="546" customWidth="1"/>
    <col min="10248" max="10248" width="13.7109375" style="546" bestFit="1" customWidth="1"/>
    <col min="10249" max="10249" width="14.85546875" style="546" customWidth="1"/>
    <col min="10250" max="10251" width="0" style="546" hidden="1" customWidth="1"/>
    <col min="10252" max="10493" width="11.42578125" style="546"/>
    <col min="10494" max="10494" width="0" style="546" hidden="1" customWidth="1"/>
    <col min="10495" max="10495" width="18.28515625" style="546" bestFit="1" customWidth="1"/>
    <col min="10496" max="10496" width="12.85546875" style="546" bestFit="1" customWidth="1"/>
    <col min="10497" max="10497" width="15.28515625" style="546" bestFit="1" customWidth="1"/>
    <col min="10498" max="10498" width="10" style="546" bestFit="1" customWidth="1"/>
    <col min="10499" max="10499" width="11" style="546" customWidth="1"/>
    <col min="10500" max="10500" width="10" style="546" customWidth="1"/>
    <col min="10501" max="10501" width="11.140625" style="546" customWidth="1"/>
    <col min="10502" max="10503" width="10.85546875" style="546" customWidth="1"/>
    <col min="10504" max="10504" width="13.7109375" style="546" bestFit="1" customWidth="1"/>
    <col min="10505" max="10505" width="14.85546875" style="546" customWidth="1"/>
    <col min="10506" max="10507" width="0" style="546" hidden="1" customWidth="1"/>
    <col min="10508" max="10749" width="11.42578125" style="546"/>
    <col min="10750" max="10750" width="0" style="546" hidden="1" customWidth="1"/>
    <col min="10751" max="10751" width="18.28515625" style="546" bestFit="1" customWidth="1"/>
    <col min="10752" max="10752" width="12.85546875" style="546" bestFit="1" customWidth="1"/>
    <col min="10753" max="10753" width="15.28515625" style="546" bestFit="1" customWidth="1"/>
    <col min="10754" max="10754" width="10" style="546" bestFit="1" customWidth="1"/>
    <col min="10755" max="10755" width="11" style="546" customWidth="1"/>
    <col min="10756" max="10756" width="10" style="546" customWidth="1"/>
    <col min="10757" max="10757" width="11.140625" style="546" customWidth="1"/>
    <col min="10758" max="10759" width="10.85546875" style="546" customWidth="1"/>
    <col min="10760" max="10760" width="13.7109375" style="546" bestFit="1" customWidth="1"/>
    <col min="10761" max="10761" width="14.85546875" style="546" customWidth="1"/>
    <col min="10762" max="10763" width="0" style="546" hidden="1" customWidth="1"/>
    <col min="10764" max="11005" width="11.42578125" style="546"/>
    <col min="11006" max="11006" width="0" style="546" hidden="1" customWidth="1"/>
    <col min="11007" max="11007" width="18.28515625" style="546" bestFit="1" customWidth="1"/>
    <col min="11008" max="11008" width="12.85546875" style="546" bestFit="1" customWidth="1"/>
    <col min="11009" max="11009" width="15.28515625" style="546" bestFit="1" customWidth="1"/>
    <col min="11010" max="11010" width="10" style="546" bestFit="1" customWidth="1"/>
    <col min="11011" max="11011" width="11" style="546" customWidth="1"/>
    <col min="11012" max="11012" width="10" style="546" customWidth="1"/>
    <col min="11013" max="11013" width="11.140625" style="546" customWidth="1"/>
    <col min="11014" max="11015" width="10.85546875" style="546" customWidth="1"/>
    <col min="11016" max="11016" width="13.7109375" style="546" bestFit="1" customWidth="1"/>
    <col min="11017" max="11017" width="14.85546875" style="546" customWidth="1"/>
    <col min="11018" max="11019" width="0" style="546" hidden="1" customWidth="1"/>
    <col min="11020" max="11261" width="11.42578125" style="546"/>
    <col min="11262" max="11262" width="0" style="546" hidden="1" customWidth="1"/>
    <col min="11263" max="11263" width="18.28515625" style="546" bestFit="1" customWidth="1"/>
    <col min="11264" max="11264" width="12.85546875" style="546" bestFit="1" customWidth="1"/>
    <col min="11265" max="11265" width="15.28515625" style="546" bestFit="1" customWidth="1"/>
    <col min="11266" max="11266" width="10" style="546" bestFit="1" customWidth="1"/>
    <col min="11267" max="11267" width="11" style="546" customWidth="1"/>
    <col min="11268" max="11268" width="10" style="546" customWidth="1"/>
    <col min="11269" max="11269" width="11.140625" style="546" customWidth="1"/>
    <col min="11270" max="11271" width="10.85546875" style="546" customWidth="1"/>
    <col min="11272" max="11272" width="13.7109375" style="546" bestFit="1" customWidth="1"/>
    <col min="11273" max="11273" width="14.85546875" style="546" customWidth="1"/>
    <col min="11274" max="11275" width="0" style="546" hidden="1" customWidth="1"/>
    <col min="11276" max="11517" width="11.42578125" style="546"/>
    <col min="11518" max="11518" width="0" style="546" hidden="1" customWidth="1"/>
    <col min="11519" max="11519" width="18.28515625" style="546" bestFit="1" customWidth="1"/>
    <col min="11520" max="11520" width="12.85546875" style="546" bestFit="1" customWidth="1"/>
    <col min="11521" max="11521" width="15.28515625" style="546" bestFit="1" customWidth="1"/>
    <col min="11522" max="11522" width="10" style="546" bestFit="1" customWidth="1"/>
    <col min="11523" max="11523" width="11" style="546" customWidth="1"/>
    <col min="11524" max="11524" width="10" style="546" customWidth="1"/>
    <col min="11525" max="11525" width="11.140625" style="546" customWidth="1"/>
    <col min="11526" max="11527" width="10.85546875" style="546" customWidth="1"/>
    <col min="11528" max="11528" width="13.7109375" style="546" bestFit="1" customWidth="1"/>
    <col min="11529" max="11529" width="14.85546875" style="546" customWidth="1"/>
    <col min="11530" max="11531" width="0" style="546" hidden="1" customWidth="1"/>
    <col min="11532" max="11773" width="11.42578125" style="546"/>
    <col min="11774" max="11774" width="0" style="546" hidden="1" customWidth="1"/>
    <col min="11775" max="11775" width="18.28515625" style="546" bestFit="1" customWidth="1"/>
    <col min="11776" max="11776" width="12.85546875" style="546" bestFit="1" customWidth="1"/>
    <col min="11777" max="11777" width="15.28515625" style="546" bestFit="1" customWidth="1"/>
    <col min="11778" max="11778" width="10" style="546" bestFit="1" customWidth="1"/>
    <col min="11779" max="11779" width="11" style="546" customWidth="1"/>
    <col min="11780" max="11780" width="10" style="546" customWidth="1"/>
    <col min="11781" max="11781" width="11.140625" style="546" customWidth="1"/>
    <col min="11782" max="11783" width="10.85546875" style="546" customWidth="1"/>
    <col min="11784" max="11784" width="13.7109375" style="546" bestFit="1" customWidth="1"/>
    <col min="11785" max="11785" width="14.85546875" style="546" customWidth="1"/>
    <col min="11786" max="11787" width="0" style="546" hidden="1" customWidth="1"/>
    <col min="11788" max="12029" width="11.42578125" style="546"/>
    <col min="12030" max="12030" width="0" style="546" hidden="1" customWidth="1"/>
    <col min="12031" max="12031" width="18.28515625" style="546" bestFit="1" customWidth="1"/>
    <col min="12032" max="12032" width="12.85546875" style="546" bestFit="1" customWidth="1"/>
    <col min="12033" max="12033" width="15.28515625" style="546" bestFit="1" customWidth="1"/>
    <col min="12034" max="12034" width="10" style="546" bestFit="1" customWidth="1"/>
    <col min="12035" max="12035" width="11" style="546" customWidth="1"/>
    <col min="12036" max="12036" width="10" style="546" customWidth="1"/>
    <col min="12037" max="12037" width="11.140625" style="546" customWidth="1"/>
    <col min="12038" max="12039" width="10.85546875" style="546" customWidth="1"/>
    <col min="12040" max="12040" width="13.7109375" style="546" bestFit="1" customWidth="1"/>
    <col min="12041" max="12041" width="14.85546875" style="546" customWidth="1"/>
    <col min="12042" max="12043" width="0" style="546" hidden="1" customWidth="1"/>
    <col min="12044" max="12285" width="11.42578125" style="546"/>
    <col min="12286" max="12286" width="0" style="546" hidden="1" customWidth="1"/>
    <col min="12287" max="12287" width="18.28515625" style="546" bestFit="1" customWidth="1"/>
    <col min="12288" max="12288" width="12.85546875" style="546" bestFit="1" customWidth="1"/>
    <col min="12289" max="12289" width="15.28515625" style="546" bestFit="1" customWidth="1"/>
    <col min="12290" max="12290" width="10" style="546" bestFit="1" customWidth="1"/>
    <col min="12291" max="12291" width="11" style="546" customWidth="1"/>
    <col min="12292" max="12292" width="10" style="546" customWidth="1"/>
    <col min="12293" max="12293" width="11.140625" style="546" customWidth="1"/>
    <col min="12294" max="12295" width="10.85546875" style="546" customWidth="1"/>
    <col min="12296" max="12296" width="13.7109375" style="546" bestFit="1" customWidth="1"/>
    <col min="12297" max="12297" width="14.85546875" style="546" customWidth="1"/>
    <col min="12298" max="12299" width="0" style="546" hidden="1" customWidth="1"/>
    <col min="12300" max="12541" width="11.42578125" style="546"/>
    <col min="12542" max="12542" width="0" style="546" hidden="1" customWidth="1"/>
    <col min="12543" max="12543" width="18.28515625" style="546" bestFit="1" customWidth="1"/>
    <col min="12544" max="12544" width="12.85546875" style="546" bestFit="1" customWidth="1"/>
    <col min="12545" max="12545" width="15.28515625" style="546" bestFit="1" customWidth="1"/>
    <col min="12546" max="12546" width="10" style="546" bestFit="1" customWidth="1"/>
    <col min="12547" max="12547" width="11" style="546" customWidth="1"/>
    <col min="12548" max="12548" width="10" style="546" customWidth="1"/>
    <col min="12549" max="12549" width="11.140625" style="546" customWidth="1"/>
    <col min="12550" max="12551" width="10.85546875" style="546" customWidth="1"/>
    <col min="12552" max="12552" width="13.7109375" style="546" bestFit="1" customWidth="1"/>
    <col min="12553" max="12553" width="14.85546875" style="546" customWidth="1"/>
    <col min="12554" max="12555" width="0" style="546" hidden="1" customWidth="1"/>
    <col min="12556" max="12797" width="11.42578125" style="546"/>
    <col min="12798" max="12798" width="0" style="546" hidden="1" customWidth="1"/>
    <col min="12799" max="12799" width="18.28515625" style="546" bestFit="1" customWidth="1"/>
    <col min="12800" max="12800" width="12.85546875" style="546" bestFit="1" customWidth="1"/>
    <col min="12801" max="12801" width="15.28515625" style="546" bestFit="1" customWidth="1"/>
    <col min="12802" max="12802" width="10" style="546" bestFit="1" customWidth="1"/>
    <col min="12803" max="12803" width="11" style="546" customWidth="1"/>
    <col min="12804" max="12804" width="10" style="546" customWidth="1"/>
    <col min="12805" max="12805" width="11.140625" style="546" customWidth="1"/>
    <col min="12806" max="12807" width="10.85546875" style="546" customWidth="1"/>
    <col min="12808" max="12808" width="13.7109375" style="546" bestFit="1" customWidth="1"/>
    <col min="12809" max="12809" width="14.85546875" style="546" customWidth="1"/>
    <col min="12810" max="12811" width="0" style="546" hidden="1" customWidth="1"/>
    <col min="12812" max="13053" width="11.42578125" style="546"/>
    <col min="13054" max="13054" width="0" style="546" hidden="1" customWidth="1"/>
    <col min="13055" max="13055" width="18.28515625" style="546" bestFit="1" customWidth="1"/>
    <col min="13056" max="13056" width="12.85546875" style="546" bestFit="1" customWidth="1"/>
    <col min="13057" max="13057" width="15.28515625" style="546" bestFit="1" customWidth="1"/>
    <col min="13058" max="13058" width="10" style="546" bestFit="1" customWidth="1"/>
    <col min="13059" max="13059" width="11" style="546" customWidth="1"/>
    <col min="13060" max="13060" width="10" style="546" customWidth="1"/>
    <col min="13061" max="13061" width="11.140625" style="546" customWidth="1"/>
    <col min="13062" max="13063" width="10.85546875" style="546" customWidth="1"/>
    <col min="13064" max="13064" width="13.7109375" style="546" bestFit="1" customWidth="1"/>
    <col min="13065" max="13065" width="14.85546875" style="546" customWidth="1"/>
    <col min="13066" max="13067" width="0" style="546" hidden="1" customWidth="1"/>
    <col min="13068" max="13309" width="11.42578125" style="546"/>
    <col min="13310" max="13310" width="0" style="546" hidden="1" customWidth="1"/>
    <col min="13311" max="13311" width="18.28515625" style="546" bestFit="1" customWidth="1"/>
    <col min="13312" max="13312" width="12.85546875" style="546" bestFit="1" customWidth="1"/>
    <col min="13313" max="13313" width="15.28515625" style="546" bestFit="1" customWidth="1"/>
    <col min="13314" max="13314" width="10" style="546" bestFit="1" customWidth="1"/>
    <col min="13315" max="13315" width="11" style="546" customWidth="1"/>
    <col min="13316" max="13316" width="10" style="546" customWidth="1"/>
    <col min="13317" max="13317" width="11.140625" style="546" customWidth="1"/>
    <col min="13318" max="13319" width="10.85546875" style="546" customWidth="1"/>
    <col min="13320" max="13320" width="13.7109375" style="546" bestFit="1" customWidth="1"/>
    <col min="13321" max="13321" width="14.85546875" style="546" customWidth="1"/>
    <col min="13322" max="13323" width="0" style="546" hidden="1" customWidth="1"/>
    <col min="13324" max="13565" width="11.42578125" style="546"/>
    <col min="13566" max="13566" width="0" style="546" hidden="1" customWidth="1"/>
    <col min="13567" max="13567" width="18.28515625" style="546" bestFit="1" customWidth="1"/>
    <col min="13568" max="13568" width="12.85546875" style="546" bestFit="1" customWidth="1"/>
    <col min="13569" max="13569" width="15.28515625" style="546" bestFit="1" customWidth="1"/>
    <col min="13570" max="13570" width="10" style="546" bestFit="1" customWidth="1"/>
    <col min="13571" max="13571" width="11" style="546" customWidth="1"/>
    <col min="13572" max="13572" width="10" style="546" customWidth="1"/>
    <col min="13573" max="13573" width="11.140625" style="546" customWidth="1"/>
    <col min="13574" max="13575" width="10.85546875" style="546" customWidth="1"/>
    <col min="13576" max="13576" width="13.7109375" style="546" bestFit="1" customWidth="1"/>
    <col min="13577" max="13577" width="14.85546875" style="546" customWidth="1"/>
    <col min="13578" max="13579" width="0" style="546" hidden="1" customWidth="1"/>
    <col min="13580" max="13821" width="11.42578125" style="546"/>
    <col min="13822" max="13822" width="0" style="546" hidden="1" customWidth="1"/>
    <col min="13823" max="13823" width="18.28515625" style="546" bestFit="1" customWidth="1"/>
    <col min="13824" max="13824" width="12.85546875" style="546" bestFit="1" customWidth="1"/>
    <col min="13825" max="13825" width="15.28515625" style="546" bestFit="1" customWidth="1"/>
    <col min="13826" max="13826" width="10" style="546" bestFit="1" customWidth="1"/>
    <col min="13827" max="13827" width="11" style="546" customWidth="1"/>
    <col min="13828" max="13828" width="10" style="546" customWidth="1"/>
    <col min="13829" max="13829" width="11.140625" style="546" customWidth="1"/>
    <col min="13830" max="13831" width="10.85546875" style="546" customWidth="1"/>
    <col min="13832" max="13832" width="13.7109375" style="546" bestFit="1" customWidth="1"/>
    <col min="13833" max="13833" width="14.85546875" style="546" customWidth="1"/>
    <col min="13834" max="13835" width="0" style="546" hidden="1" customWidth="1"/>
    <col min="13836" max="14077" width="11.42578125" style="546"/>
    <col min="14078" max="14078" width="0" style="546" hidden="1" customWidth="1"/>
    <col min="14079" max="14079" width="18.28515625" style="546" bestFit="1" customWidth="1"/>
    <col min="14080" max="14080" width="12.85546875" style="546" bestFit="1" customWidth="1"/>
    <col min="14081" max="14081" width="15.28515625" style="546" bestFit="1" customWidth="1"/>
    <col min="14082" max="14082" width="10" style="546" bestFit="1" customWidth="1"/>
    <col min="14083" max="14083" width="11" style="546" customWidth="1"/>
    <col min="14084" max="14084" width="10" style="546" customWidth="1"/>
    <col min="14085" max="14085" width="11.140625" style="546" customWidth="1"/>
    <col min="14086" max="14087" width="10.85546875" style="546" customWidth="1"/>
    <col min="14088" max="14088" width="13.7109375" style="546" bestFit="1" customWidth="1"/>
    <col min="14089" max="14089" width="14.85546875" style="546" customWidth="1"/>
    <col min="14090" max="14091" width="0" style="546" hidden="1" customWidth="1"/>
    <col min="14092" max="14333" width="11.42578125" style="546"/>
    <col min="14334" max="14334" width="0" style="546" hidden="1" customWidth="1"/>
    <col min="14335" max="14335" width="18.28515625" style="546" bestFit="1" customWidth="1"/>
    <col min="14336" max="14336" width="12.85546875" style="546" bestFit="1" customWidth="1"/>
    <col min="14337" max="14337" width="15.28515625" style="546" bestFit="1" customWidth="1"/>
    <col min="14338" max="14338" width="10" style="546" bestFit="1" customWidth="1"/>
    <col min="14339" max="14339" width="11" style="546" customWidth="1"/>
    <col min="14340" max="14340" width="10" style="546" customWidth="1"/>
    <col min="14341" max="14341" width="11.140625" style="546" customWidth="1"/>
    <col min="14342" max="14343" width="10.85546875" style="546" customWidth="1"/>
    <col min="14344" max="14344" width="13.7109375" style="546" bestFit="1" customWidth="1"/>
    <col min="14345" max="14345" width="14.85546875" style="546" customWidth="1"/>
    <col min="14346" max="14347" width="0" style="546" hidden="1" customWidth="1"/>
    <col min="14348" max="14589" width="11.42578125" style="546"/>
    <col min="14590" max="14590" width="0" style="546" hidden="1" customWidth="1"/>
    <col min="14591" max="14591" width="18.28515625" style="546" bestFit="1" customWidth="1"/>
    <col min="14592" max="14592" width="12.85546875" style="546" bestFit="1" customWidth="1"/>
    <col min="14593" max="14593" width="15.28515625" style="546" bestFit="1" customWidth="1"/>
    <col min="14594" max="14594" width="10" style="546" bestFit="1" customWidth="1"/>
    <col min="14595" max="14595" width="11" style="546" customWidth="1"/>
    <col min="14596" max="14596" width="10" style="546" customWidth="1"/>
    <col min="14597" max="14597" width="11.140625" style="546" customWidth="1"/>
    <col min="14598" max="14599" width="10.85546875" style="546" customWidth="1"/>
    <col min="14600" max="14600" width="13.7109375" style="546" bestFit="1" customWidth="1"/>
    <col min="14601" max="14601" width="14.85546875" style="546" customWidth="1"/>
    <col min="14602" max="14603" width="0" style="546" hidden="1" customWidth="1"/>
    <col min="14604" max="14845" width="11.42578125" style="546"/>
    <col min="14846" max="14846" width="0" style="546" hidden="1" customWidth="1"/>
    <col min="14847" max="14847" width="18.28515625" style="546" bestFit="1" customWidth="1"/>
    <col min="14848" max="14848" width="12.85546875" style="546" bestFit="1" customWidth="1"/>
    <col min="14849" max="14849" width="15.28515625" style="546" bestFit="1" customWidth="1"/>
    <col min="14850" max="14850" width="10" style="546" bestFit="1" customWidth="1"/>
    <col min="14851" max="14851" width="11" style="546" customWidth="1"/>
    <col min="14852" max="14852" width="10" style="546" customWidth="1"/>
    <col min="14853" max="14853" width="11.140625" style="546" customWidth="1"/>
    <col min="14854" max="14855" width="10.85546875" style="546" customWidth="1"/>
    <col min="14856" max="14856" width="13.7109375" style="546" bestFit="1" customWidth="1"/>
    <col min="14857" max="14857" width="14.85546875" style="546" customWidth="1"/>
    <col min="14858" max="14859" width="0" style="546" hidden="1" customWidth="1"/>
    <col min="14860" max="15101" width="11.42578125" style="546"/>
    <col min="15102" max="15102" width="0" style="546" hidden="1" customWidth="1"/>
    <col min="15103" max="15103" width="18.28515625" style="546" bestFit="1" customWidth="1"/>
    <col min="15104" max="15104" width="12.85546875" style="546" bestFit="1" customWidth="1"/>
    <col min="15105" max="15105" width="15.28515625" style="546" bestFit="1" customWidth="1"/>
    <col min="15106" max="15106" width="10" style="546" bestFit="1" customWidth="1"/>
    <col min="15107" max="15107" width="11" style="546" customWidth="1"/>
    <col min="15108" max="15108" width="10" style="546" customWidth="1"/>
    <col min="15109" max="15109" width="11.140625" style="546" customWidth="1"/>
    <col min="15110" max="15111" width="10.85546875" style="546" customWidth="1"/>
    <col min="15112" max="15112" width="13.7109375" style="546" bestFit="1" customWidth="1"/>
    <col min="15113" max="15113" width="14.85546875" style="546" customWidth="1"/>
    <col min="15114" max="15115" width="0" style="546" hidden="1" customWidth="1"/>
    <col min="15116" max="15357" width="11.42578125" style="546"/>
    <col min="15358" max="15358" width="0" style="546" hidden="1" customWidth="1"/>
    <col min="15359" max="15359" width="18.28515625" style="546" bestFit="1" customWidth="1"/>
    <col min="15360" max="15360" width="12.85546875" style="546" bestFit="1" customWidth="1"/>
    <col min="15361" max="15361" width="15.28515625" style="546" bestFit="1" customWidth="1"/>
    <col min="15362" max="15362" width="10" style="546" bestFit="1" customWidth="1"/>
    <col min="15363" max="15363" width="11" style="546" customWidth="1"/>
    <col min="15364" max="15364" width="10" style="546" customWidth="1"/>
    <col min="15365" max="15365" width="11.140625" style="546" customWidth="1"/>
    <col min="15366" max="15367" width="10.85546875" style="546" customWidth="1"/>
    <col min="15368" max="15368" width="13.7109375" style="546" bestFit="1" customWidth="1"/>
    <col min="15369" max="15369" width="14.85546875" style="546" customWidth="1"/>
    <col min="15370" max="15371" width="0" style="546" hidden="1" customWidth="1"/>
    <col min="15372" max="15613" width="11.42578125" style="546"/>
    <col min="15614" max="15614" width="0" style="546" hidden="1" customWidth="1"/>
    <col min="15615" max="15615" width="18.28515625" style="546" bestFit="1" customWidth="1"/>
    <col min="15616" max="15616" width="12.85546875" style="546" bestFit="1" customWidth="1"/>
    <col min="15617" max="15617" width="15.28515625" style="546" bestFit="1" customWidth="1"/>
    <col min="15618" max="15618" width="10" style="546" bestFit="1" customWidth="1"/>
    <col min="15619" max="15619" width="11" style="546" customWidth="1"/>
    <col min="15620" max="15620" width="10" style="546" customWidth="1"/>
    <col min="15621" max="15621" width="11.140625" style="546" customWidth="1"/>
    <col min="15622" max="15623" width="10.85546875" style="546" customWidth="1"/>
    <col min="15624" max="15624" width="13.7109375" style="546" bestFit="1" customWidth="1"/>
    <col min="15625" max="15625" width="14.85546875" style="546" customWidth="1"/>
    <col min="15626" max="15627" width="0" style="546" hidden="1" customWidth="1"/>
    <col min="15628" max="15869" width="11.42578125" style="546"/>
    <col min="15870" max="15870" width="0" style="546" hidden="1" customWidth="1"/>
    <col min="15871" max="15871" width="18.28515625" style="546" bestFit="1" customWidth="1"/>
    <col min="15872" max="15872" width="12.85546875" style="546" bestFit="1" customWidth="1"/>
    <col min="15873" max="15873" width="15.28515625" style="546" bestFit="1" customWidth="1"/>
    <col min="15874" max="15874" width="10" style="546" bestFit="1" customWidth="1"/>
    <col min="15875" max="15875" width="11" style="546" customWidth="1"/>
    <col min="15876" max="15876" width="10" style="546" customWidth="1"/>
    <col min="15877" max="15877" width="11.140625" style="546" customWidth="1"/>
    <col min="15878" max="15879" width="10.85546875" style="546" customWidth="1"/>
    <col min="15880" max="15880" width="13.7109375" style="546" bestFit="1" customWidth="1"/>
    <col min="15881" max="15881" width="14.85546875" style="546" customWidth="1"/>
    <col min="15882" max="15883" width="0" style="546" hidden="1" customWidth="1"/>
    <col min="15884" max="16125" width="11.42578125" style="546"/>
    <col min="16126" max="16126" width="0" style="546" hidden="1" customWidth="1"/>
    <col min="16127" max="16127" width="18.28515625" style="546" bestFit="1" customWidth="1"/>
    <col min="16128" max="16128" width="12.85546875" style="546" bestFit="1" customWidth="1"/>
    <col min="16129" max="16129" width="15.28515625" style="546" bestFit="1" customWidth="1"/>
    <col min="16130" max="16130" width="10" style="546" bestFit="1" customWidth="1"/>
    <col min="16131" max="16131" width="11" style="546" customWidth="1"/>
    <col min="16132" max="16132" width="10" style="546" customWidth="1"/>
    <col min="16133" max="16133" width="11.140625" style="546" customWidth="1"/>
    <col min="16134" max="16135" width="10.85546875" style="546" customWidth="1"/>
    <col min="16136" max="16136" width="13.7109375" style="546" bestFit="1" customWidth="1"/>
    <col min="16137" max="16137" width="14.85546875" style="546" customWidth="1"/>
    <col min="16138" max="16139" width="0" style="546" hidden="1" customWidth="1"/>
    <col min="16140" max="16384" width="11.42578125" style="546"/>
  </cols>
  <sheetData>
    <row r="1" spans="1:11" ht="16.5" thickBot="1" x14ac:dyDescent="0.3">
      <c r="A1" s="545"/>
      <c r="B1" s="545" t="str">
        <f>'Kostenzusammenstellung '!A1</f>
        <v>MEX 23 20. - 22.10.2023</v>
      </c>
      <c r="G1" s="547"/>
    </row>
    <row r="2" spans="1:11" ht="16.5" thickBot="1" x14ac:dyDescent="0.3">
      <c r="A2" s="545"/>
      <c r="B2" s="545"/>
      <c r="G2" s="547"/>
      <c r="I2"/>
      <c r="J2" s="375"/>
      <c r="K2" s="376" t="s">
        <v>24</v>
      </c>
    </row>
    <row r="3" spans="1:11" ht="18" x14ac:dyDescent="0.25">
      <c r="A3" s="548"/>
      <c r="B3" s="548" t="s">
        <v>762</v>
      </c>
      <c r="G3" s="547"/>
      <c r="I3"/>
      <c r="J3" s="339" t="s">
        <v>763</v>
      </c>
      <c r="K3" s="959">
        <v>0.1</v>
      </c>
    </row>
    <row r="4" spans="1:11" ht="18.75" thickBot="1" x14ac:dyDescent="0.3">
      <c r="A4" s="549"/>
      <c r="B4" s="550"/>
      <c r="C4" s="550"/>
      <c r="G4" s="547"/>
      <c r="I4"/>
      <c r="J4" s="747" t="s">
        <v>36</v>
      </c>
      <c r="K4" s="960">
        <v>0.15</v>
      </c>
    </row>
    <row r="5" spans="1:11" ht="18.75" thickBot="1" x14ac:dyDescent="0.3">
      <c r="A5" s="549"/>
      <c r="B5" s="550"/>
      <c r="C5" s="550"/>
      <c r="G5" s="547"/>
      <c r="I5"/>
    </row>
    <row r="6" spans="1:11" ht="25.5" x14ac:dyDescent="0.2">
      <c r="A6" s="551" t="s">
        <v>764</v>
      </c>
      <c r="B6" s="980" t="s">
        <v>765</v>
      </c>
      <c r="C6" s="981" t="s">
        <v>766</v>
      </c>
      <c r="D6" s="982" t="s">
        <v>767</v>
      </c>
      <c r="E6" s="981" t="s">
        <v>768</v>
      </c>
      <c r="F6" s="981" t="s">
        <v>769</v>
      </c>
      <c r="G6" s="981" t="s">
        <v>770</v>
      </c>
      <c r="H6" s="981" t="s">
        <v>771</v>
      </c>
      <c r="I6" s="981" t="s">
        <v>772</v>
      </c>
      <c r="J6" s="981" t="s">
        <v>773</v>
      </c>
      <c r="K6" s="983" t="s">
        <v>659</v>
      </c>
    </row>
    <row r="7" spans="1:11" ht="18" customHeight="1" x14ac:dyDescent="0.2">
      <c r="A7" s="552"/>
      <c r="B7" s="720" t="s">
        <v>774</v>
      </c>
      <c r="C7" s="642" t="s">
        <v>775</v>
      </c>
      <c r="D7" s="634"/>
      <c r="E7" s="632">
        <v>170</v>
      </c>
      <c r="F7" s="633"/>
      <c r="G7" s="633"/>
      <c r="H7" s="520">
        <f>E7*F7*$K$3</f>
        <v>0</v>
      </c>
      <c r="I7" s="520">
        <f>E7*G7*$K$4</f>
        <v>0</v>
      </c>
      <c r="J7" s="639">
        <f t="shared" ref="J7:J45" si="0">H7+I7</f>
        <v>0</v>
      </c>
      <c r="K7" s="640"/>
    </row>
    <row r="8" spans="1:11" ht="18" customHeight="1" x14ac:dyDescent="0.2">
      <c r="A8" s="552"/>
      <c r="B8" s="720" t="s">
        <v>776</v>
      </c>
      <c r="C8" s="642" t="s">
        <v>775</v>
      </c>
      <c r="D8" s="634"/>
      <c r="E8" s="632">
        <v>127</v>
      </c>
      <c r="F8" s="633"/>
      <c r="G8" s="633"/>
      <c r="H8" s="520">
        <f t="shared" ref="H8:H49" si="1">E8*F8*$K$3</f>
        <v>0</v>
      </c>
      <c r="I8" s="520">
        <f t="shared" ref="I8:I49" si="2">E8*G8*$K$4</f>
        <v>0</v>
      </c>
      <c r="J8" s="639">
        <f t="shared" si="0"/>
        <v>0</v>
      </c>
      <c r="K8" s="640"/>
    </row>
    <row r="9" spans="1:11" ht="18" customHeight="1" x14ac:dyDescent="0.2">
      <c r="A9" s="552"/>
      <c r="B9" s="720" t="s">
        <v>777</v>
      </c>
      <c r="C9" s="642" t="s">
        <v>775</v>
      </c>
      <c r="D9" s="634"/>
      <c r="E9" s="632">
        <v>62</v>
      </c>
      <c r="F9" s="633"/>
      <c r="G9" s="633"/>
      <c r="H9" s="520">
        <f t="shared" si="1"/>
        <v>0</v>
      </c>
      <c r="I9" s="520">
        <f t="shared" si="2"/>
        <v>0</v>
      </c>
      <c r="J9" s="639">
        <f t="shared" si="0"/>
        <v>0</v>
      </c>
      <c r="K9" s="640"/>
    </row>
    <row r="10" spans="1:11" ht="18" customHeight="1" x14ac:dyDescent="0.2">
      <c r="A10" s="552"/>
      <c r="B10" s="720" t="s">
        <v>778</v>
      </c>
      <c r="C10" s="642" t="s">
        <v>775</v>
      </c>
      <c r="D10" s="635"/>
      <c r="E10" s="632">
        <v>127</v>
      </c>
      <c r="F10" s="633"/>
      <c r="G10" s="633"/>
      <c r="H10" s="520">
        <f t="shared" si="1"/>
        <v>0</v>
      </c>
      <c r="I10" s="520">
        <f t="shared" si="2"/>
        <v>0</v>
      </c>
      <c r="J10" s="639">
        <f t="shared" si="0"/>
        <v>0</v>
      </c>
      <c r="K10" s="640"/>
    </row>
    <row r="11" spans="1:11" ht="18" customHeight="1" x14ac:dyDescent="0.2">
      <c r="A11" s="552"/>
      <c r="B11" s="720" t="s">
        <v>779</v>
      </c>
      <c r="C11" s="642" t="s">
        <v>775</v>
      </c>
      <c r="D11" s="634"/>
      <c r="E11" s="632">
        <v>62</v>
      </c>
      <c r="F11" s="633"/>
      <c r="G11" s="633"/>
      <c r="H11" s="520">
        <f t="shared" si="1"/>
        <v>0</v>
      </c>
      <c r="I11" s="520">
        <f t="shared" si="2"/>
        <v>0</v>
      </c>
      <c r="J11" s="639">
        <f t="shared" si="0"/>
        <v>0</v>
      </c>
      <c r="K11" s="640"/>
    </row>
    <row r="12" spans="1:11" ht="18" customHeight="1" x14ac:dyDescent="0.2">
      <c r="A12" s="552"/>
      <c r="B12" s="720" t="s">
        <v>780</v>
      </c>
      <c r="C12" s="642" t="s">
        <v>775</v>
      </c>
      <c r="D12" s="634"/>
      <c r="E12" s="632">
        <v>127</v>
      </c>
      <c r="F12" s="633"/>
      <c r="G12" s="633"/>
      <c r="H12" s="520">
        <f t="shared" si="1"/>
        <v>0</v>
      </c>
      <c r="I12" s="520">
        <f t="shared" si="2"/>
        <v>0</v>
      </c>
      <c r="J12" s="639">
        <f t="shared" si="0"/>
        <v>0</v>
      </c>
      <c r="K12" s="640"/>
    </row>
    <row r="13" spans="1:11" ht="18" customHeight="1" x14ac:dyDescent="0.2">
      <c r="A13" s="552"/>
      <c r="B13" s="720" t="s">
        <v>781</v>
      </c>
      <c r="C13" s="642" t="s">
        <v>775</v>
      </c>
      <c r="D13" s="634"/>
      <c r="E13" s="632">
        <v>62</v>
      </c>
      <c r="F13" s="633"/>
      <c r="G13" s="633"/>
      <c r="H13" s="520">
        <f t="shared" si="1"/>
        <v>0</v>
      </c>
      <c r="I13" s="520">
        <f t="shared" si="2"/>
        <v>0</v>
      </c>
      <c r="J13" s="639">
        <f t="shared" si="0"/>
        <v>0</v>
      </c>
      <c r="K13" s="640"/>
    </row>
    <row r="14" spans="1:11" ht="18" customHeight="1" x14ac:dyDescent="0.2">
      <c r="A14" s="552"/>
      <c r="B14" s="720" t="s">
        <v>782</v>
      </c>
      <c r="C14" s="642" t="s">
        <v>775</v>
      </c>
      <c r="D14" s="634"/>
      <c r="E14" s="632">
        <v>170</v>
      </c>
      <c r="F14" s="633"/>
      <c r="G14" s="633"/>
      <c r="H14" s="520">
        <f t="shared" si="1"/>
        <v>0</v>
      </c>
      <c r="I14" s="520">
        <f t="shared" si="2"/>
        <v>0</v>
      </c>
      <c r="J14" s="639">
        <f t="shared" si="0"/>
        <v>0</v>
      </c>
      <c r="K14" s="640"/>
    </row>
    <row r="15" spans="1:11" ht="18" customHeight="1" x14ac:dyDescent="0.2">
      <c r="A15" s="552"/>
      <c r="B15" s="720"/>
      <c r="C15" s="642"/>
      <c r="D15" s="635"/>
      <c r="E15" s="632"/>
      <c r="F15" s="633"/>
      <c r="G15" s="633"/>
      <c r="H15" s="520">
        <f t="shared" si="1"/>
        <v>0</v>
      </c>
      <c r="I15" s="520">
        <f t="shared" si="2"/>
        <v>0</v>
      </c>
      <c r="J15" s="639"/>
      <c r="K15" s="640"/>
    </row>
    <row r="16" spans="1:11" ht="18" customHeight="1" x14ac:dyDescent="0.2">
      <c r="A16" s="552"/>
      <c r="B16" s="720" t="s">
        <v>783</v>
      </c>
      <c r="C16" s="642" t="s">
        <v>775</v>
      </c>
      <c r="D16" s="634"/>
      <c r="E16" s="632">
        <v>21</v>
      </c>
      <c r="F16" s="633"/>
      <c r="G16" s="633"/>
      <c r="H16" s="520">
        <f t="shared" si="1"/>
        <v>0</v>
      </c>
      <c r="I16" s="520">
        <f t="shared" si="2"/>
        <v>0</v>
      </c>
      <c r="J16" s="639">
        <f t="shared" si="0"/>
        <v>0</v>
      </c>
      <c r="K16" s="640"/>
    </row>
    <row r="17" spans="1:11" ht="18" customHeight="1" x14ac:dyDescent="0.2">
      <c r="A17" s="552"/>
      <c r="B17" s="720" t="s">
        <v>784</v>
      </c>
      <c r="C17" s="642" t="s">
        <v>775</v>
      </c>
      <c r="D17" s="634"/>
      <c r="E17" s="632">
        <v>66</v>
      </c>
      <c r="F17" s="633"/>
      <c r="G17" s="633"/>
      <c r="H17" s="520">
        <f t="shared" si="1"/>
        <v>0</v>
      </c>
      <c r="I17" s="520">
        <f t="shared" si="2"/>
        <v>0</v>
      </c>
      <c r="J17" s="639">
        <f t="shared" si="0"/>
        <v>0</v>
      </c>
      <c r="K17" s="640"/>
    </row>
    <row r="18" spans="1:11" ht="18" customHeight="1" x14ac:dyDescent="0.2">
      <c r="A18" s="552"/>
      <c r="B18" s="720" t="s">
        <v>785</v>
      </c>
      <c r="C18" s="642" t="s">
        <v>775</v>
      </c>
      <c r="D18" s="634"/>
      <c r="E18" s="632">
        <v>66</v>
      </c>
      <c r="F18" s="633"/>
      <c r="G18" s="633"/>
      <c r="H18" s="520">
        <f t="shared" si="1"/>
        <v>0</v>
      </c>
      <c r="I18" s="520">
        <f t="shared" si="2"/>
        <v>0</v>
      </c>
      <c r="J18" s="639">
        <f t="shared" si="0"/>
        <v>0</v>
      </c>
      <c r="K18" s="640"/>
    </row>
    <row r="19" spans="1:11" ht="18" customHeight="1" x14ac:dyDescent="0.2">
      <c r="A19" s="552"/>
      <c r="B19" s="720" t="s">
        <v>786</v>
      </c>
      <c r="C19" s="642" t="s">
        <v>775</v>
      </c>
      <c r="D19" s="635"/>
      <c r="E19" s="632">
        <v>33</v>
      </c>
      <c r="F19" s="633"/>
      <c r="G19" s="633"/>
      <c r="H19" s="520">
        <f t="shared" si="1"/>
        <v>0</v>
      </c>
      <c r="I19" s="520">
        <f t="shared" si="2"/>
        <v>0</v>
      </c>
      <c r="J19" s="639">
        <f t="shared" si="0"/>
        <v>0</v>
      </c>
      <c r="K19" s="640"/>
    </row>
    <row r="20" spans="1:11" ht="18" customHeight="1" x14ac:dyDescent="0.2">
      <c r="A20" s="552"/>
      <c r="B20" s="720" t="s">
        <v>787</v>
      </c>
      <c r="C20" s="642" t="s">
        <v>775</v>
      </c>
      <c r="D20" s="635"/>
      <c r="E20" s="632">
        <v>33</v>
      </c>
      <c r="F20" s="633"/>
      <c r="G20" s="633"/>
      <c r="H20" s="520">
        <f t="shared" si="1"/>
        <v>0</v>
      </c>
      <c r="I20" s="520">
        <f t="shared" si="2"/>
        <v>0</v>
      </c>
      <c r="J20" s="639">
        <f t="shared" si="0"/>
        <v>0</v>
      </c>
      <c r="K20" s="640"/>
    </row>
    <row r="21" spans="1:11" ht="18" customHeight="1" x14ac:dyDescent="0.2">
      <c r="A21" s="552"/>
      <c r="B21" s="720" t="s">
        <v>788</v>
      </c>
      <c r="C21" s="642" t="s">
        <v>775</v>
      </c>
      <c r="D21" s="635"/>
      <c r="E21" s="632">
        <v>33</v>
      </c>
      <c r="F21" s="633"/>
      <c r="G21" s="633"/>
      <c r="H21" s="520">
        <f t="shared" si="1"/>
        <v>0</v>
      </c>
      <c r="I21" s="520">
        <f t="shared" si="2"/>
        <v>0</v>
      </c>
      <c r="J21" s="639">
        <f t="shared" si="0"/>
        <v>0</v>
      </c>
      <c r="K21" s="640"/>
    </row>
    <row r="22" spans="1:11" ht="18" customHeight="1" x14ac:dyDescent="0.2">
      <c r="A22" s="552"/>
      <c r="B22" s="720" t="s">
        <v>789</v>
      </c>
      <c r="C22" s="642" t="s">
        <v>775</v>
      </c>
      <c r="D22" s="635"/>
      <c r="E22" s="632">
        <v>33</v>
      </c>
      <c r="F22" s="633"/>
      <c r="G22" s="633"/>
      <c r="H22" s="520">
        <f t="shared" si="1"/>
        <v>0</v>
      </c>
      <c r="I22" s="520">
        <f t="shared" si="2"/>
        <v>0</v>
      </c>
      <c r="J22" s="639">
        <f t="shared" si="0"/>
        <v>0</v>
      </c>
      <c r="K22" s="640"/>
    </row>
    <row r="23" spans="1:11" ht="18" customHeight="1" x14ac:dyDescent="0.2">
      <c r="A23" s="552"/>
      <c r="B23" s="720" t="s">
        <v>790</v>
      </c>
      <c r="C23" s="642" t="s">
        <v>775</v>
      </c>
      <c r="D23" s="635"/>
      <c r="E23" s="632">
        <v>33</v>
      </c>
      <c r="F23" s="633"/>
      <c r="G23" s="633"/>
      <c r="H23" s="520">
        <f t="shared" si="1"/>
        <v>0</v>
      </c>
      <c r="I23" s="520">
        <f t="shared" si="2"/>
        <v>0</v>
      </c>
      <c r="J23" s="639">
        <f t="shared" si="0"/>
        <v>0</v>
      </c>
      <c r="K23" s="640"/>
    </row>
    <row r="24" spans="1:11" ht="18" customHeight="1" x14ac:dyDescent="0.2">
      <c r="A24" s="552"/>
      <c r="B24" s="720" t="s">
        <v>791</v>
      </c>
      <c r="C24" s="642" t="s">
        <v>775</v>
      </c>
      <c r="D24" s="635"/>
      <c r="E24" s="632">
        <v>33</v>
      </c>
      <c r="F24" s="633"/>
      <c r="G24" s="633"/>
      <c r="H24" s="520">
        <f t="shared" si="1"/>
        <v>0</v>
      </c>
      <c r="I24" s="520">
        <f t="shared" si="2"/>
        <v>0</v>
      </c>
      <c r="J24" s="639">
        <f t="shared" si="0"/>
        <v>0</v>
      </c>
      <c r="K24" s="640"/>
    </row>
    <row r="25" spans="1:11" ht="18" customHeight="1" x14ac:dyDescent="0.2">
      <c r="A25" s="552"/>
      <c r="B25" s="720" t="s">
        <v>792</v>
      </c>
      <c r="C25" s="642" t="s">
        <v>775</v>
      </c>
      <c r="D25" s="635"/>
      <c r="E25" s="632">
        <v>33</v>
      </c>
      <c r="F25" s="633"/>
      <c r="G25" s="633"/>
      <c r="H25" s="520">
        <f t="shared" si="1"/>
        <v>0</v>
      </c>
      <c r="I25" s="520">
        <f t="shared" si="2"/>
        <v>0</v>
      </c>
      <c r="J25" s="639">
        <f t="shared" si="0"/>
        <v>0</v>
      </c>
      <c r="K25" s="640"/>
    </row>
    <row r="26" spans="1:11" ht="18" customHeight="1" x14ac:dyDescent="0.2">
      <c r="A26" s="552"/>
      <c r="B26" s="720" t="s">
        <v>793</v>
      </c>
      <c r="C26" s="642" t="s">
        <v>775</v>
      </c>
      <c r="D26" s="635"/>
      <c r="E26" s="632">
        <v>33</v>
      </c>
      <c r="F26" s="633"/>
      <c r="G26" s="633"/>
      <c r="H26" s="520">
        <f t="shared" si="1"/>
        <v>0</v>
      </c>
      <c r="I26" s="520">
        <f t="shared" si="2"/>
        <v>0</v>
      </c>
      <c r="J26" s="639">
        <f t="shared" si="0"/>
        <v>0</v>
      </c>
      <c r="K26" s="640"/>
    </row>
    <row r="27" spans="1:11" ht="18" customHeight="1" x14ac:dyDescent="0.2">
      <c r="A27" s="552"/>
      <c r="B27" s="720" t="s">
        <v>794</v>
      </c>
      <c r="C27" s="642" t="s">
        <v>775</v>
      </c>
      <c r="D27" s="634"/>
      <c r="E27" s="632">
        <v>55</v>
      </c>
      <c r="F27" s="633"/>
      <c r="G27" s="633"/>
      <c r="H27" s="520">
        <f t="shared" si="1"/>
        <v>0</v>
      </c>
      <c r="I27" s="520">
        <f t="shared" si="2"/>
        <v>0</v>
      </c>
      <c r="J27" s="639">
        <f t="shared" si="0"/>
        <v>0</v>
      </c>
      <c r="K27" s="640"/>
    </row>
    <row r="28" spans="1:11" ht="18" customHeight="1" x14ac:dyDescent="0.2">
      <c r="A28" s="552"/>
      <c r="B28" s="720" t="s">
        <v>795</v>
      </c>
      <c r="C28" s="642" t="s">
        <v>775</v>
      </c>
      <c r="D28" s="634"/>
      <c r="E28" s="632">
        <v>63</v>
      </c>
      <c r="F28" s="633"/>
      <c r="G28" s="633"/>
      <c r="H28" s="520">
        <f t="shared" si="1"/>
        <v>0</v>
      </c>
      <c r="I28" s="520">
        <f t="shared" si="2"/>
        <v>0</v>
      </c>
      <c r="J28" s="639">
        <f t="shared" si="0"/>
        <v>0</v>
      </c>
      <c r="K28" s="640"/>
    </row>
    <row r="29" spans="1:11" ht="18" customHeight="1" x14ac:dyDescent="0.2">
      <c r="A29" s="552"/>
      <c r="B29" s="720"/>
      <c r="C29" s="642"/>
      <c r="D29" s="635"/>
      <c r="E29" s="632"/>
      <c r="F29" s="633"/>
      <c r="G29" s="633"/>
      <c r="H29" s="520">
        <f t="shared" si="1"/>
        <v>0</v>
      </c>
      <c r="I29" s="520">
        <f t="shared" si="2"/>
        <v>0</v>
      </c>
      <c r="J29" s="639"/>
      <c r="K29" s="640"/>
    </row>
    <row r="30" spans="1:11" ht="18" customHeight="1" x14ac:dyDescent="0.2">
      <c r="A30" s="552"/>
      <c r="B30" s="720" t="s">
        <v>796</v>
      </c>
      <c r="C30" s="642" t="s">
        <v>775</v>
      </c>
      <c r="D30" s="634"/>
      <c r="E30" s="632">
        <v>38</v>
      </c>
      <c r="F30" s="633"/>
      <c r="G30" s="633"/>
      <c r="H30" s="520">
        <f t="shared" si="1"/>
        <v>0</v>
      </c>
      <c r="I30" s="520">
        <f t="shared" si="2"/>
        <v>0</v>
      </c>
      <c r="J30" s="639">
        <f t="shared" si="0"/>
        <v>0</v>
      </c>
      <c r="K30" s="640"/>
    </row>
    <row r="31" spans="1:11" ht="18" customHeight="1" x14ac:dyDescent="0.2">
      <c r="A31" s="552"/>
      <c r="B31" s="720" t="s">
        <v>797</v>
      </c>
      <c r="C31" s="642" t="s">
        <v>775</v>
      </c>
      <c r="D31" s="634"/>
      <c r="E31" s="632">
        <v>38</v>
      </c>
      <c r="F31" s="633"/>
      <c r="G31" s="633"/>
      <c r="H31" s="520">
        <f t="shared" si="1"/>
        <v>0</v>
      </c>
      <c r="I31" s="520">
        <f t="shared" si="2"/>
        <v>0</v>
      </c>
      <c r="J31" s="639">
        <f t="shared" si="0"/>
        <v>0</v>
      </c>
      <c r="K31" s="640"/>
    </row>
    <row r="32" spans="1:11" ht="18" customHeight="1" x14ac:dyDescent="0.2">
      <c r="A32" s="552"/>
      <c r="B32" s="720" t="s">
        <v>798</v>
      </c>
      <c r="C32" s="642" t="s">
        <v>775</v>
      </c>
      <c r="D32" s="635"/>
      <c r="E32" s="632">
        <v>38</v>
      </c>
      <c r="F32" s="633"/>
      <c r="G32" s="633"/>
      <c r="H32" s="520">
        <f t="shared" si="1"/>
        <v>0</v>
      </c>
      <c r="I32" s="520">
        <f t="shared" si="2"/>
        <v>0</v>
      </c>
      <c r="J32" s="639">
        <f t="shared" si="0"/>
        <v>0</v>
      </c>
      <c r="K32" s="640"/>
    </row>
    <row r="33" spans="1:11" ht="18" customHeight="1" x14ac:dyDescent="0.2">
      <c r="A33" s="552"/>
      <c r="B33" s="720" t="s">
        <v>799</v>
      </c>
      <c r="C33" s="642" t="s">
        <v>775</v>
      </c>
      <c r="D33" s="635"/>
      <c r="E33" s="632">
        <v>38</v>
      </c>
      <c r="F33" s="633"/>
      <c r="G33" s="633"/>
      <c r="H33" s="520">
        <f t="shared" si="1"/>
        <v>0</v>
      </c>
      <c r="I33" s="520">
        <f t="shared" si="2"/>
        <v>0</v>
      </c>
      <c r="J33" s="639">
        <f t="shared" si="0"/>
        <v>0</v>
      </c>
      <c r="K33" s="640"/>
    </row>
    <row r="34" spans="1:11" ht="18" customHeight="1" x14ac:dyDescent="0.2">
      <c r="A34" s="552"/>
      <c r="B34" s="720"/>
      <c r="C34" s="642"/>
      <c r="D34" s="635"/>
      <c r="E34" s="632"/>
      <c r="F34" s="633"/>
      <c r="G34" s="633"/>
      <c r="H34" s="520">
        <f t="shared" si="1"/>
        <v>0</v>
      </c>
      <c r="I34" s="520">
        <f t="shared" si="2"/>
        <v>0</v>
      </c>
      <c r="J34" s="639"/>
      <c r="K34" s="640"/>
    </row>
    <row r="35" spans="1:11" ht="18" customHeight="1" x14ac:dyDescent="0.2">
      <c r="A35" s="552"/>
      <c r="B35" s="720" t="s">
        <v>800</v>
      </c>
      <c r="C35" s="642" t="s">
        <v>801</v>
      </c>
      <c r="D35" s="662"/>
      <c r="E35" s="632">
        <v>7.4</v>
      </c>
      <c r="F35" s="633"/>
      <c r="G35" s="633"/>
      <c r="H35" s="520">
        <f t="shared" si="1"/>
        <v>0</v>
      </c>
      <c r="I35" s="520">
        <f t="shared" si="2"/>
        <v>0</v>
      </c>
      <c r="J35" s="639">
        <f t="shared" si="0"/>
        <v>0</v>
      </c>
      <c r="K35" s="640"/>
    </row>
    <row r="36" spans="1:11" ht="18" customHeight="1" x14ac:dyDescent="0.2">
      <c r="A36" s="552"/>
      <c r="B36" s="720" t="s">
        <v>802</v>
      </c>
      <c r="C36" s="642" t="s">
        <v>803</v>
      </c>
      <c r="D36" s="662"/>
      <c r="E36" s="632">
        <v>7.19</v>
      </c>
      <c r="F36" s="633"/>
      <c r="G36" s="633"/>
      <c r="H36" s="520">
        <f t="shared" si="1"/>
        <v>0</v>
      </c>
      <c r="I36" s="520">
        <f t="shared" si="2"/>
        <v>0</v>
      </c>
      <c r="J36" s="639">
        <f t="shared" ref="J36" si="3">H36+I36</f>
        <v>0</v>
      </c>
      <c r="K36" s="640"/>
    </row>
    <row r="37" spans="1:11" ht="18" customHeight="1" x14ac:dyDescent="0.2">
      <c r="A37" s="552"/>
      <c r="B37" s="720" t="s">
        <v>804</v>
      </c>
      <c r="C37" s="642" t="s">
        <v>801</v>
      </c>
      <c r="D37" s="662"/>
      <c r="E37" s="632">
        <v>12.49</v>
      </c>
      <c r="F37" s="633"/>
      <c r="G37" s="633"/>
      <c r="H37" s="520">
        <f t="shared" si="1"/>
        <v>0</v>
      </c>
      <c r="I37" s="520">
        <f t="shared" si="2"/>
        <v>0</v>
      </c>
      <c r="J37" s="639">
        <f t="shared" si="0"/>
        <v>0</v>
      </c>
      <c r="K37" s="640"/>
    </row>
    <row r="38" spans="1:11" ht="18" customHeight="1" x14ac:dyDescent="0.2">
      <c r="A38" s="552"/>
      <c r="B38" s="720" t="s">
        <v>805</v>
      </c>
      <c r="C38" s="642" t="s">
        <v>801</v>
      </c>
      <c r="D38" s="635"/>
      <c r="E38" s="632">
        <v>8.5299999999999994</v>
      </c>
      <c r="F38" s="633"/>
      <c r="G38" s="633"/>
      <c r="H38" s="520">
        <f t="shared" si="1"/>
        <v>0</v>
      </c>
      <c r="I38" s="520">
        <f t="shared" si="2"/>
        <v>0</v>
      </c>
      <c r="J38" s="639">
        <f t="shared" si="0"/>
        <v>0</v>
      </c>
      <c r="K38" s="640"/>
    </row>
    <row r="39" spans="1:11" ht="18" customHeight="1" x14ac:dyDescent="0.2">
      <c r="A39" s="552"/>
      <c r="B39" s="720" t="s">
        <v>806</v>
      </c>
      <c r="C39" s="642" t="s">
        <v>801</v>
      </c>
      <c r="D39" s="635"/>
      <c r="E39" s="632">
        <v>6.53</v>
      </c>
      <c r="F39" s="633"/>
      <c r="G39" s="633"/>
      <c r="H39" s="520">
        <f t="shared" si="1"/>
        <v>0</v>
      </c>
      <c r="I39" s="520">
        <f t="shared" si="2"/>
        <v>0</v>
      </c>
      <c r="J39" s="639">
        <f t="shared" si="0"/>
        <v>0</v>
      </c>
      <c r="K39" s="640"/>
    </row>
    <row r="40" spans="1:11" ht="18" customHeight="1" x14ac:dyDescent="0.2">
      <c r="A40" s="552"/>
      <c r="B40" s="720" t="s">
        <v>807</v>
      </c>
      <c r="C40" s="642" t="s">
        <v>801</v>
      </c>
      <c r="D40" s="635"/>
      <c r="E40" s="632">
        <v>6.47</v>
      </c>
      <c r="F40" s="633"/>
      <c r="G40" s="633"/>
      <c r="H40" s="520">
        <f t="shared" si="1"/>
        <v>0</v>
      </c>
      <c r="I40" s="520">
        <f t="shared" si="2"/>
        <v>0</v>
      </c>
      <c r="J40" s="639">
        <f t="shared" si="0"/>
        <v>0</v>
      </c>
      <c r="K40" s="640"/>
    </row>
    <row r="41" spans="1:11" ht="18" customHeight="1" x14ac:dyDescent="0.2">
      <c r="A41" s="552"/>
      <c r="B41" s="720" t="s">
        <v>808</v>
      </c>
      <c r="C41" s="642" t="s">
        <v>801</v>
      </c>
      <c r="D41" s="662"/>
      <c r="E41" s="632">
        <v>21.4</v>
      </c>
      <c r="F41" s="633"/>
      <c r="G41" s="633"/>
      <c r="H41" s="520">
        <f t="shared" si="1"/>
        <v>0</v>
      </c>
      <c r="I41" s="520">
        <f t="shared" si="2"/>
        <v>0</v>
      </c>
      <c r="J41" s="639">
        <f t="shared" si="0"/>
        <v>0</v>
      </c>
      <c r="K41" s="640"/>
    </row>
    <row r="42" spans="1:11" ht="18" customHeight="1" x14ac:dyDescent="0.2">
      <c r="A42" s="552"/>
      <c r="B42" s="720" t="s">
        <v>809</v>
      </c>
      <c r="C42" s="642" t="s">
        <v>801</v>
      </c>
      <c r="D42" s="662"/>
      <c r="E42" s="632">
        <v>23.56</v>
      </c>
      <c r="F42" s="633"/>
      <c r="G42" s="633"/>
      <c r="H42" s="520">
        <f t="shared" si="1"/>
        <v>0</v>
      </c>
      <c r="I42" s="520">
        <f t="shared" si="2"/>
        <v>0</v>
      </c>
      <c r="J42" s="639">
        <f t="shared" si="0"/>
        <v>0</v>
      </c>
      <c r="K42" s="640"/>
    </row>
    <row r="43" spans="1:11" ht="18" customHeight="1" x14ac:dyDescent="0.2">
      <c r="A43" s="552"/>
      <c r="B43" s="720" t="s">
        <v>810</v>
      </c>
      <c r="C43" s="642" t="s">
        <v>801</v>
      </c>
      <c r="D43" s="634"/>
      <c r="E43" s="632">
        <v>17.420000000000002</v>
      </c>
      <c r="F43" s="633"/>
      <c r="G43" s="633"/>
      <c r="H43" s="520">
        <f t="shared" si="1"/>
        <v>0</v>
      </c>
      <c r="I43" s="520">
        <f t="shared" si="2"/>
        <v>0</v>
      </c>
      <c r="J43" s="639">
        <f t="shared" si="0"/>
        <v>0</v>
      </c>
      <c r="K43" s="640"/>
    </row>
    <row r="44" spans="1:11" ht="18" customHeight="1" x14ac:dyDescent="0.2">
      <c r="A44" s="552"/>
      <c r="B44" s="720" t="s">
        <v>811</v>
      </c>
      <c r="C44" s="642" t="s">
        <v>801</v>
      </c>
      <c r="D44" s="634"/>
      <c r="E44" s="632">
        <v>20.170000000000002</v>
      </c>
      <c r="F44" s="633"/>
      <c r="G44" s="633"/>
      <c r="H44" s="520">
        <f t="shared" si="1"/>
        <v>0</v>
      </c>
      <c r="I44" s="520">
        <f t="shared" si="2"/>
        <v>0</v>
      </c>
      <c r="J44" s="639">
        <f t="shared" si="0"/>
        <v>0</v>
      </c>
      <c r="K44" s="640"/>
    </row>
    <row r="45" spans="1:11" ht="18" customHeight="1" x14ac:dyDescent="0.2">
      <c r="A45" s="552"/>
      <c r="B45" s="720" t="s">
        <v>812</v>
      </c>
      <c r="C45" s="642" t="s">
        <v>801</v>
      </c>
      <c r="D45" s="634"/>
      <c r="E45" s="632">
        <v>14.62</v>
      </c>
      <c r="F45" s="633"/>
      <c r="G45" s="633"/>
      <c r="H45" s="520">
        <f t="shared" si="1"/>
        <v>0</v>
      </c>
      <c r="I45" s="520">
        <f t="shared" si="2"/>
        <v>0</v>
      </c>
      <c r="J45" s="639">
        <f t="shared" si="0"/>
        <v>0</v>
      </c>
      <c r="K45" s="640"/>
    </row>
    <row r="46" spans="1:11" ht="18" customHeight="1" x14ac:dyDescent="0.2">
      <c r="A46" s="552"/>
      <c r="B46" s="720" t="s">
        <v>813</v>
      </c>
      <c r="C46" s="642" t="s">
        <v>801</v>
      </c>
      <c r="D46" s="634"/>
      <c r="E46" s="632">
        <v>17.41</v>
      </c>
      <c r="F46" s="633"/>
      <c r="G46" s="633"/>
      <c r="H46" s="520">
        <f t="shared" si="1"/>
        <v>0</v>
      </c>
      <c r="I46" s="520">
        <f t="shared" si="2"/>
        <v>0</v>
      </c>
      <c r="J46" s="639">
        <f t="shared" ref="J46:J49" si="4">H46+I46</f>
        <v>0</v>
      </c>
      <c r="K46" s="640"/>
    </row>
    <row r="47" spans="1:11" ht="18" customHeight="1" x14ac:dyDescent="0.2">
      <c r="A47" s="552"/>
      <c r="B47" s="720" t="s">
        <v>814</v>
      </c>
      <c r="C47" s="642" t="s">
        <v>801</v>
      </c>
      <c r="D47" s="634"/>
      <c r="E47" s="632">
        <v>11.27</v>
      </c>
      <c r="F47" s="633"/>
      <c r="G47" s="633"/>
      <c r="H47" s="520">
        <f t="shared" si="1"/>
        <v>0</v>
      </c>
      <c r="I47" s="520">
        <f t="shared" si="2"/>
        <v>0</v>
      </c>
      <c r="J47" s="639">
        <f t="shared" si="4"/>
        <v>0</v>
      </c>
      <c r="K47" s="640"/>
    </row>
    <row r="48" spans="1:11" ht="18" customHeight="1" x14ac:dyDescent="0.2">
      <c r="A48" s="552"/>
      <c r="B48" s="720" t="s">
        <v>815</v>
      </c>
      <c r="C48" s="642" t="s">
        <v>360</v>
      </c>
      <c r="D48" s="662"/>
      <c r="E48" s="632">
        <v>193.5</v>
      </c>
      <c r="F48" s="633"/>
      <c r="G48" s="633"/>
      <c r="H48" s="520">
        <f t="shared" si="1"/>
        <v>0</v>
      </c>
      <c r="I48" s="520">
        <f t="shared" si="2"/>
        <v>0</v>
      </c>
      <c r="J48" s="639">
        <f t="shared" si="4"/>
        <v>0</v>
      </c>
      <c r="K48" s="640"/>
    </row>
    <row r="49" spans="1:11" s="604" customFormat="1" ht="18" customHeight="1" x14ac:dyDescent="0.2">
      <c r="A49" s="603"/>
      <c r="B49" s="721" t="s">
        <v>816</v>
      </c>
      <c r="C49" s="643" t="s">
        <v>801</v>
      </c>
      <c r="D49" s="636"/>
      <c r="E49" s="637">
        <v>30.01</v>
      </c>
      <c r="F49" s="638"/>
      <c r="G49" s="638"/>
      <c r="H49" s="520">
        <f t="shared" si="1"/>
        <v>0</v>
      </c>
      <c r="I49" s="520">
        <f t="shared" si="2"/>
        <v>0</v>
      </c>
      <c r="J49" s="639">
        <f t="shared" si="4"/>
        <v>0</v>
      </c>
      <c r="K49" s="641"/>
    </row>
    <row r="50" spans="1:11" ht="18" customHeight="1" thickBot="1" x14ac:dyDescent="0.25">
      <c r="A50" s="552"/>
      <c r="B50" s="722"/>
      <c r="C50" s="723"/>
      <c r="D50" s="724"/>
      <c r="E50" s="725"/>
      <c r="F50" s="726"/>
      <c r="G50" s="726"/>
      <c r="H50" s="727"/>
      <c r="I50" s="727"/>
      <c r="J50" s="728"/>
      <c r="K50" s="729"/>
    </row>
    <row r="51" spans="1:11" ht="18" customHeight="1" x14ac:dyDescent="0.35">
      <c r="A51" s="554"/>
      <c r="B51" s="717"/>
      <c r="C51" s="717"/>
      <c r="D51" s="717"/>
      <c r="E51" s="717"/>
      <c r="F51" s="717"/>
      <c r="G51" s="717"/>
      <c r="H51" s="717"/>
      <c r="I51" s="718" t="s">
        <v>98</v>
      </c>
      <c r="J51" s="719">
        <f>SUM(J7:J49)</f>
        <v>0</v>
      </c>
      <c r="K51" s="717"/>
    </row>
  </sheetData>
  <protectedRanges>
    <protectedRange sqref="I2:K2 J3:J4 I3:I5" name="Bereich1_1"/>
  </protectedRanges>
  <pageMargins left="0.70866141732283472" right="0.70866141732283472" top="0.78740157480314965" bottom="0.78740157480314965" header="0.31496062992125984" footer="0.31496062992125984"/>
  <pageSetup paperSize="9" scale="95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0"/>
  <dimension ref="A1:M20"/>
  <sheetViews>
    <sheetView zoomScaleNormal="100" workbookViewId="0">
      <selection activeCell="L24" sqref="L24"/>
    </sheetView>
  </sheetViews>
  <sheetFormatPr baseColWidth="10" defaultColWidth="11.42578125" defaultRowHeight="12.75" x14ac:dyDescent="0.2"/>
  <cols>
    <col min="1" max="1" width="12.7109375" customWidth="1"/>
    <col min="2" max="2" width="34.28515625" customWidth="1"/>
    <col min="3" max="3" width="17.42578125" customWidth="1"/>
    <col min="4" max="5" width="11.5703125" style="45" customWidth="1"/>
    <col min="6" max="6" width="9.7109375" customWidth="1"/>
    <col min="7" max="7" width="11.5703125" style="45" customWidth="1"/>
    <col min="8" max="8" width="16.7109375" bestFit="1" customWidth="1"/>
    <col min="9" max="9" width="11.5703125" customWidth="1"/>
    <col min="13" max="13" width="11.42578125" hidden="1" customWidth="1"/>
  </cols>
  <sheetData>
    <row r="1" spans="1:13" ht="16.5" customHeight="1" x14ac:dyDescent="0.25">
      <c r="A1" s="1" t="s">
        <v>817</v>
      </c>
      <c r="B1" s="45"/>
      <c r="C1" s="49"/>
      <c r="D1" s="108"/>
      <c r="E1" s="108"/>
      <c r="F1" s="49"/>
      <c r="G1" s="108"/>
      <c r="I1" s="52"/>
    </row>
    <row r="2" spans="1:13" ht="16.5" customHeight="1" thickBot="1" x14ac:dyDescent="0.3">
      <c r="A2" s="55"/>
      <c r="B2" s="56"/>
      <c r="C2" s="49"/>
      <c r="D2" s="108"/>
      <c r="E2" s="108"/>
      <c r="F2" s="49"/>
      <c r="G2" s="108"/>
      <c r="H2" s="50"/>
      <c r="I2" s="37"/>
    </row>
    <row r="3" spans="1:13" ht="27" customHeight="1" thickBot="1" x14ac:dyDescent="0.3">
      <c r="A3" s="88" t="s">
        <v>818</v>
      </c>
      <c r="B3" s="56"/>
      <c r="C3" s="47"/>
      <c r="D3" s="109"/>
      <c r="E3" s="109"/>
      <c r="F3" s="47"/>
      <c r="H3" s="50"/>
      <c r="I3" s="987" t="s">
        <v>24</v>
      </c>
    </row>
    <row r="4" spans="1:13" ht="18" x14ac:dyDescent="0.25">
      <c r="A4" s="88"/>
      <c r="B4" s="56"/>
      <c r="C4" s="47"/>
      <c r="D4" s="109"/>
      <c r="E4" s="109"/>
      <c r="G4" s="49"/>
      <c r="H4" s="989" t="s">
        <v>447</v>
      </c>
      <c r="I4" s="984">
        <v>0.73</v>
      </c>
    </row>
    <row r="5" spans="1:13" ht="18" x14ac:dyDescent="0.25">
      <c r="C5" s="47"/>
      <c r="D5" s="109"/>
      <c r="E5" s="109"/>
      <c r="G5" s="49"/>
      <c r="H5" s="988" t="s">
        <v>819</v>
      </c>
      <c r="I5" s="985">
        <v>0.21</v>
      </c>
      <c r="L5" s="231"/>
      <c r="M5">
        <v>0.74850000000000005</v>
      </c>
    </row>
    <row r="6" spans="1:13" ht="18" x14ac:dyDescent="0.25">
      <c r="C6" s="47"/>
      <c r="D6" s="109"/>
      <c r="E6" s="109"/>
      <c r="G6" s="49"/>
      <c r="H6" s="988" t="s">
        <v>820</v>
      </c>
      <c r="I6" s="985">
        <v>0.19</v>
      </c>
      <c r="L6" s="231"/>
    </row>
    <row r="7" spans="1:13" ht="18" x14ac:dyDescent="0.25">
      <c r="C7" s="47"/>
      <c r="D7" s="109"/>
      <c r="E7" s="109"/>
      <c r="G7" s="49"/>
      <c r="H7" s="829" t="s">
        <v>397</v>
      </c>
      <c r="I7" s="985">
        <v>0.19</v>
      </c>
      <c r="L7" s="231"/>
      <c r="M7">
        <v>0.2702</v>
      </c>
    </row>
    <row r="8" spans="1:13" ht="18" x14ac:dyDescent="0.25">
      <c r="C8" s="47"/>
      <c r="D8" s="109"/>
      <c r="E8" s="109"/>
      <c r="G8" s="49"/>
      <c r="H8" s="829" t="s">
        <v>398</v>
      </c>
      <c r="I8" s="985">
        <v>0.17</v>
      </c>
      <c r="L8" s="231"/>
      <c r="M8">
        <v>0.18720000000000001</v>
      </c>
    </row>
    <row r="9" spans="1:13" ht="18.75" thickBot="1" x14ac:dyDescent="0.3">
      <c r="C9" s="47"/>
      <c r="D9" s="109"/>
      <c r="E9" s="109"/>
      <c r="G9" s="49"/>
      <c r="H9" s="830" t="s">
        <v>821</v>
      </c>
      <c r="I9" s="986">
        <v>0.17</v>
      </c>
      <c r="L9" s="231"/>
    </row>
    <row r="10" spans="1:13" ht="13.5" customHeight="1" thickBot="1" x14ac:dyDescent="0.3">
      <c r="C10" s="47"/>
      <c r="D10" s="109"/>
      <c r="E10" s="109"/>
      <c r="L10" s="231"/>
      <c r="M10">
        <v>0.15590000000000001</v>
      </c>
    </row>
    <row r="11" spans="1:13" ht="25.5" customHeight="1" x14ac:dyDescent="0.2">
      <c r="A11" s="1032" t="s">
        <v>822</v>
      </c>
      <c r="B11" s="1033" t="s">
        <v>823</v>
      </c>
      <c r="C11" s="1034" t="s">
        <v>824</v>
      </c>
      <c r="D11" s="1035" t="s">
        <v>825</v>
      </c>
      <c r="E11" s="1036" t="s">
        <v>826</v>
      </c>
      <c r="F11" s="1037" t="s">
        <v>827</v>
      </c>
      <c r="G11" s="1036" t="s">
        <v>828</v>
      </c>
      <c r="H11" s="1038" t="s">
        <v>829</v>
      </c>
      <c r="I11" s="936" t="s">
        <v>51</v>
      </c>
    </row>
    <row r="12" spans="1:13" ht="18" customHeight="1" x14ac:dyDescent="0.2">
      <c r="A12" s="655"/>
      <c r="B12" s="654"/>
      <c r="C12" s="831" t="s">
        <v>830</v>
      </c>
      <c r="D12" s="826"/>
      <c r="E12" s="226">
        <f>D12*$I$4</f>
        <v>0</v>
      </c>
      <c r="F12" s="105"/>
      <c r="G12" s="827">
        <f>IF(D12&lt;=50,$I$5,IF(D12&lt;=100,$I$6,IF(D12&lt;=500,$I$7,IF(D12&lt;=1000,$I$8,$I$9))))</f>
        <v>0.21</v>
      </c>
      <c r="H12" s="226">
        <f>D12*F12*G12</f>
        <v>0</v>
      </c>
      <c r="I12" s="112">
        <f>H12+E12</f>
        <v>0</v>
      </c>
    </row>
    <row r="13" spans="1:13" ht="18" customHeight="1" x14ac:dyDescent="0.2">
      <c r="A13" s="656"/>
      <c r="B13" s="25"/>
      <c r="C13" s="831" t="s">
        <v>830</v>
      </c>
      <c r="D13" s="114"/>
      <c r="E13" s="121">
        <f>D13*$I$4</f>
        <v>0</v>
      </c>
      <c r="F13" s="105"/>
      <c r="G13" s="827">
        <f t="shared" ref="G13:G16" si="0">IF(D13&lt;=50,$I$5,IF(D13&lt;=100,$I$6,IF(D13&lt;=500,$I$7,IF(D13&lt;=1000,$I$8,$I$9))))</f>
        <v>0.21</v>
      </c>
      <c r="H13" s="226">
        <f t="shared" ref="H13:H16" si="1">D13*F13*G13</f>
        <v>0</v>
      </c>
      <c r="I13" s="112">
        <f>H13+E13</f>
        <v>0</v>
      </c>
    </row>
    <row r="14" spans="1:13" ht="18" customHeight="1" x14ac:dyDescent="0.2">
      <c r="A14" s="656"/>
      <c r="B14" s="25"/>
      <c r="C14" s="831" t="s">
        <v>830</v>
      </c>
      <c r="D14" s="828"/>
      <c r="E14" s="121">
        <f>D14*$I$4</f>
        <v>0</v>
      </c>
      <c r="F14" s="105"/>
      <c r="G14" s="827">
        <f t="shared" si="0"/>
        <v>0.21</v>
      </c>
      <c r="H14" s="226">
        <f t="shared" si="1"/>
        <v>0</v>
      </c>
      <c r="I14" s="112">
        <f>H14+E14</f>
        <v>0</v>
      </c>
    </row>
    <row r="15" spans="1:13" ht="18" customHeight="1" x14ac:dyDescent="0.2">
      <c r="A15" s="649"/>
      <c r="B15" s="25"/>
      <c r="C15" s="831" t="s">
        <v>830</v>
      </c>
      <c r="D15" s="828"/>
      <c r="E15" s="121">
        <f>D15*$I$4</f>
        <v>0</v>
      </c>
      <c r="F15" s="105"/>
      <c r="G15" s="827">
        <f t="shared" si="0"/>
        <v>0.21</v>
      </c>
      <c r="H15" s="226">
        <f t="shared" si="1"/>
        <v>0</v>
      </c>
      <c r="I15" s="112">
        <f>H15+E15</f>
        <v>0</v>
      </c>
    </row>
    <row r="16" spans="1:13" ht="18" customHeight="1" x14ac:dyDescent="0.2">
      <c r="A16" s="649"/>
      <c r="B16" s="25"/>
      <c r="C16" s="831" t="s">
        <v>830</v>
      </c>
      <c r="D16" s="828"/>
      <c r="E16" s="121">
        <f>D16*$I$4</f>
        <v>0</v>
      </c>
      <c r="F16" s="107"/>
      <c r="G16" s="827">
        <f t="shared" si="0"/>
        <v>0.21</v>
      </c>
      <c r="H16" s="226">
        <f t="shared" si="1"/>
        <v>0</v>
      </c>
      <c r="I16" s="112">
        <f>H16+E16</f>
        <v>0</v>
      </c>
    </row>
    <row r="17" spans="1:9" ht="18" customHeight="1" x14ac:dyDescent="0.2">
      <c r="A17" s="656"/>
      <c r="B17" s="25"/>
      <c r="C17" s="107"/>
      <c r="D17" s="114"/>
      <c r="E17" s="122"/>
      <c r="F17" s="107"/>
      <c r="G17" s="168"/>
      <c r="H17" s="111"/>
      <c r="I17" s="112"/>
    </row>
    <row r="18" spans="1:9" ht="18" customHeight="1" thickBot="1" x14ac:dyDescent="0.25">
      <c r="A18" s="657"/>
      <c r="B18" s="630"/>
      <c r="C18" s="30"/>
      <c r="D18" s="115"/>
      <c r="E18" s="123"/>
      <c r="F18" s="30"/>
      <c r="G18" s="169"/>
      <c r="H18" s="116"/>
      <c r="I18" s="127"/>
    </row>
    <row r="19" spans="1:9" ht="18" customHeight="1" thickBot="1" x14ac:dyDescent="0.25">
      <c r="A19" s="37"/>
      <c r="B19" s="37"/>
      <c r="C19" s="37"/>
      <c r="D19" s="117"/>
      <c r="E19" s="117"/>
      <c r="F19" s="37"/>
      <c r="G19" s="117"/>
      <c r="H19" s="175" t="s">
        <v>98</v>
      </c>
      <c r="I19" s="177">
        <f>SUM(I12:I18)</f>
        <v>0</v>
      </c>
    </row>
    <row r="20" spans="1:9" ht="13.5" thickTop="1" x14ac:dyDescent="0.2"/>
  </sheetData>
  <sheetProtection formatCells="0" formatColumns="0" formatRows="0" insertColumns="0" insertRows="0" deleteColumns="0" deleteRows="0"/>
  <protectedRanges>
    <protectedRange sqref="A12:B21 F12:F21 J11:J21 I19 D12:D21 A4:G10" name="Bereich1_2"/>
  </protectedRanges>
  <customSheetViews>
    <customSheetView guid="{5C32C84F-22BC-44CA-AD2B-12D34D143DA0}" hiddenColumns="1">
      <selection activeCell="C30" sqref="C30"/>
      <pageMargins left="0" right="0" top="0" bottom="0" header="0" footer="0"/>
      <pageSetup paperSize="9" orientation="landscape" horizontalDpi="300" vertic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5">
    <tabColor rgb="FFFF0000"/>
  </sheetPr>
  <dimension ref="A1:K26"/>
  <sheetViews>
    <sheetView zoomScaleNormal="100" workbookViewId="0">
      <selection activeCell="F5" sqref="F5"/>
    </sheetView>
  </sheetViews>
  <sheetFormatPr baseColWidth="10" defaultColWidth="11.42578125" defaultRowHeight="14.25" x14ac:dyDescent="0.2"/>
  <cols>
    <col min="1" max="1" width="11.42578125" style="671"/>
    <col min="2" max="2" width="12.140625" style="671" customWidth="1"/>
    <col min="3" max="9" width="15.5703125" style="672" customWidth="1"/>
    <col min="10" max="16384" width="11.42578125" style="672"/>
  </cols>
  <sheetData>
    <row r="1" spans="1:11" ht="18" customHeight="1" x14ac:dyDescent="0.25">
      <c r="A1" s="702" t="str">
        <f>'Kostenzusammenstellung '!A1</f>
        <v>MEX 23 20. - 22.10.2023</v>
      </c>
    </row>
    <row r="2" spans="1:11" ht="18" customHeight="1" x14ac:dyDescent="0.25">
      <c r="D2" s="832" t="s">
        <v>831</v>
      </c>
      <c r="E2" s="832"/>
      <c r="F2" s="832"/>
      <c r="G2" s="832"/>
      <c r="H2" s="832"/>
      <c r="I2" s="832"/>
      <c r="J2" s="832"/>
      <c r="K2" s="832"/>
    </row>
    <row r="4" spans="1:11" s="705" customFormat="1" ht="15.75" x14ac:dyDescent="0.25">
      <c r="A4" s="703" t="s">
        <v>832</v>
      </c>
      <c r="B4" s="704"/>
    </row>
    <row r="5" spans="1:11" s="705" customFormat="1" ht="15.75" x14ac:dyDescent="0.25">
      <c r="A5" s="703"/>
      <c r="B5" s="704"/>
    </row>
    <row r="6" spans="1:11" ht="15" thickBot="1" x14ac:dyDescent="0.25"/>
    <row r="7" spans="1:11" ht="25.5" x14ac:dyDescent="0.2">
      <c r="A7" s="990" t="s">
        <v>409</v>
      </c>
      <c r="B7" s="991" t="s">
        <v>833</v>
      </c>
      <c r="C7" s="992" t="s">
        <v>834</v>
      </c>
      <c r="D7" s="992" t="s">
        <v>835</v>
      </c>
      <c r="E7" s="992" t="s">
        <v>836</v>
      </c>
      <c r="F7" s="992" t="s">
        <v>837</v>
      </c>
      <c r="G7" s="992" t="s">
        <v>838</v>
      </c>
      <c r="H7" s="992" t="s">
        <v>839</v>
      </c>
      <c r="I7" s="992" t="s">
        <v>840</v>
      </c>
      <c r="J7" s="993" t="s">
        <v>841</v>
      </c>
    </row>
    <row r="8" spans="1:11" ht="18" customHeight="1" thickBot="1" x14ac:dyDescent="0.25">
      <c r="A8" s="677"/>
      <c r="B8" s="678"/>
      <c r="C8" s="679"/>
      <c r="D8" s="679"/>
      <c r="E8" s="679"/>
      <c r="F8" s="679"/>
      <c r="G8" s="679"/>
      <c r="H8" s="679"/>
      <c r="I8" s="679"/>
      <c r="J8" s="680"/>
    </row>
    <row r="9" spans="1:11" ht="18" customHeight="1" x14ac:dyDescent="0.2">
      <c r="A9" s="673"/>
      <c r="B9" s="681" t="s">
        <v>842</v>
      </c>
      <c r="C9" s="687"/>
      <c r="D9" s="688"/>
      <c r="E9" s="689"/>
      <c r="F9" s="684"/>
      <c r="G9" s="688"/>
      <c r="H9" s="689"/>
      <c r="I9" s="690"/>
      <c r="J9" s="686">
        <f t="shared" ref="J9:J22" si="0">SUM(C9:I9)</f>
        <v>0</v>
      </c>
    </row>
    <row r="10" spans="1:11" ht="18" customHeight="1" x14ac:dyDescent="0.2">
      <c r="A10" s="673"/>
      <c r="B10" s="681" t="s">
        <v>843</v>
      </c>
      <c r="C10" s="687"/>
      <c r="D10" s="688"/>
      <c r="E10" s="689"/>
      <c r="F10" s="684"/>
      <c r="G10" s="688"/>
      <c r="H10" s="689"/>
      <c r="I10" s="690"/>
      <c r="J10" s="686">
        <f t="shared" si="0"/>
        <v>0</v>
      </c>
    </row>
    <row r="11" spans="1:11" ht="18" customHeight="1" x14ac:dyDescent="0.2">
      <c r="A11" s="673"/>
      <c r="B11" s="681" t="s">
        <v>844</v>
      </c>
      <c r="C11" s="687"/>
      <c r="D11" s="688"/>
      <c r="E11" s="689"/>
      <c r="F11" s="684"/>
      <c r="G11" s="688"/>
      <c r="H11" s="689"/>
      <c r="I11" s="690"/>
      <c r="J11" s="686">
        <f t="shared" si="0"/>
        <v>0</v>
      </c>
    </row>
    <row r="12" spans="1:11" ht="18" customHeight="1" x14ac:dyDescent="0.2">
      <c r="A12" s="673"/>
      <c r="B12" s="681" t="s">
        <v>845</v>
      </c>
      <c r="C12" s="687"/>
      <c r="D12" s="688"/>
      <c r="E12" s="689"/>
      <c r="F12" s="684"/>
      <c r="G12" s="688"/>
      <c r="H12" s="689"/>
      <c r="I12" s="690"/>
      <c r="J12" s="686">
        <f t="shared" si="0"/>
        <v>0</v>
      </c>
    </row>
    <row r="13" spans="1:11" ht="18" customHeight="1" x14ac:dyDescent="0.2">
      <c r="A13" s="673"/>
      <c r="B13" s="681" t="s">
        <v>846</v>
      </c>
      <c r="C13" s="687"/>
      <c r="D13" s="688"/>
      <c r="E13" s="689"/>
      <c r="F13" s="684"/>
      <c r="G13" s="688"/>
      <c r="H13" s="689"/>
      <c r="I13" s="690"/>
      <c r="J13" s="686">
        <f t="shared" si="0"/>
        <v>0</v>
      </c>
    </row>
    <row r="14" spans="1:11" s="674" customFormat="1" ht="18" customHeight="1" x14ac:dyDescent="0.2">
      <c r="A14" s="673"/>
      <c r="B14" s="681" t="s">
        <v>847</v>
      </c>
      <c r="C14" s="691"/>
      <c r="D14" s="688"/>
      <c r="E14" s="689"/>
      <c r="F14" s="684"/>
      <c r="G14" s="684"/>
      <c r="H14" s="684"/>
      <c r="I14" s="690"/>
      <c r="J14" s="686">
        <f t="shared" si="0"/>
        <v>0</v>
      </c>
    </row>
    <row r="15" spans="1:11" s="674" customFormat="1" ht="18" customHeight="1" x14ac:dyDescent="0.2">
      <c r="A15" s="673"/>
      <c r="B15" s="681" t="s">
        <v>436</v>
      </c>
      <c r="C15" s="687"/>
      <c r="D15" s="688"/>
      <c r="E15" s="689"/>
      <c r="F15" s="684"/>
      <c r="G15" s="688"/>
      <c r="H15" s="684"/>
      <c r="I15" s="690"/>
      <c r="J15" s="686">
        <f t="shared" si="0"/>
        <v>0</v>
      </c>
    </row>
    <row r="16" spans="1:11" ht="18" customHeight="1" x14ac:dyDescent="0.2">
      <c r="A16" s="673"/>
      <c r="B16" s="681" t="s">
        <v>842</v>
      </c>
      <c r="C16" s="687"/>
      <c r="D16" s="688"/>
      <c r="E16" s="689"/>
      <c r="F16" s="684"/>
      <c r="G16" s="688"/>
      <c r="H16" s="689"/>
      <c r="I16" s="690"/>
      <c r="J16" s="686">
        <f t="shared" si="0"/>
        <v>0</v>
      </c>
    </row>
    <row r="17" spans="1:10" ht="18" customHeight="1" x14ac:dyDescent="0.2">
      <c r="A17" s="673"/>
      <c r="B17" s="681" t="s">
        <v>843</v>
      </c>
      <c r="C17" s="687"/>
      <c r="D17" s="688"/>
      <c r="E17" s="689"/>
      <c r="F17" s="684"/>
      <c r="G17" s="688"/>
      <c r="H17" s="689"/>
      <c r="I17" s="690"/>
      <c r="J17" s="686">
        <f t="shared" si="0"/>
        <v>0</v>
      </c>
    </row>
    <row r="18" spans="1:10" ht="18" customHeight="1" x14ac:dyDescent="0.2">
      <c r="A18" s="673"/>
      <c r="B18" s="681" t="s">
        <v>844</v>
      </c>
      <c r="C18" s="687"/>
      <c r="D18" s="688"/>
      <c r="E18" s="689"/>
      <c r="F18" s="684"/>
      <c r="G18" s="688"/>
      <c r="H18" s="689"/>
      <c r="I18" s="690"/>
      <c r="J18" s="686">
        <f t="shared" si="0"/>
        <v>0</v>
      </c>
    </row>
    <row r="19" spans="1:10" ht="18" customHeight="1" x14ac:dyDescent="0.2">
      <c r="A19" s="673"/>
      <c r="B19" s="681" t="s">
        <v>845</v>
      </c>
      <c r="C19" s="687"/>
      <c r="D19" s="688"/>
      <c r="E19" s="689"/>
      <c r="F19" s="684"/>
      <c r="G19" s="688"/>
      <c r="H19" s="689"/>
      <c r="I19" s="690"/>
      <c r="J19" s="686">
        <f t="shared" si="0"/>
        <v>0</v>
      </c>
    </row>
    <row r="20" spans="1:10" ht="18" customHeight="1" x14ac:dyDescent="0.2">
      <c r="A20" s="673"/>
      <c r="B20" s="681" t="s">
        <v>846</v>
      </c>
      <c r="C20" s="691"/>
      <c r="D20" s="689"/>
      <c r="E20" s="689"/>
      <c r="F20" s="684"/>
      <c r="G20" s="688"/>
      <c r="H20" s="689"/>
      <c r="I20" s="690"/>
      <c r="J20" s="686">
        <f t="shared" si="0"/>
        <v>0</v>
      </c>
    </row>
    <row r="21" spans="1:10" ht="18" customHeight="1" x14ac:dyDescent="0.2">
      <c r="A21" s="673"/>
      <c r="B21" s="681" t="s">
        <v>847</v>
      </c>
      <c r="C21" s="682"/>
      <c r="D21" s="683"/>
      <c r="E21" s="683"/>
      <c r="F21" s="684"/>
      <c r="G21" s="684"/>
      <c r="H21" s="684"/>
      <c r="I21" s="685"/>
      <c r="J21" s="686">
        <f t="shared" si="0"/>
        <v>0</v>
      </c>
    </row>
    <row r="22" spans="1:10" ht="18" customHeight="1" x14ac:dyDescent="0.2">
      <c r="A22" s="673"/>
      <c r="B22" s="681" t="s">
        <v>436</v>
      </c>
      <c r="C22" s="682"/>
      <c r="D22" s="683"/>
      <c r="E22" s="683"/>
      <c r="F22" s="684"/>
      <c r="G22" s="688"/>
      <c r="H22" s="684"/>
      <c r="I22" s="685"/>
      <c r="J22" s="686">
        <f t="shared" si="0"/>
        <v>0</v>
      </c>
    </row>
    <row r="23" spans="1:10" ht="18" customHeight="1" thickBot="1" x14ac:dyDescent="0.25">
      <c r="A23" s="675"/>
      <c r="B23" s="675"/>
      <c r="C23" s="692"/>
      <c r="D23" s="693"/>
      <c r="E23" s="693"/>
      <c r="F23" s="694"/>
      <c r="G23" s="693"/>
      <c r="H23" s="693"/>
      <c r="I23" s="695"/>
      <c r="J23" s="696"/>
    </row>
    <row r="24" spans="1:10" ht="18" customHeight="1" thickBot="1" x14ac:dyDescent="0.25">
      <c r="A24" s="697"/>
      <c r="B24" s="697"/>
      <c r="C24" s="698"/>
      <c r="D24" s="698"/>
      <c r="E24" s="698"/>
      <c r="F24" s="698"/>
      <c r="G24" s="698"/>
      <c r="H24" s="698"/>
      <c r="I24" s="699" t="s">
        <v>98</v>
      </c>
      <c r="J24" s="700">
        <f>SUM(J9:J23)</f>
        <v>0</v>
      </c>
    </row>
    <row r="25" spans="1:10" ht="15" thickTop="1" x14ac:dyDescent="0.2"/>
    <row r="26" spans="1:10" x14ac:dyDescent="0.2">
      <c r="J26" s="701"/>
    </row>
  </sheetData>
  <pageMargins left="0.70866141732283472" right="0.70866141732283472" top="0.78740157480314965" bottom="0.78740157480314965" header="0.31496062992125984" footer="0.31496062992125984"/>
  <pageSetup paperSize="9" scale="92" orientation="landscape" r:id="rId1"/>
  <headerFooter>
    <oddFooter>&amp;C&amp;A &amp;P / &amp;N&amp;R&amp;F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1"/>
  <dimension ref="A1:L13"/>
  <sheetViews>
    <sheetView zoomScaleNormal="100" workbookViewId="0">
      <selection activeCell="F12" sqref="F12:F13"/>
    </sheetView>
  </sheetViews>
  <sheetFormatPr baseColWidth="10" defaultColWidth="11.42578125" defaultRowHeight="12.75" x14ac:dyDescent="0.2"/>
  <cols>
    <col min="2" max="2" width="12.7109375" customWidth="1"/>
    <col min="3" max="3" width="27.85546875" customWidth="1"/>
    <col min="4" max="9" width="11.5703125" customWidth="1"/>
  </cols>
  <sheetData>
    <row r="1" spans="1:12" ht="16.5" customHeight="1" thickBot="1" x14ac:dyDescent="0.3">
      <c r="A1" s="1" t="str">
        <f>'Kostenzusammenstellung '!A1</f>
        <v>MEX 23 20. - 22.10.2023</v>
      </c>
      <c r="C1" s="88"/>
      <c r="I1" s="2"/>
    </row>
    <row r="2" spans="1:12" ht="16.5" customHeight="1" x14ac:dyDescent="0.25">
      <c r="A2" s="88"/>
      <c r="C2" s="88"/>
      <c r="F2" s="996"/>
      <c r="G2" s="936" t="s">
        <v>24</v>
      </c>
    </row>
    <row r="3" spans="1:12" ht="19.5" customHeight="1" x14ac:dyDescent="0.25">
      <c r="A3" s="88" t="s">
        <v>848</v>
      </c>
      <c r="C3" s="88"/>
      <c r="E3" s="2"/>
      <c r="F3" s="626" t="s">
        <v>849</v>
      </c>
      <c r="G3" s="994">
        <v>0.17</v>
      </c>
    </row>
    <row r="4" spans="1:12" ht="18.75" customHeight="1" thickBot="1" x14ac:dyDescent="0.3">
      <c r="B4" s="88"/>
      <c r="C4" s="88"/>
      <c r="E4" s="37"/>
      <c r="F4" s="627" t="s">
        <v>36</v>
      </c>
      <c r="G4" s="995">
        <v>0.24</v>
      </c>
    </row>
    <row r="5" spans="1:12" ht="13.5" customHeight="1" thickBot="1" x14ac:dyDescent="0.3">
      <c r="B5" s="88"/>
      <c r="C5" s="88"/>
      <c r="E5" s="37"/>
    </row>
    <row r="6" spans="1:12" ht="31.5" customHeight="1" x14ac:dyDescent="0.2">
      <c r="A6" s="997" t="s">
        <v>850</v>
      </c>
      <c r="B6" s="998" t="s">
        <v>851</v>
      </c>
      <c r="C6" s="999"/>
      <c r="D6" s="957" t="s">
        <v>655</v>
      </c>
      <c r="E6" s="957" t="s">
        <v>852</v>
      </c>
      <c r="F6" s="957" t="s">
        <v>853</v>
      </c>
      <c r="G6" s="957" t="s">
        <v>854</v>
      </c>
      <c r="H6" s="935" t="s">
        <v>658</v>
      </c>
      <c r="I6" s="936" t="s">
        <v>443</v>
      </c>
    </row>
    <row r="7" spans="1:12" ht="18" customHeight="1" x14ac:dyDescent="0.2">
      <c r="A7" s="172"/>
      <c r="B7" s="379" t="s">
        <v>855</v>
      </c>
      <c r="C7" s="380"/>
      <c r="D7" s="381">
        <v>37.29</v>
      </c>
      <c r="E7" s="151"/>
      <c r="F7" s="105"/>
      <c r="G7" s="106">
        <f>D7*E7*$G$3</f>
        <v>0</v>
      </c>
      <c r="H7" s="106">
        <f>D7*F7*$G$4</f>
        <v>0</v>
      </c>
      <c r="I7" s="1078">
        <f t="shared" ref="I7:I8" si="0">G7+H7</f>
        <v>0</v>
      </c>
      <c r="K7" s="227"/>
      <c r="L7" s="227"/>
    </row>
    <row r="8" spans="1:12" ht="18" customHeight="1" x14ac:dyDescent="0.2">
      <c r="A8" s="172"/>
      <c r="B8" s="382" t="s">
        <v>856</v>
      </c>
      <c r="C8" s="383"/>
      <c r="D8" s="15">
        <v>64.459999999999994</v>
      </c>
      <c r="E8" s="151"/>
      <c r="F8" s="107"/>
      <c r="G8" s="106">
        <f t="shared" ref="G8" si="1">D8*E8*$G$3</f>
        <v>0</v>
      </c>
      <c r="H8" s="106">
        <f t="shared" ref="H8" si="2">D8*F8*$G$4</f>
        <v>0</v>
      </c>
      <c r="I8" s="1079">
        <f t="shared" si="0"/>
        <v>0</v>
      </c>
      <c r="K8" s="227"/>
      <c r="L8" s="227"/>
    </row>
    <row r="9" spans="1:12" ht="18" customHeight="1" x14ac:dyDescent="0.2">
      <c r="A9" s="172"/>
      <c r="B9" s="382" t="s">
        <v>857</v>
      </c>
      <c r="C9" s="383"/>
      <c r="D9" s="15">
        <v>21.11</v>
      </c>
      <c r="E9" s="151">
        <v>3</v>
      </c>
      <c r="F9" s="107">
        <v>1</v>
      </c>
      <c r="G9" s="106">
        <f t="shared" ref="G9" si="3">D9*E9*$G$3</f>
        <v>10.7661</v>
      </c>
      <c r="H9" s="106">
        <f t="shared" ref="H9" si="4">D9*F9*$G$4</f>
        <v>5.0663999999999998</v>
      </c>
      <c r="I9" s="1079">
        <f t="shared" ref="I9" si="5">G9+H9</f>
        <v>15.8325</v>
      </c>
      <c r="K9" s="227"/>
      <c r="L9" s="227"/>
    </row>
    <row r="10" spans="1:12" ht="18" customHeight="1" thickBot="1" x14ac:dyDescent="0.25">
      <c r="A10" s="540"/>
      <c r="B10" s="541"/>
      <c r="C10" s="542"/>
      <c r="D10" s="543"/>
      <c r="E10" s="544"/>
      <c r="F10" s="107"/>
      <c r="G10" s="106"/>
      <c r="H10" s="106"/>
      <c r="I10" s="1079"/>
    </row>
    <row r="11" spans="1:12" ht="18" customHeight="1" thickBot="1" x14ac:dyDescent="0.25">
      <c r="A11" s="176"/>
      <c r="B11" s="173"/>
      <c r="C11" s="173"/>
      <c r="D11" s="173"/>
      <c r="E11" s="173"/>
      <c r="F11" s="173"/>
      <c r="G11" s="174"/>
      <c r="H11" s="175" t="s">
        <v>98</v>
      </c>
      <c r="I11" s="177">
        <f>SUM(I7:I8)</f>
        <v>0</v>
      </c>
    </row>
    <row r="12" spans="1:12" ht="13.5" thickTop="1" x14ac:dyDescent="0.2"/>
    <row r="13" spans="1:12" x14ac:dyDescent="0.2">
      <c r="B13" s="288"/>
    </row>
  </sheetData>
  <sheetProtection formatCells="0" formatColumns="0" formatRows="0" insertColumns="0" insertRows="0" deleteColumns="0" deleteRows="0"/>
  <protectedRanges>
    <protectedRange sqref="E7:F8 E10:F11" name="Bereich1"/>
    <protectedRange sqref="E9:F9" name="Bereich1_1"/>
  </protectedRanges>
  <customSheetViews>
    <customSheetView guid="{5C32C84F-22BC-44CA-AD2B-12D34D143DA0}">
      <selection activeCell="D26" sqref="D26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2"/>
  <dimension ref="A1:M28"/>
  <sheetViews>
    <sheetView zoomScaleNormal="100" workbookViewId="0">
      <selection activeCell="P18" sqref="P18"/>
    </sheetView>
  </sheetViews>
  <sheetFormatPr baseColWidth="10" defaultColWidth="11.42578125" defaultRowHeight="12.75" x14ac:dyDescent="0.2"/>
  <cols>
    <col min="1" max="1" width="14.7109375" style="5" customWidth="1"/>
    <col min="2" max="2" width="45" customWidth="1"/>
    <col min="3" max="3" width="11.140625" customWidth="1"/>
    <col min="4" max="8" width="11.5703125" customWidth="1"/>
    <col min="9" max="9" width="12.140625" customWidth="1"/>
    <col min="10" max="13" width="11.42578125" hidden="1" customWidth="1"/>
  </cols>
  <sheetData>
    <row r="1" spans="1:13" ht="16.5" customHeight="1" thickBot="1" x14ac:dyDescent="0.3">
      <c r="A1" s="1" t="str">
        <f>'Kostenzusammenstellung '!A1</f>
        <v>MEX 23 20. - 22.10.2023</v>
      </c>
      <c r="G1" s="37"/>
    </row>
    <row r="2" spans="1:13" ht="16.5" customHeight="1" thickBot="1" x14ac:dyDescent="0.25">
      <c r="D2" s="99"/>
      <c r="E2" s="1179" t="s">
        <v>432</v>
      </c>
      <c r="F2" s="1180"/>
      <c r="G2" s="1181"/>
    </row>
    <row r="3" spans="1:13" ht="27" customHeight="1" thickBot="1" x14ac:dyDescent="0.3">
      <c r="A3" s="3" t="s">
        <v>858</v>
      </c>
      <c r="D3" s="818" t="s">
        <v>434</v>
      </c>
      <c r="E3" s="258" t="s">
        <v>435</v>
      </c>
      <c r="F3" s="258" t="s">
        <v>436</v>
      </c>
      <c r="G3" s="943" t="s">
        <v>437</v>
      </c>
      <c r="H3" s="1080"/>
    </row>
    <row r="4" spans="1:13" ht="15" customHeight="1" thickBot="1" x14ac:dyDescent="0.25">
      <c r="A4" s="39"/>
      <c r="B4" s="39"/>
      <c r="C4" s="836" t="s">
        <v>439</v>
      </c>
      <c r="D4" s="372">
        <v>22.85</v>
      </c>
      <c r="E4" s="373">
        <v>25.94</v>
      </c>
      <c r="F4" s="373">
        <v>32.11</v>
      </c>
      <c r="G4" s="374">
        <v>35.200000000000003</v>
      </c>
      <c r="H4" s="1080"/>
      <c r="J4" s="147">
        <v>16.59</v>
      </c>
      <c r="K4" s="147">
        <v>20.73</v>
      </c>
      <c r="L4" s="147">
        <v>29.03</v>
      </c>
      <c r="M4" s="147">
        <v>33.17</v>
      </c>
    </row>
    <row r="5" spans="1:13" ht="15" customHeight="1" thickBot="1" x14ac:dyDescent="0.25">
      <c r="A5" s="39"/>
      <c r="B5" s="39"/>
      <c r="C5" s="39"/>
      <c r="D5" s="39"/>
      <c r="E5" s="39"/>
      <c r="F5" s="39"/>
      <c r="G5" s="39"/>
      <c r="H5" s="39"/>
      <c r="J5" s="147"/>
      <c r="K5" s="147"/>
      <c r="L5" s="147"/>
      <c r="M5" s="147"/>
    </row>
    <row r="6" spans="1:13" ht="15" customHeight="1" x14ac:dyDescent="0.2">
      <c r="A6" s="39"/>
      <c r="B6" s="39"/>
      <c r="D6" s="292"/>
      <c r="E6" s="664" t="s">
        <v>859</v>
      </c>
      <c r="F6" s="665" t="s">
        <v>860</v>
      </c>
      <c r="G6" s="1080"/>
      <c r="H6" s="1080"/>
      <c r="J6" s="146">
        <v>25.76</v>
      </c>
      <c r="K6" s="146">
        <v>32.19</v>
      </c>
      <c r="L6" s="146">
        <v>45.07</v>
      </c>
      <c r="M6" s="146">
        <v>51.5</v>
      </c>
    </row>
    <row r="7" spans="1:13" ht="22.5" customHeight="1" thickBot="1" x14ac:dyDescent="0.25">
      <c r="A7" s="39"/>
      <c r="B7" s="39"/>
      <c r="D7" s="292"/>
      <c r="E7" s="1000">
        <v>0.13</v>
      </c>
      <c r="F7" s="1001">
        <v>0.24</v>
      </c>
      <c r="G7" s="1080"/>
      <c r="H7" s="1080"/>
      <c r="J7" s="146"/>
      <c r="K7" s="146"/>
      <c r="L7" s="146"/>
      <c r="M7" s="146"/>
    </row>
    <row r="8" spans="1:13" ht="22.5" customHeight="1" thickBot="1" x14ac:dyDescent="0.25">
      <c r="A8" s="39"/>
      <c r="B8" s="39"/>
      <c r="C8" s="40"/>
      <c r="D8" s="46"/>
      <c r="E8" s="8"/>
      <c r="F8" s="8"/>
      <c r="G8" s="8"/>
      <c r="H8" s="8"/>
      <c r="J8" s="146"/>
      <c r="K8" s="146"/>
      <c r="L8" s="146"/>
      <c r="M8" s="146"/>
    </row>
    <row r="9" spans="1:13" ht="20.25" customHeight="1" x14ac:dyDescent="0.2">
      <c r="A9" s="1002" t="s">
        <v>409</v>
      </c>
      <c r="B9" s="999" t="s">
        <v>410</v>
      </c>
      <c r="C9" s="957" t="s">
        <v>655</v>
      </c>
      <c r="D9" s="957" t="s">
        <v>852</v>
      </c>
      <c r="E9" s="957" t="s">
        <v>36</v>
      </c>
      <c r="F9" s="935" t="s">
        <v>861</v>
      </c>
      <c r="G9" s="935" t="s">
        <v>862</v>
      </c>
      <c r="H9" s="936" t="s">
        <v>443</v>
      </c>
    </row>
    <row r="10" spans="1:13" ht="18" customHeight="1" x14ac:dyDescent="0.2">
      <c r="A10" s="113"/>
      <c r="B10" s="27" t="s">
        <v>863</v>
      </c>
      <c r="C10" s="329">
        <v>64.7</v>
      </c>
      <c r="D10" s="107"/>
      <c r="E10" s="19"/>
      <c r="F10" s="294">
        <f t="shared" ref="F10:F21" si="0">C10*$E$7*D10</f>
        <v>0</v>
      </c>
      <c r="G10" s="294">
        <f t="shared" ref="G10:G21" si="1">C10*$F$7*E10</f>
        <v>0</v>
      </c>
      <c r="H10" s="194">
        <f t="shared" ref="H10:H13" si="2">F10+G10</f>
        <v>0</v>
      </c>
      <c r="I10" s="8"/>
      <c r="J10" s="8"/>
    </row>
    <row r="11" spans="1:13" ht="18" customHeight="1" x14ac:dyDescent="0.2">
      <c r="A11" s="26"/>
      <c r="B11" s="27" t="s">
        <v>864</v>
      </c>
      <c r="C11" s="329">
        <v>10.33</v>
      </c>
      <c r="D11" s="107"/>
      <c r="E11" s="19"/>
      <c r="F11" s="294">
        <f t="shared" si="0"/>
        <v>0</v>
      </c>
      <c r="G11" s="294">
        <f t="shared" si="1"/>
        <v>0</v>
      </c>
      <c r="H11" s="194">
        <f t="shared" si="2"/>
        <v>0</v>
      </c>
      <c r="I11" s="8"/>
      <c r="J11" s="8"/>
    </row>
    <row r="12" spans="1:13" ht="18" customHeight="1" x14ac:dyDescent="0.2">
      <c r="A12" s="26"/>
      <c r="B12" s="27" t="s">
        <v>865</v>
      </c>
      <c r="C12" s="329">
        <v>10.66</v>
      </c>
      <c r="D12" s="107"/>
      <c r="E12" s="19"/>
      <c r="F12" s="294">
        <f t="shared" si="0"/>
        <v>0</v>
      </c>
      <c r="G12" s="294">
        <f t="shared" si="1"/>
        <v>0</v>
      </c>
      <c r="H12" s="194">
        <f t="shared" ref="H12" si="3">F12+G12</f>
        <v>0</v>
      </c>
      <c r="I12" s="8"/>
      <c r="J12" s="8"/>
    </row>
    <row r="13" spans="1:13" ht="18" customHeight="1" x14ac:dyDescent="0.2">
      <c r="A13" s="113"/>
      <c r="B13" s="27" t="s">
        <v>866</v>
      </c>
      <c r="C13" s="329">
        <v>28.93</v>
      </c>
      <c r="D13" s="107"/>
      <c r="E13" s="19"/>
      <c r="F13" s="294">
        <f t="shared" si="0"/>
        <v>0</v>
      </c>
      <c r="G13" s="294">
        <f t="shared" si="1"/>
        <v>0</v>
      </c>
      <c r="H13" s="194">
        <f t="shared" si="2"/>
        <v>0</v>
      </c>
      <c r="I13" s="8"/>
      <c r="J13" s="8"/>
    </row>
    <row r="14" spans="1:13" ht="18" customHeight="1" x14ac:dyDescent="0.2">
      <c r="A14" s="113"/>
      <c r="B14" s="27" t="s">
        <v>867</v>
      </c>
      <c r="C14" s="329">
        <v>98.04</v>
      </c>
      <c r="D14" s="107"/>
      <c r="E14" s="19"/>
      <c r="F14" s="294">
        <f t="shared" si="0"/>
        <v>0</v>
      </c>
      <c r="G14" s="294">
        <f t="shared" si="1"/>
        <v>0</v>
      </c>
      <c r="H14" s="194">
        <f t="shared" ref="H14" si="4">F14+G14</f>
        <v>0</v>
      </c>
      <c r="I14" s="8"/>
      <c r="J14" s="8"/>
    </row>
    <row r="15" spans="1:13" ht="18" customHeight="1" x14ac:dyDescent="0.2">
      <c r="A15" s="113"/>
      <c r="B15" s="27" t="s">
        <v>868</v>
      </c>
      <c r="C15" s="329">
        <v>3.29</v>
      </c>
      <c r="D15" s="107"/>
      <c r="E15" s="19"/>
      <c r="F15" s="294">
        <f t="shared" si="0"/>
        <v>0</v>
      </c>
      <c r="G15" s="294">
        <f t="shared" si="1"/>
        <v>0</v>
      </c>
      <c r="H15" s="194">
        <f>F15+G15</f>
        <v>0</v>
      </c>
      <c r="I15" s="8"/>
      <c r="J15" s="8"/>
    </row>
    <row r="16" spans="1:13" ht="18" customHeight="1" x14ac:dyDescent="0.2">
      <c r="A16" s="113"/>
      <c r="B16" s="27" t="s">
        <v>869</v>
      </c>
      <c r="C16" s="329">
        <v>6.57</v>
      </c>
      <c r="D16" s="107"/>
      <c r="E16" s="19"/>
      <c r="F16" s="294">
        <f t="shared" si="0"/>
        <v>0</v>
      </c>
      <c r="G16" s="294">
        <f t="shared" si="1"/>
        <v>0</v>
      </c>
      <c r="H16" s="194">
        <f>F16+G16</f>
        <v>0</v>
      </c>
      <c r="I16" s="8"/>
      <c r="J16" s="8"/>
    </row>
    <row r="17" spans="1:10" ht="18" customHeight="1" x14ac:dyDescent="0.2">
      <c r="A17" s="26"/>
      <c r="B17" s="27" t="s">
        <v>870</v>
      </c>
      <c r="C17" s="329">
        <v>3.28</v>
      </c>
      <c r="D17" s="107"/>
      <c r="E17" s="19"/>
      <c r="F17" s="294">
        <f t="shared" si="0"/>
        <v>0</v>
      </c>
      <c r="G17" s="294">
        <f t="shared" si="1"/>
        <v>0</v>
      </c>
      <c r="H17" s="194">
        <f>F17+G17</f>
        <v>0</v>
      </c>
      <c r="I17" s="8"/>
      <c r="J17" s="8"/>
    </row>
    <row r="18" spans="1:10" ht="18" customHeight="1" x14ac:dyDescent="0.2">
      <c r="A18" s="26"/>
      <c r="B18" s="510" t="s">
        <v>871</v>
      </c>
      <c r="C18" s="329">
        <v>10.44</v>
      </c>
      <c r="D18" s="1149">
        <v>1</v>
      </c>
      <c r="E18" s="107">
        <v>1</v>
      </c>
      <c r="F18" s="294">
        <f t="shared" si="0"/>
        <v>1.3572</v>
      </c>
      <c r="G18" s="294">
        <f t="shared" si="1"/>
        <v>2.5055999999999998</v>
      </c>
      <c r="H18" s="194">
        <f t="shared" ref="H18:H21" si="5">F18+G18</f>
        <v>3.8628</v>
      </c>
      <c r="I18" s="1147" t="s">
        <v>1244</v>
      </c>
      <c r="J18" s="8"/>
    </row>
    <row r="19" spans="1:10" ht="18" customHeight="1" x14ac:dyDescent="0.2">
      <c r="A19" s="26"/>
      <c r="B19" s="510" t="s">
        <v>872</v>
      </c>
      <c r="C19" s="329">
        <v>3.5</v>
      </c>
      <c r="D19" s="1149">
        <v>1</v>
      </c>
      <c r="E19" s="107">
        <v>1</v>
      </c>
      <c r="F19" s="294">
        <f t="shared" si="0"/>
        <v>0.45500000000000002</v>
      </c>
      <c r="G19" s="294">
        <f t="shared" si="1"/>
        <v>0.84</v>
      </c>
      <c r="H19" s="194">
        <f t="shared" si="5"/>
        <v>1.2949999999999999</v>
      </c>
      <c r="I19" s="1147" t="s">
        <v>1244</v>
      </c>
      <c r="J19" s="8"/>
    </row>
    <row r="20" spans="1:10" ht="18" customHeight="1" x14ac:dyDescent="0.2">
      <c r="A20" s="26"/>
      <c r="B20" s="510" t="s">
        <v>873</v>
      </c>
      <c r="C20" s="329">
        <v>3.5</v>
      </c>
      <c r="D20" s="1149">
        <v>1</v>
      </c>
      <c r="E20" s="107">
        <v>1</v>
      </c>
      <c r="F20" s="294">
        <f t="shared" si="0"/>
        <v>0.45500000000000002</v>
      </c>
      <c r="G20" s="294">
        <f t="shared" si="1"/>
        <v>0.84</v>
      </c>
      <c r="H20" s="194">
        <f t="shared" si="5"/>
        <v>1.2949999999999999</v>
      </c>
      <c r="I20" s="1147" t="s">
        <v>1244</v>
      </c>
      <c r="J20" s="8"/>
    </row>
    <row r="21" spans="1:10" ht="18" customHeight="1" x14ac:dyDescent="0.2">
      <c r="A21" s="26"/>
      <c r="B21" s="510" t="s">
        <v>874</v>
      </c>
      <c r="C21" s="329">
        <v>4.5</v>
      </c>
      <c r="D21" s="1149">
        <v>1</v>
      </c>
      <c r="E21" s="107">
        <v>1</v>
      </c>
      <c r="F21" s="294">
        <f t="shared" si="0"/>
        <v>0.58499999999999996</v>
      </c>
      <c r="G21" s="294">
        <f t="shared" si="1"/>
        <v>1.08</v>
      </c>
      <c r="H21" s="194">
        <f t="shared" si="5"/>
        <v>1.665</v>
      </c>
      <c r="I21" s="1147" t="s">
        <v>1244</v>
      </c>
      <c r="J21" s="8"/>
    </row>
    <row r="22" spans="1:10" ht="18" customHeight="1" thickBot="1" x14ac:dyDescent="0.25">
      <c r="A22" s="165"/>
      <c r="B22" s="30"/>
      <c r="C22" s="328"/>
      <c r="D22" s="166"/>
      <c r="E22" s="30"/>
      <c r="F22" s="293"/>
      <c r="G22" s="83"/>
      <c r="H22" s="195"/>
      <c r="I22" s="1150"/>
      <c r="J22" s="8"/>
    </row>
    <row r="23" spans="1:10" ht="18" customHeight="1" thickBot="1" x14ac:dyDescent="0.25">
      <c r="G23" s="2" t="s">
        <v>98</v>
      </c>
      <c r="H23" s="716">
        <f>SUM(H10:H22)</f>
        <v>8.117799999999999</v>
      </c>
      <c r="I23" s="8"/>
      <c r="J23" s="8"/>
    </row>
    <row r="24" spans="1:10" ht="18" customHeight="1" thickTop="1" x14ac:dyDescent="0.2">
      <c r="I24" s="8"/>
    </row>
    <row r="26" spans="1:10" x14ac:dyDescent="0.2">
      <c r="B26" s="509"/>
      <c r="C26" s="509"/>
    </row>
    <row r="27" spans="1:10" x14ac:dyDescent="0.2">
      <c r="B27" s="509"/>
      <c r="C27" s="509"/>
    </row>
    <row r="28" spans="1:10" x14ac:dyDescent="0.2">
      <c r="B28" s="509"/>
      <c r="C28" s="509"/>
    </row>
  </sheetData>
  <sheetProtection formatCells="0" formatColumns="0" formatRows="0" insertColumns="0" insertRows="0" deleteColumns="0" deleteRows="0"/>
  <protectedRanges>
    <protectedRange sqref="B3 E8:H8 A4:B8 C6:D8 I8:I17 A10:A24 C5:H5 D10:E24 I23:I25" name="Bereich1"/>
    <protectedRange sqref="C2:C3" name="Bereich1_2"/>
    <protectedRange sqref="D3:G3 E2:G2" name="Bereich1_1_1_1_1_1"/>
    <protectedRange sqref="I18:I22" name="Bereich1_4"/>
  </protectedRanges>
  <customSheetViews>
    <customSheetView guid="{5C32C84F-22BC-44CA-AD2B-12D34D143DA0}" hiddenColumns="1">
      <selection activeCell="D27" sqref="D27"/>
      <pageMargins left="0" right="0" top="0" bottom="0" header="0" footer="0"/>
      <pageSetup paperSize="9" orientation="landscape" r:id="rId1"/>
      <headerFooter alignWithMargins="0">
        <oddFooter>&amp;C&amp;A &amp;P / &amp;N&amp;R&amp;F</oddFooter>
      </headerFooter>
    </customSheetView>
  </customSheetViews>
  <mergeCells count="1">
    <mergeCell ref="E2:G2"/>
  </mergeCell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3"/>
  <dimension ref="A1:T89"/>
  <sheetViews>
    <sheetView topLeftCell="A4" zoomScaleNormal="100" workbookViewId="0">
      <selection activeCell="M94" sqref="M94"/>
    </sheetView>
  </sheetViews>
  <sheetFormatPr baseColWidth="10" defaultColWidth="11.42578125" defaultRowHeight="12.75" x14ac:dyDescent="0.2"/>
  <cols>
    <col min="1" max="1" width="35.140625" customWidth="1"/>
    <col min="2" max="2" width="16.42578125" customWidth="1"/>
    <col min="3" max="3" width="13.7109375" bestFit="1" customWidth="1"/>
    <col min="4" max="4" width="9.28515625" bestFit="1" customWidth="1"/>
    <col min="5" max="9" width="9.140625" customWidth="1"/>
    <col min="10" max="14" width="8.85546875" customWidth="1"/>
    <col min="15" max="15" width="11.5703125" bestFit="1" customWidth="1"/>
    <col min="16" max="16" width="17" customWidth="1"/>
    <col min="18" max="18" width="11.42578125" customWidth="1"/>
    <col min="19" max="20" width="11.42578125" style="37"/>
  </cols>
  <sheetData>
    <row r="1" spans="1:20" ht="15.75" x14ac:dyDescent="0.25">
      <c r="A1" s="87" t="str">
        <f>'Kostenzusammenstellung '!A1</f>
        <v>MEX 23 20. - 22.10.2023</v>
      </c>
      <c r="P1" s="232"/>
    </row>
    <row r="3" spans="1:20" ht="18.75" thickBot="1" x14ac:dyDescent="0.3">
      <c r="A3" s="283" t="s">
        <v>875</v>
      </c>
    </row>
    <row r="4" spans="1:20" ht="13.5" customHeight="1" thickBot="1" x14ac:dyDescent="0.25">
      <c r="B4" s="1005" t="s">
        <v>876</v>
      </c>
      <c r="E4" s="99"/>
      <c r="F4" s="1182" t="s">
        <v>432</v>
      </c>
      <c r="G4" s="1183"/>
      <c r="H4" s="1183"/>
      <c r="I4" s="1184"/>
    </row>
    <row r="5" spans="1:20" ht="26.25" thickBot="1" x14ac:dyDescent="0.25">
      <c r="A5" s="428" t="s">
        <v>877</v>
      </c>
      <c r="B5" s="663"/>
      <c r="E5" s="818" t="s">
        <v>434</v>
      </c>
      <c r="F5" s="258" t="s">
        <v>435</v>
      </c>
      <c r="G5" s="258" t="s">
        <v>436</v>
      </c>
      <c r="H5" s="942" t="s">
        <v>437</v>
      </c>
      <c r="I5" s="943" t="s">
        <v>438</v>
      </c>
    </row>
    <row r="6" spans="1:20" x14ac:dyDescent="0.2">
      <c r="A6" s="429" t="s">
        <v>878</v>
      </c>
      <c r="B6" s="1003">
        <v>0.21</v>
      </c>
      <c r="D6" s="823" t="s">
        <v>439</v>
      </c>
      <c r="E6" s="260">
        <v>25.72</v>
      </c>
      <c r="F6" s="152">
        <v>29.2</v>
      </c>
      <c r="G6" s="152">
        <v>36.14</v>
      </c>
      <c r="H6" s="940">
        <v>39.619999999999997</v>
      </c>
      <c r="I6" s="261">
        <v>53.52</v>
      </c>
    </row>
    <row r="7" spans="1:20" x14ac:dyDescent="0.2">
      <c r="A7" s="429" t="s">
        <v>879</v>
      </c>
      <c r="B7" s="1003">
        <v>0.16</v>
      </c>
      <c r="D7" s="824" t="s">
        <v>642</v>
      </c>
      <c r="E7" s="948">
        <v>30.98</v>
      </c>
      <c r="F7" s="746">
        <v>35.17</v>
      </c>
      <c r="G7" s="746">
        <v>43.54</v>
      </c>
      <c r="H7" s="817">
        <v>47.42</v>
      </c>
      <c r="I7" s="949">
        <v>64.47</v>
      </c>
    </row>
    <row r="8" spans="1:20" ht="13.5" thickBot="1" x14ac:dyDescent="0.25">
      <c r="A8" s="429" t="s">
        <v>880</v>
      </c>
      <c r="B8" s="1003">
        <v>0.18</v>
      </c>
      <c r="D8" s="825" t="s">
        <v>643</v>
      </c>
      <c r="E8" s="950">
        <v>31.53</v>
      </c>
      <c r="F8" s="951">
        <v>35.909999999999997</v>
      </c>
      <c r="G8" s="951">
        <v>44.68</v>
      </c>
      <c r="H8" s="952">
        <v>49.05</v>
      </c>
      <c r="I8" s="953">
        <v>66.569999999999993</v>
      </c>
    </row>
    <row r="9" spans="1:20" ht="13.5" thickBot="1" x14ac:dyDescent="0.25">
      <c r="A9" s="430" t="s">
        <v>881</v>
      </c>
      <c r="B9" s="1004">
        <v>0.36</v>
      </c>
    </row>
    <row r="10" spans="1:20" ht="13.5" thickBot="1" x14ac:dyDescent="0.25"/>
    <row r="11" spans="1:20" ht="18" x14ac:dyDescent="0.25">
      <c r="A11" s="233" t="s">
        <v>882</v>
      </c>
      <c r="B11" s="234"/>
      <c r="C11" s="234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6"/>
      <c r="Q11" s="37"/>
      <c r="R11" s="37"/>
      <c r="S11"/>
      <c r="T11"/>
    </row>
    <row r="12" spans="1:20" ht="26.25" thickBot="1" x14ac:dyDescent="0.25">
      <c r="A12" s="431" t="s">
        <v>851</v>
      </c>
      <c r="B12" s="433" t="s">
        <v>883</v>
      </c>
      <c r="C12" s="433" t="s">
        <v>768</v>
      </c>
      <c r="D12" s="433" t="s">
        <v>333</v>
      </c>
      <c r="E12" s="433" t="s">
        <v>31</v>
      </c>
      <c r="F12" s="433" t="s">
        <v>884</v>
      </c>
      <c r="G12" s="433" t="s">
        <v>885</v>
      </c>
      <c r="H12" s="433" t="s">
        <v>36</v>
      </c>
      <c r="I12" s="433" t="s">
        <v>886</v>
      </c>
      <c r="J12" s="433" t="s">
        <v>887</v>
      </c>
      <c r="K12" s="433" t="s">
        <v>888</v>
      </c>
      <c r="L12" s="433" t="s">
        <v>889</v>
      </c>
      <c r="M12" s="433" t="s">
        <v>772</v>
      </c>
      <c r="N12" s="434" t="s">
        <v>890</v>
      </c>
      <c r="Q12" s="37"/>
      <c r="R12" s="37"/>
      <c r="S12"/>
      <c r="T12"/>
    </row>
    <row r="13" spans="1:20" ht="15.95" customHeight="1" x14ac:dyDescent="0.2">
      <c r="A13" s="435" t="s">
        <v>891</v>
      </c>
      <c r="B13" s="436" t="s">
        <v>892</v>
      </c>
      <c r="C13" s="437">
        <v>68.83</v>
      </c>
      <c r="D13" s="438"/>
      <c r="E13" s="438"/>
      <c r="F13" s="438"/>
      <c r="G13" s="438"/>
      <c r="H13" s="438"/>
      <c r="I13" s="439">
        <f>C13*D13*$B$5</f>
        <v>0</v>
      </c>
      <c r="J13" s="439">
        <f>C13*E13*$B$6</f>
        <v>0</v>
      </c>
      <c r="K13" s="439">
        <f>C13*F13*$B$7</f>
        <v>0</v>
      </c>
      <c r="L13" s="439">
        <f>C13*G13*$B$8</f>
        <v>0</v>
      </c>
      <c r="M13" s="439">
        <f>C13*H13*$B$9</f>
        <v>0</v>
      </c>
      <c r="N13" s="440">
        <f>SUM(I13:M13)</f>
        <v>0</v>
      </c>
      <c r="O13" s="441"/>
      <c r="Q13" s="37"/>
      <c r="R13" s="442"/>
      <c r="S13"/>
      <c r="T13"/>
    </row>
    <row r="14" spans="1:20" ht="15.95" customHeight="1" x14ac:dyDescent="0.2">
      <c r="A14" s="113" t="s">
        <v>893</v>
      </c>
      <c r="B14" s="436" t="s">
        <v>894</v>
      </c>
      <c r="C14" s="437">
        <v>611.99</v>
      </c>
      <c r="D14" s="438"/>
      <c r="E14" s="438"/>
      <c r="F14" s="438"/>
      <c r="G14" s="438"/>
      <c r="H14" s="438"/>
      <c r="I14" s="439">
        <f t="shared" ref="I14:I36" si="0">C14*D14*$B$5</f>
        <v>0</v>
      </c>
      <c r="J14" s="439">
        <f t="shared" ref="J14:J35" si="1">C14*E14*$B$6</f>
        <v>0</v>
      </c>
      <c r="K14" s="439">
        <f t="shared" ref="K14:K35" si="2">C14*F14*$B$7</f>
        <v>0</v>
      </c>
      <c r="L14" s="439">
        <f t="shared" ref="L14:L35" si="3">C14*G14*$B$8</f>
        <v>0</v>
      </c>
      <c r="M14" s="439">
        <f t="shared" ref="M14:M35" si="4">C14*H14*$B$9</f>
        <v>0</v>
      </c>
      <c r="N14" s="440">
        <f t="shared" ref="N14:N35" si="5">SUM(I14:M14)</f>
        <v>0</v>
      </c>
      <c r="O14" s="443"/>
      <c r="Q14" s="442"/>
      <c r="R14" s="442"/>
      <c r="S14"/>
      <c r="T14"/>
    </row>
    <row r="15" spans="1:20" ht="15.95" customHeight="1" x14ac:dyDescent="0.2">
      <c r="A15" s="113" t="s">
        <v>895</v>
      </c>
      <c r="B15" s="436" t="s">
        <v>896</v>
      </c>
      <c r="C15" s="437">
        <v>2.4700000000000002</v>
      </c>
      <c r="D15" s="438"/>
      <c r="E15" s="438"/>
      <c r="F15" s="438"/>
      <c r="G15" s="438"/>
      <c r="H15" s="438"/>
      <c r="I15" s="439">
        <f t="shared" si="0"/>
        <v>0</v>
      </c>
      <c r="J15" s="439">
        <f t="shared" si="1"/>
        <v>0</v>
      </c>
      <c r="K15" s="439">
        <f t="shared" si="2"/>
        <v>0</v>
      </c>
      <c r="L15" s="439">
        <f t="shared" si="3"/>
        <v>0</v>
      </c>
      <c r="M15" s="439">
        <f t="shared" si="4"/>
        <v>0</v>
      </c>
      <c r="N15" s="440">
        <f t="shared" si="5"/>
        <v>0</v>
      </c>
      <c r="O15" s="443"/>
      <c r="Q15" s="442"/>
      <c r="R15" s="442"/>
      <c r="S15"/>
      <c r="T15"/>
    </row>
    <row r="16" spans="1:20" ht="15.95" customHeight="1" x14ac:dyDescent="0.2">
      <c r="A16" s="113" t="s">
        <v>897</v>
      </c>
      <c r="B16" s="436" t="s">
        <v>898</v>
      </c>
      <c r="C16" s="444">
        <v>47.34</v>
      </c>
      <c r="D16" s="438"/>
      <c r="E16" s="438"/>
      <c r="F16" s="438"/>
      <c r="G16" s="438"/>
      <c r="H16" s="438"/>
      <c r="I16" s="439">
        <f t="shared" si="0"/>
        <v>0</v>
      </c>
      <c r="J16" s="439">
        <f t="shared" si="1"/>
        <v>0</v>
      </c>
      <c r="K16" s="439">
        <f t="shared" si="2"/>
        <v>0</v>
      </c>
      <c r="L16" s="439">
        <f t="shared" si="3"/>
        <v>0</v>
      </c>
      <c r="M16" s="439">
        <f t="shared" si="4"/>
        <v>0</v>
      </c>
      <c r="N16" s="440">
        <f t="shared" si="5"/>
        <v>0</v>
      </c>
      <c r="O16" s="443"/>
      <c r="Q16" s="442"/>
      <c r="R16" s="442"/>
      <c r="S16"/>
      <c r="T16"/>
    </row>
    <row r="17" spans="1:20" ht="15.95" customHeight="1" x14ac:dyDescent="0.2">
      <c r="A17" s="446" t="s">
        <v>899</v>
      </c>
      <c r="B17" s="447" t="s">
        <v>900</v>
      </c>
      <c r="C17" s="448">
        <v>16.670000000000002</v>
      </c>
      <c r="D17" s="449"/>
      <c r="E17" s="449"/>
      <c r="F17" s="449"/>
      <c r="G17" s="449"/>
      <c r="H17" s="449"/>
      <c r="I17" s="439">
        <f t="shared" si="0"/>
        <v>0</v>
      </c>
      <c r="J17" s="450">
        <f t="shared" si="1"/>
        <v>0</v>
      </c>
      <c r="K17" s="450">
        <f t="shared" si="2"/>
        <v>0</v>
      </c>
      <c r="L17" s="450">
        <f t="shared" si="3"/>
        <v>0</v>
      </c>
      <c r="M17" s="450">
        <f t="shared" si="4"/>
        <v>0</v>
      </c>
      <c r="N17" s="451">
        <f t="shared" si="5"/>
        <v>0</v>
      </c>
      <c r="O17" s="443"/>
      <c r="Q17" s="442"/>
      <c r="R17" s="442"/>
      <c r="S17"/>
      <c r="T17"/>
    </row>
    <row r="18" spans="1:20" ht="15.95" customHeight="1" x14ac:dyDescent="0.2">
      <c r="A18" s="110" t="s">
        <v>901</v>
      </c>
      <c r="B18" s="436" t="s">
        <v>902</v>
      </c>
      <c r="C18" s="437">
        <v>3.33</v>
      </c>
      <c r="D18" s="438"/>
      <c r="E18" s="438"/>
      <c r="F18" s="438"/>
      <c r="G18" s="438"/>
      <c r="H18" s="438"/>
      <c r="I18" s="439">
        <f t="shared" si="0"/>
        <v>0</v>
      </c>
      <c r="J18" s="439">
        <f>C18*E18*0.58</f>
        <v>0</v>
      </c>
      <c r="K18" s="439">
        <f t="shared" si="2"/>
        <v>0</v>
      </c>
      <c r="L18" s="439">
        <f>C18*G18*0.39</f>
        <v>0</v>
      </c>
      <c r="M18" s="439">
        <f t="shared" si="4"/>
        <v>0</v>
      </c>
      <c r="N18" s="440">
        <f t="shared" si="5"/>
        <v>0</v>
      </c>
      <c r="O18" s="443"/>
      <c r="Q18" s="442"/>
      <c r="R18" s="442"/>
      <c r="S18"/>
      <c r="T18"/>
    </row>
    <row r="19" spans="1:20" ht="15.95" customHeight="1" x14ac:dyDescent="0.2">
      <c r="A19" s="113" t="s">
        <v>903</v>
      </c>
      <c r="B19" s="436" t="s">
        <v>904</v>
      </c>
      <c r="C19" s="444">
        <v>5.26</v>
      </c>
      <c r="D19" s="438"/>
      <c r="E19" s="438"/>
      <c r="F19" s="438"/>
      <c r="G19" s="438"/>
      <c r="H19" s="438"/>
      <c r="I19" s="439">
        <f t="shared" si="0"/>
        <v>0</v>
      </c>
      <c r="J19" s="439">
        <f>C19*E19*0.58</f>
        <v>0</v>
      </c>
      <c r="K19" s="439">
        <f t="shared" si="2"/>
        <v>0</v>
      </c>
      <c r="L19" s="439">
        <f>C19*G19*0.39</f>
        <v>0</v>
      </c>
      <c r="M19" s="439">
        <f t="shared" si="4"/>
        <v>0</v>
      </c>
      <c r="N19" s="440">
        <f t="shared" si="5"/>
        <v>0</v>
      </c>
      <c r="O19" s="443"/>
      <c r="Q19" s="442"/>
      <c r="R19" s="442"/>
      <c r="S19"/>
      <c r="T19"/>
    </row>
    <row r="20" spans="1:20" ht="15.95" customHeight="1" x14ac:dyDescent="0.2">
      <c r="A20" s="113" t="s">
        <v>905</v>
      </c>
      <c r="B20" s="436" t="s">
        <v>906</v>
      </c>
      <c r="C20" s="444">
        <v>3.13</v>
      </c>
      <c r="D20" s="438"/>
      <c r="E20" s="438"/>
      <c r="F20" s="438"/>
      <c r="G20" s="438"/>
      <c r="H20" s="438"/>
      <c r="I20" s="439">
        <f t="shared" si="0"/>
        <v>0</v>
      </c>
      <c r="J20" s="439">
        <f>C20*E20*0.58</f>
        <v>0</v>
      </c>
      <c r="K20" s="439">
        <f t="shared" si="2"/>
        <v>0</v>
      </c>
      <c r="L20" s="439">
        <f>C20*G20*0.39</f>
        <v>0</v>
      </c>
      <c r="M20" s="439">
        <f t="shared" si="4"/>
        <v>0</v>
      </c>
      <c r="N20" s="440">
        <f t="shared" si="5"/>
        <v>0</v>
      </c>
      <c r="O20" s="443"/>
      <c r="Q20" s="442"/>
      <c r="R20" s="442"/>
      <c r="S20"/>
      <c r="T20"/>
    </row>
    <row r="21" spans="1:20" ht="15.95" customHeight="1" x14ac:dyDescent="0.2">
      <c r="A21" s="113" t="s">
        <v>907</v>
      </c>
      <c r="B21" s="436" t="s">
        <v>908</v>
      </c>
      <c r="C21" s="444">
        <v>5.44</v>
      </c>
      <c r="D21" s="438"/>
      <c r="E21" s="438"/>
      <c r="F21" s="438"/>
      <c r="G21" s="438"/>
      <c r="H21" s="438"/>
      <c r="I21" s="439">
        <f t="shared" si="0"/>
        <v>0</v>
      </c>
      <c r="J21" s="439">
        <f>C21*E21*0.58</f>
        <v>0</v>
      </c>
      <c r="K21" s="439">
        <f t="shared" si="2"/>
        <v>0</v>
      </c>
      <c r="L21" s="439">
        <f>C21*G21*0.39</f>
        <v>0</v>
      </c>
      <c r="M21" s="439">
        <f t="shared" si="4"/>
        <v>0</v>
      </c>
      <c r="N21" s="440">
        <f t="shared" si="5"/>
        <v>0</v>
      </c>
      <c r="O21" s="443"/>
      <c r="Q21" s="442"/>
      <c r="R21" s="442"/>
      <c r="S21"/>
      <c r="T21"/>
    </row>
    <row r="22" spans="1:20" ht="15.95" customHeight="1" x14ac:dyDescent="0.2">
      <c r="A22" s="113" t="s">
        <v>909</v>
      </c>
      <c r="B22" s="436" t="s">
        <v>910</v>
      </c>
      <c r="C22" s="444">
        <v>196.93</v>
      </c>
      <c r="D22" s="438"/>
      <c r="E22" s="438"/>
      <c r="F22" s="438"/>
      <c r="G22" s="438"/>
      <c r="H22" s="438"/>
      <c r="I22" s="439">
        <f t="shared" si="0"/>
        <v>0</v>
      </c>
      <c r="J22" s="439">
        <f t="shared" si="1"/>
        <v>0</v>
      </c>
      <c r="K22" s="439">
        <f t="shared" si="2"/>
        <v>0</v>
      </c>
      <c r="L22" s="439">
        <f t="shared" si="3"/>
        <v>0</v>
      </c>
      <c r="M22" s="439">
        <f t="shared" si="4"/>
        <v>0</v>
      </c>
      <c r="N22" s="440">
        <f t="shared" si="5"/>
        <v>0</v>
      </c>
      <c r="O22" s="443"/>
      <c r="Q22" s="442"/>
      <c r="R22" s="442"/>
      <c r="S22"/>
      <c r="T22"/>
    </row>
    <row r="23" spans="1:20" ht="15.95" customHeight="1" x14ac:dyDescent="0.2">
      <c r="A23" s="452" t="s">
        <v>911</v>
      </c>
      <c r="B23" s="436" t="s">
        <v>912</v>
      </c>
      <c r="C23" s="444">
        <v>51.9</v>
      </c>
      <c r="D23" s="438"/>
      <c r="E23" s="438"/>
      <c r="F23" s="438"/>
      <c r="G23" s="438"/>
      <c r="H23" s="438"/>
      <c r="I23" s="439">
        <f t="shared" si="0"/>
        <v>0</v>
      </c>
      <c r="J23" s="439">
        <f t="shared" si="1"/>
        <v>0</v>
      </c>
      <c r="K23" s="439">
        <f t="shared" si="2"/>
        <v>0</v>
      </c>
      <c r="L23" s="439">
        <f t="shared" si="3"/>
        <v>0</v>
      </c>
      <c r="M23" s="439">
        <f t="shared" si="4"/>
        <v>0</v>
      </c>
      <c r="N23" s="440">
        <f t="shared" si="5"/>
        <v>0</v>
      </c>
      <c r="O23" s="443"/>
      <c r="Q23" s="442"/>
      <c r="R23" s="442"/>
      <c r="S23"/>
      <c r="T23"/>
    </row>
    <row r="24" spans="1:20" ht="15.95" customHeight="1" x14ac:dyDescent="0.2">
      <c r="A24" s="113" t="s">
        <v>913</v>
      </c>
      <c r="B24" s="436" t="s">
        <v>914</v>
      </c>
      <c r="C24" s="444">
        <v>17.52</v>
      </c>
      <c r="D24" s="438"/>
      <c r="E24" s="438"/>
      <c r="F24" s="438"/>
      <c r="G24" s="438"/>
      <c r="H24" s="438"/>
      <c r="I24" s="439">
        <f t="shared" si="0"/>
        <v>0</v>
      </c>
      <c r="J24" s="439">
        <f t="shared" si="1"/>
        <v>0</v>
      </c>
      <c r="K24" s="439">
        <f t="shared" si="2"/>
        <v>0</v>
      </c>
      <c r="L24" s="439">
        <f t="shared" si="3"/>
        <v>0</v>
      </c>
      <c r="M24" s="439">
        <f t="shared" si="4"/>
        <v>0</v>
      </c>
      <c r="N24" s="440">
        <f t="shared" si="5"/>
        <v>0</v>
      </c>
      <c r="O24" s="443"/>
      <c r="Q24" s="442"/>
      <c r="R24" s="442"/>
      <c r="S24"/>
      <c r="T24"/>
    </row>
    <row r="25" spans="1:20" ht="15.95" customHeight="1" x14ac:dyDescent="0.2">
      <c r="A25" s="113" t="s">
        <v>895</v>
      </c>
      <c r="B25" s="436" t="s">
        <v>915</v>
      </c>
      <c r="C25" s="444">
        <v>2.4700000000000002</v>
      </c>
      <c r="D25" s="438"/>
      <c r="E25" s="438"/>
      <c r="F25" s="438"/>
      <c r="G25" s="438"/>
      <c r="H25" s="438"/>
      <c r="I25" s="439">
        <f t="shared" si="0"/>
        <v>0</v>
      </c>
      <c r="J25" s="439">
        <f t="shared" si="1"/>
        <v>0</v>
      </c>
      <c r="K25" s="439">
        <f t="shared" si="2"/>
        <v>0</v>
      </c>
      <c r="L25" s="439">
        <f t="shared" si="3"/>
        <v>0</v>
      </c>
      <c r="M25" s="439">
        <f t="shared" si="4"/>
        <v>0</v>
      </c>
      <c r="N25" s="440">
        <f t="shared" si="5"/>
        <v>0</v>
      </c>
      <c r="O25" s="443"/>
      <c r="Q25" s="442"/>
      <c r="R25" s="442"/>
      <c r="S25"/>
      <c r="T25"/>
    </row>
    <row r="26" spans="1:20" ht="15.95" customHeight="1" x14ac:dyDescent="0.2">
      <c r="A26" s="452" t="s">
        <v>916</v>
      </c>
      <c r="B26" s="436" t="s">
        <v>917</v>
      </c>
      <c r="C26" s="444">
        <v>56.01</v>
      </c>
      <c r="D26" s="438"/>
      <c r="E26" s="438"/>
      <c r="F26" s="438"/>
      <c r="G26" s="438"/>
      <c r="H26" s="438"/>
      <c r="I26" s="439">
        <f t="shared" si="0"/>
        <v>0</v>
      </c>
      <c r="J26" s="439">
        <f t="shared" si="1"/>
        <v>0</v>
      </c>
      <c r="K26" s="439">
        <f t="shared" si="2"/>
        <v>0</v>
      </c>
      <c r="L26" s="439">
        <f t="shared" si="3"/>
        <v>0</v>
      </c>
      <c r="M26" s="439">
        <f t="shared" si="4"/>
        <v>0</v>
      </c>
      <c r="N26" s="440">
        <f t="shared" si="5"/>
        <v>0</v>
      </c>
      <c r="O26" s="441"/>
      <c r="Q26" s="442"/>
      <c r="R26" s="442"/>
      <c r="S26"/>
      <c r="T26"/>
    </row>
    <row r="27" spans="1:20" ht="15.95" customHeight="1" x14ac:dyDescent="0.2">
      <c r="A27" s="113" t="s">
        <v>918</v>
      </c>
      <c r="B27" s="436" t="s">
        <v>919</v>
      </c>
      <c r="C27" s="444">
        <v>16.809999999999999</v>
      </c>
      <c r="D27" s="438"/>
      <c r="E27" s="438"/>
      <c r="F27" s="438"/>
      <c r="G27" s="438"/>
      <c r="H27" s="438"/>
      <c r="I27" s="439">
        <f t="shared" si="0"/>
        <v>0</v>
      </c>
      <c r="J27" s="439">
        <f t="shared" si="1"/>
        <v>0</v>
      </c>
      <c r="K27" s="439">
        <f t="shared" si="2"/>
        <v>0</v>
      </c>
      <c r="L27" s="439">
        <f t="shared" si="3"/>
        <v>0</v>
      </c>
      <c r="M27" s="439">
        <f t="shared" si="4"/>
        <v>0</v>
      </c>
      <c r="N27" s="440">
        <f t="shared" si="5"/>
        <v>0</v>
      </c>
      <c r="O27" s="441"/>
      <c r="Q27" s="442"/>
      <c r="R27" s="442"/>
      <c r="S27"/>
      <c r="T27"/>
    </row>
    <row r="28" spans="1:20" ht="15.95" customHeight="1" x14ac:dyDescent="0.2">
      <c r="A28" s="113" t="s">
        <v>194</v>
      </c>
      <c r="B28" s="436" t="s">
        <v>920</v>
      </c>
      <c r="C28" s="444">
        <v>33.840000000000003</v>
      </c>
      <c r="D28" s="438"/>
      <c r="E28" s="438"/>
      <c r="F28" s="438"/>
      <c r="G28" s="438"/>
      <c r="H28" s="438"/>
      <c r="I28" s="439">
        <f t="shared" si="0"/>
        <v>0</v>
      </c>
      <c r="J28" s="439">
        <f t="shared" si="1"/>
        <v>0</v>
      </c>
      <c r="K28" s="439">
        <f t="shared" si="2"/>
        <v>0</v>
      </c>
      <c r="L28" s="439">
        <f t="shared" si="3"/>
        <v>0</v>
      </c>
      <c r="M28" s="439">
        <f t="shared" si="4"/>
        <v>0</v>
      </c>
      <c r="N28" s="440">
        <f t="shared" si="5"/>
        <v>0</v>
      </c>
      <c r="O28" s="441"/>
      <c r="Q28" s="442"/>
      <c r="R28" s="442"/>
      <c r="S28"/>
      <c r="T28"/>
    </row>
    <row r="29" spans="1:20" ht="15.95" customHeight="1" x14ac:dyDescent="0.2">
      <c r="A29" s="113" t="s">
        <v>921</v>
      </c>
      <c r="B29" s="436" t="s">
        <v>922</v>
      </c>
      <c r="C29" s="444">
        <v>4.08</v>
      </c>
      <c r="D29" s="438"/>
      <c r="E29" s="438"/>
      <c r="F29" s="438"/>
      <c r="G29" s="438"/>
      <c r="H29" s="438"/>
      <c r="I29" s="439">
        <f t="shared" si="0"/>
        <v>0</v>
      </c>
      <c r="J29" s="439">
        <f t="shared" si="1"/>
        <v>0</v>
      </c>
      <c r="K29" s="439">
        <f t="shared" si="2"/>
        <v>0</v>
      </c>
      <c r="L29" s="439">
        <f t="shared" si="3"/>
        <v>0</v>
      </c>
      <c r="M29" s="439">
        <f t="shared" si="4"/>
        <v>0</v>
      </c>
      <c r="N29" s="440">
        <f t="shared" si="5"/>
        <v>0</v>
      </c>
      <c r="O29" s="441"/>
      <c r="Q29" s="442"/>
      <c r="R29" s="442"/>
      <c r="S29"/>
      <c r="T29"/>
    </row>
    <row r="30" spans="1:20" ht="15.95" customHeight="1" x14ac:dyDescent="0.2">
      <c r="A30" s="113" t="s">
        <v>923</v>
      </c>
      <c r="B30" s="436" t="s">
        <v>924</v>
      </c>
      <c r="C30" s="444">
        <v>38.71</v>
      </c>
      <c r="D30" s="438"/>
      <c r="E30" s="438"/>
      <c r="F30" s="438"/>
      <c r="G30" s="438"/>
      <c r="H30" s="438"/>
      <c r="I30" s="439">
        <f t="shared" si="0"/>
        <v>0</v>
      </c>
      <c r="J30" s="439">
        <f t="shared" si="1"/>
        <v>0</v>
      </c>
      <c r="K30" s="439">
        <f t="shared" si="2"/>
        <v>0</v>
      </c>
      <c r="L30" s="439">
        <f t="shared" si="3"/>
        <v>0</v>
      </c>
      <c r="M30" s="439">
        <f t="shared" si="4"/>
        <v>0</v>
      </c>
      <c r="N30" s="440">
        <f t="shared" si="5"/>
        <v>0</v>
      </c>
      <c r="O30" s="441"/>
      <c r="Q30" s="442"/>
      <c r="R30" s="442"/>
      <c r="S30"/>
      <c r="T30"/>
    </row>
    <row r="31" spans="1:20" ht="15.95" customHeight="1" x14ac:dyDescent="0.2">
      <c r="A31" s="113" t="s">
        <v>925</v>
      </c>
      <c r="B31" s="436" t="s">
        <v>926</v>
      </c>
      <c r="C31" s="444">
        <v>6.89</v>
      </c>
      <c r="D31" s="438"/>
      <c r="E31" s="438"/>
      <c r="F31" s="438"/>
      <c r="G31" s="438"/>
      <c r="H31" s="438"/>
      <c r="I31" s="439">
        <f t="shared" si="0"/>
        <v>0</v>
      </c>
      <c r="J31" s="439">
        <f t="shared" si="1"/>
        <v>0</v>
      </c>
      <c r="K31" s="439">
        <f t="shared" si="2"/>
        <v>0</v>
      </c>
      <c r="L31" s="439">
        <f t="shared" si="3"/>
        <v>0</v>
      </c>
      <c r="M31" s="439">
        <f t="shared" si="4"/>
        <v>0</v>
      </c>
      <c r="N31" s="440">
        <f t="shared" si="5"/>
        <v>0</v>
      </c>
      <c r="O31" s="441"/>
      <c r="Q31" s="442"/>
      <c r="R31" s="442"/>
      <c r="S31"/>
      <c r="T31"/>
    </row>
    <row r="32" spans="1:20" ht="15.95" customHeight="1" x14ac:dyDescent="0.2">
      <c r="A32" s="446" t="s">
        <v>927</v>
      </c>
      <c r="B32" s="436" t="s">
        <v>928</v>
      </c>
      <c r="C32" s="448">
        <v>13.51</v>
      </c>
      <c r="D32" s="438"/>
      <c r="E32" s="438"/>
      <c r="F32" s="438"/>
      <c r="G32" s="438"/>
      <c r="H32" s="438"/>
      <c r="I32" s="439">
        <f t="shared" si="0"/>
        <v>0</v>
      </c>
      <c r="J32" s="439">
        <f t="shared" si="1"/>
        <v>0</v>
      </c>
      <c r="K32" s="439">
        <f t="shared" si="2"/>
        <v>0</v>
      </c>
      <c r="L32" s="439">
        <f t="shared" si="3"/>
        <v>0</v>
      </c>
      <c r="M32" s="439">
        <f t="shared" si="4"/>
        <v>0</v>
      </c>
      <c r="N32" s="440">
        <f t="shared" si="5"/>
        <v>0</v>
      </c>
      <c r="O32" s="441"/>
      <c r="Q32" s="442"/>
      <c r="R32" s="442"/>
      <c r="S32"/>
      <c r="T32"/>
    </row>
    <row r="33" spans="1:20" ht="15.95" customHeight="1" x14ac:dyDescent="0.2">
      <c r="A33" s="446" t="s">
        <v>929</v>
      </c>
      <c r="B33" s="436" t="s">
        <v>930</v>
      </c>
      <c r="C33" s="448">
        <v>1.97</v>
      </c>
      <c r="D33" s="438"/>
      <c r="E33" s="438"/>
      <c r="F33" s="438"/>
      <c r="G33" s="438"/>
      <c r="H33" s="438"/>
      <c r="I33" s="439">
        <f t="shared" si="0"/>
        <v>0</v>
      </c>
      <c r="J33" s="439">
        <f t="shared" si="1"/>
        <v>0</v>
      </c>
      <c r="K33" s="439">
        <f t="shared" si="2"/>
        <v>0</v>
      </c>
      <c r="L33" s="439">
        <f t="shared" si="3"/>
        <v>0</v>
      </c>
      <c r="M33" s="439">
        <f t="shared" si="4"/>
        <v>0</v>
      </c>
      <c r="N33" s="440">
        <f t="shared" si="5"/>
        <v>0</v>
      </c>
      <c r="O33" s="441"/>
      <c r="Q33" s="442"/>
      <c r="R33" s="442"/>
      <c r="S33"/>
      <c r="T33"/>
    </row>
    <row r="34" spans="1:20" ht="15.95" customHeight="1" x14ac:dyDescent="0.2">
      <c r="A34" s="446" t="s">
        <v>931</v>
      </c>
      <c r="B34" s="436" t="s">
        <v>932</v>
      </c>
      <c r="C34" s="448">
        <v>9.6</v>
      </c>
      <c r="D34" s="438"/>
      <c r="E34" s="438"/>
      <c r="F34" s="438"/>
      <c r="G34" s="438"/>
      <c r="H34" s="438"/>
      <c r="I34" s="439">
        <f t="shared" si="0"/>
        <v>0</v>
      </c>
      <c r="J34" s="439">
        <f>C34*E34*0.58</f>
        <v>0</v>
      </c>
      <c r="K34" s="439">
        <f t="shared" si="2"/>
        <v>0</v>
      </c>
      <c r="L34" s="439">
        <f>C34*G34*0.39</f>
        <v>0</v>
      </c>
      <c r="M34" s="439">
        <f t="shared" si="4"/>
        <v>0</v>
      </c>
      <c r="N34" s="440">
        <f t="shared" si="5"/>
        <v>0</v>
      </c>
      <c r="O34" s="441"/>
      <c r="Q34" s="442"/>
      <c r="R34" s="442"/>
      <c r="S34"/>
      <c r="T34"/>
    </row>
    <row r="35" spans="1:20" ht="15.95" customHeight="1" x14ac:dyDescent="0.2">
      <c r="A35" s="452" t="s">
        <v>933</v>
      </c>
      <c r="B35" s="436" t="s">
        <v>934</v>
      </c>
      <c r="C35" s="448">
        <v>11.39</v>
      </c>
      <c r="D35" s="438"/>
      <c r="E35" s="438"/>
      <c r="F35" s="438"/>
      <c r="G35" s="438"/>
      <c r="H35" s="438"/>
      <c r="I35" s="439">
        <f t="shared" si="0"/>
        <v>0</v>
      </c>
      <c r="J35" s="439">
        <f t="shared" si="1"/>
        <v>0</v>
      </c>
      <c r="K35" s="439">
        <f t="shared" si="2"/>
        <v>0</v>
      </c>
      <c r="L35" s="439">
        <f t="shared" si="3"/>
        <v>0</v>
      </c>
      <c r="M35" s="439">
        <f t="shared" si="4"/>
        <v>0</v>
      </c>
      <c r="N35" s="440">
        <f t="shared" si="5"/>
        <v>0</v>
      </c>
      <c r="O35" s="441"/>
      <c r="Q35" s="442"/>
      <c r="R35" s="442"/>
      <c r="S35"/>
      <c r="T35"/>
    </row>
    <row r="36" spans="1:20" ht="15.95" customHeight="1" x14ac:dyDescent="0.2">
      <c r="A36" s="453" t="s">
        <v>935</v>
      </c>
      <c r="B36" s="454" t="s">
        <v>936</v>
      </c>
      <c r="C36" s="444">
        <v>20</v>
      </c>
      <c r="D36" s="438"/>
      <c r="E36" s="438"/>
      <c r="F36" s="438"/>
      <c r="G36" s="438"/>
      <c r="H36" s="438"/>
      <c r="I36" s="439">
        <f t="shared" si="0"/>
        <v>0</v>
      </c>
      <c r="J36" s="439">
        <f t="shared" ref="J36" si="6">C36*E36*$B$6</f>
        <v>0</v>
      </c>
      <c r="K36" s="439">
        <f t="shared" ref="K36" si="7">C36*F36*$B$7</f>
        <v>0</v>
      </c>
      <c r="L36" s="439">
        <f t="shared" ref="L36" si="8">C36*G36*$B$8</f>
        <v>0</v>
      </c>
      <c r="M36" s="439">
        <f t="shared" ref="M36" si="9">C36*H36*$B$9</f>
        <v>0</v>
      </c>
      <c r="N36" s="440">
        <f>SUM(I36:M36)</f>
        <v>0</v>
      </c>
      <c r="O36" s="441"/>
      <c r="Q36" s="442"/>
      <c r="R36" s="442"/>
      <c r="S36"/>
      <c r="T36"/>
    </row>
    <row r="37" spans="1:20" ht="18" customHeight="1" thickBot="1" x14ac:dyDescent="0.25">
      <c r="A37" s="377"/>
      <c r="B37" s="385"/>
      <c r="C37" s="237"/>
      <c r="D37" s="238"/>
      <c r="E37" s="238"/>
      <c r="F37" s="238"/>
      <c r="G37" s="238"/>
      <c r="H37" s="238"/>
      <c r="I37" s="238"/>
      <c r="J37" s="238"/>
      <c r="K37" s="238"/>
      <c r="L37" s="238"/>
      <c r="M37" s="455" t="s">
        <v>937</v>
      </c>
      <c r="N37" s="456">
        <f>SUM(N13:N36)</f>
        <v>0</v>
      </c>
      <c r="O37" s="441"/>
      <c r="Q37" s="37"/>
      <c r="R37" s="37"/>
      <c r="S37"/>
      <c r="T37"/>
    </row>
    <row r="38" spans="1:20" ht="18" x14ac:dyDescent="0.25">
      <c r="A38" s="239" t="s">
        <v>938</v>
      </c>
      <c r="B38" s="240"/>
      <c r="C38" s="240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2"/>
      <c r="O38" s="441"/>
      <c r="Q38" s="37"/>
      <c r="R38" s="37"/>
      <c r="S38"/>
      <c r="T38"/>
    </row>
    <row r="39" spans="1:20" ht="26.25" thickBot="1" x14ac:dyDescent="0.25">
      <c r="A39" s="431" t="s">
        <v>851</v>
      </c>
      <c r="B39" s="433" t="s">
        <v>883</v>
      </c>
      <c r="C39" s="433" t="s">
        <v>768</v>
      </c>
      <c r="D39" s="433" t="s">
        <v>333</v>
      </c>
      <c r="E39" s="433" t="s">
        <v>31</v>
      </c>
      <c r="F39" s="433" t="s">
        <v>884</v>
      </c>
      <c r="G39" s="433" t="s">
        <v>885</v>
      </c>
      <c r="H39" s="433" t="s">
        <v>36</v>
      </c>
      <c r="I39" s="433" t="s">
        <v>886</v>
      </c>
      <c r="J39" s="433" t="s">
        <v>887</v>
      </c>
      <c r="K39" s="433" t="s">
        <v>888</v>
      </c>
      <c r="L39" s="433" t="s">
        <v>889</v>
      </c>
      <c r="M39" s="433" t="s">
        <v>772</v>
      </c>
      <c r="N39" s="434" t="s">
        <v>890</v>
      </c>
      <c r="O39" s="441"/>
      <c r="Q39" s="37"/>
      <c r="R39" s="37"/>
      <c r="S39"/>
      <c r="T39"/>
    </row>
    <row r="40" spans="1:20" ht="15.95" customHeight="1" x14ac:dyDescent="0.2">
      <c r="A40" s="446" t="s">
        <v>939</v>
      </c>
      <c r="B40" s="436" t="s">
        <v>936</v>
      </c>
      <c r="C40" s="448">
        <v>80.099999999999994</v>
      </c>
      <c r="D40" s="438"/>
      <c r="E40" s="438"/>
      <c r="F40" s="438"/>
      <c r="G40" s="438"/>
      <c r="H40" s="438"/>
      <c r="I40" s="439">
        <f>C40*D40*$B$5</f>
        <v>0</v>
      </c>
      <c r="J40" s="439">
        <f>C40*E40*$B$6</f>
        <v>0</v>
      </c>
      <c r="K40" s="439">
        <f>C40*F40*$B$7</f>
        <v>0</v>
      </c>
      <c r="L40" s="439">
        <f>C40*G40*$B$8</f>
        <v>0</v>
      </c>
      <c r="M40" s="439">
        <f>C40*H40*$B$9</f>
        <v>0</v>
      </c>
      <c r="N40" s="440">
        <f>SUM(I40:M40)</f>
        <v>0</v>
      </c>
      <c r="O40" s="441"/>
      <c r="Q40" s="442"/>
      <c r="R40" s="442"/>
      <c r="S40"/>
      <c r="T40"/>
    </row>
    <row r="41" spans="1:20" ht="15.95" customHeight="1" x14ac:dyDescent="0.2">
      <c r="A41" s="446" t="s">
        <v>940</v>
      </c>
      <c r="B41" s="436" t="s">
        <v>936</v>
      </c>
      <c r="C41" s="448">
        <v>85.3</v>
      </c>
      <c r="D41" s="438"/>
      <c r="E41" s="438"/>
      <c r="F41" s="438"/>
      <c r="G41" s="438"/>
      <c r="H41" s="438"/>
      <c r="I41" s="439">
        <f t="shared" ref="I41:I55" si="10">C41*D41*$B$5</f>
        <v>0</v>
      </c>
      <c r="J41" s="439">
        <f>C41*E41*$B$6</f>
        <v>0</v>
      </c>
      <c r="K41" s="439">
        <f>C41*F41*$B$7</f>
        <v>0</v>
      </c>
      <c r="L41" s="439">
        <f>C41*G41*$B$8</f>
        <v>0</v>
      </c>
      <c r="M41" s="439">
        <f>C41*H41*$B$9</f>
        <v>0</v>
      </c>
      <c r="N41" s="440">
        <f>SUM(I41:M41)</f>
        <v>0</v>
      </c>
      <c r="O41" s="441"/>
      <c r="Q41" s="442"/>
      <c r="R41" s="442"/>
      <c r="S41"/>
      <c r="T41"/>
    </row>
    <row r="42" spans="1:20" ht="15.95" customHeight="1" x14ac:dyDescent="0.2">
      <c r="A42" s="446" t="s">
        <v>941</v>
      </c>
      <c r="B42" s="436" t="s">
        <v>936</v>
      </c>
      <c r="C42" s="448">
        <v>30.8</v>
      </c>
      <c r="D42" s="438"/>
      <c r="E42" s="438"/>
      <c r="F42" s="438"/>
      <c r="G42" s="438"/>
      <c r="H42" s="438"/>
      <c r="I42" s="439">
        <f t="shared" si="10"/>
        <v>0</v>
      </c>
      <c r="J42" s="439">
        <f>C42*E42*$B$6</f>
        <v>0</v>
      </c>
      <c r="K42" s="439">
        <f>C42*F42*$B$7</f>
        <v>0</v>
      </c>
      <c r="L42" s="439">
        <f>C42*G42*$B$8</f>
        <v>0</v>
      </c>
      <c r="M42" s="439">
        <f>C42*H42*$B$9</f>
        <v>0</v>
      </c>
      <c r="N42" s="440">
        <f>SUM(I42:M42)</f>
        <v>0</v>
      </c>
      <c r="O42" s="441"/>
      <c r="Q42" s="442"/>
      <c r="R42" s="442"/>
      <c r="S42"/>
      <c r="T42"/>
    </row>
    <row r="43" spans="1:20" ht="15.95" customHeight="1" x14ac:dyDescent="0.2">
      <c r="A43" s="457" t="s">
        <v>942</v>
      </c>
      <c r="B43" s="436" t="s">
        <v>943</v>
      </c>
      <c r="C43" s="448">
        <v>18.37</v>
      </c>
      <c r="D43" s="438"/>
      <c r="E43" s="438"/>
      <c r="F43" s="438"/>
      <c r="G43" s="438"/>
      <c r="H43" s="438"/>
      <c r="I43" s="439">
        <f t="shared" si="10"/>
        <v>0</v>
      </c>
      <c r="J43" s="439">
        <f t="shared" ref="J43:J51" si="11">C43*E43*$B$6</f>
        <v>0</v>
      </c>
      <c r="K43" s="439">
        <f t="shared" ref="K43:K55" si="12">C43*F43*$B$7</f>
        <v>0</v>
      </c>
      <c r="L43" s="439">
        <f t="shared" ref="L43:L51" si="13">C43*G43*$B$8</f>
        <v>0</v>
      </c>
      <c r="M43" s="439">
        <f t="shared" ref="M43:M51" si="14">C43*H43*$B$9</f>
        <v>0</v>
      </c>
      <c r="N43" s="440">
        <f t="shared" ref="N43:N55" si="15">SUM(I43:M43)</f>
        <v>0</v>
      </c>
      <c r="O43" s="441"/>
      <c r="Q43" s="442"/>
      <c r="R43" s="442"/>
      <c r="S43"/>
      <c r="T43"/>
    </row>
    <row r="44" spans="1:20" ht="15.95" customHeight="1" x14ac:dyDescent="0.2">
      <c r="A44" s="457" t="s">
        <v>944</v>
      </c>
      <c r="B44" s="436" t="s">
        <v>945</v>
      </c>
      <c r="C44" s="448">
        <v>440.51</v>
      </c>
      <c r="D44" s="438"/>
      <c r="E44" s="438"/>
      <c r="F44" s="438"/>
      <c r="G44" s="438"/>
      <c r="H44" s="438"/>
      <c r="I44" s="439">
        <f t="shared" si="10"/>
        <v>0</v>
      </c>
      <c r="J44" s="439">
        <f t="shared" si="11"/>
        <v>0</v>
      </c>
      <c r="K44" s="439">
        <f t="shared" si="12"/>
        <v>0</v>
      </c>
      <c r="L44" s="439">
        <f t="shared" si="13"/>
        <v>0</v>
      </c>
      <c r="M44" s="439">
        <f t="shared" si="14"/>
        <v>0</v>
      </c>
      <c r="N44" s="440">
        <f t="shared" si="15"/>
        <v>0</v>
      </c>
      <c r="O44" s="441"/>
      <c r="Q44" s="442"/>
      <c r="R44" s="442"/>
      <c r="S44"/>
      <c r="T44"/>
    </row>
    <row r="45" spans="1:20" ht="15.95" customHeight="1" x14ac:dyDescent="0.2">
      <c r="A45" s="446" t="s">
        <v>946</v>
      </c>
      <c r="B45" s="436" t="s">
        <v>947</v>
      </c>
      <c r="C45" s="448">
        <v>253.84</v>
      </c>
      <c r="D45" s="438"/>
      <c r="E45" s="438"/>
      <c r="F45" s="438"/>
      <c r="G45" s="438"/>
      <c r="H45" s="438"/>
      <c r="I45" s="439">
        <f t="shared" si="10"/>
        <v>0</v>
      </c>
      <c r="J45" s="439">
        <f t="shared" si="11"/>
        <v>0</v>
      </c>
      <c r="K45" s="439">
        <f t="shared" si="12"/>
        <v>0</v>
      </c>
      <c r="L45" s="439">
        <f t="shared" si="13"/>
        <v>0</v>
      </c>
      <c r="M45" s="439">
        <f t="shared" si="14"/>
        <v>0</v>
      </c>
      <c r="N45" s="440">
        <f t="shared" si="15"/>
        <v>0</v>
      </c>
      <c r="O45" s="441"/>
      <c r="Q45" s="442"/>
      <c r="R45" s="442"/>
      <c r="S45"/>
      <c r="T45"/>
    </row>
    <row r="46" spans="1:20" ht="15.95" customHeight="1" x14ac:dyDescent="0.2">
      <c r="A46" s="457" t="s">
        <v>948</v>
      </c>
      <c r="B46" s="436" t="s">
        <v>949</v>
      </c>
      <c r="C46" s="448">
        <v>20.309999999999999</v>
      </c>
      <c r="D46" s="438"/>
      <c r="E46" s="438"/>
      <c r="F46" s="438"/>
      <c r="G46" s="438"/>
      <c r="H46" s="438"/>
      <c r="I46" s="439">
        <f t="shared" si="10"/>
        <v>0</v>
      </c>
      <c r="J46" s="439">
        <f t="shared" si="11"/>
        <v>0</v>
      </c>
      <c r="K46" s="439">
        <f t="shared" si="12"/>
        <v>0</v>
      </c>
      <c r="L46" s="439">
        <f t="shared" si="13"/>
        <v>0</v>
      </c>
      <c r="M46" s="439">
        <f t="shared" si="14"/>
        <v>0</v>
      </c>
      <c r="N46" s="440">
        <f t="shared" si="15"/>
        <v>0</v>
      </c>
      <c r="O46" s="441"/>
      <c r="Q46" s="442"/>
      <c r="R46" s="442"/>
      <c r="S46"/>
      <c r="T46"/>
    </row>
    <row r="47" spans="1:20" ht="15.95" customHeight="1" x14ac:dyDescent="0.2">
      <c r="A47" s="446" t="s">
        <v>925</v>
      </c>
      <c r="B47" s="436" t="s">
        <v>950</v>
      </c>
      <c r="C47" s="448">
        <v>9.57</v>
      </c>
      <c r="D47" s="438"/>
      <c r="E47" s="438"/>
      <c r="F47" s="438"/>
      <c r="G47" s="438"/>
      <c r="H47" s="438"/>
      <c r="I47" s="439">
        <f t="shared" si="10"/>
        <v>0</v>
      </c>
      <c r="J47" s="439">
        <f t="shared" si="11"/>
        <v>0</v>
      </c>
      <c r="K47" s="439">
        <f t="shared" si="12"/>
        <v>0</v>
      </c>
      <c r="L47" s="439">
        <f t="shared" si="13"/>
        <v>0</v>
      </c>
      <c r="M47" s="439">
        <f t="shared" si="14"/>
        <v>0</v>
      </c>
      <c r="N47" s="440">
        <f t="shared" si="15"/>
        <v>0</v>
      </c>
      <c r="O47" s="441"/>
      <c r="Q47" s="442"/>
      <c r="R47" s="442"/>
      <c r="S47"/>
      <c r="T47"/>
    </row>
    <row r="48" spans="1:20" ht="15.95" customHeight="1" x14ac:dyDescent="0.2">
      <c r="A48" s="446" t="s">
        <v>925</v>
      </c>
      <c r="B48" s="436" t="s">
        <v>951</v>
      </c>
      <c r="C48" s="448">
        <v>9.5299999999999994</v>
      </c>
      <c r="D48" s="438"/>
      <c r="E48" s="438"/>
      <c r="F48" s="438"/>
      <c r="G48" s="438"/>
      <c r="H48" s="438"/>
      <c r="I48" s="439">
        <f t="shared" si="10"/>
        <v>0</v>
      </c>
      <c r="J48" s="439">
        <f t="shared" si="11"/>
        <v>0</v>
      </c>
      <c r="K48" s="439">
        <f t="shared" si="12"/>
        <v>0</v>
      </c>
      <c r="L48" s="439">
        <f t="shared" si="13"/>
        <v>0</v>
      </c>
      <c r="M48" s="439">
        <f t="shared" si="14"/>
        <v>0</v>
      </c>
      <c r="N48" s="440">
        <f t="shared" si="15"/>
        <v>0</v>
      </c>
      <c r="O48" s="441"/>
      <c r="Q48" s="442"/>
      <c r="R48" s="442"/>
      <c r="S48"/>
      <c r="T48"/>
    </row>
    <row r="49" spans="1:20" ht="15.95" customHeight="1" x14ac:dyDescent="0.2">
      <c r="A49" s="457" t="s">
        <v>952</v>
      </c>
      <c r="B49" s="436" t="s">
        <v>953</v>
      </c>
      <c r="C49" s="448">
        <v>25.73</v>
      </c>
      <c r="D49" s="438"/>
      <c r="E49" s="438"/>
      <c r="F49" s="438"/>
      <c r="G49" s="438"/>
      <c r="H49" s="438"/>
      <c r="I49" s="439">
        <f t="shared" si="10"/>
        <v>0</v>
      </c>
      <c r="J49" s="439">
        <f t="shared" si="11"/>
        <v>0</v>
      </c>
      <c r="K49" s="439">
        <f t="shared" si="12"/>
        <v>0</v>
      </c>
      <c r="L49" s="439">
        <f t="shared" si="13"/>
        <v>0</v>
      </c>
      <c r="M49" s="439">
        <f t="shared" si="14"/>
        <v>0</v>
      </c>
      <c r="N49" s="440">
        <f t="shared" si="15"/>
        <v>0</v>
      </c>
      <c r="O49" s="441"/>
      <c r="Q49" s="442"/>
      <c r="R49" s="442"/>
      <c r="S49"/>
      <c r="T49"/>
    </row>
    <row r="50" spans="1:20" ht="15.95" customHeight="1" x14ac:dyDescent="0.2">
      <c r="A50" s="446" t="s">
        <v>929</v>
      </c>
      <c r="B50" s="436" t="s">
        <v>954</v>
      </c>
      <c r="C50" s="448">
        <v>2.56</v>
      </c>
      <c r="D50" s="438"/>
      <c r="E50" s="438"/>
      <c r="F50" s="438"/>
      <c r="G50" s="438"/>
      <c r="H50" s="438"/>
      <c r="I50" s="439">
        <f t="shared" si="10"/>
        <v>0</v>
      </c>
      <c r="J50" s="439">
        <f t="shared" si="11"/>
        <v>0</v>
      </c>
      <c r="K50" s="439">
        <f t="shared" si="12"/>
        <v>0</v>
      </c>
      <c r="L50" s="439">
        <f t="shared" si="13"/>
        <v>0</v>
      </c>
      <c r="M50" s="439">
        <f t="shared" si="14"/>
        <v>0</v>
      </c>
      <c r="N50" s="440">
        <f t="shared" si="15"/>
        <v>0</v>
      </c>
      <c r="O50" s="441"/>
      <c r="Q50" s="442"/>
      <c r="R50" s="442"/>
      <c r="S50"/>
      <c r="T50"/>
    </row>
    <row r="51" spans="1:20" ht="15.95" customHeight="1" x14ac:dyDescent="0.2">
      <c r="A51" s="457" t="s">
        <v>760</v>
      </c>
      <c r="B51" s="436" t="s">
        <v>955</v>
      </c>
      <c r="C51" s="448">
        <v>13.16</v>
      </c>
      <c r="D51" s="438"/>
      <c r="E51" s="438"/>
      <c r="F51" s="438"/>
      <c r="G51" s="438"/>
      <c r="H51" s="438"/>
      <c r="I51" s="439">
        <f t="shared" si="10"/>
        <v>0</v>
      </c>
      <c r="J51" s="439">
        <f t="shared" si="11"/>
        <v>0</v>
      </c>
      <c r="K51" s="439">
        <f t="shared" si="12"/>
        <v>0</v>
      </c>
      <c r="L51" s="439">
        <f t="shared" si="13"/>
        <v>0</v>
      </c>
      <c r="M51" s="439">
        <f t="shared" si="14"/>
        <v>0</v>
      </c>
      <c r="N51" s="440">
        <f t="shared" si="15"/>
        <v>0</v>
      </c>
      <c r="O51" s="441"/>
      <c r="Q51" s="442"/>
      <c r="R51" s="442"/>
      <c r="S51"/>
      <c r="T51"/>
    </row>
    <row r="52" spans="1:20" ht="15.95" customHeight="1" x14ac:dyDescent="0.2">
      <c r="A52" s="457" t="s">
        <v>901</v>
      </c>
      <c r="B52" s="436" t="s">
        <v>956</v>
      </c>
      <c r="C52" s="448">
        <v>6.25</v>
      </c>
      <c r="D52" s="438"/>
      <c r="E52" s="438"/>
      <c r="F52" s="438"/>
      <c r="G52" s="438"/>
      <c r="H52" s="438"/>
      <c r="I52" s="439">
        <f t="shared" si="10"/>
        <v>0</v>
      </c>
      <c r="J52" s="439">
        <f>C52*E52*0.58</f>
        <v>0</v>
      </c>
      <c r="K52" s="439">
        <f t="shared" si="12"/>
        <v>0</v>
      </c>
      <c r="L52" s="439">
        <f>C52*G52*0.39</f>
        <v>0</v>
      </c>
      <c r="M52" s="439">
        <f>C52*H52*0.39</f>
        <v>0</v>
      </c>
      <c r="N52" s="440">
        <f t="shared" si="15"/>
        <v>0</v>
      </c>
      <c r="O52" s="441"/>
      <c r="Q52" s="442"/>
      <c r="R52" s="442"/>
      <c r="S52"/>
      <c r="T52"/>
    </row>
    <row r="53" spans="1:20" ht="15.95" customHeight="1" x14ac:dyDescent="0.2">
      <c r="A53" s="446" t="s">
        <v>903</v>
      </c>
      <c r="B53" s="436" t="s">
        <v>957</v>
      </c>
      <c r="C53" s="448">
        <v>7.56</v>
      </c>
      <c r="D53" s="438"/>
      <c r="E53" s="438"/>
      <c r="F53" s="438"/>
      <c r="G53" s="438"/>
      <c r="H53" s="438"/>
      <c r="I53" s="439">
        <f t="shared" si="10"/>
        <v>0</v>
      </c>
      <c r="J53" s="439">
        <f>C53*E53*0.58</f>
        <v>0</v>
      </c>
      <c r="K53" s="439">
        <f t="shared" si="12"/>
        <v>0</v>
      </c>
      <c r="L53" s="439">
        <f>C53*G53*0.39</f>
        <v>0</v>
      </c>
      <c r="M53" s="439">
        <f>C53*H53*0.39</f>
        <v>0</v>
      </c>
      <c r="N53" s="440">
        <f t="shared" si="15"/>
        <v>0</v>
      </c>
      <c r="O53" s="441"/>
      <c r="Q53" s="442"/>
      <c r="R53" s="442"/>
      <c r="S53"/>
      <c r="T53"/>
    </row>
    <row r="54" spans="1:20" ht="15.95" customHeight="1" x14ac:dyDescent="0.2">
      <c r="A54" s="457" t="s">
        <v>905</v>
      </c>
      <c r="B54" s="436" t="s">
        <v>958</v>
      </c>
      <c r="C54" s="448">
        <v>6.25</v>
      </c>
      <c r="D54" s="438"/>
      <c r="E54" s="438"/>
      <c r="F54" s="438"/>
      <c r="G54" s="438"/>
      <c r="H54" s="438"/>
      <c r="I54" s="439">
        <f t="shared" si="10"/>
        <v>0</v>
      </c>
      <c r="J54" s="439">
        <f>C54*E54*0.58</f>
        <v>0</v>
      </c>
      <c r="K54" s="439">
        <f t="shared" si="12"/>
        <v>0</v>
      </c>
      <c r="L54" s="439">
        <f>C54*G54*0.39</f>
        <v>0</v>
      </c>
      <c r="M54" s="439">
        <f>C54*H54*0.39</f>
        <v>0</v>
      </c>
      <c r="N54" s="440">
        <f t="shared" si="15"/>
        <v>0</v>
      </c>
      <c r="O54" s="441"/>
      <c r="Q54" s="442"/>
      <c r="R54" s="442"/>
      <c r="S54"/>
      <c r="T54"/>
    </row>
    <row r="55" spans="1:20" ht="15.95" customHeight="1" x14ac:dyDescent="0.2">
      <c r="A55" s="458" t="s">
        <v>907</v>
      </c>
      <c r="B55" s="459" t="s">
        <v>959</v>
      </c>
      <c r="C55" s="460">
        <v>18.14</v>
      </c>
      <c r="D55" s="438"/>
      <c r="E55" s="438"/>
      <c r="F55" s="438"/>
      <c r="G55" s="438"/>
      <c r="H55" s="438"/>
      <c r="I55" s="439">
        <f t="shared" si="10"/>
        <v>0</v>
      </c>
      <c r="J55" s="439">
        <f>C55*E55*0.58</f>
        <v>0</v>
      </c>
      <c r="K55" s="439">
        <f t="shared" si="12"/>
        <v>0</v>
      </c>
      <c r="L55" s="439">
        <f>C55*G55*0.39</f>
        <v>0</v>
      </c>
      <c r="M55" s="439">
        <f>C55*H55*0.39</f>
        <v>0</v>
      </c>
      <c r="N55" s="440">
        <f t="shared" si="15"/>
        <v>0</v>
      </c>
      <c r="O55" s="441"/>
      <c r="Q55" s="442"/>
      <c r="R55" s="442"/>
      <c r="S55"/>
      <c r="T55"/>
    </row>
    <row r="56" spans="1:20" ht="18" customHeight="1" thickBot="1" x14ac:dyDescent="0.25">
      <c r="A56" s="378"/>
      <c r="B56" s="386"/>
      <c r="C56" s="247"/>
      <c r="D56" s="248"/>
      <c r="E56" s="464"/>
      <c r="F56" s="248"/>
      <c r="G56" s="248"/>
      <c r="H56" s="248"/>
      <c r="I56" s="248"/>
      <c r="J56" s="248"/>
      <c r="K56" s="248"/>
      <c r="L56" s="248"/>
      <c r="M56" s="455" t="s">
        <v>960</v>
      </c>
      <c r="N56" s="465">
        <f>SUM(N40:N55)</f>
        <v>0</v>
      </c>
      <c r="O56" s="441"/>
      <c r="Q56" s="37"/>
      <c r="R56" s="37"/>
      <c r="S56"/>
      <c r="T56"/>
    </row>
    <row r="57" spans="1:20" ht="18.75" thickBot="1" x14ac:dyDescent="0.3">
      <c r="A57" s="466" t="s">
        <v>961</v>
      </c>
      <c r="B57" s="467"/>
      <c r="C57" s="467"/>
      <c r="D57" s="468"/>
      <c r="E57" s="468"/>
      <c r="F57" s="468"/>
      <c r="G57" s="468"/>
      <c r="H57" s="469"/>
      <c r="I57" s="469"/>
      <c r="J57" s="469"/>
      <c r="K57" s="469"/>
      <c r="L57" s="469"/>
      <c r="M57" s="469"/>
      <c r="N57" s="470"/>
      <c r="O57" s="441"/>
      <c r="Q57" s="37"/>
      <c r="R57" s="37"/>
      <c r="S57"/>
      <c r="T57"/>
    </row>
    <row r="58" spans="1:20" ht="26.25" thickBot="1" x14ac:dyDescent="0.25">
      <c r="A58" s="431" t="s">
        <v>851</v>
      </c>
      <c r="B58" s="433" t="s">
        <v>883</v>
      </c>
      <c r="C58" s="433" t="s">
        <v>768</v>
      </c>
      <c r="D58" s="433" t="s">
        <v>333</v>
      </c>
      <c r="E58" s="433" t="s">
        <v>31</v>
      </c>
      <c r="F58" s="433" t="s">
        <v>884</v>
      </c>
      <c r="G58" s="433" t="s">
        <v>885</v>
      </c>
      <c r="H58" s="433" t="s">
        <v>36</v>
      </c>
      <c r="I58" s="433" t="s">
        <v>886</v>
      </c>
      <c r="J58" s="433" t="s">
        <v>887</v>
      </c>
      <c r="K58" s="433" t="s">
        <v>888</v>
      </c>
      <c r="L58" s="433" t="s">
        <v>889</v>
      </c>
      <c r="M58" s="433" t="s">
        <v>772</v>
      </c>
      <c r="N58" s="434" t="s">
        <v>890</v>
      </c>
      <c r="O58" s="441"/>
      <c r="Q58" s="37"/>
      <c r="R58" s="37"/>
      <c r="S58"/>
      <c r="T58"/>
    </row>
    <row r="59" spans="1:20" ht="15.95" customHeight="1" x14ac:dyDescent="0.2">
      <c r="A59" s="471" t="s">
        <v>962</v>
      </c>
      <c r="B59" s="472" t="s">
        <v>963</v>
      </c>
      <c r="C59" s="473">
        <v>485.22</v>
      </c>
      <c r="D59" s="474"/>
      <c r="E59" s="438"/>
      <c r="F59" s="438"/>
      <c r="G59" s="438"/>
      <c r="H59" s="438"/>
      <c r="I59" s="439">
        <f>C59*D59*B5</f>
        <v>0</v>
      </c>
      <c r="J59" s="439">
        <f>C59*E59*$B$6</f>
        <v>0</v>
      </c>
      <c r="K59" s="439">
        <f>C59*F59*$B$7</f>
        <v>0</v>
      </c>
      <c r="L59" s="439">
        <f>C59*G59*$B$8</f>
        <v>0</v>
      </c>
      <c r="M59" s="439">
        <f>C59*H59*$B$9</f>
        <v>0</v>
      </c>
      <c r="N59" s="440">
        <f>SUM(I59:M59)</f>
        <v>0</v>
      </c>
      <c r="O59" s="443"/>
      <c r="Q59" s="442"/>
      <c r="R59" s="442"/>
      <c r="S59"/>
      <c r="T59"/>
    </row>
    <row r="60" spans="1:20" ht="15.95" customHeight="1" x14ac:dyDescent="0.2">
      <c r="A60" s="461" t="s">
        <v>964</v>
      </c>
      <c r="B60" s="462" t="s">
        <v>965</v>
      </c>
      <c r="C60" s="463">
        <v>17.82</v>
      </c>
      <c r="D60" s="438"/>
      <c r="E60" s="438"/>
      <c r="F60" s="438"/>
      <c r="G60" s="438"/>
      <c r="H60" s="438"/>
      <c r="I60" s="439">
        <f>C60*D60*$B$5</f>
        <v>0</v>
      </c>
      <c r="J60" s="439">
        <f>C60*E60*$B$6</f>
        <v>0</v>
      </c>
      <c r="K60" s="439">
        <f>C60*F60*$B$7</f>
        <v>0</v>
      </c>
      <c r="L60" s="439">
        <f>C60*G60*$B$8</f>
        <v>0</v>
      </c>
      <c r="M60" s="439">
        <f>C60*H60*$B$9</f>
        <v>0</v>
      </c>
      <c r="N60" s="440">
        <f>SUM(I60:M60)</f>
        <v>0</v>
      </c>
      <c r="O60" s="443"/>
      <c r="Q60" s="442"/>
      <c r="R60" s="442"/>
      <c r="S60"/>
      <c r="T60"/>
    </row>
    <row r="61" spans="1:20" ht="18" customHeight="1" thickBot="1" x14ac:dyDescent="0.25">
      <c r="A61" s="378"/>
      <c r="B61" s="386"/>
      <c r="C61" s="247"/>
      <c r="D61" s="248"/>
      <c r="E61" s="248"/>
      <c r="F61" s="248"/>
      <c r="G61" s="248"/>
      <c r="H61" s="248"/>
      <c r="I61" s="248"/>
      <c r="J61" s="248"/>
      <c r="K61" s="248"/>
      <c r="L61" s="248"/>
      <c r="M61" s="455" t="s">
        <v>966</v>
      </c>
      <c r="N61" s="475">
        <f>SUM(N59:N60)</f>
        <v>0</v>
      </c>
      <c r="O61" s="441"/>
      <c r="Q61" s="37"/>
      <c r="R61" s="37"/>
      <c r="S61"/>
      <c r="T61"/>
    </row>
    <row r="62" spans="1:20" ht="18" x14ac:dyDescent="0.25">
      <c r="A62" s="249" t="s">
        <v>967</v>
      </c>
      <c r="B62" s="250"/>
      <c r="C62" s="250"/>
      <c r="D62" s="250"/>
      <c r="E62" s="250"/>
      <c r="F62" s="250"/>
      <c r="G62" s="250"/>
      <c r="H62" s="245"/>
      <c r="I62" s="245"/>
      <c r="J62" s="245"/>
      <c r="K62" s="245"/>
      <c r="L62" s="245"/>
      <c r="M62" s="245"/>
      <c r="N62" s="246"/>
      <c r="O62" s="441"/>
      <c r="Q62" s="37"/>
      <c r="R62" s="37"/>
      <c r="S62"/>
      <c r="T62"/>
    </row>
    <row r="63" spans="1:20" ht="26.25" thickBot="1" x14ac:dyDescent="0.25">
      <c r="A63" s="431" t="s">
        <v>851</v>
      </c>
      <c r="B63" s="432" t="s">
        <v>968</v>
      </c>
      <c r="C63" s="433" t="s">
        <v>969</v>
      </c>
      <c r="D63" s="433" t="s">
        <v>970</v>
      </c>
      <c r="E63" s="433" t="s">
        <v>971</v>
      </c>
      <c r="F63" s="433" t="s">
        <v>111</v>
      </c>
      <c r="G63" s="433"/>
      <c r="H63" s="433"/>
      <c r="I63" s="433"/>
      <c r="J63" s="433"/>
      <c r="K63" s="433"/>
      <c r="L63" s="433"/>
      <c r="M63" s="433"/>
      <c r="N63" s="434" t="s">
        <v>890</v>
      </c>
      <c r="O63" s="441"/>
      <c r="Q63" s="37"/>
      <c r="R63" s="37"/>
      <c r="S63"/>
      <c r="T63"/>
    </row>
    <row r="64" spans="1:20" x14ac:dyDescent="0.2">
      <c r="A64" s="476" t="s">
        <v>972</v>
      </c>
      <c r="B64" s="477"/>
      <c r="C64" s="631"/>
      <c r="D64" s="438"/>
      <c r="E64" s="438"/>
      <c r="F64" s="438"/>
      <c r="G64" s="438"/>
      <c r="H64" s="438"/>
      <c r="I64" s="439">
        <f>ROUND(C64*D64*F64,2)</f>
        <v>0</v>
      </c>
      <c r="J64" s="439"/>
      <c r="K64" s="439"/>
      <c r="L64" s="439"/>
      <c r="M64" s="439"/>
      <c r="N64" s="440">
        <f>SUM(I64:M64)</f>
        <v>0</v>
      </c>
      <c r="O64" s="441"/>
      <c r="Q64" s="442"/>
      <c r="R64" s="37"/>
      <c r="S64"/>
      <c r="T64"/>
    </row>
    <row r="65" spans="1:20" x14ac:dyDescent="0.2">
      <c r="A65" s="330"/>
      <c r="B65" s="477"/>
      <c r="C65" s="244"/>
      <c r="D65" s="438"/>
      <c r="E65" s="438"/>
      <c r="F65" s="438"/>
      <c r="G65" s="438"/>
      <c r="H65" s="438"/>
      <c r="I65" s="439"/>
      <c r="J65" s="439"/>
      <c r="K65" s="439"/>
      <c r="L65" s="439"/>
      <c r="M65" s="439"/>
      <c r="N65" s="440"/>
      <c r="O65" s="441"/>
      <c r="Q65" s="442"/>
      <c r="R65" s="37"/>
      <c r="S65"/>
      <c r="T65"/>
    </row>
    <row r="66" spans="1:20" x14ac:dyDescent="0.2">
      <c r="A66" s="478" t="s">
        <v>973</v>
      </c>
      <c r="B66" s="479"/>
      <c r="C66" s="243"/>
      <c r="D66" s="438"/>
      <c r="E66" s="438"/>
      <c r="F66" s="438"/>
      <c r="G66" s="438"/>
      <c r="H66" s="438"/>
      <c r="I66" s="439"/>
      <c r="J66" s="439"/>
      <c r="K66" s="439"/>
      <c r="L66" s="439"/>
      <c r="M66" s="439"/>
      <c r="N66" s="440"/>
      <c r="O66" s="441"/>
      <c r="Q66" s="442"/>
      <c r="R66" s="37"/>
      <c r="S66"/>
      <c r="T66"/>
    </row>
    <row r="67" spans="1:20" x14ac:dyDescent="0.2">
      <c r="A67" s="387" t="s">
        <v>19</v>
      </c>
      <c r="B67" s="481"/>
      <c r="C67" s="676"/>
      <c r="D67" s="438"/>
      <c r="E67" s="480"/>
      <c r="F67" s="438"/>
      <c r="G67" s="438"/>
      <c r="H67" s="438"/>
      <c r="I67" s="439">
        <f t="shared" ref="I67" si="16">ROUND(C67*D67*F67,2)</f>
        <v>0</v>
      </c>
      <c r="J67" s="439"/>
      <c r="K67" s="439"/>
      <c r="L67" s="439"/>
      <c r="M67" s="439"/>
      <c r="N67" s="440">
        <f t="shared" ref="N67" si="17">ROUND(C67*E67*F67,2)</f>
        <v>0</v>
      </c>
      <c r="O67" s="441"/>
      <c r="Q67" s="442"/>
      <c r="R67" s="37"/>
      <c r="S67"/>
      <c r="T67"/>
    </row>
    <row r="68" spans="1:20" x14ac:dyDescent="0.2">
      <c r="A68" s="387"/>
      <c r="B68" s="479"/>
      <c r="C68" s="676"/>
      <c r="D68" s="438"/>
      <c r="E68" s="480"/>
      <c r="F68" s="438"/>
      <c r="G68" s="438"/>
      <c r="H68" s="438"/>
      <c r="I68" s="439"/>
      <c r="J68" s="439"/>
      <c r="K68" s="439"/>
      <c r="L68" s="439"/>
      <c r="M68" s="439"/>
      <c r="N68" s="440"/>
      <c r="O68" s="441"/>
      <c r="Q68" s="442"/>
      <c r="R68" s="37"/>
      <c r="S68"/>
      <c r="T68"/>
    </row>
    <row r="69" spans="1:20" x14ac:dyDescent="0.2">
      <c r="A69" s="387" t="s">
        <v>974</v>
      </c>
      <c r="B69" s="479"/>
      <c r="C69" s="676"/>
      <c r="D69" s="438"/>
      <c r="E69" s="480"/>
      <c r="F69" s="438"/>
      <c r="G69" s="438"/>
      <c r="H69" s="438"/>
      <c r="I69" s="439">
        <f t="shared" ref="I69" si="18">ROUND(C69*D69*F69,2)</f>
        <v>0</v>
      </c>
      <c r="J69" s="439"/>
      <c r="K69" s="439"/>
      <c r="L69" s="439"/>
      <c r="M69" s="439"/>
      <c r="N69" s="440">
        <f t="shared" ref="N69" si="19">ROUND(C69*E69*F69,2)</f>
        <v>0</v>
      </c>
      <c r="O69" s="441"/>
      <c r="Q69" s="442"/>
      <c r="R69" s="37"/>
      <c r="S69"/>
      <c r="T69"/>
    </row>
    <row r="70" spans="1:20" x14ac:dyDescent="0.2">
      <c r="A70" s="331"/>
      <c r="B70" s="479"/>
      <c r="C70" s="243"/>
      <c r="D70" s="438"/>
      <c r="E70" s="438"/>
      <c r="F70" s="438"/>
      <c r="G70" s="438"/>
      <c r="H70" s="438"/>
      <c r="I70" s="439"/>
      <c r="J70" s="439"/>
      <c r="K70" s="439"/>
      <c r="L70" s="439"/>
      <c r="M70" s="439"/>
      <c r="N70" s="440">
        <f>SUM(I70:M70)</f>
        <v>0</v>
      </c>
      <c r="O70" s="441"/>
      <c r="Q70" s="442"/>
      <c r="R70" s="37"/>
      <c r="S70"/>
      <c r="T70"/>
    </row>
    <row r="71" spans="1:20" x14ac:dyDescent="0.2">
      <c r="A71" s="387" t="s">
        <v>21</v>
      </c>
      <c r="B71" s="479" t="s">
        <v>975</v>
      </c>
      <c r="C71" s="243">
        <v>6.85</v>
      </c>
      <c r="D71" s="438"/>
      <c r="E71" s="438"/>
      <c r="F71" s="438"/>
      <c r="G71" s="438"/>
      <c r="H71" s="438"/>
      <c r="I71" s="439"/>
      <c r="J71" s="439"/>
      <c r="K71" s="439"/>
      <c r="L71" s="439"/>
      <c r="M71" s="439"/>
      <c r="N71" s="440">
        <f>ROUND(C71*D71*F71,2)</f>
        <v>0</v>
      </c>
      <c r="Q71" s="37"/>
      <c r="R71" s="37"/>
      <c r="S71"/>
      <c r="T71"/>
    </row>
    <row r="72" spans="1:20" ht="13.5" thickBot="1" x14ac:dyDescent="0.25">
      <c r="A72" s="378"/>
      <c r="B72" s="386"/>
      <c r="C72" s="247"/>
      <c r="D72" s="248"/>
      <c r="E72" s="464"/>
      <c r="F72" s="248"/>
      <c r="G72" s="248"/>
      <c r="H72" s="248"/>
      <c r="I72" s="248"/>
      <c r="J72" s="248"/>
      <c r="K72" s="248"/>
      <c r="L72" s="248"/>
      <c r="M72" s="455" t="s">
        <v>976</v>
      </c>
      <c r="N72" s="465">
        <f>SUM(N64:N71)</f>
        <v>0</v>
      </c>
      <c r="Q72" s="37"/>
      <c r="R72" s="37"/>
      <c r="S72"/>
      <c r="T72"/>
    </row>
    <row r="73" spans="1:20" ht="16.5" thickBot="1" x14ac:dyDescent="0.3">
      <c r="A73" s="251" t="s">
        <v>977</v>
      </c>
      <c r="B73" s="252"/>
      <c r="C73" s="252"/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482">
        <f>SUM(N72,N61,N56,N37)</f>
        <v>0</v>
      </c>
      <c r="Q73" s="37"/>
      <c r="R73" s="37"/>
      <c r="S73"/>
      <c r="T73"/>
    </row>
    <row r="74" spans="1:20" x14ac:dyDescent="0.2">
      <c r="R74" s="37"/>
      <c r="T74"/>
    </row>
    <row r="75" spans="1:20" x14ac:dyDescent="0.2">
      <c r="P75" s="441"/>
      <c r="R75" s="37"/>
      <c r="T75"/>
    </row>
    <row r="76" spans="1:20" x14ac:dyDescent="0.2">
      <c r="R76" s="37"/>
      <c r="T76"/>
    </row>
    <row r="77" spans="1:20" x14ac:dyDescent="0.2">
      <c r="D77" s="445"/>
      <c r="R77" s="37"/>
      <c r="T77"/>
    </row>
    <row r="78" spans="1:20" x14ac:dyDescent="0.2">
      <c r="D78" s="445"/>
      <c r="R78" s="37"/>
      <c r="T78"/>
    </row>
    <row r="79" spans="1:20" x14ac:dyDescent="0.2">
      <c r="D79" s="445"/>
      <c r="R79" s="37"/>
      <c r="T79"/>
    </row>
    <row r="80" spans="1:20" x14ac:dyDescent="0.2">
      <c r="D80" s="445"/>
      <c r="R80" s="37"/>
      <c r="T80"/>
    </row>
    <row r="81" spans="4:20" x14ac:dyDescent="0.2">
      <c r="D81" s="445"/>
      <c r="R81" s="37"/>
      <c r="T81"/>
    </row>
    <row r="82" spans="4:20" x14ac:dyDescent="0.2">
      <c r="D82" s="445"/>
      <c r="R82" s="37"/>
      <c r="T82"/>
    </row>
    <row r="83" spans="4:20" x14ac:dyDescent="0.2">
      <c r="D83" s="445"/>
      <c r="R83" s="37"/>
      <c r="T83"/>
    </row>
    <row r="84" spans="4:20" x14ac:dyDescent="0.2">
      <c r="D84" s="445"/>
      <c r="R84" s="37"/>
      <c r="T84"/>
    </row>
    <row r="85" spans="4:20" x14ac:dyDescent="0.2">
      <c r="D85" s="445"/>
      <c r="R85" s="37"/>
      <c r="T85"/>
    </row>
    <row r="86" spans="4:20" x14ac:dyDescent="0.2">
      <c r="D86" s="445"/>
      <c r="R86" s="37"/>
      <c r="T86"/>
    </row>
    <row r="87" spans="4:20" x14ac:dyDescent="0.2">
      <c r="R87" s="37"/>
      <c r="T87"/>
    </row>
    <row r="88" spans="4:20" x14ac:dyDescent="0.2">
      <c r="R88" s="37"/>
      <c r="T88"/>
    </row>
    <row r="89" spans="4:20" x14ac:dyDescent="0.2">
      <c r="R89" s="37"/>
      <c r="T89"/>
    </row>
  </sheetData>
  <sheetProtection formatCells="0" formatColumns="0" formatRows="0" insertColumns="0" insertRows="0" deleteColumns="0" deleteRows="0"/>
  <protectedRanges>
    <protectedRange sqref="D13:H36 D67:M71 A74:P77 A78:C78 E78:P78 D78:D89 K3:K4 D9:K10 L3:P10 C3:C10 D3:E3 B64:M66 B67:B71 D59:H60 D40:H55 O11:O73" name="Bereich1"/>
    <protectedRange sqref="D4:D5" name="Bereich1_4"/>
    <protectedRange sqref="E5:I5 F4:I4" name="Bereich1_1_1_1_1_2"/>
  </protectedRanges>
  <customSheetViews>
    <customSheetView guid="{5C32C84F-22BC-44CA-AD2B-12D34D143DA0}" hiddenColumns="1" topLeftCell="A13">
      <selection activeCell="C28" sqref="C28"/>
      <pageMargins left="0" right="0" top="0" bottom="0" header="0" footer="0"/>
      <pageSetup paperSize="9" scale="80" orientation="landscape" r:id="rId1"/>
      <headerFooter alignWithMargins="0">
        <oddFooter>&amp;C&amp;A &amp;P / &amp;N&amp;R&amp;F</oddFooter>
      </headerFooter>
    </customSheetView>
  </customSheetViews>
  <mergeCells count="1">
    <mergeCell ref="F4:I4"/>
  </mergeCells>
  <phoneticPr fontId="18" type="noConversion"/>
  <pageMargins left="0.39370078740157483" right="0.39370078740157483" top="0.39370078740157483" bottom="0.39370078740157483" header="0" footer="0"/>
  <pageSetup paperSize="9" scale="85" orientation="landscape" r:id="rId2"/>
  <headerFooter alignWithMargins="0">
    <oddFooter>&amp;C&amp;A &amp;P / &amp;N&amp;R&amp;F</oddFooter>
  </headerFooter>
  <rowBreaks count="1" manualBreakCount="1">
    <brk id="37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4"/>
  <dimension ref="A1:P52"/>
  <sheetViews>
    <sheetView showZeros="0" topLeftCell="A10" zoomScaleNormal="100" workbookViewId="0">
      <selection activeCell="D26" sqref="D26"/>
    </sheetView>
  </sheetViews>
  <sheetFormatPr baseColWidth="10" defaultColWidth="11.42578125" defaultRowHeight="12.75" x14ac:dyDescent="0.2"/>
  <cols>
    <col min="1" max="1" width="40.42578125" style="54" bestFit="1" customWidth="1"/>
    <col min="2" max="2" width="9.85546875" style="128" customWidth="1"/>
    <col min="3" max="3" width="8.42578125" style="54" bestFit="1" customWidth="1"/>
    <col min="4" max="5" width="9.28515625" bestFit="1" customWidth="1"/>
    <col min="6" max="6" width="8.5703125" bestFit="1" customWidth="1"/>
    <col min="7" max="7" width="8.42578125" customWidth="1"/>
    <col min="8" max="8" width="8.85546875" customWidth="1"/>
    <col min="9" max="9" width="9.42578125" bestFit="1" customWidth="1"/>
    <col min="10" max="10" width="10.7109375" bestFit="1" customWidth="1"/>
    <col min="11" max="11" width="9" bestFit="1" customWidth="1"/>
    <col min="12" max="12" width="10.85546875" bestFit="1" customWidth="1"/>
    <col min="13" max="13" width="10.28515625" customWidth="1"/>
  </cols>
  <sheetData>
    <row r="1" spans="1:16" ht="16.5" customHeight="1" x14ac:dyDescent="0.25">
      <c r="A1" s="277" t="str">
        <f>'Kostenzusammenstellung '!A1</f>
        <v>MEX 23 20. - 22.10.2023</v>
      </c>
      <c r="E1" s="2">
        <f>'Kostenzusammenstellung '!B1</f>
        <v>0</v>
      </c>
    </row>
    <row r="2" spans="1:16" ht="16.5" customHeight="1" x14ac:dyDescent="0.2"/>
    <row r="3" spans="1:16" ht="27" customHeight="1" x14ac:dyDescent="0.25">
      <c r="A3" s="129" t="s">
        <v>978</v>
      </c>
    </row>
    <row r="4" spans="1:16" ht="10.5" customHeight="1" thickBot="1" x14ac:dyDescent="0.25">
      <c r="A4"/>
      <c r="G4" s="46"/>
      <c r="H4" s="46"/>
      <c r="I4" s="46"/>
      <c r="J4" s="46"/>
    </row>
    <row r="5" spans="1:16" ht="21.75" customHeight="1" thickBot="1" x14ac:dyDescent="0.25">
      <c r="A5" s="384"/>
      <c r="B5" s="1024" t="s">
        <v>979</v>
      </c>
      <c r="C5" s="1025" t="s">
        <v>980</v>
      </c>
      <c r="D5" s="1026" t="s">
        <v>981</v>
      </c>
      <c r="E5" s="419"/>
      <c r="G5" s="99"/>
      <c r="H5" s="1185" t="s">
        <v>432</v>
      </c>
      <c r="I5" s="1186"/>
      <c r="J5" s="1186"/>
      <c r="K5" s="1187"/>
    </row>
    <row r="6" spans="1:16" ht="26.25" thickBot="1" x14ac:dyDescent="0.25">
      <c r="A6" s="405" t="s">
        <v>982</v>
      </c>
      <c r="B6" s="1027"/>
      <c r="C6" s="1028"/>
      <c r="D6" s="1029">
        <v>0.3</v>
      </c>
      <c r="E6" s="419"/>
      <c r="G6" s="818" t="s">
        <v>434</v>
      </c>
      <c r="H6" s="258" t="s">
        <v>435</v>
      </c>
      <c r="I6" s="258" t="s">
        <v>436</v>
      </c>
      <c r="J6" s="942" t="s">
        <v>437</v>
      </c>
      <c r="K6" s="954" t="s">
        <v>438</v>
      </c>
    </row>
    <row r="7" spans="1:16" ht="18" customHeight="1" x14ac:dyDescent="0.2">
      <c r="A7" s="279" t="s">
        <v>983</v>
      </c>
      <c r="B7" s="837">
        <v>0.21</v>
      </c>
      <c r="C7" s="1023">
        <v>0.15</v>
      </c>
      <c r="D7" s="853">
        <v>0.73</v>
      </c>
      <c r="E7" s="419"/>
      <c r="F7" s="823" t="s">
        <v>439</v>
      </c>
      <c r="G7" s="260">
        <v>25.72</v>
      </c>
      <c r="H7" s="152">
        <v>29.2</v>
      </c>
      <c r="I7" s="152">
        <v>36.14</v>
      </c>
      <c r="J7" s="940">
        <v>39.619999999999997</v>
      </c>
      <c r="K7" s="261">
        <v>53.52</v>
      </c>
    </row>
    <row r="8" spans="1:16" ht="18" customHeight="1" x14ac:dyDescent="0.2">
      <c r="A8" s="279" t="s">
        <v>984</v>
      </c>
      <c r="B8" s="837">
        <v>0.18</v>
      </c>
      <c r="C8" s="1023">
        <v>0.03</v>
      </c>
      <c r="D8" s="853">
        <v>0.49</v>
      </c>
      <c r="E8" s="419"/>
      <c r="F8" s="824" t="s">
        <v>642</v>
      </c>
      <c r="G8" s="948">
        <v>30.98</v>
      </c>
      <c r="H8" s="746">
        <v>35.17</v>
      </c>
      <c r="I8" s="746">
        <v>43.54</v>
      </c>
      <c r="J8" s="817">
        <v>47.42</v>
      </c>
      <c r="K8" s="949">
        <v>64.47</v>
      </c>
    </row>
    <row r="9" spans="1:16" ht="18" customHeight="1" thickBot="1" x14ac:dyDescent="0.25">
      <c r="A9" s="279" t="s">
        <v>985</v>
      </c>
      <c r="B9" s="837"/>
      <c r="C9" s="1023">
        <v>0.1</v>
      </c>
      <c r="D9" s="853"/>
      <c r="E9" s="419"/>
      <c r="F9" s="825" t="s">
        <v>643</v>
      </c>
      <c r="G9" s="950">
        <v>31.53</v>
      </c>
      <c r="H9" s="951">
        <v>35.909999999999997</v>
      </c>
      <c r="I9" s="951">
        <v>44.68</v>
      </c>
      <c r="J9" s="952">
        <v>49.05</v>
      </c>
      <c r="K9" s="953">
        <v>66.569999999999993</v>
      </c>
    </row>
    <row r="10" spans="1:16" ht="18" customHeight="1" thickBot="1" x14ac:dyDescent="0.25">
      <c r="A10" s="347" t="s">
        <v>105</v>
      </c>
      <c r="B10" s="1006">
        <v>0.36</v>
      </c>
      <c r="C10" s="1030">
        <v>0.36</v>
      </c>
      <c r="D10" s="803">
        <v>0.49</v>
      </c>
    </row>
    <row r="11" spans="1:16" ht="18" customHeight="1" thickBot="1" x14ac:dyDescent="0.25">
      <c r="A11" s="130"/>
      <c r="B11" s="131"/>
      <c r="C11" s="130"/>
      <c r="D11" s="135"/>
    </row>
    <row r="12" spans="1:16" ht="25.5" x14ac:dyDescent="0.2">
      <c r="A12" s="1007" t="s">
        <v>986</v>
      </c>
      <c r="B12" s="1008" t="s">
        <v>987</v>
      </c>
      <c r="C12" s="1009" t="s">
        <v>43</v>
      </c>
      <c r="D12" s="1010" t="s">
        <v>988</v>
      </c>
      <c r="E12" s="1009" t="s">
        <v>989</v>
      </c>
      <c r="F12" s="1009" t="s">
        <v>114</v>
      </c>
      <c r="G12" s="1010" t="s">
        <v>36</v>
      </c>
      <c r="H12" s="1011" t="s">
        <v>990</v>
      </c>
      <c r="I12" s="1012" t="s">
        <v>991</v>
      </c>
      <c r="J12" s="1012" t="s">
        <v>992</v>
      </c>
      <c r="K12" s="1012" t="s">
        <v>993</v>
      </c>
      <c r="L12" s="1013" t="s">
        <v>994</v>
      </c>
      <c r="M12" s="1014" t="s">
        <v>995</v>
      </c>
    </row>
    <row r="13" spans="1:16" ht="18" customHeight="1" x14ac:dyDescent="0.2">
      <c r="A13" s="1015" t="s">
        <v>979</v>
      </c>
      <c r="B13" s="395"/>
      <c r="C13" s="396"/>
      <c r="D13" s="397"/>
      <c r="E13" s="396"/>
      <c r="F13" s="396"/>
      <c r="G13" s="413"/>
      <c r="H13" s="416"/>
      <c r="I13" s="397"/>
      <c r="J13" s="397"/>
      <c r="K13" s="398"/>
      <c r="L13" s="399"/>
      <c r="M13" s="400"/>
    </row>
    <row r="14" spans="1:16" ht="18" customHeight="1" x14ac:dyDescent="0.2">
      <c r="A14" s="394" t="s">
        <v>979</v>
      </c>
      <c r="B14" s="402">
        <v>266.14</v>
      </c>
      <c r="C14" s="403"/>
      <c r="D14" s="403"/>
      <c r="E14" s="403"/>
      <c r="F14" s="403"/>
      <c r="G14" s="414"/>
      <c r="H14" s="420">
        <f>ROUND(B14*$B$6*C14,2)</f>
        <v>0</v>
      </c>
      <c r="I14" s="421">
        <f>B14*$B$7*D14</f>
        <v>0</v>
      </c>
      <c r="J14" s="421">
        <f>B14*$B$8*E14</f>
        <v>0</v>
      </c>
      <c r="K14" s="421">
        <f>B14*$B$9*F14</f>
        <v>0</v>
      </c>
      <c r="L14" s="421">
        <f>B14*$B$10*G14</f>
        <v>0</v>
      </c>
      <c r="M14" s="137">
        <f>SUM(H14:L14)</f>
        <v>0</v>
      </c>
    </row>
    <row r="15" spans="1:16" ht="18" customHeight="1" x14ac:dyDescent="0.2">
      <c r="A15" s="394" t="s">
        <v>996</v>
      </c>
      <c r="B15" s="402">
        <v>39.020000000000003</v>
      </c>
      <c r="C15" s="403"/>
      <c r="D15" s="403"/>
      <c r="E15" s="403"/>
      <c r="F15" s="403"/>
      <c r="G15" s="414"/>
      <c r="H15" s="420">
        <f>ROUND(B15*$B$6*C15,2)</f>
        <v>0</v>
      </c>
      <c r="I15" s="421">
        <f>B15*$B$7*D15</f>
        <v>0</v>
      </c>
      <c r="J15" s="421">
        <f>B15*$B$8*E15</f>
        <v>0</v>
      </c>
      <c r="K15" s="421">
        <f>B15*$B$9*F15</f>
        <v>0</v>
      </c>
      <c r="L15" s="421">
        <f>B15*$B$10*G15</f>
        <v>0</v>
      </c>
      <c r="M15" s="137">
        <f>SUM(H15:L15)</f>
        <v>0</v>
      </c>
      <c r="P15" s="228"/>
    </row>
    <row r="16" spans="1:16" ht="18" customHeight="1" x14ac:dyDescent="0.2">
      <c r="A16" s="394"/>
      <c r="B16" s="402"/>
      <c r="C16" s="403"/>
      <c r="D16" s="403"/>
      <c r="E16" s="403"/>
      <c r="F16" s="403"/>
      <c r="G16" s="414"/>
      <c r="H16" s="420"/>
      <c r="I16" s="421"/>
      <c r="J16" s="421"/>
      <c r="K16" s="421"/>
      <c r="L16" s="421"/>
      <c r="M16" s="137"/>
      <c r="P16" s="228"/>
    </row>
    <row r="17" spans="1:16" ht="18" customHeight="1" x14ac:dyDescent="0.2">
      <c r="A17" s="1016" t="s">
        <v>4</v>
      </c>
      <c r="B17" s="402"/>
      <c r="C17" s="403"/>
      <c r="D17" s="403"/>
      <c r="E17" s="403"/>
      <c r="F17" s="403"/>
      <c r="G17" s="414"/>
      <c r="H17" s="420"/>
      <c r="I17" s="421"/>
      <c r="J17" s="421"/>
      <c r="K17" s="421"/>
      <c r="L17" s="421"/>
      <c r="M17" s="137"/>
      <c r="P17" s="228"/>
    </row>
    <row r="18" spans="1:16" ht="18" customHeight="1" x14ac:dyDescent="0.2">
      <c r="A18" s="394" t="s">
        <v>997</v>
      </c>
      <c r="B18" s="402">
        <v>8.0299999999999994</v>
      </c>
      <c r="C18" s="403"/>
      <c r="D18" s="403"/>
      <c r="E18" s="403"/>
      <c r="F18" s="403"/>
      <c r="G18" s="414"/>
      <c r="H18" s="420">
        <f>ROUND(B18*$C$6*C18,2)</f>
        <v>0</v>
      </c>
      <c r="I18" s="421">
        <f>B18*$C$7*D18</f>
        <v>0</v>
      </c>
      <c r="J18" s="421">
        <f>B18*$C$8*E18</f>
        <v>0</v>
      </c>
      <c r="K18" s="421">
        <f>B18*$C$9*F18</f>
        <v>0</v>
      </c>
      <c r="L18" s="421">
        <f>B18*$C$10*G18</f>
        <v>0</v>
      </c>
      <c r="M18" s="137">
        <f t="shared" ref="M18:M21" si="0">SUM(H18:L18)</f>
        <v>0</v>
      </c>
      <c r="P18" s="228"/>
    </row>
    <row r="19" spans="1:16" ht="18" customHeight="1" x14ac:dyDescent="0.2">
      <c r="A19" s="394" t="s">
        <v>998</v>
      </c>
      <c r="B19" s="402">
        <v>5.41</v>
      </c>
      <c r="C19" s="403"/>
      <c r="D19" s="403"/>
      <c r="E19" s="403"/>
      <c r="F19" s="403"/>
      <c r="G19" s="414"/>
      <c r="H19" s="420">
        <f t="shared" ref="H19:H21" si="1">ROUND(B19*$C$6*C19,2)</f>
        <v>0</v>
      </c>
      <c r="I19" s="421">
        <f t="shared" ref="I19:I21" si="2">B19*$C$7*D19</f>
        <v>0</v>
      </c>
      <c r="J19" s="421">
        <f t="shared" ref="J19:J21" si="3">B19*$C$8*E19</f>
        <v>0</v>
      </c>
      <c r="K19" s="421">
        <f t="shared" ref="K19:K21" si="4">B19*$C$9*F19</f>
        <v>0</v>
      </c>
      <c r="L19" s="421">
        <f t="shared" ref="L19:L21" si="5">B19*$C$10*G19</f>
        <v>0</v>
      </c>
      <c r="M19" s="137">
        <f t="shared" si="0"/>
        <v>0</v>
      </c>
      <c r="P19" s="228"/>
    </row>
    <row r="20" spans="1:16" ht="18" customHeight="1" x14ac:dyDescent="0.2">
      <c r="A20" s="393" t="s">
        <v>999</v>
      </c>
      <c r="B20" s="404">
        <v>13.09</v>
      </c>
      <c r="C20" s="403"/>
      <c r="D20" s="403"/>
      <c r="E20" s="403"/>
      <c r="F20" s="403"/>
      <c r="G20" s="414"/>
      <c r="H20" s="420">
        <f t="shared" si="1"/>
        <v>0</v>
      </c>
      <c r="I20" s="421">
        <f t="shared" si="2"/>
        <v>0</v>
      </c>
      <c r="J20" s="421">
        <f t="shared" si="3"/>
        <v>0</v>
      </c>
      <c r="K20" s="421">
        <f t="shared" si="4"/>
        <v>0</v>
      </c>
      <c r="L20" s="421">
        <f t="shared" si="5"/>
        <v>0</v>
      </c>
      <c r="M20" s="137">
        <f t="shared" si="0"/>
        <v>0</v>
      </c>
      <c r="P20" s="37"/>
    </row>
    <row r="21" spans="1:16" ht="18" customHeight="1" x14ac:dyDescent="0.2">
      <c r="A21" s="393" t="s">
        <v>1000</v>
      </c>
      <c r="B21" s="404">
        <v>4.0199999999999996</v>
      </c>
      <c r="C21" s="403"/>
      <c r="D21" s="403"/>
      <c r="E21" s="403"/>
      <c r="F21" s="403"/>
      <c r="G21" s="414"/>
      <c r="H21" s="420">
        <f t="shared" si="1"/>
        <v>0</v>
      </c>
      <c r="I21" s="421">
        <f t="shared" si="2"/>
        <v>0</v>
      </c>
      <c r="J21" s="421">
        <f t="shared" si="3"/>
        <v>0</v>
      </c>
      <c r="K21" s="421">
        <f t="shared" si="4"/>
        <v>0</v>
      </c>
      <c r="L21" s="421">
        <f t="shared" si="5"/>
        <v>0</v>
      </c>
      <c r="M21" s="137">
        <f t="shared" si="0"/>
        <v>0</v>
      </c>
      <c r="P21" s="37"/>
    </row>
    <row r="22" spans="1:16" ht="18" customHeight="1" x14ac:dyDescent="0.2">
      <c r="A22" s="393"/>
      <c r="B22" s="404"/>
      <c r="C22" s="403"/>
      <c r="D22" s="403"/>
      <c r="E22" s="403"/>
      <c r="F22" s="403"/>
      <c r="G22" s="414"/>
      <c r="H22" s="420"/>
      <c r="I22" s="421"/>
      <c r="J22" s="421"/>
      <c r="K22" s="421"/>
      <c r="L22" s="421"/>
      <c r="M22" s="137"/>
      <c r="P22" s="37"/>
    </row>
    <row r="23" spans="1:16" ht="18" customHeight="1" x14ac:dyDescent="0.2">
      <c r="A23" s="1017" t="s">
        <v>981</v>
      </c>
      <c r="B23" s="404"/>
      <c r="C23" s="403"/>
      <c r="D23" s="403"/>
      <c r="E23" s="403"/>
      <c r="F23" s="403"/>
      <c r="G23" s="414"/>
      <c r="H23" s="420"/>
      <c r="I23" s="421"/>
      <c r="J23" s="421"/>
      <c r="K23" s="421"/>
      <c r="L23" s="421"/>
      <c r="M23" s="137"/>
      <c r="P23" s="37"/>
    </row>
    <row r="24" spans="1:16" ht="18" customHeight="1" x14ac:dyDescent="0.2">
      <c r="A24" s="132" t="s">
        <v>1001</v>
      </c>
      <c r="B24" s="404">
        <v>25.69</v>
      </c>
      <c r="C24" s="403"/>
      <c r="D24" s="403"/>
      <c r="E24" s="403"/>
      <c r="F24" s="403"/>
      <c r="G24" s="414"/>
      <c r="H24" s="420">
        <f>ROUND(B24*$D$6*C24,2)</f>
        <v>0</v>
      </c>
      <c r="I24" s="421">
        <f>B24*$D$7*D24</f>
        <v>0</v>
      </c>
      <c r="J24" s="421">
        <f>B24*$D$8*E24</f>
        <v>0</v>
      </c>
      <c r="K24" s="421"/>
      <c r="L24" s="421">
        <f>B24*$D$10*G24</f>
        <v>0</v>
      </c>
      <c r="M24" s="137">
        <f t="shared" ref="M24" si="6">SUM(H24:L24)</f>
        <v>0</v>
      </c>
      <c r="P24" s="37"/>
    </row>
    <row r="25" spans="1:16" ht="18" customHeight="1" x14ac:dyDescent="0.2">
      <c r="A25" s="406"/>
      <c r="B25" s="407"/>
      <c r="C25" s="408"/>
      <c r="D25" s="408"/>
      <c r="E25" s="408"/>
      <c r="F25" s="408"/>
      <c r="G25" s="415"/>
      <c r="H25" s="417"/>
      <c r="I25" s="409"/>
      <c r="J25" s="409"/>
      <c r="K25" s="410"/>
      <c r="L25" s="411"/>
      <c r="M25" s="412"/>
      <c r="P25" s="37"/>
    </row>
    <row r="26" spans="1:16" ht="18" customHeight="1" x14ac:dyDescent="0.2">
      <c r="A26" s="1018" t="s">
        <v>1002</v>
      </c>
      <c r="B26" s="167"/>
      <c r="C26" s="167"/>
      <c r="D26" s="167"/>
      <c r="E26" s="167"/>
      <c r="F26" s="167"/>
      <c r="G26" s="167"/>
      <c r="H26" s="167"/>
      <c r="I26" s="1019" t="s">
        <v>1003</v>
      </c>
      <c r="J26" s="167"/>
      <c r="K26" s="1020" t="s">
        <v>1004</v>
      </c>
      <c r="L26" s="1021" t="s">
        <v>1005</v>
      </c>
      <c r="M26" s="137"/>
      <c r="P26" s="37"/>
    </row>
    <row r="27" spans="1:16" ht="18" customHeight="1" x14ac:dyDescent="0.2">
      <c r="A27" s="133"/>
      <c r="B27" s="167"/>
      <c r="C27" s="167"/>
      <c r="D27" s="167"/>
      <c r="E27" s="167"/>
      <c r="F27" s="167"/>
      <c r="G27" s="167"/>
      <c r="H27" s="167"/>
      <c r="I27" s="422"/>
      <c r="J27" s="422"/>
      <c r="K27" s="422"/>
      <c r="L27" s="424"/>
      <c r="M27" s="425">
        <f>I27*K27</f>
        <v>0</v>
      </c>
      <c r="P27" s="37"/>
    </row>
    <row r="28" spans="1:16" ht="18" customHeight="1" x14ac:dyDescent="0.2">
      <c r="A28" s="133"/>
      <c r="B28" s="167"/>
      <c r="C28" s="167"/>
      <c r="D28" s="167"/>
      <c r="E28" s="167"/>
      <c r="F28" s="167"/>
      <c r="G28" s="167"/>
      <c r="H28" s="167"/>
      <c r="I28" s="422"/>
      <c r="J28" s="422"/>
      <c r="K28" s="422"/>
      <c r="L28" s="424"/>
      <c r="M28" s="425">
        <f t="shared" ref="M28:M31" si="7">I28*K28</f>
        <v>0</v>
      </c>
      <c r="P28" s="37"/>
    </row>
    <row r="29" spans="1:16" ht="18" customHeight="1" x14ac:dyDescent="0.2">
      <c r="A29" s="133"/>
      <c r="B29" s="167"/>
      <c r="C29" s="167"/>
      <c r="D29" s="167"/>
      <c r="E29" s="167"/>
      <c r="F29" s="167"/>
      <c r="G29" s="167"/>
      <c r="H29" s="167"/>
      <c r="I29" s="422"/>
      <c r="J29" s="422"/>
      <c r="K29" s="422"/>
      <c r="L29" s="424"/>
      <c r="M29" s="425">
        <f t="shared" si="7"/>
        <v>0</v>
      </c>
      <c r="P29" s="37"/>
    </row>
    <row r="30" spans="1:16" ht="18" customHeight="1" x14ac:dyDescent="0.2">
      <c r="A30" s="418"/>
      <c r="B30" s="392"/>
      <c r="C30" s="401"/>
      <c r="D30" s="401"/>
      <c r="E30" s="401"/>
      <c r="F30" s="401"/>
      <c r="G30" s="401"/>
      <c r="H30" s="167"/>
      <c r="I30" s="422"/>
      <c r="J30" s="422"/>
      <c r="K30" s="422"/>
      <c r="L30" s="424"/>
      <c r="M30" s="425">
        <f t="shared" si="7"/>
        <v>0</v>
      </c>
      <c r="P30" s="37"/>
    </row>
    <row r="31" spans="1:16" ht="18" customHeight="1" x14ac:dyDescent="0.2">
      <c r="A31" s="134" t="s">
        <v>1006</v>
      </c>
      <c r="B31" s="392"/>
      <c r="C31" s="401"/>
      <c r="D31" s="401"/>
      <c r="E31" s="401"/>
      <c r="F31" s="401"/>
      <c r="G31" s="401"/>
      <c r="H31" s="167"/>
      <c r="I31" s="422"/>
      <c r="J31" s="422"/>
      <c r="K31" s="423"/>
      <c r="L31" s="426"/>
      <c r="M31" s="425">
        <f t="shared" si="7"/>
        <v>0</v>
      </c>
      <c r="P31" s="37"/>
    </row>
    <row r="32" spans="1:16" ht="18" customHeight="1" x14ac:dyDescent="0.2">
      <c r="A32" s="134"/>
      <c r="B32" s="392"/>
      <c r="C32" s="401"/>
      <c r="D32" s="401"/>
      <c r="E32" s="401"/>
      <c r="F32" s="401"/>
      <c r="G32" s="401"/>
      <c r="H32" s="167"/>
      <c r="I32" s="422"/>
      <c r="J32" s="422"/>
      <c r="K32" s="423"/>
      <c r="L32" s="136"/>
      <c r="M32" s="137"/>
      <c r="P32" s="37"/>
    </row>
    <row r="33" spans="1:16" ht="18" customHeight="1" x14ac:dyDescent="0.2">
      <c r="A33" s="138" t="s">
        <v>1007</v>
      </c>
      <c r="B33" s="392"/>
      <c r="C33" s="401"/>
      <c r="D33" s="401"/>
      <c r="E33" s="401"/>
      <c r="F33" s="401"/>
      <c r="G33" s="401"/>
      <c r="H33" s="167"/>
      <c r="I33" s="1019" t="s">
        <v>646</v>
      </c>
      <c r="J33" s="167"/>
      <c r="K33" s="1022" t="s">
        <v>41</v>
      </c>
      <c r="L33" s="136"/>
      <c r="M33" s="137"/>
      <c r="P33" s="37"/>
    </row>
    <row r="34" spans="1:16" ht="18" customHeight="1" x14ac:dyDescent="0.2">
      <c r="A34" s="139" t="s">
        <v>1008</v>
      </c>
      <c r="B34" s="392"/>
      <c r="C34" s="401"/>
      <c r="D34" s="401"/>
      <c r="E34" s="401"/>
      <c r="F34" s="401"/>
      <c r="G34" s="401"/>
      <c r="H34" s="401"/>
      <c r="I34" s="401"/>
      <c r="J34" s="167"/>
      <c r="K34" s="140">
        <v>59</v>
      </c>
      <c r="L34" s="136"/>
      <c r="M34" s="137">
        <f>I34*K34*L34</f>
        <v>0</v>
      </c>
      <c r="P34" s="37"/>
    </row>
    <row r="35" spans="1:16" ht="18" customHeight="1" thickBot="1" x14ac:dyDescent="0.25">
      <c r="A35" s="531"/>
      <c r="B35" s="532"/>
      <c r="C35" s="533"/>
      <c r="D35" s="533"/>
      <c r="E35" s="533"/>
      <c r="F35" s="533"/>
      <c r="G35" s="533"/>
      <c r="H35" s="534"/>
      <c r="I35" s="534"/>
      <c r="J35" s="534"/>
      <c r="K35" s="535"/>
      <c r="L35" s="536"/>
      <c r="M35" s="537"/>
      <c r="P35" s="37"/>
    </row>
    <row r="36" spans="1:16" ht="20.25" customHeight="1" x14ac:dyDescent="0.35">
      <c r="L36" s="2" t="s">
        <v>98</v>
      </c>
      <c r="M36" s="538">
        <f>SUM(M14:M35)</f>
        <v>0</v>
      </c>
      <c r="P36" s="37"/>
    </row>
    <row r="37" spans="1:16" ht="20.25" customHeight="1" x14ac:dyDescent="0.2">
      <c r="P37" s="37"/>
    </row>
    <row r="38" spans="1:16" ht="20.25" customHeight="1" x14ac:dyDescent="0.2">
      <c r="P38" s="37"/>
    </row>
    <row r="39" spans="1:16" ht="20.25" customHeight="1" x14ac:dyDescent="0.2">
      <c r="P39" s="37"/>
    </row>
    <row r="40" spans="1:16" ht="20.25" customHeight="1" x14ac:dyDescent="0.2">
      <c r="P40" s="37"/>
    </row>
    <row r="42" spans="1:16" x14ac:dyDescent="0.2">
      <c r="D42" s="141"/>
    </row>
    <row r="43" spans="1:16" x14ac:dyDescent="0.2">
      <c r="D43" s="141"/>
    </row>
    <row r="44" spans="1:16" x14ac:dyDescent="0.2">
      <c r="D44" s="141"/>
    </row>
    <row r="45" spans="1:16" x14ac:dyDescent="0.2">
      <c r="D45" s="149"/>
    </row>
    <row r="46" spans="1:16" x14ac:dyDescent="0.2">
      <c r="D46" s="253"/>
    </row>
    <row r="47" spans="1:16" x14ac:dyDescent="0.2">
      <c r="D47" s="149"/>
    </row>
    <row r="48" spans="1:16" x14ac:dyDescent="0.2">
      <c r="A48"/>
      <c r="B48"/>
      <c r="C48"/>
      <c r="D48" s="141"/>
    </row>
    <row r="49" spans="4:4" customFormat="1" x14ac:dyDescent="0.2">
      <c r="D49" s="141"/>
    </row>
    <row r="50" spans="4:4" customFormat="1" x14ac:dyDescent="0.2">
      <c r="D50" s="141"/>
    </row>
    <row r="51" spans="4:4" customFormat="1" x14ac:dyDescent="0.2">
      <c r="D51" s="141"/>
    </row>
    <row r="52" spans="4:4" customFormat="1" x14ac:dyDescent="0.2">
      <c r="D52" s="141"/>
    </row>
  </sheetData>
  <sheetProtection formatCells="0" formatColumns="0" formatRows="0" insertColumns="0" insertRows="0" deleteColumns="0" deleteRows="0"/>
  <protectedRanges>
    <protectedRange sqref="B2:M4 E5:E10 F10:L10 L5:M6 A11:M11 C13:G26 A16:B16 A25:B25 A22:B22 A27:L35 A36:M36 A37:N37 N2:N5 N11:N36 M7:M10 N6:O10 L7:L9" name="Bereich1"/>
    <protectedRange sqref="F5" name="Bereich1_2"/>
    <protectedRange sqref="H5:K5" name="Bereich1_1_1_1_1_1"/>
    <protectedRange sqref="F6" name="Bereich1_4"/>
    <protectedRange sqref="G6:K6" name="Bereich1_1_1_1_1_2"/>
  </protectedRanges>
  <customSheetViews>
    <customSheetView guid="{5C32C84F-22BC-44CA-AD2B-12D34D143DA0}" zeroValues="0" topLeftCell="A13">
      <selection activeCell="N41" sqref="N41"/>
      <pageMargins left="0" right="0" top="0" bottom="0" header="0" footer="0"/>
      <pageSetup paperSize="9" scale="75" orientation="landscape" horizontalDpi="300" verticalDpi="300" r:id="rId1"/>
      <headerFooter alignWithMargins="0">
        <oddFooter>&amp;C&amp;A &amp;P / &amp;N&amp;R&amp;F</oddFooter>
      </headerFooter>
    </customSheetView>
  </customSheetViews>
  <mergeCells count="1">
    <mergeCell ref="H5:K5"/>
  </mergeCells>
  <phoneticPr fontId="0" type="noConversion"/>
  <pageMargins left="0.39370078740157483" right="0.39370078740157483" top="0.39370078740157483" bottom="0.39370078740157483" header="0" footer="0"/>
  <pageSetup paperSize="9" scale="75" orientation="landscape" horizontalDpi="300" verticalDpi="300" r:id="rId2"/>
  <headerFooter alignWithMargins="0">
    <oddFooter>&amp;C&amp;A &amp;P /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U83"/>
  <sheetViews>
    <sheetView zoomScaleNormal="100" workbookViewId="0">
      <selection activeCell="R65" sqref="R65"/>
    </sheetView>
  </sheetViews>
  <sheetFormatPr baseColWidth="10" defaultColWidth="11.42578125" defaultRowHeight="12.75" x14ac:dyDescent="0.2"/>
  <cols>
    <col min="1" max="1" width="33.5703125" style="65" bestFit="1" customWidth="1"/>
    <col min="2" max="2" width="11.140625" style="66" customWidth="1"/>
    <col min="3" max="3" width="10.140625" style="49" customWidth="1"/>
    <col min="4" max="9" width="7.140625" style="49" customWidth="1"/>
    <col min="10" max="10" width="7.140625" style="51" customWidth="1"/>
    <col min="11" max="11" width="9.7109375" style="51" customWidth="1"/>
    <col min="12" max="12" width="10.85546875" style="59" bestFit="1" customWidth="1"/>
    <col min="13" max="13" width="10.140625" style="53" customWidth="1"/>
    <col min="14" max="14" width="10.140625" style="54" customWidth="1"/>
    <col min="15" max="15" width="16.7109375" style="54" bestFit="1" customWidth="1"/>
    <col min="16" max="16" width="11.85546875" style="54" bestFit="1" customWidth="1"/>
    <col min="17" max="18" width="11.42578125" style="54"/>
    <col min="19" max="19" width="13.42578125" style="54" customWidth="1"/>
    <col min="20" max="16384" width="11.42578125" style="54"/>
  </cols>
  <sheetData>
    <row r="1" spans="1:21" ht="16.5" customHeight="1" x14ac:dyDescent="0.3">
      <c r="A1" s="1" t="str">
        <f>'Kostenzusammenstellung '!A1</f>
        <v>MEX 23 20. - 22.10.2023</v>
      </c>
      <c r="B1" s="45"/>
      <c r="C1" s="46"/>
      <c r="D1" s="47"/>
      <c r="E1" s="48"/>
      <c r="J1" s="50"/>
      <c r="L1" s="52"/>
    </row>
    <row r="2" spans="1:21" ht="16.5" customHeight="1" x14ac:dyDescent="0.25">
      <c r="A2" s="55"/>
      <c r="B2" s="56"/>
      <c r="C2" s="57"/>
      <c r="J2" s="50"/>
      <c r="K2" s="50"/>
      <c r="L2" s="58"/>
    </row>
    <row r="3" spans="1:21" ht="16.5" customHeight="1" x14ac:dyDescent="0.25">
      <c r="A3" s="55"/>
      <c r="B3" s="56"/>
      <c r="C3" s="57"/>
      <c r="J3" s="50"/>
      <c r="K3" s="50"/>
      <c r="L3" s="58"/>
    </row>
    <row r="4" spans="1:21" ht="27" customHeight="1" thickBot="1" x14ac:dyDescent="0.3">
      <c r="A4" s="1160" t="s">
        <v>23</v>
      </c>
      <c r="B4" s="1161"/>
      <c r="C4" s="57"/>
      <c r="D4" s="289"/>
      <c r="J4" s="50"/>
      <c r="K4" s="50"/>
      <c r="L4" s="37"/>
    </row>
    <row r="5" spans="1:21" s="59" customFormat="1" ht="23.25" customHeight="1" thickBot="1" x14ac:dyDescent="0.25">
      <c r="C5" s="862" t="s">
        <v>24</v>
      </c>
      <c r="D5" s="292"/>
      <c r="E5" s="60"/>
      <c r="H5" s="61"/>
      <c r="I5" s="61"/>
      <c r="M5" s="53"/>
    </row>
    <row r="6" spans="1:21" s="59" customFormat="1" ht="48" x14ac:dyDescent="0.2">
      <c r="A6" s="804" t="s">
        <v>25</v>
      </c>
      <c r="B6" s="280"/>
      <c r="C6" s="849">
        <v>2.4</v>
      </c>
      <c r="D6" s="49"/>
      <c r="E6" s="850"/>
      <c r="F6" s="850"/>
      <c r="G6" s="851"/>
      <c r="H6" s="851"/>
      <c r="I6" s="850"/>
      <c r="J6" s="850"/>
      <c r="K6" s="850"/>
      <c r="L6" s="852"/>
    </row>
    <row r="7" spans="1:21" ht="20.25" customHeight="1" thickBot="1" x14ac:dyDescent="0.25">
      <c r="A7" s="297" t="s">
        <v>26</v>
      </c>
      <c r="B7" s="298"/>
      <c r="C7" s="849">
        <v>0.4</v>
      </c>
      <c r="E7" s="45"/>
      <c r="H7" s="670"/>
      <c r="I7" s="670"/>
      <c r="J7" s="50"/>
    </row>
    <row r="8" spans="1:21" ht="35.25" x14ac:dyDescent="0.2">
      <c r="A8" s="802" t="s">
        <v>27</v>
      </c>
      <c r="B8" s="298"/>
      <c r="C8" s="849">
        <v>0.44</v>
      </c>
      <c r="E8" s="45"/>
      <c r="H8" s="670"/>
      <c r="I8" s="670"/>
      <c r="J8" s="50"/>
      <c r="N8" s="1162" t="s">
        <v>28</v>
      </c>
      <c r="O8" s="1163"/>
      <c r="P8" s="863" t="s">
        <v>29</v>
      </c>
    </row>
    <row r="9" spans="1:21" ht="20.25" customHeight="1" x14ac:dyDescent="0.2">
      <c r="A9" s="279" t="s">
        <v>30</v>
      </c>
      <c r="B9" s="281"/>
      <c r="C9" s="853">
        <v>0.1</v>
      </c>
      <c r="E9" s="45"/>
      <c r="H9" s="670"/>
      <c r="I9" s="670"/>
      <c r="J9" s="50"/>
      <c r="N9" s="833" t="s">
        <v>31</v>
      </c>
      <c r="O9" s="854">
        <v>0.36</v>
      </c>
      <c r="P9" s="855">
        <v>0.15</v>
      </c>
    </row>
    <row r="10" spans="1:21" ht="21" customHeight="1" x14ac:dyDescent="0.2">
      <c r="A10" s="279" t="s">
        <v>32</v>
      </c>
      <c r="B10" s="281"/>
      <c r="C10" s="856">
        <v>0.13</v>
      </c>
      <c r="E10" s="45"/>
      <c r="H10" s="670"/>
      <c r="I10" s="670"/>
      <c r="J10" s="50"/>
      <c r="N10" s="834" t="s">
        <v>33</v>
      </c>
      <c r="O10" s="857">
        <v>0.18</v>
      </c>
      <c r="P10" s="858">
        <v>0.03</v>
      </c>
    </row>
    <row r="11" spans="1:21" ht="21" customHeight="1" thickBot="1" x14ac:dyDescent="0.25">
      <c r="A11" s="347" t="s">
        <v>34</v>
      </c>
      <c r="B11" s="745"/>
      <c r="C11" s="803">
        <v>0.36</v>
      </c>
      <c r="E11" s="45"/>
      <c r="H11" s="670"/>
      <c r="I11" s="670"/>
      <c r="J11" s="50"/>
      <c r="N11" s="834" t="s">
        <v>35</v>
      </c>
      <c r="O11" s="854">
        <v>0.36</v>
      </c>
      <c r="P11" s="859">
        <v>0.1</v>
      </c>
    </row>
    <row r="12" spans="1:21" ht="18" customHeight="1" thickBot="1" x14ac:dyDescent="0.25">
      <c r="A12" s="49"/>
      <c r="B12" s="49"/>
      <c r="E12" s="45"/>
      <c r="H12" s="670"/>
      <c r="I12" s="670"/>
      <c r="J12" s="50"/>
      <c r="N12" s="835" t="s">
        <v>36</v>
      </c>
      <c r="O12" s="860">
        <v>0.1</v>
      </c>
      <c r="P12" s="861">
        <v>0.36</v>
      </c>
    </row>
    <row r="13" spans="1:21" ht="21.75" customHeight="1" thickBot="1" x14ac:dyDescent="0.25">
      <c r="A13" s="67"/>
      <c r="B13" s="64"/>
      <c r="C13" s="64"/>
      <c r="D13" s="68"/>
      <c r="E13" s="68"/>
      <c r="F13" s="68"/>
      <c r="G13" s="68"/>
      <c r="H13" s="68"/>
      <c r="I13" s="68"/>
      <c r="J13" s="69"/>
      <c r="K13" s="69"/>
      <c r="L13" s="70"/>
      <c r="Q13" s="53"/>
    </row>
    <row r="14" spans="1:21" s="59" customFormat="1" ht="24.75" customHeight="1" x14ac:dyDescent="0.2">
      <c r="A14" s="864"/>
      <c r="B14" s="865"/>
      <c r="C14" s="866"/>
      <c r="D14" s="866"/>
      <c r="E14" s="866" t="s">
        <v>37</v>
      </c>
      <c r="F14" s="867">
        <v>0.4</v>
      </c>
      <c r="G14" s="867">
        <v>1</v>
      </c>
      <c r="H14" s="867">
        <v>0.4</v>
      </c>
      <c r="I14" s="867">
        <v>1</v>
      </c>
      <c r="J14" s="868"/>
      <c r="K14" s="869" t="s">
        <v>38</v>
      </c>
      <c r="L14" s="870" t="s">
        <v>39</v>
      </c>
      <c r="M14" s="870" t="s">
        <v>39</v>
      </c>
      <c r="N14" s="870" t="s">
        <v>39</v>
      </c>
      <c r="O14" s="871" t="s">
        <v>39</v>
      </c>
      <c r="P14" s="872"/>
      <c r="Q14" s="62"/>
    </row>
    <row r="15" spans="1:21" s="72" customFormat="1" ht="38.25" x14ac:dyDescent="0.2">
      <c r="A15" s="873" t="s">
        <v>40</v>
      </c>
      <c r="B15" s="874" t="s">
        <v>41</v>
      </c>
      <c r="C15" s="875" t="s">
        <v>42</v>
      </c>
      <c r="D15" s="875" t="s">
        <v>43</v>
      </c>
      <c r="E15" s="876" t="s">
        <v>44</v>
      </c>
      <c r="F15" s="875" t="s">
        <v>45</v>
      </c>
      <c r="G15" s="875" t="s">
        <v>45</v>
      </c>
      <c r="H15" s="875" t="s">
        <v>46</v>
      </c>
      <c r="I15" s="875" t="s">
        <v>46</v>
      </c>
      <c r="J15" s="877" t="s">
        <v>47</v>
      </c>
      <c r="K15" s="878" t="s">
        <v>43</v>
      </c>
      <c r="L15" s="879" t="s">
        <v>48</v>
      </c>
      <c r="M15" s="879" t="s">
        <v>49</v>
      </c>
      <c r="N15" s="879" t="s">
        <v>46</v>
      </c>
      <c r="O15" s="880" t="s">
        <v>50</v>
      </c>
      <c r="P15" s="881" t="s">
        <v>51</v>
      </c>
      <c r="Q15" s="1044"/>
      <c r="R15" s="484"/>
      <c r="S15" s="484"/>
      <c r="T15" s="484"/>
      <c r="U15" s="484"/>
    </row>
    <row r="16" spans="1:21" s="72" customFormat="1" ht="18" hidden="1" customHeight="1" x14ac:dyDescent="0.2">
      <c r="A16" s="336" t="s">
        <v>52</v>
      </c>
      <c r="B16" s="1045">
        <v>300</v>
      </c>
      <c r="C16" s="1046"/>
      <c r="D16" s="1046"/>
      <c r="E16" s="1047"/>
      <c r="F16" s="1047"/>
      <c r="G16" s="1047"/>
      <c r="H16" s="1047"/>
      <c r="I16" s="1047"/>
      <c r="J16" s="1048"/>
      <c r="K16" s="1049">
        <f t="shared" ref="K16:K32" si="0">D16*$C$6*B16</f>
        <v>0</v>
      </c>
      <c r="L16" s="1050">
        <f>E16*$O$9*B16</f>
        <v>0</v>
      </c>
      <c r="M16" s="1050">
        <f>IF(F16,ROUND(B16*F16*0.4*$O$10,2),IF(G16,ROUND(B16*G16*$O$10,2),0))</f>
        <v>0</v>
      </c>
      <c r="N16" s="1050">
        <f>IF(H16,ROUND(B16*H16*0.4*$O$11,2),IF(I16,ROUND(B16*I16*$O$11,2),0))</f>
        <v>0</v>
      </c>
      <c r="O16" s="1051">
        <f>J16*B16*$O$12</f>
        <v>0</v>
      </c>
      <c r="P16" s="95">
        <f t="shared" ref="P16:P38" si="1">SUM(K16:O16)</f>
        <v>0</v>
      </c>
      <c r="Q16" s="1044"/>
      <c r="R16" s="484"/>
      <c r="S16" s="484"/>
      <c r="T16" s="484"/>
      <c r="U16" s="484"/>
    </row>
    <row r="17" spans="1:17" s="72" customFormat="1" ht="18" hidden="1" customHeight="1" x14ac:dyDescent="0.2">
      <c r="A17" s="336" t="s">
        <v>53</v>
      </c>
      <c r="B17" s="1045">
        <v>243</v>
      </c>
      <c r="C17" s="1046"/>
      <c r="D17" s="1046"/>
      <c r="E17" s="1047"/>
      <c r="F17" s="1047"/>
      <c r="G17" s="1047"/>
      <c r="H17" s="1047"/>
      <c r="I17" s="1047"/>
      <c r="J17" s="1048"/>
      <c r="K17" s="1049">
        <f t="shared" si="0"/>
        <v>0</v>
      </c>
      <c r="L17" s="1050">
        <f>E17*$O$9*B17</f>
        <v>0</v>
      </c>
      <c r="M17" s="1050">
        <f>IF(F17,ROUND(B17*F17*0.4*$O$10,2),IF(G17,ROUND(B17*G17*$O$10,2),0))</f>
        <v>0</v>
      </c>
      <c r="N17" s="1050">
        <f>IF(H17,ROUND(B17*H17*0.4*$O$11,2),IF(I17,ROUND(B17*I17*$O$11,2),0))</f>
        <v>0</v>
      </c>
      <c r="O17" s="1051">
        <f>J17*B17*$O$12</f>
        <v>0</v>
      </c>
      <c r="P17" s="95">
        <f t="shared" ref="P17:P18" si="2">SUM(K17:O17)</f>
        <v>0</v>
      </c>
      <c r="Q17" s="1044"/>
    </row>
    <row r="18" spans="1:17" s="72" customFormat="1" ht="18" hidden="1" customHeight="1" x14ac:dyDescent="0.2">
      <c r="A18" s="336" t="s">
        <v>54</v>
      </c>
      <c r="B18" s="1045">
        <v>300</v>
      </c>
      <c r="C18" s="1046"/>
      <c r="D18" s="1046"/>
      <c r="E18" s="1047"/>
      <c r="F18" s="1047"/>
      <c r="G18" s="1047"/>
      <c r="H18" s="1047"/>
      <c r="I18" s="1047"/>
      <c r="J18" s="1048"/>
      <c r="K18" s="1049">
        <f t="shared" si="0"/>
        <v>0</v>
      </c>
      <c r="L18" s="1050">
        <f>E18*$O$9*B18</f>
        <v>0</v>
      </c>
      <c r="M18" s="1050">
        <f>IF(F18,ROUND(B18*F18*0.4*$O$10,2),IF(G18,ROUND(B18*G18*$O$10,2),0))</f>
        <v>0</v>
      </c>
      <c r="N18" s="1050">
        <f>IF(H18,ROUND(B18*H18*0.4*$O$11,2),IF(I18,ROUND(B18*I18*$O$11,2),0))</f>
        <v>0</v>
      </c>
      <c r="O18" s="1051">
        <f>J18*B18*$O$12</f>
        <v>0</v>
      </c>
      <c r="P18" s="95">
        <f t="shared" si="2"/>
        <v>0</v>
      </c>
      <c r="Q18" s="1044"/>
    </row>
    <row r="19" spans="1:17" s="72" customFormat="1" ht="18" hidden="1" customHeight="1" x14ac:dyDescent="0.2">
      <c r="A19" s="336" t="s">
        <v>55</v>
      </c>
      <c r="B19" s="1045">
        <v>284</v>
      </c>
      <c r="C19" s="1046" t="s">
        <v>56</v>
      </c>
      <c r="D19" s="1046"/>
      <c r="E19" s="1047"/>
      <c r="F19" s="1047"/>
      <c r="G19" s="1047"/>
      <c r="H19" s="1047"/>
      <c r="I19" s="1047"/>
      <c r="J19" s="1048"/>
      <c r="K19" s="1049">
        <f t="shared" si="0"/>
        <v>0</v>
      </c>
      <c r="L19" s="1050">
        <f>E19*$P$9*B19</f>
        <v>0</v>
      </c>
      <c r="M19" s="1050">
        <f>IF(F19,ROUND(B19*F19*0.4*$P$10,2),IF(G19,ROUND(B19*G19*$P$10,2),0))</f>
        <v>0</v>
      </c>
      <c r="N19" s="1050">
        <f>IF(H19,ROUND(B19*H19*0.4*$P$11,2),IF(I19,ROUND(B19*I19*$P$11,2),0))</f>
        <v>0</v>
      </c>
      <c r="O19" s="1051">
        <f>J19*B19*$P$12</f>
        <v>0</v>
      </c>
      <c r="P19" s="95">
        <f t="shared" ref="P19" si="3">SUM(K19:O19)</f>
        <v>0</v>
      </c>
      <c r="Q19" s="1044"/>
    </row>
    <row r="20" spans="1:17" s="72" customFormat="1" ht="18" hidden="1" customHeight="1" x14ac:dyDescent="0.2">
      <c r="A20" s="76" t="s">
        <v>57</v>
      </c>
      <c r="B20" s="602">
        <v>1127</v>
      </c>
      <c r="C20" s="1046"/>
      <c r="D20" s="1046"/>
      <c r="E20" s="1047"/>
      <c r="F20" s="1047"/>
      <c r="G20" s="1047"/>
      <c r="H20" s="1047"/>
      <c r="I20" s="1047"/>
      <c r="J20" s="1048"/>
      <c r="K20" s="1049">
        <f t="shared" si="0"/>
        <v>0</v>
      </c>
      <c r="L20" s="1050">
        <f>E20*$C$7*B20</f>
        <v>0</v>
      </c>
      <c r="M20" s="1050">
        <f>IF(F20,ROUND(B20*F20*0.4*$C$9,2),IF(G20,ROUND(B20*G20*$C$9,2),0))</f>
        <v>0</v>
      </c>
      <c r="N20" s="1050">
        <f>IF(H20,ROUND(B20*H20*0.4*$C$10,2),IF(I20,ROUND(B20*I20*$C$10,2),0))</f>
        <v>0</v>
      </c>
      <c r="O20" s="1051">
        <f>J20*B20*$C$11</f>
        <v>0</v>
      </c>
      <c r="P20" s="95">
        <f t="shared" ref="P20" si="4">SUM(K20:O20)</f>
        <v>0</v>
      </c>
      <c r="Q20" s="1044"/>
    </row>
    <row r="21" spans="1:17" s="72" customFormat="1" ht="18" hidden="1" customHeight="1" x14ac:dyDescent="0.2">
      <c r="A21" s="336" t="s">
        <v>58</v>
      </c>
      <c r="B21" s="1045">
        <v>300</v>
      </c>
      <c r="C21" s="1046"/>
      <c r="D21" s="1046"/>
      <c r="E21" s="1047"/>
      <c r="F21" s="1047"/>
      <c r="G21" s="1047"/>
      <c r="H21" s="1047"/>
      <c r="I21" s="1047"/>
      <c r="J21" s="1048"/>
      <c r="K21" s="1049">
        <f t="shared" si="0"/>
        <v>0</v>
      </c>
      <c r="L21" s="1050">
        <f>E21*$O$9*B21</f>
        <v>0</v>
      </c>
      <c r="M21" s="1050">
        <f>IF(F21,ROUND(B21*F21*0.4*$O$10,2),IF(G21,ROUND(B21*G21*$O$10,2),0))</f>
        <v>0</v>
      </c>
      <c r="N21" s="1050">
        <f>IF(H21,ROUND(B21*H21*0.4*$O$11,2),IF(I21,ROUND(B21*I21*$O$11,2),0))</f>
        <v>0</v>
      </c>
      <c r="O21" s="1051">
        <f>J21*B21*$O$12</f>
        <v>0</v>
      </c>
      <c r="P21" s="95">
        <f t="shared" si="1"/>
        <v>0</v>
      </c>
      <c r="Q21" s="1044"/>
    </row>
    <row r="22" spans="1:17" s="72" customFormat="1" ht="18" hidden="1" customHeight="1" x14ac:dyDescent="0.2">
      <c r="A22" s="336" t="s">
        <v>59</v>
      </c>
      <c r="B22" s="1045">
        <v>243</v>
      </c>
      <c r="C22" s="1046"/>
      <c r="D22" s="1046"/>
      <c r="E22" s="1047"/>
      <c r="F22" s="1047"/>
      <c r="G22" s="1047"/>
      <c r="H22" s="1047"/>
      <c r="I22" s="1047"/>
      <c r="J22" s="1048"/>
      <c r="K22" s="1049">
        <f t="shared" si="0"/>
        <v>0</v>
      </c>
      <c r="L22" s="1050">
        <f>E22*$O$9*B22</f>
        <v>0</v>
      </c>
      <c r="M22" s="1050">
        <f>IF(F22,ROUND(B22*F22*0.4*$O$10,2),IF(G22,ROUND(B22*G22*$O$10,2),0))</f>
        <v>0</v>
      </c>
      <c r="N22" s="1050">
        <f>IF(H22,ROUND(B22*H22*0.4*$O$11,2),IF(I22,ROUND(B22*I22*$O$11,2),0))</f>
        <v>0</v>
      </c>
      <c r="O22" s="1051">
        <f>J22*B22*$O$12</f>
        <v>0</v>
      </c>
      <c r="P22" s="95">
        <f t="shared" si="1"/>
        <v>0</v>
      </c>
      <c r="Q22" s="1044"/>
    </row>
    <row r="23" spans="1:17" s="72" customFormat="1" ht="18" hidden="1" customHeight="1" x14ac:dyDescent="0.2">
      <c r="A23" s="336" t="s">
        <v>60</v>
      </c>
      <c r="B23" s="1045">
        <v>300</v>
      </c>
      <c r="C23" s="1046"/>
      <c r="D23" s="1046"/>
      <c r="E23" s="1047"/>
      <c r="F23" s="1047"/>
      <c r="G23" s="1047"/>
      <c r="H23" s="1047"/>
      <c r="I23" s="1047"/>
      <c r="J23" s="1048"/>
      <c r="K23" s="1049">
        <f t="shared" si="0"/>
        <v>0</v>
      </c>
      <c r="L23" s="1050">
        <f>E23*$O$9*B23</f>
        <v>0</v>
      </c>
      <c r="M23" s="1050">
        <f>IF(F23,ROUND(B23*F23*0.4*$O$10,2),IF(G23,ROUND(B23*G23*$O$10,2),0))</f>
        <v>0</v>
      </c>
      <c r="N23" s="1050">
        <f>IF(H23,ROUND(B23*H23*0.4*$O$11,2),IF(I23,ROUND(B23*I23*$O$11,2),0))</f>
        <v>0</v>
      </c>
      <c r="O23" s="1051">
        <f>J23*B23*$O$12</f>
        <v>0</v>
      </c>
      <c r="P23" s="95">
        <f t="shared" si="1"/>
        <v>0</v>
      </c>
      <c r="Q23" s="1044"/>
    </row>
    <row r="24" spans="1:17" s="72" customFormat="1" ht="18" hidden="1" customHeight="1" x14ac:dyDescent="0.2">
      <c r="A24" s="336" t="s">
        <v>61</v>
      </c>
      <c r="B24" s="1045">
        <v>284</v>
      </c>
      <c r="C24" s="1046" t="s">
        <v>56</v>
      </c>
      <c r="D24" s="1046"/>
      <c r="E24" s="1047"/>
      <c r="F24" s="1047"/>
      <c r="G24" s="1047"/>
      <c r="H24" s="1047"/>
      <c r="I24" s="1047"/>
      <c r="J24" s="1048"/>
      <c r="K24" s="1049">
        <f t="shared" si="0"/>
        <v>0</v>
      </c>
      <c r="L24" s="1050">
        <f>E24*$P$9*B24</f>
        <v>0</v>
      </c>
      <c r="M24" s="1050">
        <f>IF(F24,ROUND(B24*F24*0.4*$P$10,2),IF(G24,ROUND(B24*G24*$P$10,2),0))</f>
        <v>0</v>
      </c>
      <c r="N24" s="1050">
        <f>IF(H24,ROUND(B24*H24*0.4*$P$11,2),IF(I24,ROUND(B24*I24*$P$11,2),0))</f>
        <v>0</v>
      </c>
      <c r="O24" s="1051">
        <f>J24*B24*$P$12</f>
        <v>0</v>
      </c>
      <c r="P24" s="95">
        <f t="shared" si="1"/>
        <v>0</v>
      </c>
      <c r="Q24" s="1044"/>
    </row>
    <row r="25" spans="1:17" s="72" customFormat="1" ht="18" hidden="1" customHeight="1" x14ac:dyDescent="0.2">
      <c r="A25" s="76" t="s">
        <v>62</v>
      </c>
      <c r="B25" s="602">
        <v>1218</v>
      </c>
      <c r="C25" s="1046"/>
      <c r="D25" s="1046"/>
      <c r="E25" s="1047"/>
      <c r="F25" s="1047"/>
      <c r="G25" s="1047"/>
      <c r="H25" s="1047"/>
      <c r="I25" s="1047"/>
      <c r="J25" s="1048"/>
      <c r="K25" s="1049">
        <f t="shared" si="0"/>
        <v>0</v>
      </c>
      <c r="L25" s="1050">
        <f>E25*$C$7*B25</f>
        <v>0</v>
      </c>
      <c r="M25" s="1050">
        <f>IF(F25,ROUND(B25*F25*0.4*$C$9,2),IF(G25,ROUND(B25*G25*$C$9,2),0))</f>
        <v>0</v>
      </c>
      <c r="N25" s="1050">
        <f>IF(H25,ROUND(B25*H25*0.4*$C$10,2),IF(I25,ROUND(B25*I25*$C$10,2),0))</f>
        <v>0</v>
      </c>
      <c r="O25" s="1051">
        <f>J25*B25*$C$11</f>
        <v>0</v>
      </c>
      <c r="P25" s="95">
        <f>SUM(K25:O25)</f>
        <v>0</v>
      </c>
      <c r="Q25" s="1044"/>
    </row>
    <row r="26" spans="1:17" s="72" customFormat="1" ht="18" hidden="1" customHeight="1" x14ac:dyDescent="0.2">
      <c r="A26" s="336" t="s">
        <v>63</v>
      </c>
      <c r="B26" s="1045">
        <v>425</v>
      </c>
      <c r="C26" s="1046"/>
      <c r="D26" s="1046"/>
      <c r="E26" s="1047"/>
      <c r="F26" s="1047"/>
      <c r="G26" s="1047"/>
      <c r="H26" s="1047"/>
      <c r="I26" s="1047"/>
      <c r="J26" s="1048"/>
      <c r="K26" s="1049">
        <f t="shared" si="0"/>
        <v>0</v>
      </c>
      <c r="L26" s="1050">
        <f>E26*$O$9*B26</f>
        <v>0</v>
      </c>
      <c r="M26" s="1050">
        <f>IF(F26,ROUND(B26*F26*0.4*$O$10,2),IF(G26,ROUND(B26*G26*$O$10,2),0))</f>
        <v>0</v>
      </c>
      <c r="N26" s="1050">
        <f>IF(H26,ROUND(B26*H26*0.4*$O$11,2),IF(I26,ROUND(B26*I26*$O$11,2),0))</f>
        <v>0</v>
      </c>
      <c r="O26" s="1051">
        <f>J26*B26*$O$12</f>
        <v>0</v>
      </c>
      <c r="P26" s="95">
        <f t="shared" si="1"/>
        <v>0</v>
      </c>
      <c r="Q26" s="1044"/>
    </row>
    <row r="27" spans="1:17" s="72" customFormat="1" ht="18" hidden="1" customHeight="1" x14ac:dyDescent="0.2">
      <c r="A27" s="336" t="s">
        <v>64</v>
      </c>
      <c r="B27" s="1045">
        <v>425</v>
      </c>
      <c r="C27" s="1046"/>
      <c r="D27" s="1046"/>
      <c r="E27" s="1047"/>
      <c r="F27" s="1047"/>
      <c r="G27" s="1047"/>
      <c r="H27" s="1047"/>
      <c r="I27" s="1047"/>
      <c r="J27" s="1048"/>
      <c r="K27" s="1049">
        <f t="shared" si="0"/>
        <v>0</v>
      </c>
      <c r="L27" s="1050">
        <f>E27*$O$9*B27</f>
        <v>0</v>
      </c>
      <c r="M27" s="1050">
        <f>IF(F27,ROUND(B27*F27*0.4*$O$10,2),IF(G27,ROUND(B27*G27*$O$10,2),0))</f>
        <v>0</v>
      </c>
      <c r="N27" s="1050">
        <f>IF(H27,ROUND(B27*H27*0.4*$O$11,2),IF(I27,ROUND(B27*I27*$O$11,2),0))</f>
        <v>0</v>
      </c>
      <c r="O27" s="1051">
        <f>J27*B27*$O$12</f>
        <v>0</v>
      </c>
      <c r="P27" s="95">
        <f t="shared" si="1"/>
        <v>0</v>
      </c>
      <c r="Q27" s="1044"/>
    </row>
    <row r="28" spans="1:17" s="72" customFormat="1" ht="18" hidden="1" customHeight="1" x14ac:dyDescent="0.2">
      <c r="A28" s="336" t="s">
        <v>65</v>
      </c>
      <c r="B28" s="1045">
        <v>277</v>
      </c>
      <c r="C28" s="1046" t="s">
        <v>56</v>
      </c>
      <c r="D28" s="1046"/>
      <c r="E28" s="1047"/>
      <c r="F28" s="1047"/>
      <c r="G28" s="1047"/>
      <c r="H28" s="1047"/>
      <c r="I28" s="1047"/>
      <c r="J28" s="1048"/>
      <c r="K28" s="1049">
        <f t="shared" si="0"/>
        <v>0</v>
      </c>
      <c r="L28" s="1050">
        <f>E28*$P$9*B28</f>
        <v>0</v>
      </c>
      <c r="M28" s="1050">
        <f>IF(F28,ROUND(B28*F28*0.4*$P$10,2),IF(G28,ROUND(B28*G28*$P$10,2),0))</f>
        <v>0</v>
      </c>
      <c r="N28" s="1050">
        <f>IF(H28,ROUND(B28*H28*0.4*$P$11,2),IF(I28,ROUND(B28*I28*$P$11,2),0))</f>
        <v>0</v>
      </c>
      <c r="O28" s="1051">
        <f>J28*B28*$P$12</f>
        <v>0</v>
      </c>
      <c r="P28" s="95">
        <f t="shared" si="1"/>
        <v>0</v>
      </c>
      <c r="Q28" s="1044"/>
    </row>
    <row r="29" spans="1:17" s="72" customFormat="1" ht="18" hidden="1" customHeight="1" x14ac:dyDescent="0.2">
      <c r="A29" s="76" t="s">
        <v>66</v>
      </c>
      <c r="B29" s="602">
        <v>1130.02</v>
      </c>
      <c r="C29" s="1046"/>
      <c r="D29" s="1046"/>
      <c r="E29" s="1047"/>
      <c r="F29" s="1047"/>
      <c r="G29" s="1047"/>
      <c r="H29" s="1047"/>
      <c r="I29" s="1047"/>
      <c r="J29" s="1048"/>
      <c r="K29" s="1049">
        <f t="shared" si="0"/>
        <v>0</v>
      </c>
      <c r="L29" s="1050">
        <f>E29*$C$7*B29</f>
        <v>0</v>
      </c>
      <c r="M29" s="1050">
        <f>IF(F29,ROUND(B29*F29*0.4*$C$9,2),IF(G29,ROUND(B29*G29*$C$9,2),0))</f>
        <v>0</v>
      </c>
      <c r="N29" s="1050">
        <f>IF(H29,ROUND(B29*H29*0.4*$C$10,2),IF(I29,ROUND(B29*I29*$C$10,2),0))</f>
        <v>0</v>
      </c>
      <c r="O29" s="1051">
        <f>J29*B29*$C$11</f>
        <v>0</v>
      </c>
      <c r="P29" s="95">
        <f>SUM(K29:O29)</f>
        <v>0</v>
      </c>
      <c r="Q29" s="1044"/>
    </row>
    <row r="30" spans="1:17" s="72" customFormat="1" ht="18" hidden="1" customHeight="1" x14ac:dyDescent="0.2">
      <c r="A30" s="336" t="s">
        <v>67</v>
      </c>
      <c r="B30" s="1045">
        <v>424</v>
      </c>
      <c r="C30" s="1046"/>
      <c r="D30" s="1046"/>
      <c r="E30" s="1047"/>
      <c r="F30" s="1047"/>
      <c r="G30" s="1047"/>
      <c r="H30" s="1047"/>
      <c r="I30" s="1047"/>
      <c r="J30" s="1048"/>
      <c r="K30" s="1049">
        <f t="shared" si="0"/>
        <v>0</v>
      </c>
      <c r="L30" s="1050">
        <f>E30*$O$9*B30</f>
        <v>0</v>
      </c>
      <c r="M30" s="1050">
        <f>IF(F30,ROUND(B30*F30*0.4*$O$10,2),IF(G30,ROUND(B30*G30*$O$10,2),0))</f>
        <v>0</v>
      </c>
      <c r="N30" s="1050">
        <f>IF(H30,ROUND(B30*H30*0.4*$O$11,2),IF(I30,ROUND(B30*I30*$O$11,2),0))</f>
        <v>0</v>
      </c>
      <c r="O30" s="1051">
        <f>J30*B30*$O$12</f>
        <v>0</v>
      </c>
      <c r="P30" s="95">
        <f t="shared" si="1"/>
        <v>0</v>
      </c>
      <c r="Q30" s="1044"/>
    </row>
    <row r="31" spans="1:17" s="72" customFormat="1" ht="18" hidden="1" customHeight="1" x14ac:dyDescent="0.2">
      <c r="A31" s="336" t="s">
        <v>68</v>
      </c>
      <c r="B31" s="1045">
        <v>424</v>
      </c>
      <c r="C31" s="1046"/>
      <c r="D31" s="1046"/>
      <c r="E31" s="1047"/>
      <c r="F31" s="1047"/>
      <c r="G31" s="1047"/>
      <c r="H31" s="1047"/>
      <c r="I31" s="1047"/>
      <c r="J31" s="1048"/>
      <c r="K31" s="1049">
        <f t="shared" si="0"/>
        <v>0</v>
      </c>
      <c r="L31" s="1050">
        <f>E31*$O$9*B31</f>
        <v>0</v>
      </c>
      <c r="M31" s="1050">
        <f>IF(F31,ROUND(B31*F31*0.4*$O$10,2),IF(G31,ROUND(B31*G31*$O$10,2),0))</f>
        <v>0</v>
      </c>
      <c r="N31" s="1050">
        <f>IF(H31,ROUND(B31*H31*0.4*$O$11,2),IF(I31,ROUND(B31*I31*$O$11,2),0))</f>
        <v>0</v>
      </c>
      <c r="O31" s="1051">
        <f>J31*B31*$O$12</f>
        <v>0</v>
      </c>
      <c r="P31" s="95">
        <f t="shared" si="1"/>
        <v>0</v>
      </c>
      <c r="Q31" s="1044"/>
    </row>
    <row r="32" spans="1:17" s="72" customFormat="1" ht="18" hidden="1" customHeight="1" x14ac:dyDescent="0.2">
      <c r="A32" s="336" t="s">
        <v>69</v>
      </c>
      <c r="B32" s="1045">
        <v>284</v>
      </c>
      <c r="C32" s="1046" t="s">
        <v>56</v>
      </c>
      <c r="D32" s="1046"/>
      <c r="E32" s="1047"/>
      <c r="F32" s="1047"/>
      <c r="G32" s="1047"/>
      <c r="H32" s="1047"/>
      <c r="I32" s="1047"/>
      <c r="J32" s="1048"/>
      <c r="K32" s="1049">
        <f t="shared" si="0"/>
        <v>0</v>
      </c>
      <c r="L32" s="1050">
        <f>E32*$P$12*B32</f>
        <v>0</v>
      </c>
      <c r="M32" s="1050">
        <f>IF(F32,ROUND(B32*F32*0.4*$P$12,2),IF(G32,ROUND(B32*G32*$P$12,2),0))</f>
        <v>0</v>
      </c>
      <c r="N32" s="1050">
        <f>IF(H32,ROUND(B32*H32*0.4*$P$12,2),IF(I32,ROUND(B32*I32*$P$12,2),0))</f>
        <v>0</v>
      </c>
      <c r="O32" s="1051">
        <f>J32*B32*$P$12</f>
        <v>0</v>
      </c>
      <c r="P32" s="95">
        <f t="shared" si="1"/>
        <v>0</v>
      </c>
      <c r="Q32" s="1044"/>
    </row>
    <row r="33" spans="1:17" s="72" customFormat="1" ht="18" hidden="1" customHeight="1" x14ac:dyDescent="0.2">
      <c r="A33" s="76" t="s">
        <v>70</v>
      </c>
      <c r="B33" s="602">
        <v>1217.01</v>
      </c>
      <c r="C33" s="1046"/>
      <c r="D33" s="1046"/>
      <c r="E33" s="1047"/>
      <c r="F33" s="1047"/>
      <c r="G33" s="1047"/>
      <c r="H33" s="1047"/>
      <c r="I33" s="1047"/>
      <c r="J33" s="1048"/>
      <c r="K33" s="1049">
        <f t="shared" ref="K33:K50" si="5">D33*$C$6*B33</f>
        <v>0</v>
      </c>
      <c r="L33" s="1050">
        <f t="shared" ref="L33:L50" si="6">E33*$C$7*B33</f>
        <v>0</v>
      </c>
      <c r="M33" s="1050">
        <f t="shared" ref="M33:M50" si="7">IF(F33,ROUND(B33*F33*0.4*$C$9,2),IF(G33,ROUND(B33*G33*$C$9,2),0))</f>
        <v>0</v>
      </c>
      <c r="N33" s="1050">
        <f t="shared" ref="N33:N50" si="8">IF(H33,ROUND(B33*H33*0.4*$C$10,2),IF(I33,ROUND(B33*I33*$C$10,2),0))</f>
        <v>0</v>
      </c>
      <c r="O33" s="1051">
        <f t="shared" ref="O33:O50" si="9">J33*B33*$C$11</f>
        <v>0</v>
      </c>
      <c r="P33" s="95">
        <f>SUM(K33:O33)</f>
        <v>0</v>
      </c>
      <c r="Q33" s="1044"/>
    </row>
    <row r="34" spans="1:17" s="72" customFormat="1" ht="18" hidden="1" customHeight="1" x14ac:dyDescent="0.2">
      <c r="A34" s="76" t="s">
        <v>71</v>
      </c>
      <c r="B34" s="602">
        <v>1218.01</v>
      </c>
      <c r="C34" s="1046"/>
      <c r="D34" s="1046"/>
      <c r="E34" s="1047"/>
      <c r="F34" s="1047"/>
      <c r="G34" s="1047"/>
      <c r="H34" s="1047"/>
      <c r="I34" s="1047"/>
      <c r="J34" s="1048"/>
      <c r="K34" s="1049">
        <f t="shared" si="5"/>
        <v>0</v>
      </c>
      <c r="L34" s="1050">
        <f t="shared" si="6"/>
        <v>0</v>
      </c>
      <c r="M34" s="1050">
        <f t="shared" si="7"/>
        <v>0</v>
      </c>
      <c r="N34" s="1050">
        <f t="shared" si="8"/>
        <v>0</v>
      </c>
      <c r="O34" s="1051">
        <f t="shared" si="9"/>
        <v>0</v>
      </c>
      <c r="P34" s="95">
        <f t="shared" si="1"/>
        <v>0</v>
      </c>
      <c r="Q34" s="1044"/>
    </row>
    <row r="35" spans="1:17" s="72" customFormat="1" ht="18" hidden="1" customHeight="1" x14ac:dyDescent="0.2">
      <c r="A35" s="76" t="s">
        <v>72</v>
      </c>
      <c r="B35" s="602">
        <v>1130</v>
      </c>
      <c r="C35" s="1046"/>
      <c r="D35" s="1046"/>
      <c r="E35" s="1047"/>
      <c r="F35" s="1047"/>
      <c r="G35" s="1047"/>
      <c r="H35" s="1047"/>
      <c r="I35" s="1047"/>
      <c r="J35" s="1048"/>
      <c r="K35" s="1049">
        <f t="shared" si="5"/>
        <v>0</v>
      </c>
      <c r="L35" s="1050">
        <f t="shared" si="6"/>
        <v>0</v>
      </c>
      <c r="M35" s="1050">
        <f t="shared" si="7"/>
        <v>0</v>
      </c>
      <c r="N35" s="1050">
        <f t="shared" si="8"/>
        <v>0</v>
      </c>
      <c r="O35" s="1051">
        <f t="shared" si="9"/>
        <v>0</v>
      </c>
      <c r="P35" s="95">
        <f t="shared" si="1"/>
        <v>0</v>
      </c>
      <c r="Q35" s="1044"/>
    </row>
    <row r="36" spans="1:17" s="72" customFormat="1" ht="18" hidden="1" customHeight="1" x14ac:dyDescent="0.2">
      <c r="A36" s="335" t="s">
        <v>73</v>
      </c>
      <c r="B36" s="1052">
        <v>2959.08</v>
      </c>
      <c r="C36" s="75"/>
      <c r="D36" s="75"/>
      <c r="E36" s="1047"/>
      <c r="F36" s="1047"/>
      <c r="G36" s="1047"/>
      <c r="H36" s="1047"/>
      <c r="I36" s="1047"/>
      <c r="J36" s="1048"/>
      <c r="K36" s="1049">
        <f t="shared" si="5"/>
        <v>0</v>
      </c>
      <c r="L36" s="1050">
        <f t="shared" si="6"/>
        <v>0</v>
      </c>
      <c r="M36" s="1050">
        <f t="shared" si="7"/>
        <v>0</v>
      </c>
      <c r="N36" s="1050">
        <f t="shared" si="8"/>
        <v>0</v>
      </c>
      <c r="O36" s="1051">
        <f>J36*B36*$O$12</f>
        <v>0</v>
      </c>
      <c r="P36" s="95">
        <f t="shared" si="1"/>
        <v>0</v>
      </c>
      <c r="Q36" s="1044"/>
    </row>
    <row r="37" spans="1:17" s="72" customFormat="1" ht="18" customHeight="1" x14ac:dyDescent="0.2">
      <c r="A37" s="336" t="s">
        <v>74</v>
      </c>
      <c r="B37" s="1045">
        <v>2960.24</v>
      </c>
      <c r="C37" s="1046"/>
      <c r="D37" s="1046"/>
      <c r="E37" s="1047">
        <v>1</v>
      </c>
      <c r="F37" s="1047">
        <v>2</v>
      </c>
      <c r="G37" s="1047"/>
      <c r="H37" s="1047">
        <v>3</v>
      </c>
      <c r="I37" s="1047"/>
      <c r="J37" s="1048">
        <v>1</v>
      </c>
      <c r="K37" s="1049">
        <f t="shared" si="5"/>
        <v>0</v>
      </c>
      <c r="L37" s="1050">
        <f t="shared" si="6"/>
        <v>1184.096</v>
      </c>
      <c r="M37" s="1050">
        <f t="shared" si="7"/>
        <v>236.82</v>
      </c>
      <c r="N37" s="1050">
        <f t="shared" si="8"/>
        <v>461.8</v>
      </c>
      <c r="O37" s="1051">
        <f t="shared" si="9"/>
        <v>1065.6863999999998</v>
      </c>
      <c r="P37" s="95">
        <f t="shared" si="1"/>
        <v>2948.4023999999999</v>
      </c>
      <c r="Q37" s="1053"/>
    </row>
    <row r="38" spans="1:17" s="72" customFormat="1" ht="18" hidden="1" customHeight="1" x14ac:dyDescent="0.2">
      <c r="A38" s="715" t="s">
        <v>75</v>
      </c>
      <c r="B38" s="1045">
        <v>7672.58</v>
      </c>
      <c r="C38" s="1046"/>
      <c r="D38" s="1046"/>
      <c r="E38" s="1047"/>
      <c r="F38" s="1047"/>
      <c r="G38" s="1047"/>
      <c r="H38" s="1047"/>
      <c r="I38" s="1047"/>
      <c r="J38" s="1048"/>
      <c r="K38" s="1049">
        <f t="shared" si="5"/>
        <v>0</v>
      </c>
      <c r="L38" s="1050">
        <f t="shared" si="6"/>
        <v>0</v>
      </c>
      <c r="M38" s="1050">
        <f t="shared" si="7"/>
        <v>0</v>
      </c>
      <c r="N38" s="1050">
        <f t="shared" si="8"/>
        <v>0</v>
      </c>
      <c r="O38" s="1051">
        <f t="shared" si="9"/>
        <v>0</v>
      </c>
      <c r="P38" s="95">
        <f t="shared" si="1"/>
        <v>0</v>
      </c>
      <c r="Q38" s="1044"/>
    </row>
    <row r="39" spans="1:17" s="72" customFormat="1" ht="18" hidden="1" customHeight="1" x14ac:dyDescent="0.2">
      <c r="A39" s="336" t="s">
        <v>76</v>
      </c>
      <c r="B39" s="1045">
        <v>1677.39</v>
      </c>
      <c r="C39" s="1046"/>
      <c r="D39" s="1046"/>
      <c r="E39" s="1047"/>
      <c r="F39" s="1047"/>
      <c r="G39" s="1047"/>
      <c r="H39" s="1047"/>
      <c r="I39" s="1047"/>
      <c r="J39" s="1048"/>
      <c r="K39" s="1049">
        <f t="shared" si="5"/>
        <v>0</v>
      </c>
      <c r="L39" s="1050">
        <f t="shared" si="6"/>
        <v>0</v>
      </c>
      <c r="M39" s="1050">
        <f t="shared" si="7"/>
        <v>0</v>
      </c>
      <c r="N39" s="1050">
        <f t="shared" si="8"/>
        <v>0</v>
      </c>
      <c r="O39" s="1051">
        <f t="shared" si="9"/>
        <v>0</v>
      </c>
      <c r="P39" s="95">
        <f t="shared" ref="P39:P60" si="10">SUM(K39:O39)</f>
        <v>0</v>
      </c>
      <c r="Q39" s="1044"/>
    </row>
    <row r="40" spans="1:17" s="72" customFormat="1" ht="18" customHeight="1" x14ac:dyDescent="0.2">
      <c r="A40" s="336" t="s">
        <v>77</v>
      </c>
      <c r="B40" s="1045">
        <v>1688.24</v>
      </c>
      <c r="C40" s="1046"/>
      <c r="D40" s="1046"/>
      <c r="E40" s="1047">
        <v>1</v>
      </c>
      <c r="F40" s="1047">
        <v>2</v>
      </c>
      <c r="G40" s="1047"/>
      <c r="H40" s="1047">
        <v>3</v>
      </c>
      <c r="I40" s="1047"/>
      <c r="J40" s="1048">
        <v>1</v>
      </c>
      <c r="K40" s="1049">
        <f t="shared" si="5"/>
        <v>0</v>
      </c>
      <c r="L40" s="1050">
        <f t="shared" si="6"/>
        <v>675.29600000000005</v>
      </c>
      <c r="M40" s="1050">
        <f t="shared" si="7"/>
        <v>135.06</v>
      </c>
      <c r="N40" s="1050">
        <f t="shared" si="8"/>
        <v>263.37</v>
      </c>
      <c r="O40" s="1051">
        <f t="shared" si="9"/>
        <v>607.76639999999998</v>
      </c>
      <c r="P40" s="95">
        <f t="shared" si="10"/>
        <v>1681.4924000000001</v>
      </c>
      <c r="Q40" s="1044"/>
    </row>
    <row r="41" spans="1:17" s="72" customFormat="1" ht="18" hidden="1" customHeight="1" x14ac:dyDescent="0.2">
      <c r="A41" s="336" t="s">
        <v>78</v>
      </c>
      <c r="B41" s="1045">
        <v>2709.93</v>
      </c>
      <c r="C41" s="1046"/>
      <c r="D41" s="1046"/>
      <c r="E41" s="1047"/>
      <c r="F41" s="1047"/>
      <c r="G41" s="1047"/>
      <c r="H41" s="1047"/>
      <c r="I41" s="1047"/>
      <c r="J41" s="1048"/>
      <c r="K41" s="1049">
        <f t="shared" si="5"/>
        <v>0</v>
      </c>
      <c r="L41" s="1050">
        <f t="shared" si="6"/>
        <v>0</v>
      </c>
      <c r="M41" s="1050">
        <f t="shared" si="7"/>
        <v>0</v>
      </c>
      <c r="N41" s="1050">
        <f t="shared" si="8"/>
        <v>0</v>
      </c>
      <c r="O41" s="1051">
        <f t="shared" si="9"/>
        <v>0</v>
      </c>
      <c r="P41" s="95">
        <f t="shared" si="10"/>
        <v>0</v>
      </c>
      <c r="Q41" s="1044"/>
    </row>
    <row r="42" spans="1:17" s="72" customFormat="1" ht="18" customHeight="1" x14ac:dyDescent="0.2">
      <c r="A42" s="336" t="s">
        <v>79</v>
      </c>
      <c r="B42" s="1045">
        <v>2706.19</v>
      </c>
      <c r="C42" s="1046"/>
      <c r="D42" s="1046"/>
      <c r="E42" s="1047">
        <v>1</v>
      </c>
      <c r="F42" s="1047">
        <v>2</v>
      </c>
      <c r="G42" s="1047"/>
      <c r="H42" s="1047">
        <v>3</v>
      </c>
      <c r="I42" s="1047"/>
      <c r="J42" s="1048">
        <v>1</v>
      </c>
      <c r="K42" s="1049">
        <f t="shared" si="5"/>
        <v>0</v>
      </c>
      <c r="L42" s="1050">
        <f t="shared" si="6"/>
        <v>1082.4760000000001</v>
      </c>
      <c r="M42" s="1050">
        <f t="shared" si="7"/>
        <v>216.5</v>
      </c>
      <c r="N42" s="1050">
        <f t="shared" si="8"/>
        <v>422.17</v>
      </c>
      <c r="O42" s="1051">
        <f t="shared" si="9"/>
        <v>974.22839999999997</v>
      </c>
      <c r="P42" s="95">
        <f t="shared" si="10"/>
        <v>2695.3744000000002</v>
      </c>
      <c r="Q42" s="1044"/>
    </row>
    <row r="43" spans="1:17" s="72" customFormat="1" ht="18" hidden="1" customHeight="1" x14ac:dyDescent="0.2">
      <c r="A43" s="336" t="s">
        <v>80</v>
      </c>
      <c r="B43" s="1045">
        <v>2711.55</v>
      </c>
      <c r="C43" s="1046"/>
      <c r="D43" s="1046"/>
      <c r="E43" s="1047"/>
      <c r="F43" s="1047"/>
      <c r="G43" s="1047"/>
      <c r="H43" s="1047"/>
      <c r="I43" s="1047"/>
      <c r="J43" s="1048"/>
      <c r="K43" s="1049">
        <f t="shared" si="5"/>
        <v>0</v>
      </c>
      <c r="L43" s="1050">
        <f t="shared" si="6"/>
        <v>0</v>
      </c>
      <c r="M43" s="1050">
        <f t="shared" si="7"/>
        <v>0</v>
      </c>
      <c r="N43" s="1050">
        <f t="shared" si="8"/>
        <v>0</v>
      </c>
      <c r="O43" s="1051">
        <f t="shared" si="9"/>
        <v>0</v>
      </c>
      <c r="P43" s="95">
        <f t="shared" si="10"/>
        <v>0</v>
      </c>
      <c r="Q43" s="1044"/>
    </row>
    <row r="44" spans="1:17" s="72" customFormat="1" ht="18" hidden="1" customHeight="1" x14ac:dyDescent="0.2">
      <c r="A44" s="336" t="s">
        <v>81</v>
      </c>
      <c r="B44" s="1045">
        <v>582.71</v>
      </c>
      <c r="C44" s="1046"/>
      <c r="D44" s="1046"/>
      <c r="E44" s="1047"/>
      <c r="F44" s="1047"/>
      <c r="G44" s="1047"/>
      <c r="H44" s="1047"/>
      <c r="I44" s="1047"/>
      <c r="J44" s="1048"/>
      <c r="K44" s="1049">
        <f t="shared" si="5"/>
        <v>0</v>
      </c>
      <c r="L44" s="1050">
        <f t="shared" si="6"/>
        <v>0</v>
      </c>
      <c r="M44" s="1050">
        <f t="shared" si="7"/>
        <v>0</v>
      </c>
      <c r="N44" s="1050">
        <f t="shared" si="8"/>
        <v>0</v>
      </c>
      <c r="O44" s="1051">
        <f t="shared" si="9"/>
        <v>0</v>
      </c>
      <c r="P44" s="95">
        <f t="shared" si="10"/>
        <v>0</v>
      </c>
      <c r="Q44" s="1044"/>
    </row>
    <row r="45" spans="1:17" s="72" customFormat="1" ht="18" hidden="1" customHeight="1" x14ac:dyDescent="0.2">
      <c r="A45" s="336" t="s">
        <v>82</v>
      </c>
      <c r="B45" s="1045">
        <v>766.96</v>
      </c>
      <c r="C45" s="1046"/>
      <c r="D45" s="1046"/>
      <c r="E45" s="1047"/>
      <c r="F45" s="1047"/>
      <c r="G45" s="1047"/>
      <c r="H45" s="1047"/>
      <c r="I45" s="1047"/>
      <c r="J45" s="1048"/>
      <c r="K45" s="1049">
        <f t="shared" si="5"/>
        <v>0</v>
      </c>
      <c r="L45" s="1050">
        <f t="shared" si="6"/>
        <v>0</v>
      </c>
      <c r="M45" s="1050">
        <f t="shared" si="7"/>
        <v>0</v>
      </c>
      <c r="N45" s="1050">
        <f t="shared" si="8"/>
        <v>0</v>
      </c>
      <c r="O45" s="1051">
        <f t="shared" si="9"/>
        <v>0</v>
      </c>
      <c r="P45" s="95">
        <f t="shared" si="10"/>
        <v>0</v>
      </c>
      <c r="Q45" s="1044"/>
    </row>
    <row r="46" spans="1:17" s="72" customFormat="1" ht="18" hidden="1" customHeight="1" x14ac:dyDescent="0.2">
      <c r="A46" s="336" t="s">
        <v>83</v>
      </c>
      <c r="B46" s="1045">
        <v>365.51</v>
      </c>
      <c r="C46" s="1046"/>
      <c r="D46" s="1046"/>
      <c r="E46" s="1047"/>
      <c r="F46" s="1047"/>
      <c r="G46" s="1047"/>
      <c r="H46" s="1047"/>
      <c r="I46" s="1047"/>
      <c r="J46" s="1048"/>
      <c r="K46" s="1049">
        <f t="shared" si="5"/>
        <v>0</v>
      </c>
      <c r="L46" s="1050">
        <f t="shared" si="6"/>
        <v>0</v>
      </c>
      <c r="M46" s="1050">
        <f t="shared" si="7"/>
        <v>0</v>
      </c>
      <c r="N46" s="1050">
        <f t="shared" si="8"/>
        <v>0</v>
      </c>
      <c r="O46" s="1051">
        <f t="shared" si="9"/>
        <v>0</v>
      </c>
      <c r="P46" s="95">
        <f t="shared" si="10"/>
        <v>0</v>
      </c>
      <c r="Q46" s="1044"/>
    </row>
    <row r="47" spans="1:17" s="72" customFormat="1" ht="18" hidden="1" customHeight="1" x14ac:dyDescent="0.2">
      <c r="A47" s="390" t="s">
        <v>84</v>
      </c>
      <c r="B47" s="1045">
        <v>2309.92</v>
      </c>
      <c r="C47" s="1046"/>
      <c r="D47" s="1046"/>
      <c r="E47" s="1047"/>
      <c r="F47" s="1047"/>
      <c r="G47" s="1047"/>
      <c r="H47" s="1047"/>
      <c r="I47" s="1047"/>
      <c r="J47" s="1048"/>
      <c r="K47" s="1049">
        <f t="shared" si="5"/>
        <v>0</v>
      </c>
      <c r="L47" s="1050">
        <f t="shared" si="6"/>
        <v>0</v>
      </c>
      <c r="M47" s="1050">
        <f t="shared" si="7"/>
        <v>0</v>
      </c>
      <c r="N47" s="1050">
        <f t="shared" si="8"/>
        <v>0</v>
      </c>
      <c r="O47" s="1051">
        <f t="shared" si="9"/>
        <v>0</v>
      </c>
      <c r="P47" s="95">
        <f t="shared" si="10"/>
        <v>0</v>
      </c>
      <c r="Q47" s="1044"/>
    </row>
    <row r="48" spans="1:17" s="72" customFormat="1" ht="18" hidden="1" customHeight="1" x14ac:dyDescent="0.2">
      <c r="A48" s="336" t="s">
        <v>85</v>
      </c>
      <c r="B48" s="1045">
        <v>1228.3800000000001</v>
      </c>
      <c r="C48" s="1046"/>
      <c r="D48" s="1046"/>
      <c r="E48" s="1047"/>
      <c r="F48" s="1047"/>
      <c r="G48" s="1047"/>
      <c r="H48" s="1047"/>
      <c r="I48" s="1047"/>
      <c r="J48" s="1048"/>
      <c r="K48" s="1049">
        <f t="shared" si="5"/>
        <v>0</v>
      </c>
      <c r="L48" s="1050">
        <f t="shared" si="6"/>
        <v>0</v>
      </c>
      <c r="M48" s="1050">
        <f t="shared" si="7"/>
        <v>0</v>
      </c>
      <c r="N48" s="1050">
        <f t="shared" si="8"/>
        <v>0</v>
      </c>
      <c r="O48" s="1051">
        <f t="shared" si="9"/>
        <v>0</v>
      </c>
      <c r="P48" s="95">
        <f t="shared" si="10"/>
        <v>0</v>
      </c>
      <c r="Q48" s="1044"/>
    </row>
    <row r="49" spans="1:19" s="72" customFormat="1" ht="18" hidden="1" customHeight="1" x14ac:dyDescent="0.2">
      <c r="A49" s="336" t="s">
        <v>86</v>
      </c>
      <c r="B49" s="1045">
        <v>578.14</v>
      </c>
      <c r="C49" s="1046"/>
      <c r="D49" s="1046"/>
      <c r="E49" s="1047"/>
      <c r="F49" s="1047"/>
      <c r="G49" s="1047"/>
      <c r="H49" s="1047"/>
      <c r="I49" s="1047"/>
      <c r="J49" s="1048"/>
      <c r="K49" s="1049">
        <f t="shared" si="5"/>
        <v>0</v>
      </c>
      <c r="L49" s="1050">
        <f t="shared" si="6"/>
        <v>0</v>
      </c>
      <c r="M49" s="1050">
        <f t="shared" si="7"/>
        <v>0</v>
      </c>
      <c r="N49" s="1050">
        <f t="shared" si="8"/>
        <v>0</v>
      </c>
      <c r="O49" s="1051">
        <f t="shared" si="9"/>
        <v>0</v>
      </c>
      <c r="P49" s="95">
        <f t="shared" si="10"/>
        <v>0</v>
      </c>
      <c r="Q49" s="1044"/>
    </row>
    <row r="50" spans="1:19" s="72" customFormat="1" ht="18" customHeight="1" x14ac:dyDescent="0.2">
      <c r="A50" s="1128" t="s">
        <v>87</v>
      </c>
      <c r="B50" s="1129">
        <v>1700</v>
      </c>
      <c r="C50" s="1130"/>
      <c r="D50" s="1130"/>
      <c r="E50" s="1131">
        <v>1</v>
      </c>
      <c r="F50" s="1131">
        <v>2</v>
      </c>
      <c r="G50" s="1131"/>
      <c r="H50" s="1131">
        <v>3</v>
      </c>
      <c r="I50" s="1131"/>
      <c r="J50" s="1132"/>
      <c r="K50" s="1133">
        <f t="shared" si="5"/>
        <v>0</v>
      </c>
      <c r="L50" s="1134">
        <f t="shared" si="6"/>
        <v>680</v>
      </c>
      <c r="M50" s="1134">
        <f t="shared" si="7"/>
        <v>136</v>
      </c>
      <c r="N50" s="1134">
        <f t="shared" si="8"/>
        <v>265.2</v>
      </c>
      <c r="O50" s="1135">
        <f t="shared" si="9"/>
        <v>0</v>
      </c>
      <c r="P50" s="1136">
        <f t="shared" si="10"/>
        <v>1081.2</v>
      </c>
      <c r="Q50" s="1201" t="s">
        <v>1243</v>
      </c>
      <c r="R50" s="1202"/>
      <c r="S50" s="1202"/>
    </row>
    <row r="51" spans="1:19" s="72" customFormat="1" ht="18" hidden="1" customHeight="1" x14ac:dyDescent="0.2">
      <c r="A51" s="1128" t="s">
        <v>88</v>
      </c>
      <c r="B51" s="1129">
        <v>6015.7</v>
      </c>
      <c r="C51" s="1131"/>
      <c r="D51" s="1131"/>
      <c r="E51" s="1131"/>
      <c r="F51" s="1131"/>
      <c r="G51" s="1131"/>
      <c r="H51" s="1131"/>
      <c r="I51" s="1131"/>
      <c r="J51" s="1132"/>
      <c r="K51" s="1133">
        <f t="shared" ref="K51:K61" si="11">D51*$C$6*B51</f>
        <v>0</v>
      </c>
      <c r="L51" s="1134">
        <f t="shared" ref="L51:L59" si="12">E51*$O$9*B51</f>
        <v>0</v>
      </c>
      <c r="M51" s="1134">
        <f t="shared" ref="M51:M59" si="13">IF(F51,ROUND(B51*F51*0.4*$O$10,2),IF(G51,ROUND(B51*G51*$O$10,2),0))</f>
        <v>0</v>
      </c>
      <c r="N51" s="1134">
        <f t="shared" ref="N51:N59" si="14">IF(H51,ROUND(B51*H51*0.4*$O$11,2),IF(I51,ROUND(B51*I51*$O$11,2),0))</f>
        <v>0</v>
      </c>
      <c r="O51" s="1135">
        <f t="shared" ref="O51:O59" si="15">J51*B51*$O$12</f>
        <v>0</v>
      </c>
      <c r="P51" s="1136">
        <f t="shared" si="10"/>
        <v>0</v>
      </c>
      <c r="Q51" s="1044"/>
    </row>
    <row r="52" spans="1:19" s="72" customFormat="1" ht="18" hidden="1" customHeight="1" x14ac:dyDescent="0.2">
      <c r="A52" s="1137" t="s">
        <v>89</v>
      </c>
      <c r="B52" s="1129">
        <v>529</v>
      </c>
      <c r="C52" s="1131"/>
      <c r="D52" s="1131"/>
      <c r="E52" s="1131"/>
      <c r="F52" s="1131"/>
      <c r="G52" s="1131"/>
      <c r="H52" s="1131"/>
      <c r="I52" s="1131"/>
      <c r="J52" s="1132"/>
      <c r="K52" s="1133">
        <f t="shared" si="11"/>
        <v>0</v>
      </c>
      <c r="L52" s="1134">
        <f t="shared" si="12"/>
        <v>0</v>
      </c>
      <c r="M52" s="1134">
        <f t="shared" si="13"/>
        <v>0</v>
      </c>
      <c r="N52" s="1134">
        <f t="shared" si="14"/>
        <v>0</v>
      </c>
      <c r="O52" s="1135">
        <f t="shared" si="15"/>
        <v>0</v>
      </c>
      <c r="P52" s="1136">
        <f t="shared" si="10"/>
        <v>0</v>
      </c>
      <c r="Q52" s="1044"/>
    </row>
    <row r="53" spans="1:19" s="72" customFormat="1" ht="18" hidden="1" customHeight="1" x14ac:dyDescent="0.2">
      <c r="A53" s="1137" t="s">
        <v>90</v>
      </c>
      <c r="B53" s="1129">
        <v>483</v>
      </c>
      <c r="C53" s="1131"/>
      <c r="D53" s="1131"/>
      <c r="E53" s="1131"/>
      <c r="F53" s="1131"/>
      <c r="G53" s="1131"/>
      <c r="H53" s="1131"/>
      <c r="I53" s="1131"/>
      <c r="J53" s="1132"/>
      <c r="K53" s="1133">
        <f t="shared" si="11"/>
        <v>0</v>
      </c>
      <c r="L53" s="1134">
        <f t="shared" si="12"/>
        <v>0</v>
      </c>
      <c r="M53" s="1134">
        <f t="shared" si="13"/>
        <v>0</v>
      </c>
      <c r="N53" s="1134">
        <f t="shared" si="14"/>
        <v>0</v>
      </c>
      <c r="O53" s="1135">
        <f t="shared" si="15"/>
        <v>0</v>
      </c>
      <c r="P53" s="1136">
        <f t="shared" si="10"/>
        <v>0</v>
      </c>
      <c r="Q53" s="1044"/>
    </row>
    <row r="54" spans="1:19" s="72" customFormat="1" ht="18" hidden="1" customHeight="1" x14ac:dyDescent="0.2">
      <c r="A54" s="1128" t="s">
        <v>91</v>
      </c>
      <c r="B54" s="1129">
        <v>531</v>
      </c>
      <c r="C54" s="1131"/>
      <c r="D54" s="1131"/>
      <c r="E54" s="1131"/>
      <c r="F54" s="1131"/>
      <c r="G54" s="1131"/>
      <c r="H54" s="1131"/>
      <c r="I54" s="1131"/>
      <c r="J54" s="1132"/>
      <c r="K54" s="1133">
        <f t="shared" si="11"/>
        <v>0</v>
      </c>
      <c r="L54" s="1134">
        <f t="shared" si="12"/>
        <v>0</v>
      </c>
      <c r="M54" s="1134">
        <f t="shared" si="13"/>
        <v>0</v>
      </c>
      <c r="N54" s="1134">
        <f t="shared" si="14"/>
        <v>0</v>
      </c>
      <c r="O54" s="1135">
        <f t="shared" si="15"/>
        <v>0</v>
      </c>
      <c r="P54" s="1136">
        <f t="shared" si="10"/>
        <v>0</v>
      </c>
      <c r="Q54" s="1044"/>
    </row>
    <row r="55" spans="1:19" s="72" customFormat="1" ht="18" hidden="1" customHeight="1" x14ac:dyDescent="0.2">
      <c r="A55" s="1128" t="s">
        <v>92</v>
      </c>
      <c r="B55" s="1129">
        <v>483</v>
      </c>
      <c r="C55" s="1131"/>
      <c r="D55" s="1131"/>
      <c r="E55" s="1131"/>
      <c r="F55" s="1131"/>
      <c r="G55" s="1131"/>
      <c r="H55" s="1131"/>
      <c r="I55" s="1131"/>
      <c r="J55" s="1132"/>
      <c r="K55" s="1133">
        <f t="shared" si="11"/>
        <v>0</v>
      </c>
      <c r="L55" s="1134">
        <f t="shared" si="12"/>
        <v>0</v>
      </c>
      <c r="M55" s="1134">
        <f t="shared" si="13"/>
        <v>0</v>
      </c>
      <c r="N55" s="1134">
        <f t="shared" si="14"/>
        <v>0</v>
      </c>
      <c r="O55" s="1135">
        <f t="shared" si="15"/>
        <v>0</v>
      </c>
      <c r="P55" s="1136">
        <f t="shared" si="10"/>
        <v>0</v>
      </c>
      <c r="Q55" s="1044"/>
    </row>
    <row r="56" spans="1:19" s="72" customFormat="1" ht="18" hidden="1" customHeight="1" x14ac:dyDescent="0.2">
      <c r="A56" s="1128" t="s">
        <v>93</v>
      </c>
      <c r="B56" s="1129">
        <v>529</v>
      </c>
      <c r="C56" s="1131"/>
      <c r="D56" s="1131"/>
      <c r="E56" s="1131"/>
      <c r="F56" s="1131"/>
      <c r="G56" s="1131"/>
      <c r="H56" s="1131"/>
      <c r="I56" s="1131"/>
      <c r="J56" s="1132"/>
      <c r="K56" s="1133">
        <f t="shared" si="11"/>
        <v>0</v>
      </c>
      <c r="L56" s="1134">
        <f t="shared" si="12"/>
        <v>0</v>
      </c>
      <c r="M56" s="1134">
        <f t="shared" si="13"/>
        <v>0</v>
      </c>
      <c r="N56" s="1134">
        <f t="shared" si="14"/>
        <v>0</v>
      </c>
      <c r="O56" s="1135">
        <f t="shared" si="15"/>
        <v>0</v>
      </c>
      <c r="P56" s="1136">
        <f t="shared" si="10"/>
        <v>0</v>
      </c>
      <c r="Q56" s="1044"/>
    </row>
    <row r="57" spans="1:19" s="72" customFormat="1" ht="18" hidden="1" customHeight="1" x14ac:dyDescent="0.2">
      <c r="A57" s="1137" t="s">
        <v>94</v>
      </c>
      <c r="B57" s="1129">
        <v>935</v>
      </c>
      <c r="C57" s="1131"/>
      <c r="D57" s="1131"/>
      <c r="E57" s="1131"/>
      <c r="F57" s="1131"/>
      <c r="G57" s="1131"/>
      <c r="H57" s="1131"/>
      <c r="I57" s="1131"/>
      <c r="J57" s="1132"/>
      <c r="K57" s="1133">
        <f t="shared" si="11"/>
        <v>0</v>
      </c>
      <c r="L57" s="1134">
        <f t="shared" si="12"/>
        <v>0</v>
      </c>
      <c r="M57" s="1134">
        <f t="shared" si="13"/>
        <v>0</v>
      </c>
      <c r="N57" s="1134">
        <f t="shared" si="14"/>
        <v>0</v>
      </c>
      <c r="O57" s="1135">
        <f t="shared" si="15"/>
        <v>0</v>
      </c>
      <c r="P57" s="1136">
        <f t="shared" si="10"/>
        <v>0</v>
      </c>
      <c r="Q57" s="1044"/>
    </row>
    <row r="58" spans="1:19" s="72" customFormat="1" ht="18" hidden="1" customHeight="1" x14ac:dyDescent="0.2">
      <c r="A58" s="1137" t="s">
        <v>95</v>
      </c>
      <c r="B58" s="1129">
        <v>531</v>
      </c>
      <c r="C58" s="1131"/>
      <c r="D58" s="1131"/>
      <c r="E58" s="1131"/>
      <c r="F58" s="1131"/>
      <c r="G58" s="1131"/>
      <c r="H58" s="1131"/>
      <c r="I58" s="1131"/>
      <c r="J58" s="1132"/>
      <c r="K58" s="1133">
        <f t="shared" si="11"/>
        <v>0</v>
      </c>
      <c r="L58" s="1134">
        <f t="shared" si="12"/>
        <v>0</v>
      </c>
      <c r="M58" s="1134">
        <f t="shared" si="13"/>
        <v>0</v>
      </c>
      <c r="N58" s="1134">
        <f t="shared" si="14"/>
        <v>0</v>
      </c>
      <c r="O58" s="1135">
        <f t="shared" si="15"/>
        <v>0</v>
      </c>
      <c r="P58" s="1136">
        <f t="shared" si="10"/>
        <v>0</v>
      </c>
      <c r="Q58" s="1044"/>
    </row>
    <row r="59" spans="1:19" s="72" customFormat="1" ht="18" hidden="1" customHeight="1" x14ac:dyDescent="0.2">
      <c r="A59" s="1137" t="s">
        <v>96</v>
      </c>
      <c r="B59" s="1129">
        <v>1015</v>
      </c>
      <c r="C59" s="1131"/>
      <c r="D59" s="1131"/>
      <c r="E59" s="1131"/>
      <c r="F59" s="1131"/>
      <c r="G59" s="1131"/>
      <c r="H59" s="1131"/>
      <c r="I59" s="1131"/>
      <c r="J59" s="1132"/>
      <c r="K59" s="1133">
        <f t="shared" si="11"/>
        <v>0</v>
      </c>
      <c r="L59" s="1134">
        <f t="shared" si="12"/>
        <v>0</v>
      </c>
      <c r="M59" s="1134">
        <f t="shared" si="13"/>
        <v>0</v>
      </c>
      <c r="N59" s="1134">
        <f t="shared" si="14"/>
        <v>0</v>
      </c>
      <c r="O59" s="1135">
        <f t="shared" si="15"/>
        <v>0</v>
      </c>
      <c r="P59" s="1136">
        <f t="shared" si="10"/>
        <v>0</v>
      </c>
      <c r="Q59" s="1044"/>
    </row>
    <row r="60" spans="1:19" ht="18" hidden="1" customHeight="1" x14ac:dyDescent="0.2">
      <c r="A60" s="1128" t="s">
        <v>97</v>
      </c>
      <c r="B60" s="1129">
        <v>6015.6</v>
      </c>
      <c r="C60" s="1131"/>
      <c r="D60" s="1131"/>
      <c r="E60" s="1131"/>
      <c r="F60" s="1131"/>
      <c r="G60" s="1131"/>
      <c r="H60" s="1131"/>
      <c r="I60" s="1131"/>
      <c r="J60" s="1132"/>
      <c r="K60" s="1133">
        <f t="shared" si="11"/>
        <v>0</v>
      </c>
      <c r="L60" s="1134">
        <f>E60*$C$7*B60</f>
        <v>0</v>
      </c>
      <c r="M60" s="1134">
        <f>IF(F60,ROUND(B60*F60*0.4*$C$9,2),IF(G60,ROUND(B60*G60*$C$9,2),0))</f>
        <v>0</v>
      </c>
      <c r="N60" s="1134">
        <f>IF(H60,ROUND(B60*H60*0.4*$C$10,2),IF(I60,ROUND(B60*I60*$C$10,2),0))</f>
        <v>0</v>
      </c>
      <c r="O60" s="1135">
        <f>J60*B60*$C$11</f>
        <v>0</v>
      </c>
      <c r="P60" s="1136">
        <f t="shared" si="10"/>
        <v>0</v>
      </c>
      <c r="Q60" s="53"/>
    </row>
    <row r="61" spans="1:19" s="72" customFormat="1" ht="18" customHeight="1" x14ac:dyDescent="0.2">
      <c r="A61" s="1128" t="s">
        <v>87</v>
      </c>
      <c r="B61" s="1129">
        <v>2958.97</v>
      </c>
      <c r="C61" s="1130"/>
      <c r="D61" s="1130"/>
      <c r="E61" s="1131"/>
      <c r="F61" s="1131"/>
      <c r="G61" s="1131"/>
      <c r="H61" s="1131"/>
      <c r="I61" s="1131"/>
      <c r="J61" s="1132">
        <v>1</v>
      </c>
      <c r="K61" s="1133">
        <f t="shared" si="11"/>
        <v>0</v>
      </c>
      <c r="L61" s="1134">
        <f t="shared" ref="L61" si="16">E61*$C$7*B61</f>
        <v>0</v>
      </c>
      <c r="M61" s="1134">
        <f t="shared" ref="M61" si="17">IF(F61,ROUND(B61*F61*0.4*$C$9,2),IF(G61,ROUND(B61*G61*$C$9,2),0))</f>
        <v>0</v>
      </c>
      <c r="N61" s="1134">
        <f t="shared" ref="N61" si="18">IF(H61,ROUND(B61*H61*0.4*$C$10,2),IF(I61,ROUND(B61*I61*$C$10,2),0))</f>
        <v>0</v>
      </c>
      <c r="O61" s="1135">
        <f t="shared" ref="O61" si="19">J61*B61*$C$11</f>
        <v>1065.2292</v>
      </c>
      <c r="P61" s="1136">
        <f t="shared" ref="P61" si="20">SUM(K61:O61)</f>
        <v>1065.2292</v>
      </c>
      <c r="Q61" s="1044"/>
    </row>
    <row r="62" spans="1:19" ht="21" customHeight="1" thickBot="1" x14ac:dyDescent="0.25">
      <c r="A62" s="78"/>
      <c r="B62" s="79"/>
      <c r="C62" s="80"/>
      <c r="D62" s="81"/>
      <c r="E62" s="81"/>
      <c r="F62" s="80"/>
      <c r="G62" s="80"/>
      <c r="H62" s="80"/>
      <c r="I62" s="80"/>
      <c r="J62" s="624"/>
      <c r="K62" s="625"/>
      <c r="L62" s="82"/>
      <c r="M62" s="82"/>
      <c r="N62" s="82"/>
      <c r="O62" s="83"/>
      <c r="P62" s="84"/>
    </row>
    <row r="63" spans="1:19" x14ac:dyDescent="0.2">
      <c r="A63" s="85"/>
      <c r="B63" s="45"/>
      <c r="J63" s="50"/>
      <c r="O63" s="2" t="s">
        <v>98</v>
      </c>
      <c r="P63" s="179">
        <f>SUM(P16:P62)</f>
        <v>9471.6984000000011</v>
      </c>
    </row>
    <row r="64" spans="1:19" x14ac:dyDescent="0.2">
      <c r="A64" s="65" t="s">
        <v>99</v>
      </c>
      <c r="B64" s="66">
        <v>2463</v>
      </c>
    </row>
    <row r="65" spans="1:13" x14ac:dyDescent="0.2">
      <c r="A65" s="65" t="s">
        <v>100</v>
      </c>
      <c r="B65" s="66">
        <v>2760</v>
      </c>
    </row>
    <row r="66" spans="1:13" x14ac:dyDescent="0.2">
      <c r="A66" s="65" t="s">
        <v>101</v>
      </c>
      <c r="B66" s="66">
        <v>2451</v>
      </c>
    </row>
    <row r="74" spans="1:13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</row>
    <row r="75" spans="1:13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</row>
    <row r="76" spans="1:13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</row>
    <row r="77" spans="1:13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</row>
    <row r="78" spans="1:13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</row>
    <row r="79" spans="1:13" x14ac:dyDescent="0.2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</row>
    <row r="80" spans="1:13" x14ac:dyDescent="0.2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</row>
    <row r="81" s="54" customFormat="1" x14ac:dyDescent="0.2"/>
    <row r="82" s="54" customFormat="1" x14ac:dyDescent="0.2"/>
    <row r="83" s="54" customFormat="1" x14ac:dyDescent="0.2"/>
  </sheetData>
  <sheetProtection formatCells="0" formatColumns="0" formatRows="0" insertColumns="0" insertRows="0" deleteColumns="0" deleteRows="0"/>
  <protectedRanges>
    <protectedRange sqref="A1:P5 D7:K12 N8:P8 N10 N12 N11:O11 D6 A6:B11 A12:C12 C64:P64 A13:P60 Q1:Q60 A61:Q63" name="Bereich1"/>
    <protectedRange sqref="E6:L6" name="Bereich1_4_3"/>
    <protectedRange sqref="A64:B65" name="Bereich1_1"/>
  </protectedRanges>
  <customSheetViews>
    <customSheetView guid="{5C32C84F-22BC-44CA-AD2B-12D34D143DA0}">
      <pane ySplit="13" topLeftCell="A14" activePane="bottomLeft" state="frozenSplit"/>
      <selection pane="bottomLeft" activeCell="J4" sqref="J4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2">
    <mergeCell ref="A4:B4"/>
    <mergeCell ref="N8:O8"/>
  </mergeCells>
  <phoneticPr fontId="0" type="noConversion"/>
  <pageMargins left="0.39370078740157483" right="0.39370078740157483" top="0.39370078740157483" bottom="0.39370078740157483" header="0" footer="0"/>
  <pageSetup paperSize="9" scale="82" orientation="landscape" r:id="rId2"/>
  <headerFooter alignWithMargins="0">
    <oddFooter>&amp;C&amp;A &amp;P / &amp;N&amp;R&amp;F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5"/>
  <dimension ref="A1:L75"/>
  <sheetViews>
    <sheetView zoomScaleNormal="100" workbookViewId="0">
      <selection activeCell="C22" sqref="C22"/>
    </sheetView>
  </sheetViews>
  <sheetFormatPr baseColWidth="10" defaultColWidth="11.42578125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</cols>
  <sheetData>
    <row r="1" spans="1:12" ht="16.5" thickBot="1" x14ac:dyDescent="0.3">
      <c r="A1" s="1" t="str">
        <f>'Kostenzusammenstellung '!A1</f>
        <v>MEX 23 20. - 22.10.2023</v>
      </c>
      <c r="G1" s="2"/>
    </row>
    <row r="2" spans="1:12" ht="16.5" thickBot="1" x14ac:dyDescent="0.3">
      <c r="A2" s="1"/>
      <c r="D2" s="99"/>
      <c r="E2" s="1185" t="s">
        <v>432</v>
      </c>
      <c r="F2" s="1188"/>
      <c r="G2" s="1188"/>
      <c r="H2" s="1189"/>
    </row>
    <row r="3" spans="1:12" ht="27" thickBot="1" x14ac:dyDescent="0.3">
      <c r="A3" s="3" t="s">
        <v>17</v>
      </c>
      <c r="B3" s="4"/>
      <c r="D3" s="818" t="s">
        <v>434</v>
      </c>
      <c r="E3" s="258" t="s">
        <v>435</v>
      </c>
      <c r="F3" s="258" t="s">
        <v>436</v>
      </c>
      <c r="G3" s="942" t="s">
        <v>437</v>
      </c>
      <c r="H3" s="954" t="s">
        <v>438</v>
      </c>
    </row>
    <row r="4" spans="1:12" ht="15" customHeight="1" thickBot="1" x14ac:dyDescent="0.25">
      <c r="A4" s="6"/>
      <c r="C4" s="838" t="s">
        <v>439</v>
      </c>
      <c r="D4" s="372">
        <v>25.72</v>
      </c>
      <c r="E4" s="373">
        <v>29.2</v>
      </c>
      <c r="F4" s="373">
        <v>36.14</v>
      </c>
      <c r="G4" s="941">
        <v>39.619999999999997</v>
      </c>
      <c r="H4" s="374">
        <v>53.52</v>
      </c>
    </row>
    <row r="5" spans="1:12" ht="13.5" thickBot="1" x14ac:dyDescent="0.25">
      <c r="C5" s="7"/>
      <c r="D5" s="8"/>
      <c r="E5" s="8"/>
      <c r="F5" s="514"/>
      <c r="I5" s="146"/>
      <c r="J5" s="146"/>
      <c r="K5" s="146"/>
      <c r="L5" s="146"/>
    </row>
    <row r="6" spans="1:12" ht="18" customHeight="1" x14ac:dyDescent="0.2">
      <c r="A6" s="1031" t="s">
        <v>409</v>
      </c>
      <c r="B6" s="957" t="s">
        <v>410</v>
      </c>
      <c r="C6" s="957" t="s">
        <v>441</v>
      </c>
      <c r="D6" s="957" t="s">
        <v>413</v>
      </c>
      <c r="E6" s="957" t="s">
        <v>414</v>
      </c>
      <c r="F6" s="934" t="s">
        <v>442</v>
      </c>
      <c r="G6" s="936" t="s">
        <v>51</v>
      </c>
      <c r="I6" s="126"/>
    </row>
    <row r="7" spans="1:12" ht="18" customHeight="1" x14ac:dyDescent="0.2">
      <c r="A7" s="12"/>
      <c r="B7" s="13"/>
      <c r="C7" s="14"/>
      <c r="D7" s="14"/>
      <c r="E7" s="15"/>
      <c r="F7" s="16"/>
      <c r="G7" s="17"/>
      <c r="I7" s="126"/>
    </row>
    <row r="8" spans="1:12" ht="18" customHeight="1" x14ac:dyDescent="0.2">
      <c r="A8" s="12"/>
      <c r="B8" s="13"/>
      <c r="C8" s="14"/>
      <c r="D8" s="14"/>
      <c r="E8" s="15"/>
      <c r="F8" s="16"/>
      <c r="G8" s="17"/>
    </row>
    <row r="9" spans="1:12" ht="18" customHeight="1" x14ac:dyDescent="0.2">
      <c r="A9" s="12"/>
      <c r="B9" s="13"/>
      <c r="C9" s="14"/>
      <c r="D9" s="14"/>
      <c r="E9" s="15"/>
      <c r="F9" s="16"/>
      <c r="G9" s="17"/>
    </row>
    <row r="10" spans="1:12" ht="18" customHeight="1" x14ac:dyDescent="0.2">
      <c r="A10" s="12"/>
      <c r="B10" s="13"/>
      <c r="C10" s="14"/>
      <c r="D10" s="14"/>
      <c r="E10" s="15"/>
      <c r="F10" s="16"/>
      <c r="G10" s="17"/>
    </row>
    <row r="11" spans="1:12" ht="18" customHeight="1" x14ac:dyDescent="0.2">
      <c r="A11" s="12"/>
      <c r="B11" s="13"/>
      <c r="C11" s="14"/>
      <c r="D11" s="14"/>
      <c r="E11" s="15"/>
      <c r="F11" s="16"/>
      <c r="G11" s="120"/>
    </row>
    <row r="12" spans="1:12" ht="18" customHeight="1" thickBot="1" x14ac:dyDescent="0.25">
      <c r="A12" s="29"/>
      <c r="B12" s="30"/>
      <c r="C12" s="30"/>
      <c r="D12" s="31"/>
      <c r="E12" s="32"/>
      <c r="F12" s="33"/>
      <c r="G12" s="34"/>
    </row>
    <row r="13" spans="1:12" ht="18" customHeight="1" thickBot="1" x14ac:dyDescent="0.25">
      <c r="A13" s="35"/>
      <c r="B13" s="36"/>
      <c r="C13" s="37"/>
      <c r="D13" s="37"/>
      <c r="F13" s="186" t="s">
        <v>98</v>
      </c>
      <c r="G13" s="189">
        <f>SUM(G8:G12)</f>
        <v>0</v>
      </c>
    </row>
    <row r="14" spans="1:12" ht="18" customHeight="1" thickTop="1" x14ac:dyDescent="0.2">
      <c r="A14" s="39"/>
      <c r="E14" s="40"/>
      <c r="F14" s="41"/>
      <c r="G14" s="42"/>
    </row>
    <row r="15" spans="1:12" x14ac:dyDescent="0.2">
      <c r="A15" s="39"/>
      <c r="B15" s="43"/>
      <c r="E15" s="40"/>
      <c r="F15" s="8"/>
      <c r="G15" s="42"/>
    </row>
    <row r="16" spans="1:12" x14ac:dyDescent="0.2">
      <c r="A16" s="39"/>
      <c r="E16" s="40"/>
      <c r="F16" s="8"/>
      <c r="G16" s="42"/>
    </row>
    <row r="17" spans="1:7" x14ac:dyDescent="0.2">
      <c r="A17" s="39"/>
      <c r="E17" s="40"/>
      <c r="F17" s="8"/>
      <c r="G17" s="42"/>
    </row>
    <row r="18" spans="1:7" x14ac:dyDescent="0.2">
      <c r="A18" s="39"/>
      <c r="B18" s="43"/>
      <c r="E18" s="40"/>
      <c r="F18" s="8"/>
      <c r="G18" s="42"/>
    </row>
    <row r="19" spans="1:7" x14ac:dyDescent="0.2">
      <c r="A19" s="39"/>
      <c r="E19" s="40"/>
      <c r="F19" s="8"/>
      <c r="G19" s="42"/>
    </row>
    <row r="20" spans="1:7" x14ac:dyDescent="0.2">
      <c r="A20" s="39"/>
      <c r="E20" s="40"/>
      <c r="F20" s="8"/>
      <c r="G20" s="42"/>
    </row>
    <row r="21" spans="1:7" x14ac:dyDescent="0.2">
      <c r="A21" s="39"/>
      <c r="E21" s="40"/>
      <c r="F21" s="8"/>
      <c r="G21" s="42"/>
    </row>
    <row r="22" spans="1:7" x14ac:dyDescent="0.2">
      <c r="A22" s="39"/>
      <c r="E22" s="40"/>
      <c r="F22" s="8"/>
      <c r="G22" s="42"/>
    </row>
    <row r="23" spans="1:7" x14ac:dyDescent="0.2">
      <c r="A23" s="39"/>
      <c r="E23" s="40"/>
      <c r="F23" s="8"/>
      <c r="G23" s="42"/>
    </row>
    <row r="24" spans="1:7" x14ac:dyDescent="0.2">
      <c r="A24" s="39"/>
      <c r="E24" s="40"/>
      <c r="F24" s="8"/>
      <c r="G24" s="42"/>
    </row>
    <row r="25" spans="1:7" x14ac:dyDescent="0.2">
      <c r="A25" s="39"/>
      <c r="E25" s="40"/>
      <c r="F25" s="8"/>
      <c r="G25" s="42"/>
    </row>
    <row r="26" spans="1:7" x14ac:dyDescent="0.2">
      <c r="G26" s="42"/>
    </row>
    <row r="27" spans="1:7" x14ac:dyDescent="0.2">
      <c r="G27" s="42"/>
    </row>
    <row r="28" spans="1:7" x14ac:dyDescent="0.2">
      <c r="B28" s="37"/>
      <c r="G28" s="42"/>
    </row>
    <row r="29" spans="1:7" x14ac:dyDescent="0.2">
      <c r="B29" s="39"/>
      <c r="G29" s="42"/>
    </row>
    <row r="30" spans="1:7" x14ac:dyDescent="0.2">
      <c r="G30" s="42"/>
    </row>
    <row r="31" spans="1:7" x14ac:dyDescent="0.2">
      <c r="B31" s="37"/>
      <c r="G31" s="42"/>
    </row>
    <row r="32" spans="1:7" x14ac:dyDescent="0.2">
      <c r="B32" s="39"/>
      <c r="G32" s="42"/>
    </row>
    <row r="33" spans="2:7" x14ac:dyDescent="0.2">
      <c r="G33" s="42"/>
    </row>
    <row r="34" spans="2:7" x14ac:dyDescent="0.2">
      <c r="B34" s="37"/>
      <c r="G34" s="42"/>
    </row>
    <row r="35" spans="2:7" x14ac:dyDescent="0.2">
      <c r="G35" s="42"/>
    </row>
    <row r="36" spans="2:7" x14ac:dyDescent="0.2">
      <c r="G36" s="42"/>
    </row>
    <row r="37" spans="2:7" x14ac:dyDescent="0.2">
      <c r="G37" s="42"/>
    </row>
    <row r="38" spans="2:7" x14ac:dyDescent="0.2">
      <c r="G38" s="42"/>
    </row>
    <row r="39" spans="2:7" x14ac:dyDescent="0.2">
      <c r="G39" s="42"/>
    </row>
    <row r="40" spans="2:7" x14ac:dyDescent="0.2">
      <c r="G40" s="42"/>
    </row>
    <row r="41" spans="2:7" x14ac:dyDescent="0.2">
      <c r="G41" s="42"/>
    </row>
    <row r="42" spans="2:7" x14ac:dyDescent="0.2">
      <c r="G42" s="42"/>
    </row>
    <row r="43" spans="2:7" x14ac:dyDescent="0.2">
      <c r="G43" s="42"/>
    </row>
    <row r="44" spans="2:7" x14ac:dyDescent="0.2">
      <c r="G44" s="42"/>
    </row>
    <row r="45" spans="2:7" x14ac:dyDescent="0.2">
      <c r="G45" s="42"/>
    </row>
    <row r="46" spans="2:7" x14ac:dyDescent="0.2">
      <c r="B46" s="37"/>
      <c r="G46" s="42"/>
    </row>
    <row r="47" spans="2:7" x14ac:dyDescent="0.2">
      <c r="G47" s="42"/>
    </row>
    <row r="48" spans="2:7" x14ac:dyDescent="0.2">
      <c r="G48" s="42"/>
    </row>
    <row r="49" spans="2:7" x14ac:dyDescent="0.2">
      <c r="G49" s="42"/>
    </row>
    <row r="50" spans="2:7" x14ac:dyDescent="0.2">
      <c r="G50" s="42"/>
    </row>
    <row r="51" spans="2:7" x14ac:dyDescent="0.2">
      <c r="B51" s="37"/>
      <c r="G51" s="42"/>
    </row>
    <row r="52" spans="2:7" x14ac:dyDescent="0.2">
      <c r="G52" s="42"/>
    </row>
    <row r="53" spans="2:7" x14ac:dyDescent="0.2">
      <c r="G53" s="42"/>
    </row>
    <row r="54" spans="2:7" x14ac:dyDescent="0.2">
      <c r="B54" s="36"/>
      <c r="G54" s="42"/>
    </row>
    <row r="55" spans="2:7" x14ac:dyDescent="0.2">
      <c r="G55" s="42"/>
    </row>
    <row r="56" spans="2:7" x14ac:dyDescent="0.2">
      <c r="G56" s="42"/>
    </row>
    <row r="57" spans="2:7" x14ac:dyDescent="0.2">
      <c r="B57" s="37"/>
      <c r="G57" s="42"/>
    </row>
    <row r="58" spans="2:7" x14ac:dyDescent="0.2">
      <c r="G58" s="42"/>
    </row>
    <row r="59" spans="2:7" x14ac:dyDescent="0.2">
      <c r="B59" s="37"/>
      <c r="G59" s="42"/>
    </row>
    <row r="60" spans="2:7" x14ac:dyDescent="0.2">
      <c r="G60" s="42"/>
    </row>
    <row r="61" spans="2:7" x14ac:dyDescent="0.2">
      <c r="B61" s="37"/>
      <c r="G61" s="42"/>
    </row>
    <row r="62" spans="2:7" x14ac:dyDescent="0.2">
      <c r="G62" s="42"/>
    </row>
    <row r="63" spans="2:7" x14ac:dyDescent="0.2">
      <c r="B63" s="37"/>
      <c r="G63" s="42"/>
    </row>
    <row r="64" spans="2:7" x14ac:dyDescent="0.2">
      <c r="G64" s="42"/>
    </row>
    <row r="65" spans="2:7" x14ac:dyDescent="0.2">
      <c r="G65" s="42"/>
    </row>
    <row r="66" spans="2:7" x14ac:dyDescent="0.2">
      <c r="B66" s="37"/>
    </row>
    <row r="67" spans="2:7" x14ac:dyDescent="0.2">
      <c r="G67" s="42"/>
    </row>
    <row r="68" spans="2:7" x14ac:dyDescent="0.2">
      <c r="B68" s="37"/>
      <c r="G68" s="42"/>
    </row>
    <row r="69" spans="2:7" x14ac:dyDescent="0.2">
      <c r="G69" s="42"/>
    </row>
    <row r="70" spans="2:7" x14ac:dyDescent="0.2">
      <c r="G70" s="42"/>
    </row>
    <row r="71" spans="2:7" x14ac:dyDescent="0.2">
      <c r="G71" s="42"/>
    </row>
    <row r="72" spans="2:7" x14ac:dyDescent="0.2">
      <c r="B72" s="43"/>
      <c r="G72" s="42"/>
    </row>
    <row r="73" spans="2:7" x14ac:dyDescent="0.2">
      <c r="B73" s="43"/>
      <c r="G73" s="42"/>
    </row>
    <row r="74" spans="2:7" x14ac:dyDescent="0.2">
      <c r="B74" s="43"/>
      <c r="G74" s="8"/>
    </row>
    <row r="75" spans="2:7" x14ac:dyDescent="0.2">
      <c r="G75" s="44"/>
    </row>
  </sheetData>
  <sheetProtection formatCells="0" formatColumns="0" formatRows="0" insertColumns="0" insertRows="0" deleteColumns="0" deleteRows="0"/>
  <protectedRanges>
    <protectedRange sqref="C5:G5 A13:D14 E14:G14 A7:G12 A2:B2 H5:H14 A4:B5" name="Bereich1"/>
    <protectedRange sqref="D3:H3 E2:H2" name="Bereich1_1_1_1_2"/>
  </protectedRanges>
  <customSheetViews>
    <customSheetView guid="{5C32C84F-22BC-44CA-AD2B-12D34D143DA0}">
      <selection activeCell="D25" sqref="D25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2:H2"/>
  </mergeCells>
  <phoneticPr fontId="0" type="noConversion"/>
  <pageMargins left="0.39370078740157483" right="0.39370078740157483" top="0.39370078740157483" bottom="0.39370078740157483" header="0" footer="0"/>
  <pageSetup paperSize="9" orientation="landscape" horizontalDpi="300" r:id="rId2"/>
  <headerFooter alignWithMargins="0">
    <oddFooter>&amp;C&amp;A &amp;P / &amp;N&amp;R&amp;F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16">
    <tabColor theme="5" tint="0.79998168889431442"/>
  </sheetPr>
  <dimension ref="A1:C26"/>
  <sheetViews>
    <sheetView zoomScaleNormal="100" workbookViewId="0">
      <selection activeCell="I34" sqref="I34"/>
    </sheetView>
  </sheetViews>
  <sheetFormatPr baseColWidth="10" defaultColWidth="11.42578125" defaultRowHeight="12.75" x14ac:dyDescent="0.2"/>
  <cols>
    <col min="1" max="1" width="92.5703125" customWidth="1"/>
    <col min="2" max="2" width="18.28515625" customWidth="1"/>
    <col min="3" max="3" width="15.7109375" bestFit="1" customWidth="1"/>
    <col min="4" max="4" width="14.7109375" bestFit="1" customWidth="1"/>
    <col min="7" max="7" width="12.42578125" bestFit="1" customWidth="1"/>
  </cols>
  <sheetData>
    <row r="1" spans="1:3" ht="16.5" customHeight="1" x14ac:dyDescent="0.25">
      <c r="A1" s="1" t="str">
        <f>'Bankett ICC'!A1</f>
        <v>MEX 23 20. - 22.10.2023</v>
      </c>
      <c r="B1" s="2"/>
    </row>
    <row r="2" spans="1:3" ht="16.5" customHeight="1" x14ac:dyDescent="0.25">
      <c r="A2" s="1"/>
      <c r="B2" s="2"/>
    </row>
    <row r="3" spans="1:3" ht="22.5" customHeight="1" x14ac:dyDescent="0.25">
      <c r="A3" s="97" t="s">
        <v>1009</v>
      </c>
    </row>
    <row r="4" spans="1:3" ht="18" x14ac:dyDescent="0.25">
      <c r="A4" s="88"/>
      <c r="B4" s="125">
        <f ca="1">TODAY()</f>
        <v>45212</v>
      </c>
    </row>
    <row r="5" spans="1:3" ht="18" x14ac:dyDescent="0.25">
      <c r="A5" s="88"/>
    </row>
    <row r="6" spans="1:3" ht="20.25" customHeight="1" x14ac:dyDescent="0.25">
      <c r="A6" s="98" t="s">
        <v>1</v>
      </c>
      <c r="B6" s="99" t="s">
        <v>2</v>
      </c>
    </row>
    <row r="7" spans="1:3" ht="20.25" customHeight="1" x14ac:dyDescent="0.2">
      <c r="A7" s="100"/>
      <c r="B7" s="99"/>
    </row>
    <row r="8" spans="1:3" ht="20.25" customHeight="1" x14ac:dyDescent="0.2">
      <c r="A8" s="37" t="s">
        <v>1010</v>
      </c>
      <c r="B8" s="101">
        <f>'Hallen ICC'!P69</f>
        <v>0</v>
      </c>
    </row>
    <row r="9" spans="1:3" ht="20.25" customHeight="1" x14ac:dyDescent="0.2">
      <c r="A9" s="37" t="s">
        <v>4</v>
      </c>
      <c r="B9" s="101">
        <f>'Verkehr ICC'!P188</f>
        <v>0</v>
      </c>
    </row>
    <row r="10" spans="1:3" ht="20.25" customHeight="1" x14ac:dyDescent="0.2">
      <c r="A10" s="37" t="s">
        <v>5</v>
      </c>
      <c r="B10" s="101">
        <f>'Sanitär ICC'!P87</f>
        <v>0</v>
      </c>
    </row>
    <row r="11" spans="1:3" ht="20.25" customHeight="1" x14ac:dyDescent="0.2">
      <c r="A11" s="37" t="s">
        <v>1011</v>
      </c>
      <c r="B11" s="101">
        <f>'diverse Zusatzarbeiten ICC'!G12</f>
        <v>0</v>
      </c>
    </row>
    <row r="12" spans="1:3" ht="20.25" customHeight="1" x14ac:dyDescent="0.2">
      <c r="A12" s="37" t="s">
        <v>19</v>
      </c>
      <c r="B12" s="101">
        <f>'diverse Zusatzarbeiten ICC'!G16</f>
        <v>0</v>
      </c>
    </row>
    <row r="13" spans="1:3" ht="20.25" customHeight="1" x14ac:dyDescent="0.2">
      <c r="A13" s="37" t="s">
        <v>7</v>
      </c>
      <c r="B13" s="101">
        <f>'diverse Zusatzarbeiten ICC'!G24</f>
        <v>0</v>
      </c>
      <c r="C13" s="42"/>
    </row>
    <row r="14" spans="1:3" ht="20.25" customHeight="1" x14ac:dyDescent="0.2">
      <c r="A14" s="37" t="s">
        <v>1012</v>
      </c>
      <c r="B14" s="101">
        <f>'Bankett ICC'!G30</f>
        <v>0</v>
      </c>
    </row>
    <row r="15" spans="1:3" ht="20.25" customHeight="1" x14ac:dyDescent="0.2">
      <c r="A15" s="37" t="s">
        <v>16</v>
      </c>
      <c r="B15" s="101" t="e">
        <f>#REF!</f>
        <v>#REF!</v>
      </c>
    </row>
    <row r="16" spans="1:3" ht="20.25" customHeight="1" x14ac:dyDescent="0.2">
      <c r="A16" s="36" t="s">
        <v>20</v>
      </c>
      <c r="B16" s="101">
        <f>'Sanitär ICC'!E87*3.45</f>
        <v>0</v>
      </c>
    </row>
    <row r="17" spans="1:2" ht="20.25" customHeight="1" thickBot="1" x14ac:dyDescent="0.25">
      <c r="A17" s="103" t="s">
        <v>995</v>
      </c>
      <c r="B17" s="104" t="e">
        <f>SUM(B8:B16)</f>
        <v>#REF!</v>
      </c>
    </row>
    <row r="18" spans="1:2" ht="13.5" thickTop="1" x14ac:dyDescent="0.2"/>
    <row r="19" spans="1:2" x14ac:dyDescent="0.2">
      <c r="A19" s="36" t="s">
        <v>1013</v>
      </c>
    </row>
    <row r="22" spans="1:2" x14ac:dyDescent="0.2">
      <c r="A22" s="36"/>
    </row>
    <row r="23" spans="1:2" x14ac:dyDescent="0.2">
      <c r="A23" s="37"/>
    </row>
    <row r="26" spans="1:2" ht="14.25" customHeight="1" x14ac:dyDescent="0.2"/>
  </sheetData>
  <customSheetViews>
    <customSheetView guid="{5C32C84F-22BC-44CA-AD2B-12D34D143DA0}">
      <selection activeCell="F26" sqref="F26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7">
    <tabColor indexed="47"/>
  </sheetPr>
  <dimension ref="A1:U90"/>
  <sheetViews>
    <sheetView zoomScaleNormal="100" workbookViewId="0">
      <selection activeCell="I34" sqref="I34"/>
    </sheetView>
  </sheetViews>
  <sheetFormatPr baseColWidth="10" defaultColWidth="11.42578125" defaultRowHeight="12.75" x14ac:dyDescent="0.2"/>
  <cols>
    <col min="1" max="1" width="20" style="65" customWidth="1"/>
    <col min="2" max="2" width="11.140625" style="66" customWidth="1"/>
    <col min="3" max="3" width="10.140625" style="49" customWidth="1"/>
    <col min="4" max="9" width="7.140625" style="49" customWidth="1"/>
    <col min="10" max="10" width="7.140625" style="51" customWidth="1"/>
    <col min="11" max="11" width="9.7109375" style="51" customWidth="1"/>
    <col min="12" max="12" width="9.7109375" style="59" customWidth="1"/>
    <col min="13" max="13" width="9.7109375" style="53" customWidth="1"/>
    <col min="14" max="16" width="9.7109375" style="54" customWidth="1"/>
    <col min="17" max="16384" width="11.42578125" style="54"/>
  </cols>
  <sheetData>
    <row r="1" spans="1:21" ht="16.5" customHeight="1" x14ac:dyDescent="0.3">
      <c r="A1" s="1" t="str">
        <f>'Kostenzusammenstellung '!A1</f>
        <v>MEX 23 20. - 22.10.2023</v>
      </c>
      <c r="B1" s="45"/>
      <c r="C1" s="46"/>
      <c r="D1" s="47"/>
      <c r="E1" s="48"/>
      <c r="J1" s="50"/>
      <c r="L1" s="52"/>
    </row>
    <row r="2" spans="1:21" ht="16.5" customHeight="1" x14ac:dyDescent="0.25">
      <c r="A2" s="55"/>
      <c r="B2" s="56"/>
      <c r="C2" s="57"/>
      <c r="J2" s="50"/>
      <c r="K2" s="50"/>
      <c r="L2" s="58"/>
    </row>
    <row r="3" spans="1:21" ht="27" customHeight="1" thickBot="1" x14ac:dyDescent="0.3">
      <c r="A3" s="1160" t="s">
        <v>23</v>
      </c>
      <c r="B3" s="1161"/>
      <c r="C3" s="57"/>
      <c r="D3" s="289"/>
      <c r="J3" s="50"/>
      <c r="K3" s="50"/>
      <c r="L3" s="37"/>
    </row>
    <row r="4" spans="1:21" s="59" customFormat="1" ht="23.25" customHeight="1" thickBot="1" x14ac:dyDescent="0.25">
      <c r="C4" s="359" t="s">
        <v>24</v>
      </c>
      <c r="D4" s="292"/>
      <c r="E4" s="60"/>
      <c r="H4" s="61"/>
      <c r="I4" s="61"/>
      <c r="M4" s="53"/>
    </row>
    <row r="5" spans="1:21" s="59" customFormat="1" ht="20.25" customHeight="1" thickBot="1" x14ac:dyDescent="0.25">
      <c r="A5" s="278" t="s">
        <v>1014</v>
      </c>
      <c r="B5" s="280"/>
      <c r="C5" s="360">
        <v>0.15970000000000001</v>
      </c>
      <c r="D5" s="49"/>
      <c r="E5" s="60"/>
      <c r="H5" s="61"/>
      <c r="I5" s="61"/>
      <c r="M5" s="53"/>
    </row>
    <row r="6" spans="1:21" ht="20.25" customHeight="1" x14ac:dyDescent="0.2">
      <c r="A6" s="297" t="s">
        <v>102</v>
      </c>
      <c r="B6" s="298"/>
      <c r="C6" s="360">
        <v>0.12280000000000001</v>
      </c>
      <c r="E6" s="45"/>
      <c r="H6" s="63"/>
      <c r="I6" s="63"/>
      <c r="J6" s="50"/>
      <c r="L6" s="342" t="s">
        <v>1015</v>
      </c>
      <c r="M6" s="282"/>
      <c r="N6" s="292"/>
    </row>
    <row r="7" spans="1:21" ht="20.25" customHeight="1" x14ac:dyDescent="0.2">
      <c r="A7" s="279" t="s">
        <v>104</v>
      </c>
      <c r="B7" s="281"/>
      <c r="C7" s="361">
        <v>4.0899999999999999E-2</v>
      </c>
      <c r="E7" s="45"/>
      <c r="H7" s="63"/>
      <c r="I7" s="63"/>
      <c r="J7" s="50"/>
      <c r="L7" s="353" t="s">
        <v>1016</v>
      </c>
      <c r="M7" s="354">
        <v>0.1774</v>
      </c>
      <c r="N7" s="49"/>
    </row>
    <row r="8" spans="1:21" ht="20.25" customHeight="1" x14ac:dyDescent="0.2">
      <c r="A8" s="279" t="s">
        <v>103</v>
      </c>
      <c r="B8" s="281"/>
      <c r="C8" s="362">
        <v>3.2800000000000003E-2</v>
      </c>
      <c r="E8" s="45"/>
      <c r="H8" s="63"/>
      <c r="I8" s="63"/>
      <c r="J8" s="50"/>
      <c r="L8" s="341" t="s">
        <v>4</v>
      </c>
      <c r="M8" s="340"/>
      <c r="N8" s="53"/>
    </row>
    <row r="9" spans="1:21" ht="20.25" customHeight="1" thickBot="1" x14ac:dyDescent="0.25">
      <c r="A9" s="279" t="s">
        <v>105</v>
      </c>
      <c r="B9" s="281"/>
      <c r="C9" s="361">
        <v>0.20380000000000001</v>
      </c>
      <c r="E9" s="45"/>
      <c r="H9" s="63"/>
      <c r="I9" s="63"/>
      <c r="J9" s="50"/>
      <c r="L9" s="355" t="s">
        <v>1016</v>
      </c>
      <c r="M9" s="356">
        <v>1.38E-2</v>
      </c>
      <c r="N9" s="49"/>
    </row>
    <row r="10" spans="1:21" ht="20.25" customHeight="1" thickBot="1" x14ac:dyDescent="0.25">
      <c r="A10" s="369" t="s">
        <v>1017</v>
      </c>
      <c r="B10" s="370" t="s">
        <v>1018</v>
      </c>
      <c r="C10" s="371">
        <v>0.16200000000000001</v>
      </c>
      <c r="J10" s="50"/>
      <c r="K10" s="50"/>
      <c r="L10" s="49"/>
    </row>
    <row r="11" spans="1:21" ht="13.5" thickBot="1" x14ac:dyDescent="0.25">
      <c r="A11" s="67"/>
      <c r="B11" s="64"/>
      <c r="C11" s="64"/>
      <c r="D11" s="68"/>
      <c r="E11" s="68"/>
      <c r="F11" s="68"/>
      <c r="G11" s="68"/>
      <c r="H11" s="68"/>
      <c r="I11" s="68"/>
      <c r="J11" s="69"/>
      <c r="K11" s="69"/>
      <c r="L11" s="70"/>
    </row>
    <row r="12" spans="1:21" ht="21.75" customHeight="1" x14ac:dyDescent="0.2">
      <c r="A12" s="198"/>
      <c r="B12" s="202"/>
      <c r="C12" s="203"/>
      <c r="D12" s="203"/>
      <c r="E12" s="203" t="s">
        <v>37</v>
      </c>
      <c r="F12" s="204">
        <v>0.4</v>
      </c>
      <c r="G12" s="204">
        <v>1</v>
      </c>
      <c r="H12" s="204">
        <v>0.4</v>
      </c>
      <c r="I12" s="204">
        <v>1</v>
      </c>
      <c r="J12" s="203"/>
      <c r="K12" s="203" t="s">
        <v>38</v>
      </c>
      <c r="L12" s="205" t="s">
        <v>39</v>
      </c>
      <c r="M12" s="205" t="s">
        <v>39</v>
      </c>
      <c r="N12" s="205" t="s">
        <v>39</v>
      </c>
      <c r="O12" s="93" t="s">
        <v>39</v>
      </c>
      <c r="P12" s="196"/>
      <c r="Q12" s="53"/>
    </row>
    <row r="13" spans="1:21" s="59" customFormat="1" ht="24.75" customHeight="1" x14ac:dyDescent="0.2">
      <c r="A13" s="199" t="s">
        <v>40</v>
      </c>
      <c r="B13" s="200" t="s">
        <v>41</v>
      </c>
      <c r="C13" s="295" t="s">
        <v>42</v>
      </c>
      <c r="D13" s="295" t="s">
        <v>43</v>
      </c>
      <c r="E13" s="296" t="s">
        <v>44</v>
      </c>
      <c r="F13" s="295" t="s">
        <v>45</v>
      </c>
      <c r="G13" s="295" t="s">
        <v>45</v>
      </c>
      <c r="H13" s="295" t="s">
        <v>46</v>
      </c>
      <c r="I13" s="295" t="s">
        <v>46</v>
      </c>
      <c r="J13" s="296" t="s">
        <v>47</v>
      </c>
      <c r="K13" s="295" t="s">
        <v>43</v>
      </c>
      <c r="L13" s="206" t="s">
        <v>48</v>
      </c>
      <c r="M13" s="206" t="s">
        <v>49</v>
      </c>
      <c r="N13" s="206" t="s">
        <v>46</v>
      </c>
      <c r="O13" s="71" t="s">
        <v>50</v>
      </c>
      <c r="P13" s="197" t="s">
        <v>51</v>
      </c>
      <c r="Q13" s="62"/>
    </row>
    <row r="14" spans="1:21" s="72" customFormat="1" ht="18" customHeight="1" x14ac:dyDescent="0.2">
      <c r="A14" s="335" t="s">
        <v>1019</v>
      </c>
      <c r="B14" s="1052">
        <v>6058.84</v>
      </c>
      <c r="C14" s="1081"/>
      <c r="D14" s="1082"/>
      <c r="E14" s="1083"/>
      <c r="F14" s="1083"/>
      <c r="G14" s="1083"/>
      <c r="H14" s="1083"/>
      <c r="I14" s="1083"/>
      <c r="J14" s="1083"/>
      <c r="K14" s="1084">
        <f>ROUND(D14*$C$5*B14,2)</f>
        <v>0</v>
      </c>
      <c r="L14" s="1050">
        <f t="shared" ref="L14:L63" si="0">E14*$C$6*B14</f>
        <v>0</v>
      </c>
      <c r="M14" s="1050">
        <f t="shared" ref="M14:M63" si="1">IF(F14,ROUND(B14*F14*0.4*$C$7,2),IF(G14,ROUND(B14*G14*$C$7,2),0))</f>
        <v>0</v>
      </c>
      <c r="N14" s="1050">
        <f t="shared" ref="N14:N63" si="2">IF(H14,ROUND(B14*H14*0.4*$C$8,2),IF(I14,ROUND(B14*I14*$C$8,2),0))</f>
        <v>0</v>
      </c>
      <c r="O14" s="1051">
        <f>J14*B14*$C$9</f>
        <v>0</v>
      </c>
      <c r="P14" s="95">
        <f>SUM(K14:O14)</f>
        <v>0</v>
      </c>
      <c r="Q14" s="1044"/>
      <c r="R14" s="484"/>
      <c r="S14" s="484"/>
      <c r="T14" s="484"/>
      <c r="U14" s="484"/>
    </row>
    <row r="15" spans="1:21" s="72" customFormat="1" ht="18" customHeight="1" x14ac:dyDescent="0.2">
      <c r="A15" s="336" t="s">
        <v>1020</v>
      </c>
      <c r="B15" s="1045">
        <v>6057.72</v>
      </c>
      <c r="C15" s="1046"/>
      <c r="D15" s="1046"/>
      <c r="E15" s="1047"/>
      <c r="F15" s="1047"/>
      <c r="G15" s="1047"/>
      <c r="H15" s="1047"/>
      <c r="I15" s="1047"/>
      <c r="J15" s="1047"/>
      <c r="K15" s="1084">
        <f t="shared" ref="K15:K63" si="3">D15*$C$5*B15</f>
        <v>0</v>
      </c>
      <c r="L15" s="1050">
        <f t="shared" si="0"/>
        <v>0</v>
      </c>
      <c r="M15" s="1050">
        <f t="shared" si="1"/>
        <v>0</v>
      </c>
      <c r="N15" s="1050">
        <f t="shared" si="2"/>
        <v>0</v>
      </c>
      <c r="O15" s="1051">
        <f t="shared" ref="O15:O35" si="4">J15*B15*$C$9</f>
        <v>0</v>
      </c>
      <c r="P15" s="95">
        <f t="shared" ref="P15:P67" si="5">SUM(K15:O15)</f>
        <v>0</v>
      </c>
      <c r="Q15" s="1044"/>
      <c r="R15" s="484"/>
      <c r="S15" s="484"/>
      <c r="T15" s="484"/>
      <c r="U15" s="484"/>
    </row>
    <row r="16" spans="1:21" s="72" customFormat="1" ht="18" customHeight="1" x14ac:dyDescent="0.2">
      <c r="A16" s="336" t="s">
        <v>1021</v>
      </c>
      <c r="B16" s="1045">
        <v>6054.72</v>
      </c>
      <c r="C16" s="1046"/>
      <c r="D16" s="1046"/>
      <c r="E16" s="1047"/>
      <c r="F16" s="1047"/>
      <c r="G16" s="1047"/>
      <c r="H16" s="1047"/>
      <c r="I16" s="1047"/>
      <c r="J16" s="1047"/>
      <c r="K16" s="1084">
        <f t="shared" si="3"/>
        <v>0</v>
      </c>
      <c r="L16" s="1050">
        <f t="shared" si="0"/>
        <v>0</v>
      </c>
      <c r="M16" s="1050">
        <f t="shared" si="1"/>
        <v>0</v>
      </c>
      <c r="N16" s="1050">
        <f t="shared" si="2"/>
        <v>0</v>
      </c>
      <c r="O16" s="1051">
        <f t="shared" si="4"/>
        <v>0</v>
      </c>
      <c r="P16" s="95">
        <f t="shared" si="5"/>
        <v>0</v>
      </c>
      <c r="Q16" s="1044"/>
      <c r="R16" s="484"/>
      <c r="S16" s="484"/>
      <c r="T16" s="484"/>
      <c r="U16" s="484"/>
    </row>
    <row r="17" spans="1:18" s="72" customFormat="1" ht="18" customHeight="1" x14ac:dyDescent="0.2">
      <c r="A17" s="336" t="s">
        <v>1022</v>
      </c>
      <c r="B17" s="1045">
        <v>6057.96</v>
      </c>
      <c r="C17" s="1046"/>
      <c r="D17" s="1046"/>
      <c r="E17" s="1047"/>
      <c r="F17" s="1047"/>
      <c r="G17" s="1047"/>
      <c r="H17" s="1047"/>
      <c r="I17" s="1047"/>
      <c r="J17" s="1047"/>
      <c r="K17" s="1084">
        <f t="shared" si="3"/>
        <v>0</v>
      </c>
      <c r="L17" s="1050">
        <f t="shared" si="0"/>
        <v>0</v>
      </c>
      <c r="M17" s="1050">
        <f t="shared" si="1"/>
        <v>0</v>
      </c>
      <c r="N17" s="1050">
        <f t="shared" si="2"/>
        <v>0</v>
      </c>
      <c r="O17" s="1051">
        <f t="shared" si="4"/>
        <v>0</v>
      </c>
      <c r="P17" s="95">
        <f t="shared" si="5"/>
        <v>0</v>
      </c>
      <c r="Q17" s="1044"/>
      <c r="R17" s="484"/>
    </row>
    <row r="18" spans="1:18" s="72" customFormat="1" ht="18" customHeight="1" x14ac:dyDescent="0.2">
      <c r="A18" s="336" t="s">
        <v>1023</v>
      </c>
      <c r="B18" s="1045">
        <v>2606.37</v>
      </c>
      <c r="C18" s="1046"/>
      <c r="D18" s="1046"/>
      <c r="E18" s="1047"/>
      <c r="F18" s="1047"/>
      <c r="G18" s="1047"/>
      <c r="H18" s="1047"/>
      <c r="I18" s="1047"/>
      <c r="J18" s="1047"/>
      <c r="K18" s="1084">
        <f t="shared" si="3"/>
        <v>0</v>
      </c>
      <c r="L18" s="1050">
        <f t="shared" si="0"/>
        <v>0</v>
      </c>
      <c r="M18" s="1050">
        <f t="shared" si="1"/>
        <v>0</v>
      </c>
      <c r="N18" s="1050">
        <f t="shared" si="2"/>
        <v>0</v>
      </c>
      <c r="O18" s="1051">
        <f t="shared" si="4"/>
        <v>0</v>
      </c>
      <c r="P18" s="95">
        <f t="shared" si="5"/>
        <v>0</v>
      </c>
      <c r="Q18" s="1044"/>
      <c r="R18" s="484"/>
    </row>
    <row r="19" spans="1:18" s="72" customFormat="1" ht="18" customHeight="1" x14ac:dyDescent="0.2">
      <c r="A19" s="336" t="s">
        <v>1024</v>
      </c>
      <c r="B19" s="1045">
        <v>2605.38</v>
      </c>
      <c r="C19" s="1047"/>
      <c r="D19" s="1047"/>
      <c r="E19" s="1047"/>
      <c r="F19" s="1047"/>
      <c r="G19" s="1047"/>
      <c r="H19" s="1047"/>
      <c r="I19" s="1047"/>
      <c r="J19" s="1047"/>
      <c r="K19" s="1084">
        <f t="shared" si="3"/>
        <v>0</v>
      </c>
      <c r="L19" s="1050">
        <f t="shared" si="0"/>
        <v>0</v>
      </c>
      <c r="M19" s="1050">
        <f t="shared" si="1"/>
        <v>0</v>
      </c>
      <c r="N19" s="1050">
        <f t="shared" si="2"/>
        <v>0</v>
      </c>
      <c r="O19" s="1051">
        <f t="shared" si="4"/>
        <v>0</v>
      </c>
      <c r="P19" s="95">
        <f t="shared" si="5"/>
        <v>0</v>
      </c>
      <c r="Q19" s="1044"/>
      <c r="R19" s="484"/>
    </row>
    <row r="20" spans="1:18" s="72" customFormat="1" ht="18" customHeight="1" x14ac:dyDescent="0.2">
      <c r="A20" s="336" t="s">
        <v>1025</v>
      </c>
      <c r="B20" s="1045">
        <v>6061.24</v>
      </c>
      <c r="C20" s="1046"/>
      <c r="D20" s="1046"/>
      <c r="E20" s="1047"/>
      <c r="F20" s="1047"/>
      <c r="G20" s="1047"/>
      <c r="H20" s="1047"/>
      <c r="I20" s="1047"/>
      <c r="J20" s="1047"/>
      <c r="K20" s="1084">
        <f t="shared" si="3"/>
        <v>0</v>
      </c>
      <c r="L20" s="1050">
        <f t="shared" si="0"/>
        <v>0</v>
      </c>
      <c r="M20" s="1050">
        <f t="shared" si="1"/>
        <v>0</v>
      </c>
      <c r="N20" s="1050">
        <f t="shared" si="2"/>
        <v>0</v>
      </c>
      <c r="O20" s="1051">
        <f t="shared" si="4"/>
        <v>0</v>
      </c>
      <c r="P20" s="95">
        <f t="shared" si="5"/>
        <v>0</v>
      </c>
      <c r="Q20" s="1044"/>
      <c r="R20" s="484"/>
    </row>
    <row r="21" spans="1:18" s="72" customFormat="1" ht="18" customHeight="1" x14ac:dyDescent="0.2">
      <c r="A21" s="336" t="s">
        <v>1026</v>
      </c>
      <c r="B21" s="1045">
        <v>6057.75</v>
      </c>
      <c r="C21" s="1046"/>
      <c r="D21" s="1046"/>
      <c r="E21" s="1047"/>
      <c r="F21" s="1047"/>
      <c r="G21" s="1047"/>
      <c r="H21" s="1047"/>
      <c r="I21" s="1047"/>
      <c r="J21" s="1047"/>
      <c r="K21" s="1084">
        <f t="shared" si="3"/>
        <v>0</v>
      </c>
      <c r="L21" s="1050">
        <f t="shared" si="0"/>
        <v>0</v>
      </c>
      <c r="M21" s="1050">
        <f t="shared" si="1"/>
        <v>0</v>
      </c>
      <c r="N21" s="1050">
        <f t="shared" si="2"/>
        <v>0</v>
      </c>
      <c r="O21" s="1051">
        <f t="shared" si="4"/>
        <v>0</v>
      </c>
      <c r="P21" s="95">
        <f t="shared" si="5"/>
        <v>0</v>
      </c>
      <c r="Q21" s="1044"/>
      <c r="R21" s="484"/>
    </row>
    <row r="22" spans="1:18" s="72" customFormat="1" ht="18" customHeight="1" x14ac:dyDescent="0.2">
      <c r="A22" s="336" t="s">
        <v>1027</v>
      </c>
      <c r="B22" s="1045">
        <v>6057.79</v>
      </c>
      <c r="C22" s="1046"/>
      <c r="D22" s="1046"/>
      <c r="E22" s="1047"/>
      <c r="F22" s="1047"/>
      <c r="G22" s="1047"/>
      <c r="H22" s="1047"/>
      <c r="I22" s="1047"/>
      <c r="J22" s="1047"/>
      <c r="K22" s="1084">
        <f t="shared" si="3"/>
        <v>0</v>
      </c>
      <c r="L22" s="1050">
        <f t="shared" si="0"/>
        <v>0</v>
      </c>
      <c r="M22" s="1050">
        <f t="shared" si="1"/>
        <v>0</v>
      </c>
      <c r="N22" s="1050">
        <f t="shared" si="2"/>
        <v>0</v>
      </c>
      <c r="O22" s="1051">
        <f t="shared" si="4"/>
        <v>0</v>
      </c>
      <c r="P22" s="95">
        <f t="shared" si="5"/>
        <v>0</v>
      </c>
      <c r="Q22" s="1044"/>
      <c r="R22" s="484"/>
    </row>
    <row r="23" spans="1:18" s="72" customFormat="1" ht="18" customHeight="1" x14ac:dyDescent="0.2">
      <c r="A23" s="336" t="s">
        <v>1028</v>
      </c>
      <c r="B23" s="1045">
        <v>6057.58</v>
      </c>
      <c r="C23" s="1046"/>
      <c r="D23" s="1046"/>
      <c r="E23" s="1047"/>
      <c r="F23" s="1047"/>
      <c r="G23" s="1047"/>
      <c r="H23" s="1047"/>
      <c r="I23" s="1047"/>
      <c r="J23" s="1047"/>
      <c r="K23" s="1084">
        <f t="shared" si="3"/>
        <v>0</v>
      </c>
      <c r="L23" s="1050">
        <f t="shared" si="0"/>
        <v>0</v>
      </c>
      <c r="M23" s="1050">
        <f t="shared" si="1"/>
        <v>0</v>
      </c>
      <c r="N23" s="1050">
        <f t="shared" si="2"/>
        <v>0</v>
      </c>
      <c r="O23" s="1051">
        <f t="shared" si="4"/>
        <v>0</v>
      </c>
      <c r="P23" s="95">
        <f t="shared" si="5"/>
        <v>0</v>
      </c>
      <c r="Q23" s="1044"/>
      <c r="R23" s="484"/>
    </row>
    <row r="24" spans="1:18" s="72" customFormat="1" ht="18" customHeight="1" x14ac:dyDescent="0.2">
      <c r="A24" s="336" t="s">
        <v>1029</v>
      </c>
      <c r="B24" s="1045">
        <v>2909.55</v>
      </c>
      <c r="C24" s="1046"/>
      <c r="D24" s="1046"/>
      <c r="E24" s="1047"/>
      <c r="F24" s="1047"/>
      <c r="G24" s="1047"/>
      <c r="H24" s="1047"/>
      <c r="I24" s="1047"/>
      <c r="J24" s="1047"/>
      <c r="K24" s="1084">
        <f t="shared" si="3"/>
        <v>0</v>
      </c>
      <c r="L24" s="1050">
        <f t="shared" si="0"/>
        <v>0</v>
      </c>
      <c r="M24" s="1050">
        <f t="shared" si="1"/>
        <v>0</v>
      </c>
      <c r="N24" s="1050">
        <f t="shared" si="2"/>
        <v>0</v>
      </c>
      <c r="O24" s="1051">
        <f t="shared" si="4"/>
        <v>0</v>
      </c>
      <c r="P24" s="95">
        <f t="shared" si="5"/>
        <v>0</v>
      </c>
      <c r="Q24" s="1044"/>
      <c r="R24" s="484"/>
    </row>
    <row r="25" spans="1:18" s="72" customFormat="1" ht="18" customHeight="1" x14ac:dyDescent="0.2">
      <c r="A25" s="336" t="s">
        <v>1030</v>
      </c>
      <c r="B25" s="1045">
        <v>3522.99</v>
      </c>
      <c r="C25" s="1046"/>
      <c r="D25" s="1046"/>
      <c r="E25" s="1047"/>
      <c r="F25" s="1047"/>
      <c r="G25" s="1047"/>
      <c r="H25" s="1047"/>
      <c r="I25" s="1047"/>
      <c r="J25" s="1047"/>
      <c r="K25" s="1084">
        <f t="shared" si="3"/>
        <v>0</v>
      </c>
      <c r="L25" s="1050">
        <f t="shared" si="0"/>
        <v>0</v>
      </c>
      <c r="M25" s="1050">
        <f t="shared" si="1"/>
        <v>0</v>
      </c>
      <c r="N25" s="1050">
        <f t="shared" si="2"/>
        <v>0</v>
      </c>
      <c r="O25" s="1051">
        <f t="shared" si="4"/>
        <v>0</v>
      </c>
      <c r="P25" s="95">
        <f t="shared" si="5"/>
        <v>0</v>
      </c>
      <c r="Q25" s="1044"/>
      <c r="R25" s="484"/>
    </row>
    <row r="26" spans="1:18" s="72" customFormat="1" ht="18" customHeight="1" x14ac:dyDescent="0.2">
      <c r="A26" s="336" t="s">
        <v>1031</v>
      </c>
      <c r="B26" s="1045">
        <v>3209.3</v>
      </c>
      <c r="C26" s="1046"/>
      <c r="D26" s="1046"/>
      <c r="E26" s="1047"/>
      <c r="F26" s="1047"/>
      <c r="G26" s="1047"/>
      <c r="H26" s="1047"/>
      <c r="I26" s="1047"/>
      <c r="J26" s="1047"/>
      <c r="K26" s="1084">
        <f t="shared" si="3"/>
        <v>0</v>
      </c>
      <c r="L26" s="1050">
        <f t="shared" si="0"/>
        <v>0</v>
      </c>
      <c r="M26" s="1050">
        <f t="shared" si="1"/>
        <v>0</v>
      </c>
      <c r="N26" s="1050">
        <f t="shared" si="2"/>
        <v>0</v>
      </c>
      <c r="O26" s="1051">
        <f t="shared" si="4"/>
        <v>0</v>
      </c>
      <c r="P26" s="95">
        <f t="shared" si="5"/>
        <v>0</v>
      </c>
      <c r="Q26" s="1044"/>
      <c r="R26" s="1085"/>
    </row>
    <row r="27" spans="1:18" s="72" customFormat="1" ht="18" customHeight="1" x14ac:dyDescent="0.2">
      <c r="A27" s="336" t="s">
        <v>1032</v>
      </c>
      <c r="B27" s="1045">
        <v>2904.2</v>
      </c>
      <c r="C27" s="1046"/>
      <c r="D27" s="1046"/>
      <c r="E27" s="1047"/>
      <c r="F27" s="1047"/>
      <c r="G27" s="1047"/>
      <c r="H27" s="1047"/>
      <c r="I27" s="1047"/>
      <c r="J27" s="1047"/>
      <c r="K27" s="1084">
        <f t="shared" si="3"/>
        <v>0</v>
      </c>
      <c r="L27" s="1050">
        <f t="shared" si="0"/>
        <v>0</v>
      </c>
      <c r="M27" s="1050">
        <f t="shared" si="1"/>
        <v>0</v>
      </c>
      <c r="N27" s="1050">
        <f t="shared" si="2"/>
        <v>0</v>
      </c>
      <c r="O27" s="1051">
        <f t="shared" si="4"/>
        <v>0</v>
      </c>
      <c r="P27" s="95">
        <f t="shared" si="5"/>
        <v>0</v>
      </c>
      <c r="Q27" s="1044"/>
      <c r="R27" s="1085"/>
    </row>
    <row r="28" spans="1:18" s="72" customFormat="1" ht="18" customHeight="1" x14ac:dyDescent="0.2">
      <c r="A28" s="336" t="s">
        <v>1033</v>
      </c>
      <c r="B28" s="1045">
        <v>3370.05</v>
      </c>
      <c r="C28" s="1046"/>
      <c r="D28" s="1046"/>
      <c r="E28" s="1047"/>
      <c r="F28" s="1047"/>
      <c r="G28" s="1047"/>
      <c r="H28" s="1047"/>
      <c r="I28" s="1047"/>
      <c r="J28" s="1047"/>
      <c r="K28" s="1084">
        <f t="shared" si="3"/>
        <v>0</v>
      </c>
      <c r="L28" s="1050">
        <f t="shared" si="0"/>
        <v>0</v>
      </c>
      <c r="M28" s="1050">
        <f t="shared" si="1"/>
        <v>0</v>
      </c>
      <c r="N28" s="1050">
        <f t="shared" si="2"/>
        <v>0</v>
      </c>
      <c r="O28" s="1051">
        <f t="shared" si="4"/>
        <v>0</v>
      </c>
      <c r="P28" s="95">
        <f t="shared" si="5"/>
        <v>0</v>
      </c>
      <c r="Q28" s="1044"/>
      <c r="R28" s="484"/>
    </row>
    <row r="29" spans="1:18" s="72" customFormat="1" ht="18" customHeight="1" x14ac:dyDescent="0.2">
      <c r="A29" s="336" t="s">
        <v>1034</v>
      </c>
      <c r="B29" s="1045">
        <v>3257.28</v>
      </c>
      <c r="C29" s="1046"/>
      <c r="D29" s="1046"/>
      <c r="E29" s="1047"/>
      <c r="F29" s="1047"/>
      <c r="G29" s="1047"/>
      <c r="H29" s="1047"/>
      <c r="I29" s="1047"/>
      <c r="J29" s="1047"/>
      <c r="K29" s="1084">
        <f t="shared" si="3"/>
        <v>0</v>
      </c>
      <c r="L29" s="1050">
        <f t="shared" si="0"/>
        <v>0</v>
      </c>
      <c r="M29" s="1050">
        <f t="shared" si="1"/>
        <v>0</v>
      </c>
      <c r="N29" s="1050">
        <f t="shared" si="2"/>
        <v>0</v>
      </c>
      <c r="O29" s="1051">
        <f t="shared" si="4"/>
        <v>0</v>
      </c>
      <c r="P29" s="95">
        <f t="shared" si="5"/>
        <v>0</v>
      </c>
      <c r="Q29" s="1044"/>
      <c r="R29" s="484"/>
    </row>
    <row r="30" spans="1:18" s="72" customFormat="1" ht="18" customHeight="1" x14ac:dyDescent="0.2">
      <c r="A30" s="336" t="s">
        <v>1035</v>
      </c>
      <c r="B30" s="1045">
        <v>1218.01</v>
      </c>
      <c r="C30" s="1046"/>
      <c r="D30" s="1046"/>
      <c r="E30" s="1047"/>
      <c r="F30" s="1047"/>
      <c r="G30" s="1047"/>
      <c r="H30" s="1047"/>
      <c r="I30" s="1047"/>
      <c r="J30" s="1047"/>
      <c r="K30" s="1084">
        <f t="shared" si="3"/>
        <v>0</v>
      </c>
      <c r="L30" s="1050">
        <f t="shared" si="0"/>
        <v>0</v>
      </c>
      <c r="M30" s="1050">
        <f t="shared" si="1"/>
        <v>0</v>
      </c>
      <c r="N30" s="1050">
        <f t="shared" si="2"/>
        <v>0</v>
      </c>
      <c r="O30" s="1051">
        <f t="shared" si="4"/>
        <v>0</v>
      </c>
      <c r="P30" s="95">
        <f t="shared" si="5"/>
        <v>0</v>
      </c>
      <c r="Q30" s="1044"/>
      <c r="R30" s="484"/>
    </row>
    <row r="31" spans="1:18" s="72" customFormat="1" ht="18" customHeight="1" x14ac:dyDescent="0.2">
      <c r="A31" s="336" t="s">
        <v>62</v>
      </c>
      <c r="B31" s="1045">
        <v>1218</v>
      </c>
      <c r="C31" s="1046"/>
      <c r="D31" s="1046"/>
      <c r="E31" s="1047"/>
      <c r="F31" s="1047"/>
      <c r="G31" s="1047"/>
      <c r="H31" s="1047"/>
      <c r="I31" s="1047"/>
      <c r="J31" s="1047"/>
      <c r="K31" s="1084">
        <f t="shared" si="3"/>
        <v>0</v>
      </c>
      <c r="L31" s="1050">
        <f t="shared" si="0"/>
        <v>0</v>
      </c>
      <c r="M31" s="1050">
        <f t="shared" si="1"/>
        <v>0</v>
      </c>
      <c r="N31" s="1050">
        <f t="shared" si="2"/>
        <v>0</v>
      </c>
      <c r="O31" s="1051">
        <f t="shared" si="4"/>
        <v>0</v>
      </c>
      <c r="P31" s="95">
        <f t="shared" si="5"/>
        <v>0</v>
      </c>
      <c r="Q31" s="1044"/>
      <c r="R31" s="1085"/>
    </row>
    <row r="32" spans="1:18" s="72" customFormat="1" ht="18" customHeight="1" x14ac:dyDescent="0.2">
      <c r="A32" s="336" t="s">
        <v>66</v>
      </c>
      <c r="B32" s="1045">
        <v>1130.02</v>
      </c>
      <c r="C32" s="1046"/>
      <c r="D32" s="1046"/>
      <c r="E32" s="1047"/>
      <c r="F32" s="1047"/>
      <c r="G32" s="1047"/>
      <c r="H32" s="1047"/>
      <c r="I32" s="1047"/>
      <c r="J32" s="1047"/>
      <c r="K32" s="1084">
        <f t="shared" si="3"/>
        <v>0</v>
      </c>
      <c r="L32" s="1050">
        <f t="shared" si="0"/>
        <v>0</v>
      </c>
      <c r="M32" s="1050">
        <f t="shared" si="1"/>
        <v>0</v>
      </c>
      <c r="N32" s="1050">
        <f t="shared" si="2"/>
        <v>0</v>
      </c>
      <c r="O32" s="1051">
        <f t="shared" si="4"/>
        <v>0</v>
      </c>
      <c r="P32" s="95">
        <f t="shared" si="5"/>
        <v>0</v>
      </c>
      <c r="Q32" s="1044"/>
      <c r="R32" s="484"/>
    </row>
    <row r="33" spans="1:18" s="72" customFormat="1" ht="18" customHeight="1" x14ac:dyDescent="0.2">
      <c r="A33" s="336" t="s">
        <v>70</v>
      </c>
      <c r="B33" s="1045">
        <v>1217.01</v>
      </c>
      <c r="C33" s="1046"/>
      <c r="D33" s="1046"/>
      <c r="E33" s="1047"/>
      <c r="F33" s="1047"/>
      <c r="G33" s="1047"/>
      <c r="H33" s="1047"/>
      <c r="I33" s="1047"/>
      <c r="J33" s="1047"/>
      <c r="K33" s="1084">
        <f t="shared" si="3"/>
        <v>0</v>
      </c>
      <c r="L33" s="1050">
        <f t="shared" si="0"/>
        <v>0</v>
      </c>
      <c r="M33" s="1050">
        <f t="shared" si="1"/>
        <v>0</v>
      </c>
      <c r="N33" s="1050">
        <f t="shared" si="2"/>
        <v>0</v>
      </c>
      <c r="O33" s="1051">
        <f t="shared" si="4"/>
        <v>0</v>
      </c>
      <c r="P33" s="95">
        <f t="shared" si="5"/>
        <v>0</v>
      </c>
      <c r="Q33" s="1044"/>
      <c r="R33" s="484"/>
    </row>
    <row r="34" spans="1:18" s="72" customFormat="1" ht="18" customHeight="1" x14ac:dyDescent="0.2">
      <c r="A34" s="336" t="s">
        <v>71</v>
      </c>
      <c r="B34" s="1045">
        <v>1218.01</v>
      </c>
      <c r="C34" s="1046"/>
      <c r="D34" s="1046"/>
      <c r="E34" s="1047"/>
      <c r="F34" s="1047"/>
      <c r="G34" s="1047"/>
      <c r="H34" s="1047"/>
      <c r="I34" s="1047"/>
      <c r="J34" s="1047"/>
      <c r="K34" s="1084">
        <f t="shared" si="3"/>
        <v>0</v>
      </c>
      <c r="L34" s="1050">
        <f t="shared" si="0"/>
        <v>0</v>
      </c>
      <c r="M34" s="1050">
        <f t="shared" si="1"/>
        <v>0</v>
      </c>
      <c r="N34" s="1050">
        <f t="shared" si="2"/>
        <v>0</v>
      </c>
      <c r="O34" s="1051">
        <f t="shared" si="4"/>
        <v>0</v>
      </c>
      <c r="P34" s="95">
        <f t="shared" si="5"/>
        <v>0</v>
      </c>
      <c r="Q34" s="1044"/>
      <c r="R34" s="484"/>
    </row>
    <row r="35" spans="1:18" s="72" customFormat="1" ht="18" customHeight="1" x14ac:dyDescent="0.2">
      <c r="A35" s="496" t="s">
        <v>72</v>
      </c>
      <c r="B35" s="1086">
        <v>1130</v>
      </c>
      <c r="C35" s="1046"/>
      <c r="D35" s="1046"/>
      <c r="E35" s="1047"/>
      <c r="F35" s="1047"/>
      <c r="G35" s="1047"/>
      <c r="H35" s="1047"/>
      <c r="I35" s="1047"/>
      <c r="J35" s="1047"/>
      <c r="K35" s="1084">
        <f t="shared" si="3"/>
        <v>0</v>
      </c>
      <c r="L35" s="1050">
        <f t="shared" si="0"/>
        <v>0</v>
      </c>
      <c r="M35" s="1050">
        <f t="shared" si="1"/>
        <v>0</v>
      </c>
      <c r="N35" s="1050">
        <f t="shared" si="2"/>
        <v>0</v>
      </c>
      <c r="O35" s="1051">
        <f t="shared" si="4"/>
        <v>0</v>
      </c>
      <c r="P35" s="95">
        <f t="shared" si="5"/>
        <v>0</v>
      </c>
      <c r="Q35" s="1044"/>
      <c r="R35" s="1085"/>
    </row>
    <row r="36" spans="1:18" s="72" customFormat="1" ht="18" customHeight="1" x14ac:dyDescent="0.2">
      <c r="A36" s="335" t="s">
        <v>73</v>
      </c>
      <c r="B36" s="1052">
        <v>2959.08</v>
      </c>
      <c r="C36" s="75"/>
      <c r="D36" s="75"/>
      <c r="E36" s="1047"/>
      <c r="F36" s="1047"/>
      <c r="G36" s="1047"/>
      <c r="H36" s="1047"/>
      <c r="I36" s="1047"/>
      <c r="J36" s="1047"/>
      <c r="K36" s="1084">
        <f t="shared" si="3"/>
        <v>0</v>
      </c>
      <c r="L36" s="1050">
        <f t="shared" si="0"/>
        <v>0</v>
      </c>
      <c r="M36" s="1050">
        <f t="shared" si="1"/>
        <v>0</v>
      </c>
      <c r="N36" s="1050">
        <f t="shared" si="2"/>
        <v>0</v>
      </c>
      <c r="O36" s="1051">
        <f>J36*B36*$C$9</f>
        <v>0</v>
      </c>
      <c r="P36" s="95">
        <f t="shared" si="5"/>
        <v>0</v>
      </c>
      <c r="Q36" s="1044"/>
      <c r="R36" s="484"/>
    </row>
    <row r="37" spans="1:18" s="72" customFormat="1" ht="18" customHeight="1" x14ac:dyDescent="0.2">
      <c r="A37" s="336" t="s">
        <v>74</v>
      </c>
      <c r="B37" s="1045">
        <v>2960.24</v>
      </c>
      <c r="C37" s="1046"/>
      <c r="D37" s="1046"/>
      <c r="E37" s="1047"/>
      <c r="F37" s="1047"/>
      <c r="G37" s="1047"/>
      <c r="H37" s="1047"/>
      <c r="I37" s="1047"/>
      <c r="J37" s="1047"/>
      <c r="K37" s="1084">
        <f t="shared" si="3"/>
        <v>0</v>
      </c>
      <c r="L37" s="1050">
        <f t="shared" si="0"/>
        <v>0</v>
      </c>
      <c r="M37" s="1050">
        <f t="shared" si="1"/>
        <v>0</v>
      </c>
      <c r="N37" s="1050">
        <f t="shared" si="2"/>
        <v>0</v>
      </c>
      <c r="O37" s="1051">
        <f t="shared" ref="O37:O63" si="6">J37*B37*$C$9</f>
        <v>0</v>
      </c>
      <c r="P37" s="95">
        <f t="shared" si="5"/>
        <v>0</v>
      </c>
      <c r="Q37" s="1044"/>
      <c r="R37" s="484"/>
    </row>
    <row r="38" spans="1:18" s="72" customFormat="1" ht="18" customHeight="1" x14ac:dyDescent="0.2">
      <c r="A38" s="336" t="s">
        <v>1036</v>
      </c>
      <c r="B38" s="1045">
        <v>7672.58</v>
      </c>
      <c r="C38" s="1046"/>
      <c r="D38" s="1046"/>
      <c r="E38" s="1047"/>
      <c r="F38" s="1047"/>
      <c r="G38" s="1047"/>
      <c r="H38" s="1047"/>
      <c r="I38" s="1047"/>
      <c r="J38" s="1047"/>
      <c r="K38" s="1084">
        <f t="shared" si="3"/>
        <v>0</v>
      </c>
      <c r="L38" s="1050">
        <f t="shared" si="0"/>
        <v>0</v>
      </c>
      <c r="M38" s="1050">
        <f t="shared" si="1"/>
        <v>0</v>
      </c>
      <c r="N38" s="1050">
        <f t="shared" si="2"/>
        <v>0</v>
      </c>
      <c r="O38" s="1051">
        <f t="shared" si="6"/>
        <v>0</v>
      </c>
      <c r="P38" s="95">
        <f t="shared" si="5"/>
        <v>0</v>
      </c>
      <c r="Q38" s="1053"/>
      <c r="R38" s="484"/>
    </row>
    <row r="39" spans="1:18" s="72" customFormat="1" ht="18" customHeight="1" x14ac:dyDescent="0.2">
      <c r="A39" s="336" t="s">
        <v>76</v>
      </c>
      <c r="B39" s="1045">
        <v>1677.39</v>
      </c>
      <c r="C39" s="1046"/>
      <c r="D39" s="1046"/>
      <c r="E39" s="1047"/>
      <c r="F39" s="1047"/>
      <c r="G39" s="1047"/>
      <c r="H39" s="1047"/>
      <c r="I39" s="1047"/>
      <c r="J39" s="1047"/>
      <c r="K39" s="1084">
        <f t="shared" si="3"/>
        <v>0</v>
      </c>
      <c r="L39" s="1050">
        <f t="shared" si="0"/>
        <v>0</v>
      </c>
      <c r="M39" s="1050">
        <f t="shared" si="1"/>
        <v>0</v>
      </c>
      <c r="N39" s="1050">
        <f t="shared" si="2"/>
        <v>0</v>
      </c>
      <c r="O39" s="1051">
        <f t="shared" si="6"/>
        <v>0</v>
      </c>
      <c r="P39" s="95">
        <f t="shared" si="5"/>
        <v>0</v>
      </c>
      <c r="Q39" s="1044"/>
      <c r="R39" s="484"/>
    </row>
    <row r="40" spans="1:18" s="72" customFormat="1" ht="18" customHeight="1" x14ac:dyDescent="0.2">
      <c r="A40" s="336" t="s">
        <v>77</v>
      </c>
      <c r="B40" s="1045">
        <v>1688.24</v>
      </c>
      <c r="C40" s="1046"/>
      <c r="D40" s="1046"/>
      <c r="E40" s="1047"/>
      <c r="F40" s="1047"/>
      <c r="G40" s="1047"/>
      <c r="H40" s="1047"/>
      <c r="I40" s="1047"/>
      <c r="J40" s="1047"/>
      <c r="K40" s="1084">
        <f t="shared" si="3"/>
        <v>0</v>
      </c>
      <c r="L40" s="1050">
        <f t="shared" si="0"/>
        <v>0</v>
      </c>
      <c r="M40" s="1050">
        <f t="shared" si="1"/>
        <v>0</v>
      </c>
      <c r="N40" s="1050">
        <f t="shared" si="2"/>
        <v>0</v>
      </c>
      <c r="O40" s="1051">
        <f t="shared" si="6"/>
        <v>0</v>
      </c>
      <c r="P40" s="95">
        <f t="shared" si="5"/>
        <v>0</v>
      </c>
      <c r="Q40" s="1044"/>
      <c r="R40" s="484"/>
    </row>
    <row r="41" spans="1:18" s="72" customFormat="1" ht="18" customHeight="1" x14ac:dyDescent="0.2">
      <c r="A41" s="336" t="s">
        <v>78</v>
      </c>
      <c r="B41" s="1045">
        <v>2709.93</v>
      </c>
      <c r="C41" s="1046"/>
      <c r="D41" s="1046"/>
      <c r="E41" s="1047"/>
      <c r="F41" s="1047"/>
      <c r="G41" s="1047"/>
      <c r="H41" s="1047"/>
      <c r="I41" s="1047"/>
      <c r="J41" s="1047"/>
      <c r="K41" s="1084">
        <f t="shared" si="3"/>
        <v>0</v>
      </c>
      <c r="L41" s="1050">
        <f t="shared" si="0"/>
        <v>0</v>
      </c>
      <c r="M41" s="1050">
        <f t="shared" si="1"/>
        <v>0</v>
      </c>
      <c r="N41" s="1050">
        <f t="shared" si="2"/>
        <v>0</v>
      </c>
      <c r="O41" s="1051">
        <f t="shared" si="6"/>
        <v>0</v>
      </c>
      <c r="P41" s="95">
        <f t="shared" si="5"/>
        <v>0</v>
      </c>
      <c r="Q41" s="1044"/>
      <c r="R41" s="484"/>
    </row>
    <row r="42" spans="1:18" s="72" customFormat="1" ht="18" customHeight="1" x14ac:dyDescent="0.2">
      <c r="A42" s="336" t="s">
        <v>79</v>
      </c>
      <c r="B42" s="1045">
        <v>2706.19</v>
      </c>
      <c r="C42" s="1046"/>
      <c r="D42" s="1046"/>
      <c r="E42" s="1047"/>
      <c r="F42" s="1047"/>
      <c r="G42" s="1047"/>
      <c r="H42" s="1047"/>
      <c r="I42" s="1047"/>
      <c r="J42" s="1047"/>
      <c r="K42" s="1084">
        <f t="shared" si="3"/>
        <v>0</v>
      </c>
      <c r="L42" s="1050">
        <f t="shared" si="0"/>
        <v>0</v>
      </c>
      <c r="M42" s="1050">
        <f t="shared" si="1"/>
        <v>0</v>
      </c>
      <c r="N42" s="1050">
        <f t="shared" si="2"/>
        <v>0</v>
      </c>
      <c r="O42" s="1051">
        <f t="shared" si="6"/>
        <v>0</v>
      </c>
      <c r="P42" s="95">
        <f t="shared" si="5"/>
        <v>0</v>
      </c>
      <c r="Q42" s="1044"/>
      <c r="R42" s="484"/>
    </row>
    <row r="43" spans="1:18" s="72" customFormat="1" ht="18" customHeight="1" x14ac:dyDescent="0.2">
      <c r="A43" s="336" t="s">
        <v>80</v>
      </c>
      <c r="B43" s="1045">
        <v>2711.55</v>
      </c>
      <c r="C43" s="1046"/>
      <c r="D43" s="1046"/>
      <c r="E43" s="1047"/>
      <c r="F43" s="1047"/>
      <c r="G43" s="1047"/>
      <c r="H43" s="1047"/>
      <c r="I43" s="1047"/>
      <c r="J43" s="1047"/>
      <c r="K43" s="1084">
        <f t="shared" si="3"/>
        <v>0</v>
      </c>
      <c r="L43" s="1050">
        <f t="shared" si="0"/>
        <v>0</v>
      </c>
      <c r="M43" s="1050">
        <f t="shared" si="1"/>
        <v>0</v>
      </c>
      <c r="N43" s="1050">
        <f t="shared" si="2"/>
        <v>0</v>
      </c>
      <c r="O43" s="1051">
        <f t="shared" si="6"/>
        <v>0</v>
      </c>
      <c r="P43" s="95">
        <f t="shared" si="5"/>
        <v>0</v>
      </c>
      <c r="Q43" s="1044"/>
      <c r="R43" s="484"/>
    </row>
    <row r="44" spans="1:18" s="72" customFormat="1" ht="18" customHeight="1" x14ac:dyDescent="0.2">
      <c r="A44" s="336" t="s">
        <v>81</v>
      </c>
      <c r="B44" s="1045">
        <v>582.71</v>
      </c>
      <c r="C44" s="1046"/>
      <c r="D44" s="1046"/>
      <c r="E44" s="1047"/>
      <c r="F44" s="1047"/>
      <c r="G44" s="1047"/>
      <c r="H44" s="1047"/>
      <c r="I44" s="1047"/>
      <c r="J44" s="1047"/>
      <c r="K44" s="1084">
        <f t="shared" si="3"/>
        <v>0</v>
      </c>
      <c r="L44" s="1050">
        <f t="shared" si="0"/>
        <v>0</v>
      </c>
      <c r="M44" s="1050">
        <f t="shared" si="1"/>
        <v>0</v>
      </c>
      <c r="N44" s="1050">
        <f t="shared" si="2"/>
        <v>0</v>
      </c>
      <c r="O44" s="1051">
        <f t="shared" si="6"/>
        <v>0</v>
      </c>
      <c r="P44" s="95">
        <f t="shared" si="5"/>
        <v>0</v>
      </c>
      <c r="Q44" s="1044"/>
      <c r="R44" s="484"/>
    </row>
    <row r="45" spans="1:18" s="72" customFormat="1" ht="18" customHeight="1" x14ac:dyDescent="0.2">
      <c r="A45" s="336" t="s">
        <v>82</v>
      </c>
      <c r="B45" s="1045">
        <v>766.96</v>
      </c>
      <c r="C45" s="1046"/>
      <c r="D45" s="1046"/>
      <c r="E45" s="1047"/>
      <c r="F45" s="1047"/>
      <c r="G45" s="1047"/>
      <c r="H45" s="1047"/>
      <c r="I45" s="1047"/>
      <c r="J45" s="1047"/>
      <c r="K45" s="1084">
        <f t="shared" si="3"/>
        <v>0</v>
      </c>
      <c r="L45" s="1050">
        <f t="shared" si="0"/>
        <v>0</v>
      </c>
      <c r="M45" s="1050">
        <f t="shared" si="1"/>
        <v>0</v>
      </c>
      <c r="N45" s="1050">
        <f t="shared" si="2"/>
        <v>0</v>
      </c>
      <c r="O45" s="1051">
        <f t="shared" si="6"/>
        <v>0</v>
      </c>
      <c r="P45" s="95">
        <f t="shared" si="5"/>
        <v>0</v>
      </c>
      <c r="Q45" s="1044"/>
      <c r="R45" s="484"/>
    </row>
    <row r="46" spans="1:18" s="72" customFormat="1" ht="18" customHeight="1" x14ac:dyDescent="0.2">
      <c r="A46" s="336" t="s">
        <v>83</v>
      </c>
      <c r="B46" s="1045">
        <v>365.51</v>
      </c>
      <c r="C46" s="1046"/>
      <c r="D46" s="1046"/>
      <c r="E46" s="1047"/>
      <c r="F46" s="1047"/>
      <c r="G46" s="1047"/>
      <c r="H46" s="1047"/>
      <c r="I46" s="1047"/>
      <c r="J46" s="1047"/>
      <c r="K46" s="1084">
        <f t="shared" si="3"/>
        <v>0</v>
      </c>
      <c r="L46" s="1050">
        <f t="shared" si="0"/>
        <v>0</v>
      </c>
      <c r="M46" s="1050">
        <f t="shared" si="1"/>
        <v>0</v>
      </c>
      <c r="N46" s="1050">
        <f t="shared" si="2"/>
        <v>0</v>
      </c>
      <c r="O46" s="1051">
        <f t="shared" si="6"/>
        <v>0</v>
      </c>
      <c r="P46" s="95">
        <f t="shared" si="5"/>
        <v>0</v>
      </c>
      <c r="Q46" s="1044"/>
      <c r="R46" s="484"/>
    </row>
    <row r="47" spans="1:18" s="72" customFormat="1" ht="18" customHeight="1" x14ac:dyDescent="0.2">
      <c r="A47" s="390" t="s">
        <v>84</v>
      </c>
      <c r="B47" s="1045">
        <v>2309.92</v>
      </c>
      <c r="C47" s="1046"/>
      <c r="D47" s="1046"/>
      <c r="E47" s="1047"/>
      <c r="F47" s="1047"/>
      <c r="G47" s="1047"/>
      <c r="H47" s="1047"/>
      <c r="I47" s="1047"/>
      <c r="J47" s="1047"/>
      <c r="K47" s="1084">
        <f t="shared" si="3"/>
        <v>0</v>
      </c>
      <c r="L47" s="1050">
        <f t="shared" si="0"/>
        <v>0</v>
      </c>
      <c r="M47" s="1050">
        <f t="shared" si="1"/>
        <v>0</v>
      </c>
      <c r="N47" s="1050">
        <f t="shared" si="2"/>
        <v>0</v>
      </c>
      <c r="O47" s="1051">
        <f t="shared" si="6"/>
        <v>0</v>
      </c>
      <c r="P47" s="95">
        <f t="shared" si="5"/>
        <v>0</v>
      </c>
      <c r="Q47" s="1044"/>
      <c r="R47" s="484"/>
    </row>
    <row r="48" spans="1:18" s="72" customFormat="1" ht="18" customHeight="1" x14ac:dyDescent="0.2">
      <c r="A48" s="336" t="s">
        <v>85</v>
      </c>
      <c r="B48" s="1045">
        <v>1228.3800000000001</v>
      </c>
      <c r="C48" s="1046"/>
      <c r="D48" s="1046"/>
      <c r="E48" s="1047"/>
      <c r="F48" s="1047"/>
      <c r="G48" s="1047"/>
      <c r="H48" s="1047"/>
      <c r="I48" s="1047"/>
      <c r="J48" s="1047"/>
      <c r="K48" s="1084">
        <f t="shared" si="3"/>
        <v>0</v>
      </c>
      <c r="L48" s="1050">
        <f t="shared" si="0"/>
        <v>0</v>
      </c>
      <c r="M48" s="1050">
        <f t="shared" si="1"/>
        <v>0</v>
      </c>
      <c r="N48" s="1050">
        <f t="shared" si="2"/>
        <v>0</v>
      </c>
      <c r="O48" s="1051">
        <f t="shared" si="6"/>
        <v>0</v>
      </c>
      <c r="P48" s="95">
        <f t="shared" si="5"/>
        <v>0</v>
      </c>
      <c r="Q48" s="1044"/>
      <c r="R48" s="484"/>
    </row>
    <row r="49" spans="1:18" s="72" customFormat="1" ht="18" customHeight="1" x14ac:dyDescent="0.2">
      <c r="A49" s="336" t="s">
        <v>86</v>
      </c>
      <c r="B49" s="1045">
        <v>578.14</v>
      </c>
      <c r="C49" s="1046"/>
      <c r="D49" s="1046"/>
      <c r="E49" s="1047"/>
      <c r="F49" s="1047"/>
      <c r="G49" s="1047"/>
      <c r="H49" s="1047"/>
      <c r="I49" s="1047"/>
      <c r="J49" s="1047"/>
      <c r="K49" s="1084">
        <f t="shared" si="3"/>
        <v>0</v>
      </c>
      <c r="L49" s="1050">
        <f t="shared" si="0"/>
        <v>0</v>
      </c>
      <c r="M49" s="1050">
        <f t="shared" si="1"/>
        <v>0</v>
      </c>
      <c r="N49" s="1050">
        <f t="shared" si="2"/>
        <v>0</v>
      </c>
      <c r="O49" s="1051">
        <f t="shared" si="6"/>
        <v>0</v>
      </c>
      <c r="P49" s="95">
        <f t="shared" si="5"/>
        <v>0</v>
      </c>
      <c r="Q49" s="1044"/>
      <c r="R49" s="484"/>
    </row>
    <row r="50" spans="1:18" s="72" customFormat="1" ht="18" customHeight="1" x14ac:dyDescent="0.2">
      <c r="A50" s="336" t="s">
        <v>87</v>
      </c>
      <c r="B50" s="1045">
        <v>2958.97</v>
      </c>
      <c r="C50" s="1046"/>
      <c r="D50" s="1046"/>
      <c r="E50" s="1047"/>
      <c r="F50" s="1047"/>
      <c r="G50" s="1047"/>
      <c r="H50" s="1047"/>
      <c r="I50" s="1047"/>
      <c r="J50" s="1047"/>
      <c r="K50" s="1084">
        <f t="shared" si="3"/>
        <v>0</v>
      </c>
      <c r="L50" s="1050">
        <f t="shared" si="0"/>
        <v>0</v>
      </c>
      <c r="M50" s="1050">
        <f t="shared" si="1"/>
        <v>0</v>
      </c>
      <c r="N50" s="1050">
        <f t="shared" si="2"/>
        <v>0</v>
      </c>
      <c r="O50" s="1051">
        <f t="shared" si="6"/>
        <v>0</v>
      </c>
      <c r="P50" s="95">
        <f t="shared" si="5"/>
        <v>0</v>
      </c>
      <c r="Q50" s="1044"/>
      <c r="R50" s="484"/>
    </row>
    <row r="51" spans="1:18" s="72" customFormat="1" ht="18" customHeight="1" x14ac:dyDescent="0.2">
      <c r="A51" s="336" t="s">
        <v>494</v>
      </c>
      <c r="B51" s="1045">
        <v>3821.23</v>
      </c>
      <c r="C51" s="1046"/>
      <c r="D51" s="1046"/>
      <c r="E51" s="1047"/>
      <c r="F51" s="1047"/>
      <c r="G51" s="1047"/>
      <c r="H51" s="1047"/>
      <c r="I51" s="1047"/>
      <c r="J51" s="1047"/>
      <c r="K51" s="1084">
        <f t="shared" si="3"/>
        <v>0</v>
      </c>
      <c r="L51" s="1050">
        <f t="shared" si="0"/>
        <v>0</v>
      </c>
      <c r="M51" s="1050">
        <f t="shared" si="1"/>
        <v>0</v>
      </c>
      <c r="N51" s="1050">
        <f t="shared" si="2"/>
        <v>0</v>
      </c>
      <c r="O51" s="1051">
        <f t="shared" si="6"/>
        <v>0</v>
      </c>
      <c r="P51" s="95">
        <f t="shared" si="5"/>
        <v>0</v>
      </c>
      <c r="Q51" s="1044"/>
      <c r="R51" s="484"/>
    </row>
    <row r="52" spans="1:18" s="72" customFormat="1" ht="18" customHeight="1" x14ac:dyDescent="0.2">
      <c r="A52" s="336" t="s">
        <v>1037</v>
      </c>
      <c r="B52" s="1045">
        <v>172.05</v>
      </c>
      <c r="C52" s="1046"/>
      <c r="D52" s="1046"/>
      <c r="E52" s="1047"/>
      <c r="F52" s="1047"/>
      <c r="G52" s="1047"/>
      <c r="H52" s="1047"/>
      <c r="I52" s="1047"/>
      <c r="J52" s="1047"/>
      <c r="K52" s="1084">
        <f t="shared" si="3"/>
        <v>0</v>
      </c>
      <c r="L52" s="1050">
        <f t="shared" si="0"/>
        <v>0</v>
      </c>
      <c r="M52" s="1050">
        <f t="shared" si="1"/>
        <v>0</v>
      </c>
      <c r="N52" s="1050">
        <f t="shared" si="2"/>
        <v>0</v>
      </c>
      <c r="O52" s="1051">
        <f t="shared" si="6"/>
        <v>0</v>
      </c>
      <c r="P52" s="95">
        <f t="shared" si="5"/>
        <v>0</v>
      </c>
      <c r="Q52" s="1044"/>
      <c r="R52" s="484"/>
    </row>
    <row r="53" spans="1:18" s="72" customFormat="1" ht="18" customHeight="1" x14ac:dyDescent="0.2">
      <c r="A53" s="336" t="s">
        <v>498</v>
      </c>
      <c r="B53" s="1045">
        <v>3945.47</v>
      </c>
      <c r="C53" s="1046"/>
      <c r="D53" s="1046"/>
      <c r="E53" s="1047"/>
      <c r="F53" s="1047"/>
      <c r="G53" s="1047"/>
      <c r="H53" s="1047"/>
      <c r="I53" s="1047"/>
      <c r="J53" s="1047"/>
      <c r="K53" s="1084">
        <f t="shared" si="3"/>
        <v>0</v>
      </c>
      <c r="L53" s="1050">
        <f t="shared" si="0"/>
        <v>0</v>
      </c>
      <c r="M53" s="1050">
        <f t="shared" si="1"/>
        <v>0</v>
      </c>
      <c r="N53" s="1050">
        <f t="shared" si="2"/>
        <v>0</v>
      </c>
      <c r="O53" s="1051">
        <f t="shared" si="6"/>
        <v>0</v>
      </c>
      <c r="P53" s="95">
        <f t="shared" si="5"/>
        <v>0</v>
      </c>
      <c r="Q53" s="1044"/>
      <c r="R53" s="484"/>
    </row>
    <row r="54" spans="1:18" s="72" customFormat="1" ht="18" customHeight="1" x14ac:dyDescent="0.2">
      <c r="A54" s="336" t="s">
        <v>1038</v>
      </c>
      <c r="B54" s="1045">
        <v>2937.86</v>
      </c>
      <c r="C54" s="1046"/>
      <c r="D54" s="1046"/>
      <c r="E54" s="1047"/>
      <c r="F54" s="1047"/>
      <c r="G54" s="1047"/>
      <c r="H54" s="1047"/>
      <c r="I54" s="1047"/>
      <c r="J54" s="1047"/>
      <c r="K54" s="1084">
        <f t="shared" si="3"/>
        <v>0</v>
      </c>
      <c r="L54" s="1050">
        <f t="shared" si="0"/>
        <v>0</v>
      </c>
      <c r="M54" s="1050">
        <f t="shared" si="1"/>
        <v>0</v>
      </c>
      <c r="N54" s="1050">
        <f t="shared" si="2"/>
        <v>0</v>
      </c>
      <c r="O54" s="1051">
        <f t="shared" si="6"/>
        <v>0</v>
      </c>
      <c r="P54" s="95">
        <f t="shared" si="5"/>
        <v>0</v>
      </c>
      <c r="Q54" s="1044"/>
      <c r="R54" s="484"/>
    </row>
    <row r="55" spans="1:18" s="72" customFormat="1" ht="18" customHeight="1" x14ac:dyDescent="0.2">
      <c r="A55" s="336" t="s">
        <v>1039</v>
      </c>
      <c r="B55" s="1045">
        <v>2466.83</v>
      </c>
      <c r="C55" s="1046"/>
      <c r="D55" s="1046"/>
      <c r="E55" s="1047"/>
      <c r="F55" s="1047"/>
      <c r="G55" s="1047"/>
      <c r="H55" s="1047"/>
      <c r="I55" s="1047"/>
      <c r="J55" s="1047"/>
      <c r="K55" s="1084">
        <f t="shared" si="3"/>
        <v>0</v>
      </c>
      <c r="L55" s="1050">
        <f t="shared" si="0"/>
        <v>0</v>
      </c>
      <c r="M55" s="1050">
        <f t="shared" si="1"/>
        <v>0</v>
      </c>
      <c r="N55" s="1050">
        <f t="shared" si="2"/>
        <v>0</v>
      </c>
      <c r="O55" s="1051">
        <f t="shared" si="6"/>
        <v>0</v>
      </c>
      <c r="P55" s="95">
        <f t="shared" si="5"/>
        <v>0</v>
      </c>
      <c r="Q55" s="1044"/>
      <c r="R55" s="484"/>
    </row>
    <row r="56" spans="1:18" s="72" customFormat="1" ht="18" customHeight="1" x14ac:dyDescent="0.2">
      <c r="A56" s="336" t="s">
        <v>1040</v>
      </c>
      <c r="B56" s="1045">
        <v>2790.72</v>
      </c>
      <c r="C56" s="1046"/>
      <c r="D56" s="1046"/>
      <c r="E56" s="1047"/>
      <c r="F56" s="1047"/>
      <c r="G56" s="1047"/>
      <c r="H56" s="1047"/>
      <c r="I56" s="1047"/>
      <c r="J56" s="1047"/>
      <c r="K56" s="1084">
        <f t="shared" si="3"/>
        <v>0</v>
      </c>
      <c r="L56" s="1050">
        <f t="shared" si="0"/>
        <v>0</v>
      </c>
      <c r="M56" s="1050">
        <f t="shared" si="1"/>
        <v>0</v>
      </c>
      <c r="N56" s="1050">
        <f t="shared" si="2"/>
        <v>0</v>
      </c>
      <c r="O56" s="1051">
        <f t="shared" si="6"/>
        <v>0</v>
      </c>
      <c r="P56" s="95">
        <f t="shared" si="5"/>
        <v>0</v>
      </c>
      <c r="Q56" s="1044"/>
      <c r="R56" s="484"/>
    </row>
    <row r="57" spans="1:18" s="72" customFormat="1" ht="18" customHeight="1" x14ac:dyDescent="0.2">
      <c r="A57" s="336" t="s">
        <v>1041</v>
      </c>
      <c r="B57" s="1045">
        <v>2367.0300000000002</v>
      </c>
      <c r="C57" s="1047"/>
      <c r="D57" s="1047"/>
      <c r="E57" s="1047"/>
      <c r="F57" s="1047"/>
      <c r="G57" s="1047"/>
      <c r="H57" s="1047"/>
      <c r="I57" s="1047"/>
      <c r="J57" s="1047"/>
      <c r="K57" s="1084">
        <f t="shared" si="3"/>
        <v>0</v>
      </c>
      <c r="L57" s="1050">
        <f t="shared" si="0"/>
        <v>0</v>
      </c>
      <c r="M57" s="1050">
        <f t="shared" si="1"/>
        <v>0</v>
      </c>
      <c r="N57" s="1050">
        <f t="shared" si="2"/>
        <v>0</v>
      </c>
      <c r="O57" s="1051">
        <f t="shared" si="6"/>
        <v>0</v>
      </c>
      <c r="P57" s="95">
        <f t="shared" si="5"/>
        <v>0</v>
      </c>
      <c r="Q57" s="1044"/>
      <c r="R57" s="484"/>
    </row>
    <row r="58" spans="1:18" s="72" customFormat="1" ht="18" customHeight="1" x14ac:dyDescent="0.2">
      <c r="A58" s="336" t="s">
        <v>1042</v>
      </c>
      <c r="B58" s="1045">
        <v>2661.16</v>
      </c>
      <c r="C58" s="1046"/>
      <c r="D58" s="1046"/>
      <c r="E58" s="1047"/>
      <c r="F58" s="1047"/>
      <c r="G58" s="1047"/>
      <c r="H58" s="1047"/>
      <c r="I58" s="1047"/>
      <c r="J58" s="1047"/>
      <c r="K58" s="1084">
        <f t="shared" si="3"/>
        <v>0</v>
      </c>
      <c r="L58" s="1050">
        <f t="shared" si="0"/>
        <v>0</v>
      </c>
      <c r="M58" s="1050">
        <f t="shared" si="1"/>
        <v>0</v>
      </c>
      <c r="N58" s="1050">
        <f t="shared" si="2"/>
        <v>0</v>
      </c>
      <c r="O58" s="1051">
        <f t="shared" si="6"/>
        <v>0</v>
      </c>
      <c r="P58" s="95">
        <f t="shared" si="5"/>
        <v>0</v>
      </c>
      <c r="Q58" s="1044"/>
      <c r="R58" s="484"/>
    </row>
    <row r="59" spans="1:18" s="72" customFormat="1" ht="18" customHeight="1" x14ac:dyDescent="0.2">
      <c r="A59" s="336" t="s">
        <v>1043</v>
      </c>
      <c r="B59" s="1045">
        <v>2001.2</v>
      </c>
      <c r="C59" s="1046"/>
      <c r="D59" s="1046"/>
      <c r="E59" s="1047"/>
      <c r="F59" s="1047"/>
      <c r="G59" s="1047"/>
      <c r="H59" s="1047"/>
      <c r="I59" s="1047"/>
      <c r="J59" s="1047"/>
      <c r="K59" s="1084">
        <f t="shared" si="3"/>
        <v>0</v>
      </c>
      <c r="L59" s="1050">
        <f t="shared" si="0"/>
        <v>0</v>
      </c>
      <c r="M59" s="1050">
        <f t="shared" si="1"/>
        <v>0</v>
      </c>
      <c r="N59" s="1050">
        <f t="shared" si="2"/>
        <v>0</v>
      </c>
      <c r="O59" s="1051">
        <f t="shared" si="6"/>
        <v>0</v>
      </c>
      <c r="P59" s="95">
        <f t="shared" si="5"/>
        <v>0</v>
      </c>
      <c r="Q59" s="1044"/>
      <c r="R59" s="1085"/>
    </row>
    <row r="60" spans="1:18" s="72" customFormat="1" ht="18" customHeight="1" x14ac:dyDescent="0.2">
      <c r="A60" s="336" t="s">
        <v>515</v>
      </c>
      <c r="B60" s="1045">
        <v>7457.69</v>
      </c>
      <c r="C60" s="1046"/>
      <c r="D60" s="1046"/>
      <c r="E60" s="1047"/>
      <c r="F60" s="1047"/>
      <c r="G60" s="1047"/>
      <c r="H60" s="1047"/>
      <c r="I60" s="1047"/>
      <c r="J60" s="1047"/>
      <c r="K60" s="1084">
        <f t="shared" si="3"/>
        <v>0</v>
      </c>
      <c r="L60" s="1050">
        <f t="shared" si="0"/>
        <v>0</v>
      </c>
      <c r="M60" s="1050">
        <f t="shared" si="1"/>
        <v>0</v>
      </c>
      <c r="N60" s="1050">
        <f t="shared" si="2"/>
        <v>0</v>
      </c>
      <c r="O60" s="1051">
        <f t="shared" si="6"/>
        <v>0</v>
      </c>
      <c r="P60" s="95">
        <f t="shared" si="5"/>
        <v>0</v>
      </c>
      <c r="Q60" s="1044"/>
      <c r="R60" s="484"/>
    </row>
    <row r="61" spans="1:18" s="72" customFormat="1" ht="18" customHeight="1" x14ac:dyDescent="0.2">
      <c r="A61" s="336" t="s">
        <v>1044</v>
      </c>
      <c r="B61" s="1045">
        <v>4272.9799999999996</v>
      </c>
      <c r="C61" s="1046"/>
      <c r="D61" s="1046"/>
      <c r="E61" s="1047"/>
      <c r="F61" s="1047"/>
      <c r="G61" s="1047"/>
      <c r="H61" s="1047"/>
      <c r="I61" s="1047"/>
      <c r="J61" s="1047"/>
      <c r="K61" s="1084">
        <f t="shared" si="3"/>
        <v>0</v>
      </c>
      <c r="L61" s="1050">
        <f t="shared" si="0"/>
        <v>0</v>
      </c>
      <c r="M61" s="1050">
        <f t="shared" si="1"/>
        <v>0</v>
      </c>
      <c r="N61" s="1050">
        <f t="shared" si="2"/>
        <v>0</v>
      </c>
      <c r="O61" s="1051">
        <f t="shared" si="6"/>
        <v>0</v>
      </c>
      <c r="P61" s="95">
        <f t="shared" si="5"/>
        <v>0</v>
      </c>
      <c r="Q61" s="1044"/>
      <c r="R61" s="484"/>
    </row>
    <row r="62" spans="1:18" s="72" customFormat="1" ht="18" customHeight="1" x14ac:dyDescent="0.2">
      <c r="A62" s="336" t="s">
        <v>1045</v>
      </c>
      <c r="B62" s="1045">
        <v>3474.96</v>
      </c>
      <c r="C62" s="1047"/>
      <c r="D62" s="1047"/>
      <c r="E62" s="1047"/>
      <c r="F62" s="1047"/>
      <c r="G62" s="1047"/>
      <c r="H62" s="1047"/>
      <c r="I62" s="1047"/>
      <c r="J62" s="1047"/>
      <c r="K62" s="1084">
        <f t="shared" si="3"/>
        <v>0</v>
      </c>
      <c r="L62" s="1050">
        <f t="shared" si="0"/>
        <v>0</v>
      </c>
      <c r="M62" s="1050">
        <f t="shared" si="1"/>
        <v>0</v>
      </c>
      <c r="N62" s="1050">
        <f t="shared" si="2"/>
        <v>0</v>
      </c>
      <c r="O62" s="1051">
        <f t="shared" si="6"/>
        <v>0</v>
      </c>
      <c r="P62" s="95">
        <f t="shared" si="5"/>
        <v>0</v>
      </c>
      <c r="Q62" s="1044"/>
      <c r="R62" s="484"/>
    </row>
    <row r="63" spans="1:18" s="72" customFormat="1" ht="18" customHeight="1" thickBot="1" x14ac:dyDescent="0.25">
      <c r="A63" s="496" t="s">
        <v>1046</v>
      </c>
      <c r="B63" s="1086">
        <v>3203.63</v>
      </c>
      <c r="C63" s="1047"/>
      <c r="D63" s="1087"/>
      <c r="E63" s="1047"/>
      <c r="F63" s="1047"/>
      <c r="G63" s="1047"/>
      <c r="H63" s="1047"/>
      <c r="I63" s="1047"/>
      <c r="J63" s="1047"/>
      <c r="K63" s="1084">
        <f t="shared" si="3"/>
        <v>0</v>
      </c>
      <c r="L63" s="1050">
        <f t="shared" si="0"/>
        <v>0</v>
      </c>
      <c r="M63" s="1050">
        <f t="shared" si="1"/>
        <v>0</v>
      </c>
      <c r="N63" s="1050">
        <f t="shared" si="2"/>
        <v>0</v>
      </c>
      <c r="O63" s="1051">
        <f t="shared" si="6"/>
        <v>0</v>
      </c>
      <c r="P63" s="95">
        <f t="shared" si="5"/>
        <v>0</v>
      </c>
      <c r="Q63" s="1044"/>
      <c r="R63" s="484"/>
    </row>
    <row r="64" spans="1:18" s="72" customFormat="1" ht="18" customHeight="1" x14ac:dyDescent="0.2">
      <c r="A64" s="284" t="s">
        <v>1047</v>
      </c>
      <c r="B64" s="1088"/>
      <c r="C64" s="1047"/>
      <c r="D64" s="1047"/>
      <c r="E64" s="1047"/>
      <c r="F64" s="1047"/>
      <c r="G64" s="1047"/>
      <c r="H64" s="1047"/>
      <c r="I64" s="1047"/>
      <c r="J64" s="1047"/>
      <c r="K64" s="1084"/>
      <c r="L64" s="1050"/>
      <c r="M64" s="1050"/>
      <c r="N64" s="1050"/>
      <c r="O64" s="1051"/>
      <c r="P64" s="95"/>
      <c r="Q64" s="1044"/>
      <c r="R64" s="484"/>
    </row>
    <row r="65" spans="1:17" s="72" customFormat="1" ht="18" customHeight="1" x14ac:dyDescent="0.2">
      <c r="A65" s="337" t="s">
        <v>1048</v>
      </c>
      <c r="B65" s="1089">
        <v>735.21</v>
      </c>
      <c r="C65" s="1047"/>
      <c r="D65" s="1087"/>
      <c r="E65" s="1047"/>
      <c r="F65" s="1047"/>
      <c r="G65" s="1047"/>
      <c r="H65" s="1047"/>
      <c r="I65" s="1047"/>
      <c r="J65" s="1047"/>
      <c r="K65" s="1084">
        <f>D65*$C$5*B65</f>
        <v>0</v>
      </c>
      <c r="L65" s="1050">
        <f>E65*$C$6*B65</f>
        <v>0</v>
      </c>
      <c r="M65" s="1050">
        <f>IF(F65,ROUND(B65*F65*0.4*$C$7,2),IF(G65,ROUND(B65*G65*$C$7,2),0))</f>
        <v>0</v>
      </c>
      <c r="N65" s="1050">
        <f>IF(H65,ROUND(B65*H65*0.4*$C$8,2),IF(I65,ROUND(B65*I65*$C$8,2),0))</f>
        <v>0</v>
      </c>
      <c r="O65" s="1051">
        <f>J65*B65*M7</f>
        <v>0</v>
      </c>
      <c r="P65" s="95">
        <f t="shared" si="5"/>
        <v>0</v>
      </c>
      <c r="Q65" s="1044"/>
    </row>
    <row r="66" spans="1:17" s="72" customFormat="1" ht="18" customHeight="1" x14ac:dyDescent="0.2">
      <c r="A66" s="338" t="s">
        <v>1049</v>
      </c>
      <c r="B66" s="1090">
        <v>735.2</v>
      </c>
      <c r="C66" s="1091"/>
      <c r="D66" s="1091"/>
      <c r="E66" s="1047"/>
      <c r="F66" s="1047"/>
      <c r="G66" s="1047"/>
      <c r="H66" s="1047"/>
      <c r="I66" s="1047"/>
      <c r="J66" s="1047"/>
      <c r="K66" s="1084">
        <f>D66*$C$5*B66</f>
        <v>0</v>
      </c>
      <c r="L66" s="1050">
        <f>E66*$C$6*B66</f>
        <v>0</v>
      </c>
      <c r="M66" s="1050">
        <f>IF(F66,ROUND(B66*F66*0.4*$C$7,2),IF(G66,ROUND(B66*G66*$C$7,2),0))</f>
        <v>0</v>
      </c>
      <c r="N66" s="1050">
        <f>IF(H66,ROUND(B66*H66*0.4*$C$8,2),IF(I66,ROUND(B66*I66*$C$8,2),0))</f>
        <v>0</v>
      </c>
      <c r="O66" s="1051">
        <f>J66*B66*M7</f>
        <v>0</v>
      </c>
      <c r="P66" s="95">
        <f t="shared" si="5"/>
        <v>0</v>
      </c>
      <c r="Q66" s="1044"/>
    </row>
    <row r="67" spans="1:17" ht="18" customHeight="1" thickBot="1" x14ac:dyDescent="0.25">
      <c r="A67" s="343" t="s">
        <v>1050</v>
      </c>
      <c r="B67" s="1092">
        <v>804.65</v>
      </c>
      <c r="C67" s="1091"/>
      <c r="D67" s="1091"/>
      <c r="E67" s="77"/>
      <c r="F67" s="77"/>
      <c r="G67" s="77"/>
      <c r="H67" s="77"/>
      <c r="I67" s="77"/>
      <c r="J67" s="77"/>
      <c r="K67" s="1084">
        <f>D67*$C$5*B67</f>
        <v>0</v>
      </c>
      <c r="L67" s="1050">
        <f>E67*$M$9*B67</f>
        <v>0</v>
      </c>
      <c r="M67" s="1050">
        <f>IF(F67,ROUND(B67*F67*0.4*$M$9,2),IF(G67,ROUND(B67*G67*$C$7,2),0))</f>
        <v>0</v>
      </c>
      <c r="N67" s="1050">
        <f>IF(H67,ROUND(B67*H67*0.4*$M$9,2),IF(I67,ROUND(B67*I67*$C$8,2),0))</f>
        <v>0</v>
      </c>
      <c r="O67" s="1051">
        <f>J67*B67*M9</f>
        <v>0</v>
      </c>
      <c r="P67" s="95">
        <f t="shared" si="5"/>
        <v>0</v>
      </c>
      <c r="Q67" s="53"/>
    </row>
    <row r="68" spans="1:17" ht="18" customHeight="1" thickBot="1" x14ac:dyDescent="0.25">
      <c r="A68" s="78"/>
      <c r="B68" s="79"/>
      <c r="C68" s="80"/>
      <c r="D68" s="81"/>
      <c r="E68" s="81"/>
      <c r="F68" s="80"/>
      <c r="G68" s="80"/>
      <c r="H68" s="80"/>
      <c r="I68" s="80"/>
      <c r="J68" s="80"/>
      <c r="K68" s="80"/>
      <c r="L68" s="82"/>
      <c r="M68" s="82"/>
      <c r="N68" s="82"/>
      <c r="O68" s="83"/>
      <c r="P68" s="84"/>
      <c r="Q68" s="53"/>
    </row>
    <row r="69" spans="1:17" ht="22.5" customHeight="1" thickBot="1" x14ac:dyDescent="0.25">
      <c r="A69" s="85"/>
      <c r="B69" s="45"/>
      <c r="J69" s="50"/>
      <c r="O69" s="2" t="s">
        <v>98</v>
      </c>
      <c r="P69" s="179">
        <f>SUM(P14:P67)</f>
        <v>0</v>
      </c>
    </row>
    <row r="70" spans="1:17" ht="13.5" thickTop="1" x14ac:dyDescent="0.2">
      <c r="P70" s="180"/>
    </row>
    <row r="81" s="54" customFormat="1" x14ac:dyDescent="0.2"/>
    <row r="82" s="54" customFormat="1" x14ac:dyDescent="0.2"/>
    <row r="83" s="54" customFormat="1" x14ac:dyDescent="0.2"/>
    <row r="84" s="54" customFormat="1" x14ac:dyDescent="0.2"/>
    <row r="85" s="54" customFormat="1" x14ac:dyDescent="0.2"/>
    <row r="86" s="54" customFormat="1" x14ac:dyDescent="0.2"/>
    <row r="87" s="54" customFormat="1" x14ac:dyDescent="0.2"/>
    <row r="88" s="54" customFormat="1" x14ac:dyDescent="0.2"/>
    <row r="89" s="54" customFormat="1" x14ac:dyDescent="0.2"/>
    <row r="90" s="54" customFormat="1" x14ac:dyDescent="0.2"/>
  </sheetData>
  <sheetProtection password="CACB" sheet="1" objects="1" scenarios="1" formatCells="0" formatColumns="0" formatRows="0" insertColumns="0" insertRows="0" deleteColumns="0" deleteRows="0"/>
  <protectedRanges>
    <protectedRange sqref="A2:P3 D4:Q5 D6:K10 N6:P10 L10:M10 Q2:Q71 D14:J67 A14:A63" name="Bereich1"/>
  </protectedRanges>
  <customSheetViews>
    <customSheetView guid="{5C32C84F-22BC-44CA-AD2B-12D34D143DA0}" topLeftCell="A46">
      <selection activeCell="S36" sqref="S36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A3:B3"/>
  </mergeCell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8">
    <tabColor indexed="47"/>
  </sheetPr>
  <dimension ref="A1:Q189"/>
  <sheetViews>
    <sheetView topLeftCell="A161" zoomScaleNormal="100" workbookViewId="0">
      <selection activeCell="I34" sqref="I34"/>
    </sheetView>
  </sheetViews>
  <sheetFormatPr baseColWidth="10" defaultColWidth="11.42578125" defaultRowHeight="12.75" x14ac:dyDescent="0.2"/>
  <cols>
    <col min="1" max="1" width="22.7109375" style="65" customWidth="1"/>
    <col min="2" max="2" width="12.28515625" style="108" bestFit="1" customWidth="1"/>
    <col min="3" max="3" width="9" style="327" bestFit="1" customWidth="1"/>
    <col min="4" max="4" width="13" style="49" customWidth="1"/>
    <col min="5" max="9" width="7.140625" style="49" customWidth="1"/>
    <col min="10" max="10" width="7.140625" style="51" customWidth="1"/>
    <col min="11" max="11" width="8.42578125" style="51" customWidth="1"/>
    <col min="12" max="13" width="8" style="51" customWidth="1"/>
    <col min="14" max="14" width="7.140625" style="51" customWidth="1"/>
    <col min="15" max="15" width="9" style="59" customWidth="1"/>
    <col min="16" max="16" width="9.7109375" style="51" customWidth="1"/>
    <col min="17" max="17" width="13.5703125" style="54" customWidth="1"/>
    <col min="18" max="18" width="11.42578125" style="54"/>
    <col min="19" max="23" width="11.42578125" style="54" customWidth="1"/>
    <col min="24" max="16384" width="11.42578125" style="54"/>
  </cols>
  <sheetData>
    <row r="1" spans="1:17" ht="16.5" customHeight="1" x14ac:dyDescent="0.3">
      <c r="A1" s="1" t="str">
        <f>'Kostenzusammenstellung '!A1</f>
        <v>MEX 23 20. - 22.10.2023</v>
      </c>
      <c r="B1" s="45"/>
      <c r="C1" s="323"/>
      <c r="D1" s="46"/>
      <c r="E1" s="48"/>
      <c r="F1" s="48"/>
      <c r="L1" s="50"/>
      <c r="M1" s="50"/>
      <c r="N1" s="50"/>
      <c r="O1" s="37"/>
      <c r="P1" s="2"/>
    </row>
    <row r="2" spans="1:17" ht="16.5" customHeight="1" x14ac:dyDescent="0.25">
      <c r="A2" s="55"/>
      <c r="B2" s="56"/>
      <c r="C2" s="323"/>
      <c r="D2" s="46"/>
      <c r="L2" s="50"/>
      <c r="M2" s="50"/>
      <c r="N2" s="50"/>
      <c r="O2" s="37"/>
      <c r="P2" s="50"/>
    </row>
    <row r="3" spans="1:17" s="59" customFormat="1" ht="31.5" customHeight="1" thickBot="1" x14ac:dyDescent="0.3">
      <c r="A3" s="1166" t="s">
        <v>4</v>
      </c>
      <c r="B3" s="1167"/>
      <c r="C3" s="324"/>
      <c r="G3" s="36"/>
      <c r="H3" s="61"/>
      <c r="L3" s="1164"/>
      <c r="M3" s="1164"/>
      <c r="N3" s="1165"/>
      <c r="O3" s="1165"/>
      <c r="P3"/>
    </row>
    <row r="4" spans="1:17" s="59" customFormat="1" ht="24.75" customHeight="1" thickBot="1" x14ac:dyDescent="0.3">
      <c r="A4" s="299"/>
      <c r="C4" s="359" t="s">
        <v>24</v>
      </c>
      <c r="D4" s="357"/>
      <c r="G4" s="36"/>
      <c r="H4" s="61"/>
      <c r="L4" s="299"/>
      <c r="M4" s="299"/>
      <c r="N4" s="299"/>
      <c r="O4" s="300"/>
      <c r="P4" s="292"/>
    </row>
    <row r="5" spans="1:17" s="59" customFormat="1" ht="18.75" customHeight="1" x14ac:dyDescent="0.25">
      <c r="A5" s="278" t="s">
        <v>1014</v>
      </c>
      <c r="B5" s="346"/>
      <c r="C5" s="363">
        <v>6.9500000000000006E-2</v>
      </c>
      <c r="D5" s="357"/>
      <c r="G5" s="36"/>
      <c r="H5" s="61"/>
      <c r="L5" s="299"/>
      <c r="M5" s="299"/>
      <c r="N5" s="299"/>
      <c r="O5" s="300"/>
      <c r="P5" s="292"/>
    </row>
    <row r="6" spans="1:17" ht="18.75" customHeight="1" x14ac:dyDescent="0.2">
      <c r="A6" s="279" t="s">
        <v>102</v>
      </c>
      <c r="B6" s="344"/>
      <c r="C6" s="364">
        <v>0.14249999999999999</v>
      </c>
      <c r="D6" s="358"/>
      <c r="G6" s="61"/>
      <c r="J6" s="54"/>
      <c r="K6" s="54"/>
      <c r="L6" s="85"/>
      <c r="M6" s="85"/>
      <c r="O6" s="301"/>
      <c r="P6" s="61"/>
      <c r="Q6" s="51"/>
    </row>
    <row r="7" spans="1:17" ht="18.75" customHeight="1" x14ac:dyDescent="0.2">
      <c r="A7" s="279" t="s">
        <v>104</v>
      </c>
      <c r="B7" s="344"/>
      <c r="C7" s="364">
        <v>1.4500000000000001E-2</v>
      </c>
      <c r="D7" s="358"/>
      <c r="G7" s="61"/>
      <c r="J7" s="54"/>
      <c r="K7" s="54"/>
      <c r="L7" s="85"/>
      <c r="M7" s="85"/>
      <c r="O7" s="301"/>
      <c r="P7" s="61"/>
      <c r="Q7" s="51"/>
    </row>
    <row r="8" spans="1:17" ht="18.75" customHeight="1" x14ac:dyDescent="0.2">
      <c r="A8" s="279" t="s">
        <v>103</v>
      </c>
      <c r="B8" s="344"/>
      <c r="C8" s="365">
        <v>4.1200000000000001E-2</v>
      </c>
      <c r="D8" s="358"/>
      <c r="G8" s="61"/>
      <c r="J8" s="54"/>
      <c r="K8" s="54"/>
      <c r="L8" s="85"/>
      <c r="M8" s="85"/>
      <c r="O8" s="301"/>
      <c r="P8" s="61"/>
      <c r="Q8" s="51"/>
    </row>
    <row r="9" spans="1:17" ht="18.75" customHeight="1" thickBot="1" x14ac:dyDescent="0.25">
      <c r="A9" s="347" t="s">
        <v>105</v>
      </c>
      <c r="B9" s="348"/>
      <c r="C9" s="366">
        <v>0.14879999999999999</v>
      </c>
      <c r="D9" s="358"/>
      <c r="G9" s="61"/>
      <c r="J9" s="54"/>
      <c r="K9" s="54"/>
      <c r="L9" s="85"/>
      <c r="M9" s="85"/>
      <c r="O9" s="301"/>
      <c r="P9" s="61"/>
      <c r="Q9" s="51"/>
    </row>
    <row r="10" spans="1:17" ht="13.5" customHeight="1" thickBot="1" x14ac:dyDescent="0.3">
      <c r="A10" s="119"/>
      <c r="B10" s="89"/>
      <c r="C10" s="345"/>
      <c r="D10" s="90"/>
      <c r="L10" s="50"/>
      <c r="M10" s="50"/>
      <c r="N10" s="50"/>
      <c r="O10" s="37"/>
      <c r="P10" s="50"/>
    </row>
    <row r="11" spans="1:17" ht="15.75" customHeight="1" x14ac:dyDescent="0.25">
      <c r="A11" s="213" t="s">
        <v>1051</v>
      </c>
      <c r="B11" s="212"/>
      <c r="C11" s="325"/>
      <c r="D11" s="211"/>
      <c r="E11" s="211" t="s">
        <v>108</v>
      </c>
      <c r="F11" s="211"/>
      <c r="G11" s="211" t="s">
        <v>37</v>
      </c>
      <c r="H11" s="210">
        <v>1</v>
      </c>
      <c r="I11" s="210">
        <v>1</v>
      </c>
      <c r="J11" s="93"/>
      <c r="K11" s="203" t="s">
        <v>38</v>
      </c>
      <c r="L11" s="205" t="s">
        <v>39</v>
      </c>
      <c r="M11" s="205" t="s">
        <v>39</v>
      </c>
      <c r="N11" s="205" t="s">
        <v>39</v>
      </c>
      <c r="O11" s="93" t="s">
        <v>39</v>
      </c>
      <c r="P11" s="208"/>
    </row>
    <row r="12" spans="1:17" s="59" customFormat="1" ht="27.75" customHeight="1" x14ac:dyDescent="0.2">
      <c r="A12" s="199" t="s">
        <v>41</v>
      </c>
      <c r="B12" s="214" t="s">
        <v>40</v>
      </c>
      <c r="C12" s="214" t="s">
        <v>110</v>
      </c>
      <c r="D12" s="215" t="s">
        <v>41</v>
      </c>
      <c r="E12" s="216" t="s">
        <v>111</v>
      </c>
      <c r="F12" s="333" t="s">
        <v>43</v>
      </c>
      <c r="G12" s="333" t="s">
        <v>112</v>
      </c>
      <c r="H12" s="333" t="s">
        <v>113</v>
      </c>
      <c r="I12" s="333" t="s">
        <v>114</v>
      </c>
      <c r="J12" s="333" t="s">
        <v>36</v>
      </c>
      <c r="K12" s="295" t="s">
        <v>43</v>
      </c>
      <c r="L12" s="206" t="s">
        <v>48</v>
      </c>
      <c r="M12" s="206" t="s">
        <v>49</v>
      </c>
      <c r="N12" s="206" t="s">
        <v>46</v>
      </c>
      <c r="O12" s="71" t="s">
        <v>50</v>
      </c>
      <c r="P12" s="218" t="s">
        <v>115</v>
      </c>
      <c r="Q12" s="62"/>
    </row>
    <row r="13" spans="1:17" s="59" customFormat="1" ht="18" customHeight="1" x14ac:dyDescent="0.2">
      <c r="A13" s="336" t="s">
        <v>1052</v>
      </c>
      <c r="B13" s="334"/>
      <c r="C13" s="334" t="s">
        <v>118</v>
      </c>
      <c r="D13" s="842">
        <v>2338.2600000000002</v>
      </c>
      <c r="E13" s="75"/>
      <c r="F13" s="75"/>
      <c r="G13" s="75"/>
      <c r="H13" s="75"/>
      <c r="I13" s="75"/>
      <c r="J13" s="75"/>
      <c r="K13" s="1055">
        <f t="shared" ref="K13:K44" si="0">D13*F13*$C$5</f>
        <v>0</v>
      </c>
      <c r="L13" s="1055">
        <f t="shared" ref="L13:L44" si="1">D13*G13*$C$6</f>
        <v>0</v>
      </c>
      <c r="M13" s="1055">
        <f t="shared" ref="M13:M44" si="2">H13*D13*$C$8</f>
        <v>0</v>
      </c>
      <c r="N13" s="1055">
        <f t="shared" ref="N13:N44" si="3">D13*I13*$C$7</f>
        <v>0</v>
      </c>
      <c r="O13" s="1056">
        <f t="shared" ref="O13:O44" si="4">D13*J13*$C$9</f>
        <v>0</v>
      </c>
      <c r="P13" s="73">
        <f>SUM(K13:O13)</f>
        <v>0</v>
      </c>
      <c r="Q13" s="62"/>
    </row>
    <row r="14" spans="1:17" s="59" customFormat="1" ht="18" customHeight="1" x14ac:dyDescent="0.2">
      <c r="A14" s="390" t="s">
        <v>1053</v>
      </c>
      <c r="B14" s="334"/>
      <c r="C14" s="334" t="s">
        <v>118</v>
      </c>
      <c r="D14" s="842">
        <v>683.62</v>
      </c>
      <c r="E14" s="75"/>
      <c r="F14" s="75"/>
      <c r="G14" s="75"/>
      <c r="H14" s="75"/>
      <c r="I14" s="75"/>
      <c r="J14" s="75"/>
      <c r="K14" s="1055">
        <f t="shared" si="0"/>
        <v>0</v>
      </c>
      <c r="L14" s="1055">
        <f t="shared" si="1"/>
        <v>0</v>
      </c>
      <c r="M14" s="1055">
        <f t="shared" si="2"/>
        <v>0</v>
      </c>
      <c r="N14" s="1055">
        <f t="shared" si="3"/>
        <v>0</v>
      </c>
      <c r="O14" s="1056">
        <f t="shared" si="4"/>
        <v>0</v>
      </c>
      <c r="P14" s="73">
        <f>SUM(K14:O14)</f>
        <v>0</v>
      </c>
      <c r="Q14" s="62"/>
    </row>
    <row r="15" spans="1:17" s="59" customFormat="1" ht="18" customHeight="1" x14ac:dyDescent="0.2">
      <c r="A15" s="390" t="s">
        <v>1054</v>
      </c>
      <c r="B15" s="334"/>
      <c r="C15" s="334"/>
      <c r="D15" s="842">
        <f>86*2</f>
        <v>172</v>
      </c>
      <c r="E15" s="75"/>
      <c r="F15" s="75"/>
      <c r="G15" s="75"/>
      <c r="H15" s="75"/>
      <c r="I15" s="75"/>
      <c r="J15" s="75"/>
      <c r="K15" s="1055">
        <f t="shared" si="0"/>
        <v>0</v>
      </c>
      <c r="L15" s="1055">
        <f t="shared" si="1"/>
        <v>0</v>
      </c>
      <c r="M15" s="1055">
        <f t="shared" si="2"/>
        <v>0</v>
      </c>
      <c r="N15" s="1055">
        <f t="shared" si="3"/>
        <v>0</v>
      </c>
      <c r="O15" s="1056">
        <f t="shared" si="4"/>
        <v>0</v>
      </c>
      <c r="P15" s="73">
        <f t="shared" ref="P15:P78" si="5">SUM(K15:O15)</f>
        <v>0</v>
      </c>
      <c r="Q15" s="62"/>
    </row>
    <row r="16" spans="1:17" s="59" customFormat="1" ht="18" customHeight="1" x14ac:dyDescent="0.2">
      <c r="A16" s="390" t="s">
        <v>1055</v>
      </c>
      <c r="B16" s="334" t="s">
        <v>1056</v>
      </c>
      <c r="C16" s="334" t="s">
        <v>118</v>
      </c>
      <c r="D16" s="842">
        <v>510.3</v>
      </c>
      <c r="E16" s="75"/>
      <c r="F16" s="75"/>
      <c r="G16" s="75"/>
      <c r="H16" s="75"/>
      <c r="I16" s="75"/>
      <c r="J16" s="75"/>
      <c r="K16" s="1055">
        <f t="shared" si="0"/>
        <v>0</v>
      </c>
      <c r="L16" s="1055">
        <f t="shared" si="1"/>
        <v>0</v>
      </c>
      <c r="M16" s="1055">
        <f t="shared" si="2"/>
        <v>0</v>
      </c>
      <c r="N16" s="1055">
        <f t="shared" si="3"/>
        <v>0</v>
      </c>
      <c r="O16" s="1056">
        <f t="shared" si="4"/>
        <v>0</v>
      </c>
      <c r="P16" s="73">
        <f t="shared" si="5"/>
        <v>0</v>
      </c>
      <c r="Q16" s="62"/>
    </row>
    <row r="17" spans="1:17" s="59" customFormat="1" ht="18" customHeight="1" x14ac:dyDescent="0.2">
      <c r="A17" s="390" t="s">
        <v>1055</v>
      </c>
      <c r="B17" s="334" t="s">
        <v>1057</v>
      </c>
      <c r="C17" s="334" t="s">
        <v>138</v>
      </c>
      <c r="D17" s="842">
        <v>556.04999999999995</v>
      </c>
      <c r="E17" s="75"/>
      <c r="F17" s="75"/>
      <c r="G17" s="75"/>
      <c r="H17" s="75"/>
      <c r="I17" s="75"/>
      <c r="J17" s="75"/>
      <c r="K17" s="1055">
        <f t="shared" si="0"/>
        <v>0</v>
      </c>
      <c r="L17" s="1055">
        <f t="shared" si="1"/>
        <v>0</v>
      </c>
      <c r="M17" s="1055">
        <f t="shared" si="2"/>
        <v>0</v>
      </c>
      <c r="N17" s="1055">
        <f t="shared" si="3"/>
        <v>0</v>
      </c>
      <c r="O17" s="1056">
        <f t="shared" si="4"/>
        <v>0</v>
      </c>
      <c r="P17" s="73">
        <f t="shared" si="5"/>
        <v>0</v>
      </c>
      <c r="Q17" s="62"/>
    </row>
    <row r="18" spans="1:17" s="59" customFormat="1" ht="18" customHeight="1" x14ac:dyDescent="0.2">
      <c r="A18" s="336" t="s">
        <v>1058</v>
      </c>
      <c r="B18" s="334"/>
      <c r="C18" s="334" t="s">
        <v>1059</v>
      </c>
      <c r="D18" s="842">
        <v>155.75</v>
      </c>
      <c r="E18" s="75"/>
      <c r="F18" s="75"/>
      <c r="G18" s="75"/>
      <c r="H18" s="75"/>
      <c r="I18" s="75"/>
      <c r="J18" s="75"/>
      <c r="K18" s="1055">
        <f t="shared" si="0"/>
        <v>0</v>
      </c>
      <c r="L18" s="1055">
        <f t="shared" si="1"/>
        <v>0</v>
      </c>
      <c r="M18" s="1055">
        <f t="shared" si="2"/>
        <v>0</v>
      </c>
      <c r="N18" s="1055">
        <f t="shared" si="3"/>
        <v>0</v>
      </c>
      <c r="O18" s="1056">
        <f t="shared" si="4"/>
        <v>0</v>
      </c>
      <c r="P18" s="73">
        <f t="shared" si="5"/>
        <v>0</v>
      </c>
      <c r="Q18" s="62"/>
    </row>
    <row r="19" spans="1:17" s="59" customFormat="1" ht="18" customHeight="1" x14ac:dyDescent="0.2">
      <c r="A19" s="336" t="s">
        <v>1060</v>
      </c>
      <c r="B19" s="334"/>
      <c r="C19" s="334" t="s">
        <v>1059</v>
      </c>
      <c r="D19" s="842">
        <v>276.8</v>
      </c>
      <c r="E19" s="75"/>
      <c r="F19" s="75"/>
      <c r="G19" s="75"/>
      <c r="H19" s="75"/>
      <c r="I19" s="75"/>
      <c r="J19" s="75"/>
      <c r="K19" s="1055">
        <f t="shared" si="0"/>
        <v>0</v>
      </c>
      <c r="L19" s="1055">
        <f t="shared" si="1"/>
        <v>0</v>
      </c>
      <c r="M19" s="1055">
        <f t="shared" si="2"/>
        <v>0</v>
      </c>
      <c r="N19" s="1055">
        <f t="shared" si="3"/>
        <v>0</v>
      </c>
      <c r="O19" s="1056">
        <f t="shared" si="4"/>
        <v>0</v>
      </c>
      <c r="P19" s="73">
        <f t="shared" si="5"/>
        <v>0</v>
      </c>
      <c r="Q19" s="62"/>
    </row>
    <row r="20" spans="1:17" s="59" customFormat="1" ht="18" customHeight="1" x14ac:dyDescent="0.2">
      <c r="A20" s="302" t="s">
        <v>1061</v>
      </c>
      <c r="B20" s="487" t="s">
        <v>1062</v>
      </c>
      <c r="C20" s="487" t="s">
        <v>118</v>
      </c>
      <c r="D20" s="1093">
        <v>342.7</v>
      </c>
      <c r="E20" s="94"/>
      <c r="F20" s="94"/>
      <c r="G20" s="94"/>
      <c r="H20" s="94"/>
      <c r="I20" s="94"/>
      <c r="J20" s="94"/>
      <c r="K20" s="1055">
        <f t="shared" si="0"/>
        <v>0</v>
      </c>
      <c r="L20" s="1055">
        <f t="shared" si="1"/>
        <v>0</v>
      </c>
      <c r="M20" s="1055">
        <f t="shared" si="2"/>
        <v>0</v>
      </c>
      <c r="N20" s="1055">
        <f t="shared" si="3"/>
        <v>0</v>
      </c>
      <c r="O20" s="1056">
        <f t="shared" si="4"/>
        <v>0</v>
      </c>
      <c r="P20" s="73">
        <f t="shared" si="5"/>
        <v>0</v>
      </c>
      <c r="Q20" s="62"/>
    </row>
    <row r="21" spans="1:17" s="59" customFormat="1" ht="18" customHeight="1" x14ac:dyDescent="0.2">
      <c r="A21" s="336" t="s">
        <v>1063</v>
      </c>
      <c r="B21" s="334" t="s">
        <v>1064</v>
      </c>
      <c r="C21" s="334" t="s">
        <v>118</v>
      </c>
      <c r="D21" s="842">
        <v>660.13</v>
      </c>
      <c r="E21" s="94"/>
      <c r="F21" s="94"/>
      <c r="G21" s="94"/>
      <c r="H21" s="94"/>
      <c r="I21" s="94"/>
      <c r="J21" s="94"/>
      <c r="K21" s="1055">
        <f t="shared" si="0"/>
        <v>0</v>
      </c>
      <c r="L21" s="1055">
        <f t="shared" si="1"/>
        <v>0</v>
      </c>
      <c r="M21" s="1055">
        <f t="shared" si="2"/>
        <v>0</v>
      </c>
      <c r="N21" s="1055">
        <f t="shared" si="3"/>
        <v>0</v>
      </c>
      <c r="O21" s="1056">
        <f t="shared" si="4"/>
        <v>0</v>
      </c>
      <c r="P21" s="73">
        <f t="shared" si="5"/>
        <v>0</v>
      </c>
      <c r="Q21" s="62"/>
    </row>
    <row r="22" spans="1:17" s="59" customFormat="1" ht="18" customHeight="1" x14ac:dyDescent="0.2">
      <c r="A22" s="336" t="s">
        <v>1063</v>
      </c>
      <c r="B22" s="334" t="s">
        <v>1065</v>
      </c>
      <c r="C22" s="334" t="s">
        <v>118</v>
      </c>
      <c r="D22" s="842">
        <v>94.56</v>
      </c>
      <c r="E22" s="94"/>
      <c r="F22" s="94"/>
      <c r="G22" s="94"/>
      <c r="H22" s="94"/>
      <c r="I22" s="94"/>
      <c r="J22" s="94"/>
      <c r="K22" s="1055">
        <f t="shared" si="0"/>
        <v>0</v>
      </c>
      <c r="L22" s="1055">
        <f t="shared" si="1"/>
        <v>0</v>
      </c>
      <c r="M22" s="1055">
        <f t="shared" si="2"/>
        <v>0</v>
      </c>
      <c r="N22" s="1055">
        <f t="shared" si="3"/>
        <v>0</v>
      </c>
      <c r="O22" s="1056">
        <f t="shared" si="4"/>
        <v>0</v>
      </c>
      <c r="P22" s="73">
        <f t="shared" si="5"/>
        <v>0</v>
      </c>
      <c r="Q22" s="62"/>
    </row>
    <row r="23" spans="1:17" s="59" customFormat="1" ht="18" customHeight="1" x14ac:dyDescent="0.2">
      <c r="A23" s="336" t="s">
        <v>1063</v>
      </c>
      <c r="B23" s="334" t="s">
        <v>1066</v>
      </c>
      <c r="C23" s="334" t="s">
        <v>118</v>
      </c>
      <c r="D23" s="842">
        <v>660.13</v>
      </c>
      <c r="E23" s="94"/>
      <c r="F23" s="94"/>
      <c r="G23" s="94"/>
      <c r="H23" s="94"/>
      <c r="I23" s="94"/>
      <c r="J23" s="94"/>
      <c r="K23" s="1055">
        <f t="shared" si="0"/>
        <v>0</v>
      </c>
      <c r="L23" s="1055">
        <f t="shared" si="1"/>
        <v>0</v>
      </c>
      <c r="M23" s="1055">
        <f t="shared" si="2"/>
        <v>0</v>
      </c>
      <c r="N23" s="1055">
        <f t="shared" si="3"/>
        <v>0</v>
      </c>
      <c r="O23" s="1056">
        <f t="shared" si="4"/>
        <v>0</v>
      </c>
      <c r="P23" s="73">
        <f t="shared" si="5"/>
        <v>0</v>
      </c>
      <c r="Q23" s="62"/>
    </row>
    <row r="24" spans="1:17" s="59" customFormat="1" ht="18" customHeight="1" x14ac:dyDescent="0.2">
      <c r="A24" s="76" t="s">
        <v>1067</v>
      </c>
      <c r="B24" s="334" t="s">
        <v>1068</v>
      </c>
      <c r="C24" s="1094" t="s">
        <v>118</v>
      </c>
      <c r="D24" s="842">
        <v>417.25</v>
      </c>
      <c r="E24" s="75"/>
      <c r="F24" s="75"/>
      <c r="G24" s="75"/>
      <c r="H24" s="75"/>
      <c r="I24" s="75"/>
      <c r="J24" s="75"/>
      <c r="K24" s="1055">
        <f t="shared" si="0"/>
        <v>0</v>
      </c>
      <c r="L24" s="1055">
        <f t="shared" si="1"/>
        <v>0</v>
      </c>
      <c r="M24" s="1055">
        <f t="shared" si="2"/>
        <v>0</v>
      </c>
      <c r="N24" s="1055">
        <f t="shared" si="3"/>
        <v>0</v>
      </c>
      <c r="O24" s="1056">
        <f t="shared" si="4"/>
        <v>0</v>
      </c>
      <c r="P24" s="73">
        <f t="shared" si="5"/>
        <v>0</v>
      </c>
      <c r="Q24" s="62"/>
    </row>
    <row r="25" spans="1:17" s="59" customFormat="1" ht="18" customHeight="1" x14ac:dyDescent="0.2">
      <c r="A25" s="336" t="s">
        <v>1069</v>
      </c>
      <c r="B25" s="334" t="s">
        <v>1068</v>
      </c>
      <c r="C25" s="334" t="s">
        <v>118</v>
      </c>
      <c r="D25" s="842">
        <v>59</v>
      </c>
      <c r="E25" s="75"/>
      <c r="F25" s="75"/>
      <c r="G25" s="75"/>
      <c r="H25" s="75"/>
      <c r="I25" s="75"/>
      <c r="J25" s="75"/>
      <c r="K25" s="1055">
        <f t="shared" si="0"/>
        <v>0</v>
      </c>
      <c r="L25" s="1055">
        <f t="shared" si="1"/>
        <v>0</v>
      </c>
      <c r="M25" s="1055">
        <f t="shared" si="2"/>
        <v>0</v>
      </c>
      <c r="N25" s="1055">
        <f t="shared" si="3"/>
        <v>0</v>
      </c>
      <c r="O25" s="1056">
        <f t="shared" si="4"/>
        <v>0</v>
      </c>
      <c r="P25" s="73">
        <f t="shared" si="5"/>
        <v>0</v>
      </c>
      <c r="Q25" s="62"/>
    </row>
    <row r="26" spans="1:17" s="59" customFormat="1" ht="18" customHeight="1" x14ac:dyDescent="0.2">
      <c r="A26" s="76" t="s">
        <v>1070</v>
      </c>
      <c r="B26" s="334" t="s">
        <v>1071</v>
      </c>
      <c r="C26" s="334" t="s">
        <v>118</v>
      </c>
      <c r="D26" s="842">
        <v>372.82</v>
      </c>
      <c r="E26" s="75"/>
      <c r="F26" s="75"/>
      <c r="G26" s="75"/>
      <c r="H26" s="75"/>
      <c r="I26" s="75"/>
      <c r="J26" s="75"/>
      <c r="K26" s="1055">
        <f t="shared" si="0"/>
        <v>0</v>
      </c>
      <c r="L26" s="1055">
        <f t="shared" si="1"/>
        <v>0</v>
      </c>
      <c r="M26" s="1055">
        <f t="shared" si="2"/>
        <v>0</v>
      </c>
      <c r="N26" s="1055">
        <f t="shared" si="3"/>
        <v>0</v>
      </c>
      <c r="O26" s="1056">
        <f t="shared" si="4"/>
        <v>0</v>
      </c>
      <c r="P26" s="73">
        <f t="shared" si="5"/>
        <v>0</v>
      </c>
      <c r="Q26" s="62"/>
    </row>
    <row r="27" spans="1:17" s="59" customFormat="1" ht="18" customHeight="1" x14ac:dyDescent="0.2">
      <c r="A27" s="336" t="s">
        <v>1072</v>
      </c>
      <c r="B27" s="334" t="s">
        <v>1073</v>
      </c>
      <c r="C27" s="334" t="s">
        <v>118</v>
      </c>
      <c r="D27" s="842">
        <v>737.29</v>
      </c>
      <c r="E27" s="75"/>
      <c r="F27" s="75"/>
      <c r="G27" s="75"/>
      <c r="H27" s="75"/>
      <c r="I27" s="75"/>
      <c r="J27" s="75"/>
      <c r="K27" s="1055">
        <f t="shared" si="0"/>
        <v>0</v>
      </c>
      <c r="L27" s="1055">
        <f t="shared" si="1"/>
        <v>0</v>
      </c>
      <c r="M27" s="1055">
        <f t="shared" si="2"/>
        <v>0</v>
      </c>
      <c r="N27" s="1055">
        <f t="shared" si="3"/>
        <v>0</v>
      </c>
      <c r="O27" s="1056">
        <f t="shared" si="4"/>
        <v>0</v>
      </c>
      <c r="P27" s="73">
        <f t="shared" si="5"/>
        <v>0</v>
      </c>
      <c r="Q27" s="62"/>
    </row>
    <row r="28" spans="1:17" s="59" customFormat="1" ht="18" customHeight="1" x14ac:dyDescent="0.2">
      <c r="A28" s="336" t="s">
        <v>1072</v>
      </c>
      <c r="B28" s="334" t="s">
        <v>1065</v>
      </c>
      <c r="C28" s="334" t="s">
        <v>118</v>
      </c>
      <c r="D28" s="842">
        <v>94.56</v>
      </c>
      <c r="E28" s="75"/>
      <c r="F28" s="75"/>
      <c r="G28" s="75"/>
      <c r="H28" s="75"/>
      <c r="I28" s="75"/>
      <c r="J28" s="75"/>
      <c r="K28" s="1055">
        <f t="shared" si="0"/>
        <v>0</v>
      </c>
      <c r="L28" s="1055">
        <f t="shared" si="1"/>
        <v>0</v>
      </c>
      <c r="M28" s="1055">
        <f t="shared" si="2"/>
        <v>0</v>
      </c>
      <c r="N28" s="1055">
        <f t="shared" si="3"/>
        <v>0</v>
      </c>
      <c r="O28" s="1056">
        <f t="shared" si="4"/>
        <v>0</v>
      </c>
      <c r="P28" s="73">
        <f t="shared" si="5"/>
        <v>0</v>
      </c>
      <c r="Q28" s="62"/>
    </row>
    <row r="29" spans="1:17" s="59" customFormat="1" ht="18" customHeight="1" x14ac:dyDescent="0.2">
      <c r="A29" s="336" t="s">
        <v>1072</v>
      </c>
      <c r="B29" s="334" t="s">
        <v>1074</v>
      </c>
      <c r="C29" s="334" t="s">
        <v>118</v>
      </c>
      <c r="D29" s="842">
        <v>737.29</v>
      </c>
      <c r="E29" s="75"/>
      <c r="F29" s="75"/>
      <c r="G29" s="75"/>
      <c r="H29" s="75"/>
      <c r="I29" s="75"/>
      <c r="J29" s="75"/>
      <c r="K29" s="1055">
        <f t="shared" si="0"/>
        <v>0</v>
      </c>
      <c r="L29" s="1055">
        <f t="shared" si="1"/>
        <v>0</v>
      </c>
      <c r="M29" s="1055">
        <f t="shared" si="2"/>
        <v>0</v>
      </c>
      <c r="N29" s="1055">
        <f t="shared" si="3"/>
        <v>0</v>
      </c>
      <c r="O29" s="1056">
        <f t="shared" si="4"/>
        <v>0</v>
      </c>
      <c r="P29" s="73">
        <f t="shared" si="5"/>
        <v>0</v>
      </c>
      <c r="Q29" s="62"/>
    </row>
    <row r="30" spans="1:17" s="59" customFormat="1" ht="18" customHeight="1" x14ac:dyDescent="0.2">
      <c r="A30" s="76" t="s">
        <v>1075</v>
      </c>
      <c r="B30" s="334" t="s">
        <v>1076</v>
      </c>
      <c r="C30" s="334" t="s">
        <v>118</v>
      </c>
      <c r="D30" s="842">
        <v>469.3</v>
      </c>
      <c r="E30" s="75"/>
      <c r="F30" s="75"/>
      <c r="G30" s="75"/>
      <c r="H30" s="75"/>
      <c r="I30" s="75"/>
      <c r="J30" s="75"/>
      <c r="K30" s="1055">
        <f t="shared" si="0"/>
        <v>0</v>
      </c>
      <c r="L30" s="1055">
        <f t="shared" si="1"/>
        <v>0</v>
      </c>
      <c r="M30" s="1055">
        <f t="shared" si="2"/>
        <v>0</v>
      </c>
      <c r="N30" s="1055">
        <f t="shared" si="3"/>
        <v>0</v>
      </c>
      <c r="O30" s="1056">
        <f t="shared" si="4"/>
        <v>0</v>
      </c>
      <c r="P30" s="73">
        <f t="shared" si="5"/>
        <v>0</v>
      </c>
      <c r="Q30" s="62"/>
    </row>
    <row r="31" spans="1:17" s="59" customFormat="1" ht="18" customHeight="1" x14ac:dyDescent="0.2">
      <c r="A31" s="336" t="s">
        <v>1077</v>
      </c>
      <c r="B31" s="334" t="s">
        <v>1076</v>
      </c>
      <c r="C31" s="334" t="s">
        <v>118</v>
      </c>
      <c r="D31" s="842">
        <v>44.55</v>
      </c>
      <c r="E31" s="75"/>
      <c r="F31" s="75"/>
      <c r="G31" s="75"/>
      <c r="H31" s="75"/>
      <c r="I31" s="75"/>
      <c r="J31" s="75"/>
      <c r="K31" s="1055">
        <f t="shared" si="0"/>
        <v>0</v>
      </c>
      <c r="L31" s="1055">
        <f t="shared" si="1"/>
        <v>0</v>
      </c>
      <c r="M31" s="1055">
        <f t="shared" si="2"/>
        <v>0</v>
      </c>
      <c r="N31" s="1055">
        <f t="shared" si="3"/>
        <v>0</v>
      </c>
      <c r="O31" s="1056">
        <f t="shared" si="4"/>
        <v>0</v>
      </c>
      <c r="P31" s="73">
        <f t="shared" si="5"/>
        <v>0</v>
      </c>
      <c r="Q31" s="62"/>
    </row>
    <row r="32" spans="1:17" s="59" customFormat="1" ht="18" customHeight="1" x14ac:dyDescent="0.2">
      <c r="A32" s="76" t="s">
        <v>1078</v>
      </c>
      <c r="B32" s="334" t="s">
        <v>1079</v>
      </c>
      <c r="C32" s="334" t="s">
        <v>118</v>
      </c>
      <c r="D32" s="842">
        <v>276.58</v>
      </c>
      <c r="E32" s="75"/>
      <c r="F32" s="75"/>
      <c r="G32" s="75"/>
      <c r="H32" s="75"/>
      <c r="I32" s="75"/>
      <c r="J32" s="75"/>
      <c r="K32" s="1055">
        <f t="shared" si="0"/>
        <v>0</v>
      </c>
      <c r="L32" s="1055">
        <f t="shared" si="1"/>
        <v>0</v>
      </c>
      <c r="M32" s="1055">
        <f t="shared" si="2"/>
        <v>0</v>
      </c>
      <c r="N32" s="1055">
        <f t="shared" si="3"/>
        <v>0</v>
      </c>
      <c r="O32" s="1056">
        <f t="shared" si="4"/>
        <v>0</v>
      </c>
      <c r="P32" s="73">
        <f t="shared" si="5"/>
        <v>0</v>
      </c>
      <c r="Q32" s="62"/>
    </row>
    <row r="33" spans="1:17" s="59" customFormat="1" ht="18" customHeight="1" x14ac:dyDescent="0.2">
      <c r="A33" s="336" t="s">
        <v>1080</v>
      </c>
      <c r="B33" s="334" t="s">
        <v>1081</v>
      </c>
      <c r="C33" s="334" t="s">
        <v>118</v>
      </c>
      <c r="D33" s="842">
        <v>747.47</v>
      </c>
      <c r="E33" s="75"/>
      <c r="F33" s="75"/>
      <c r="G33" s="75"/>
      <c r="H33" s="75"/>
      <c r="I33" s="75"/>
      <c r="J33" s="75"/>
      <c r="K33" s="1055">
        <f t="shared" si="0"/>
        <v>0</v>
      </c>
      <c r="L33" s="1055">
        <f t="shared" si="1"/>
        <v>0</v>
      </c>
      <c r="M33" s="1055">
        <f t="shared" si="2"/>
        <v>0</v>
      </c>
      <c r="N33" s="1055">
        <f t="shared" si="3"/>
        <v>0</v>
      </c>
      <c r="O33" s="1056">
        <f t="shared" si="4"/>
        <v>0</v>
      </c>
      <c r="P33" s="73">
        <f t="shared" si="5"/>
        <v>0</v>
      </c>
      <c r="Q33" s="62"/>
    </row>
    <row r="34" spans="1:17" s="59" customFormat="1" ht="18" customHeight="1" x14ac:dyDescent="0.2">
      <c r="A34" s="76" t="s">
        <v>1082</v>
      </c>
      <c r="B34" s="334" t="s">
        <v>1083</v>
      </c>
      <c r="C34" s="334" t="s">
        <v>118</v>
      </c>
      <c r="D34" s="842">
        <v>417.25</v>
      </c>
      <c r="E34" s="75"/>
      <c r="F34" s="75"/>
      <c r="G34" s="75"/>
      <c r="H34" s="75"/>
      <c r="I34" s="75"/>
      <c r="J34" s="75"/>
      <c r="K34" s="1055">
        <f t="shared" si="0"/>
        <v>0</v>
      </c>
      <c r="L34" s="1055">
        <f t="shared" si="1"/>
        <v>0</v>
      </c>
      <c r="M34" s="1055">
        <f t="shared" si="2"/>
        <v>0</v>
      </c>
      <c r="N34" s="1055">
        <f t="shared" si="3"/>
        <v>0</v>
      </c>
      <c r="O34" s="1056">
        <f t="shared" si="4"/>
        <v>0</v>
      </c>
      <c r="P34" s="73">
        <f t="shared" si="5"/>
        <v>0</v>
      </c>
      <c r="Q34" s="62"/>
    </row>
    <row r="35" spans="1:17" s="59" customFormat="1" ht="18" customHeight="1" x14ac:dyDescent="0.2">
      <c r="A35" s="336" t="s">
        <v>1084</v>
      </c>
      <c r="B35" s="334" t="s">
        <v>1085</v>
      </c>
      <c r="C35" s="334" t="s">
        <v>118</v>
      </c>
      <c r="D35" s="842">
        <v>195.25</v>
      </c>
      <c r="E35" s="94"/>
      <c r="F35" s="94"/>
      <c r="G35" s="94"/>
      <c r="H35" s="94"/>
      <c r="I35" s="94"/>
      <c r="J35" s="94"/>
      <c r="K35" s="1055">
        <f t="shared" si="0"/>
        <v>0</v>
      </c>
      <c r="L35" s="1055">
        <f t="shared" si="1"/>
        <v>0</v>
      </c>
      <c r="M35" s="1055">
        <f t="shared" si="2"/>
        <v>0</v>
      </c>
      <c r="N35" s="1055">
        <f t="shared" si="3"/>
        <v>0</v>
      </c>
      <c r="O35" s="1056">
        <f t="shared" si="4"/>
        <v>0</v>
      </c>
      <c r="P35" s="73">
        <f t="shared" si="5"/>
        <v>0</v>
      </c>
      <c r="Q35" s="62"/>
    </row>
    <row r="36" spans="1:17" s="59" customFormat="1" ht="18" customHeight="1" x14ac:dyDescent="0.2">
      <c r="A36" s="336" t="s">
        <v>1084</v>
      </c>
      <c r="B36" s="334" t="s">
        <v>1086</v>
      </c>
      <c r="C36" s="334" t="s">
        <v>118</v>
      </c>
      <c r="D36" s="842">
        <v>195.25</v>
      </c>
      <c r="E36" s="75"/>
      <c r="F36" s="75"/>
      <c r="G36" s="75"/>
      <c r="H36" s="75"/>
      <c r="I36" s="75"/>
      <c r="J36" s="75"/>
      <c r="K36" s="1055">
        <f t="shared" si="0"/>
        <v>0</v>
      </c>
      <c r="L36" s="1055">
        <f t="shared" si="1"/>
        <v>0</v>
      </c>
      <c r="M36" s="1055">
        <f t="shared" si="2"/>
        <v>0</v>
      </c>
      <c r="N36" s="1055">
        <f t="shared" si="3"/>
        <v>0</v>
      </c>
      <c r="O36" s="1056">
        <f t="shared" si="4"/>
        <v>0</v>
      </c>
      <c r="P36" s="73">
        <f t="shared" si="5"/>
        <v>0</v>
      </c>
      <c r="Q36" s="62"/>
    </row>
    <row r="37" spans="1:17" s="59" customFormat="1" ht="18" customHeight="1" x14ac:dyDescent="0.2">
      <c r="A37" s="336" t="s">
        <v>1084</v>
      </c>
      <c r="B37" s="334" t="s">
        <v>1087</v>
      </c>
      <c r="C37" s="334" t="s">
        <v>118</v>
      </c>
      <c r="D37" s="842">
        <v>195.25</v>
      </c>
      <c r="E37" s="75"/>
      <c r="F37" s="75"/>
      <c r="G37" s="75"/>
      <c r="H37" s="75"/>
      <c r="I37" s="75"/>
      <c r="J37" s="75"/>
      <c r="K37" s="1055">
        <f t="shared" si="0"/>
        <v>0</v>
      </c>
      <c r="L37" s="1055">
        <f t="shared" si="1"/>
        <v>0</v>
      </c>
      <c r="M37" s="1055">
        <f t="shared" si="2"/>
        <v>0</v>
      </c>
      <c r="N37" s="1055">
        <f t="shared" si="3"/>
        <v>0</v>
      </c>
      <c r="O37" s="1056">
        <f t="shared" si="4"/>
        <v>0</v>
      </c>
      <c r="P37" s="73">
        <f t="shared" si="5"/>
        <v>0</v>
      </c>
      <c r="Q37" s="62"/>
    </row>
    <row r="38" spans="1:17" s="59" customFormat="1" ht="18" customHeight="1" x14ac:dyDescent="0.2">
      <c r="A38" s="336" t="s">
        <v>1084</v>
      </c>
      <c r="B38" s="334" t="s">
        <v>1088</v>
      </c>
      <c r="C38" s="334" t="s">
        <v>118</v>
      </c>
      <c r="D38" s="842">
        <v>195.25</v>
      </c>
      <c r="E38" s="75"/>
      <c r="F38" s="75"/>
      <c r="G38" s="75"/>
      <c r="H38" s="75"/>
      <c r="I38" s="75"/>
      <c r="J38" s="75"/>
      <c r="K38" s="1055">
        <f t="shared" si="0"/>
        <v>0</v>
      </c>
      <c r="L38" s="1055">
        <f t="shared" si="1"/>
        <v>0</v>
      </c>
      <c r="M38" s="1055">
        <f t="shared" si="2"/>
        <v>0</v>
      </c>
      <c r="N38" s="1055">
        <f t="shared" si="3"/>
        <v>0</v>
      </c>
      <c r="O38" s="1056">
        <f t="shared" si="4"/>
        <v>0</v>
      </c>
      <c r="P38" s="73">
        <f t="shared" si="5"/>
        <v>0</v>
      </c>
      <c r="Q38" s="62"/>
    </row>
    <row r="39" spans="1:17" s="59" customFormat="1" ht="18" customHeight="1" x14ac:dyDescent="0.2">
      <c r="A39" s="336" t="s">
        <v>116</v>
      </c>
      <c r="B39" s="334" t="s">
        <v>117</v>
      </c>
      <c r="C39" s="334" t="s">
        <v>118</v>
      </c>
      <c r="D39" s="842">
        <v>691.74</v>
      </c>
      <c r="E39" s="75"/>
      <c r="F39" s="75"/>
      <c r="G39" s="75"/>
      <c r="H39" s="75"/>
      <c r="I39" s="75"/>
      <c r="J39" s="75"/>
      <c r="K39" s="1055">
        <f t="shared" si="0"/>
        <v>0</v>
      </c>
      <c r="L39" s="1055">
        <f t="shared" si="1"/>
        <v>0</v>
      </c>
      <c r="M39" s="1055">
        <f t="shared" si="2"/>
        <v>0</v>
      </c>
      <c r="N39" s="1055">
        <f t="shared" si="3"/>
        <v>0</v>
      </c>
      <c r="O39" s="1056">
        <f t="shared" si="4"/>
        <v>0</v>
      </c>
      <c r="P39" s="73">
        <f t="shared" si="5"/>
        <v>0</v>
      </c>
      <c r="Q39" s="62"/>
    </row>
    <row r="40" spans="1:17" s="59" customFormat="1" ht="18" customHeight="1" x14ac:dyDescent="0.2">
      <c r="A40" s="336" t="s">
        <v>119</v>
      </c>
      <c r="B40" s="334" t="s">
        <v>120</v>
      </c>
      <c r="C40" s="334" t="s">
        <v>118</v>
      </c>
      <c r="D40" s="842">
        <v>800.3</v>
      </c>
      <c r="E40" s="75"/>
      <c r="F40" s="75"/>
      <c r="G40" s="75"/>
      <c r="H40" s="75"/>
      <c r="I40" s="75"/>
      <c r="J40" s="75"/>
      <c r="K40" s="1055">
        <f t="shared" si="0"/>
        <v>0</v>
      </c>
      <c r="L40" s="1055">
        <f t="shared" si="1"/>
        <v>0</v>
      </c>
      <c r="M40" s="1055">
        <f t="shared" si="2"/>
        <v>0</v>
      </c>
      <c r="N40" s="1055">
        <f t="shared" si="3"/>
        <v>0</v>
      </c>
      <c r="O40" s="1056">
        <f t="shared" si="4"/>
        <v>0</v>
      </c>
      <c r="P40" s="73">
        <f t="shared" si="5"/>
        <v>0</v>
      </c>
      <c r="Q40" s="62"/>
    </row>
    <row r="41" spans="1:17" s="59" customFormat="1" ht="18" customHeight="1" x14ac:dyDescent="0.2">
      <c r="A41" s="336" t="s">
        <v>121</v>
      </c>
      <c r="B41" s="334" t="s">
        <v>122</v>
      </c>
      <c r="C41" s="334" t="s">
        <v>118</v>
      </c>
      <c r="D41" s="842">
        <v>759.83</v>
      </c>
      <c r="E41" s="75"/>
      <c r="F41" s="75"/>
      <c r="G41" s="75"/>
      <c r="H41" s="75"/>
      <c r="I41" s="75"/>
      <c r="J41" s="75"/>
      <c r="K41" s="1055">
        <f t="shared" si="0"/>
        <v>0</v>
      </c>
      <c r="L41" s="1055">
        <f t="shared" si="1"/>
        <v>0</v>
      </c>
      <c r="M41" s="1055">
        <f t="shared" si="2"/>
        <v>0</v>
      </c>
      <c r="N41" s="1055">
        <f t="shared" si="3"/>
        <v>0</v>
      </c>
      <c r="O41" s="1056">
        <f t="shared" si="4"/>
        <v>0</v>
      </c>
      <c r="P41" s="73">
        <f t="shared" si="5"/>
        <v>0</v>
      </c>
      <c r="Q41" s="62"/>
    </row>
    <row r="42" spans="1:17" s="59" customFormat="1" ht="18" customHeight="1" x14ac:dyDescent="0.2">
      <c r="A42" s="336" t="s">
        <v>123</v>
      </c>
      <c r="B42" s="334" t="s">
        <v>124</v>
      </c>
      <c r="C42" s="334" t="s">
        <v>118</v>
      </c>
      <c r="D42" s="842">
        <v>628.91999999999996</v>
      </c>
      <c r="E42" s="75"/>
      <c r="F42" s="75"/>
      <c r="G42" s="75"/>
      <c r="H42" s="75"/>
      <c r="I42" s="75"/>
      <c r="J42" s="75"/>
      <c r="K42" s="1055">
        <f t="shared" si="0"/>
        <v>0</v>
      </c>
      <c r="L42" s="1055">
        <f t="shared" si="1"/>
        <v>0</v>
      </c>
      <c r="M42" s="1055">
        <f t="shared" si="2"/>
        <v>0</v>
      </c>
      <c r="N42" s="1055">
        <f t="shared" si="3"/>
        <v>0</v>
      </c>
      <c r="O42" s="1056">
        <f t="shared" si="4"/>
        <v>0</v>
      </c>
      <c r="P42" s="73">
        <f t="shared" si="5"/>
        <v>0</v>
      </c>
      <c r="Q42" s="62"/>
    </row>
    <row r="43" spans="1:17" s="59" customFormat="1" ht="18" customHeight="1" x14ac:dyDescent="0.2">
      <c r="A43" s="290" t="s">
        <v>1089</v>
      </c>
      <c r="B43" s="334" t="s">
        <v>1090</v>
      </c>
      <c r="C43" s="334" t="s">
        <v>126</v>
      </c>
      <c r="D43" s="842">
        <v>267.92</v>
      </c>
      <c r="E43" s="75"/>
      <c r="F43" s="94"/>
      <c r="G43" s="94"/>
      <c r="H43" s="94"/>
      <c r="I43" s="94"/>
      <c r="J43" s="94"/>
      <c r="K43" s="1055">
        <f t="shared" si="0"/>
        <v>0</v>
      </c>
      <c r="L43" s="1055">
        <f t="shared" si="1"/>
        <v>0</v>
      </c>
      <c r="M43" s="1055">
        <f t="shared" si="2"/>
        <v>0</v>
      </c>
      <c r="N43" s="1055">
        <f t="shared" si="3"/>
        <v>0</v>
      </c>
      <c r="O43" s="1056">
        <f t="shared" si="4"/>
        <v>0</v>
      </c>
      <c r="P43" s="73">
        <f t="shared" si="5"/>
        <v>0</v>
      </c>
      <c r="Q43" s="62"/>
    </row>
    <row r="44" spans="1:17" s="59" customFormat="1" ht="18" customHeight="1" x14ac:dyDescent="0.2">
      <c r="A44" s="336" t="s">
        <v>1091</v>
      </c>
      <c r="B44" s="334" t="s">
        <v>1092</v>
      </c>
      <c r="C44" s="334" t="s">
        <v>126</v>
      </c>
      <c r="D44" s="842">
        <v>256.62</v>
      </c>
      <c r="E44" s="75"/>
      <c r="F44" s="75"/>
      <c r="G44" s="75"/>
      <c r="H44" s="75"/>
      <c r="I44" s="75"/>
      <c r="J44" s="75"/>
      <c r="K44" s="1055">
        <f t="shared" si="0"/>
        <v>0</v>
      </c>
      <c r="L44" s="1055">
        <f t="shared" si="1"/>
        <v>0</v>
      </c>
      <c r="M44" s="1055">
        <f t="shared" si="2"/>
        <v>0</v>
      </c>
      <c r="N44" s="1055">
        <f t="shared" si="3"/>
        <v>0</v>
      </c>
      <c r="O44" s="1056">
        <f t="shared" si="4"/>
        <v>0</v>
      </c>
      <c r="P44" s="73">
        <f t="shared" si="5"/>
        <v>0</v>
      </c>
      <c r="Q44" s="62"/>
    </row>
    <row r="45" spans="1:17" s="59" customFormat="1" ht="18" customHeight="1" x14ac:dyDescent="0.2">
      <c r="A45" s="336" t="s">
        <v>1091</v>
      </c>
      <c r="B45" s="334" t="s">
        <v>1065</v>
      </c>
      <c r="C45" s="334" t="s">
        <v>126</v>
      </c>
      <c r="D45" s="842">
        <v>94.56</v>
      </c>
      <c r="E45" s="75"/>
      <c r="F45" s="75"/>
      <c r="G45" s="75"/>
      <c r="H45" s="75"/>
      <c r="I45" s="75"/>
      <c r="J45" s="75"/>
      <c r="K45" s="1055">
        <f t="shared" ref="K45:K76" si="6">D45*F45*$C$5</f>
        <v>0</v>
      </c>
      <c r="L45" s="1055">
        <f t="shared" ref="L45:L76" si="7">D45*G45*$C$6</f>
        <v>0</v>
      </c>
      <c r="M45" s="1055">
        <f t="shared" ref="M45:M76" si="8">H45*D45*$C$8</f>
        <v>0</v>
      </c>
      <c r="N45" s="1055">
        <f t="shared" ref="N45:N76" si="9">D45*I45*$C$7</f>
        <v>0</v>
      </c>
      <c r="O45" s="1056">
        <f t="shared" ref="O45:O76" si="10">D45*J45*$C$9</f>
        <v>0</v>
      </c>
      <c r="P45" s="73">
        <f t="shared" si="5"/>
        <v>0</v>
      </c>
      <c r="Q45" s="62"/>
    </row>
    <row r="46" spans="1:17" s="59" customFormat="1" ht="18" customHeight="1" x14ac:dyDescent="0.2">
      <c r="A46" s="336" t="s">
        <v>1091</v>
      </c>
      <c r="B46" s="334" t="s">
        <v>1093</v>
      </c>
      <c r="C46" s="334" t="s">
        <v>126</v>
      </c>
      <c r="D46" s="842">
        <v>488.62</v>
      </c>
      <c r="E46" s="75"/>
      <c r="F46" s="75"/>
      <c r="G46" s="75"/>
      <c r="H46" s="75"/>
      <c r="I46" s="75"/>
      <c r="J46" s="75"/>
      <c r="K46" s="1055">
        <f t="shared" si="6"/>
        <v>0</v>
      </c>
      <c r="L46" s="1055">
        <f t="shared" si="7"/>
        <v>0</v>
      </c>
      <c r="M46" s="1055">
        <f t="shared" si="8"/>
        <v>0</v>
      </c>
      <c r="N46" s="1055">
        <f t="shared" si="9"/>
        <v>0</v>
      </c>
      <c r="O46" s="1056">
        <f t="shared" si="10"/>
        <v>0</v>
      </c>
      <c r="P46" s="73">
        <f t="shared" si="5"/>
        <v>0</v>
      </c>
      <c r="Q46" s="62"/>
    </row>
    <row r="47" spans="1:17" s="59" customFormat="1" ht="18" customHeight="1" x14ac:dyDescent="0.2">
      <c r="A47" s="76" t="s">
        <v>1067</v>
      </c>
      <c r="B47" s="334" t="s">
        <v>1094</v>
      </c>
      <c r="C47" s="334" t="s">
        <v>126</v>
      </c>
      <c r="D47" s="842">
        <v>279.86</v>
      </c>
      <c r="E47" s="75"/>
      <c r="F47" s="75"/>
      <c r="G47" s="75"/>
      <c r="H47" s="75"/>
      <c r="I47" s="75"/>
      <c r="J47" s="75"/>
      <c r="K47" s="1055">
        <f t="shared" si="6"/>
        <v>0</v>
      </c>
      <c r="L47" s="1055">
        <f t="shared" si="7"/>
        <v>0</v>
      </c>
      <c r="M47" s="1055">
        <f t="shared" si="8"/>
        <v>0</v>
      </c>
      <c r="N47" s="1055">
        <f t="shared" si="9"/>
        <v>0</v>
      </c>
      <c r="O47" s="1056">
        <f t="shared" si="10"/>
        <v>0</v>
      </c>
      <c r="P47" s="73">
        <f t="shared" si="5"/>
        <v>0</v>
      </c>
      <c r="Q47" s="62"/>
    </row>
    <row r="48" spans="1:17" s="59" customFormat="1" ht="18" customHeight="1" x14ac:dyDescent="0.2">
      <c r="A48" s="336" t="s">
        <v>1095</v>
      </c>
      <c r="B48" s="334" t="s">
        <v>1094</v>
      </c>
      <c r="C48" s="334" t="s">
        <v>126</v>
      </c>
      <c r="D48" s="842">
        <v>88.44</v>
      </c>
      <c r="E48" s="75"/>
      <c r="F48" s="75"/>
      <c r="G48" s="75"/>
      <c r="H48" s="75"/>
      <c r="I48" s="75"/>
      <c r="J48" s="75"/>
      <c r="K48" s="1055">
        <f t="shared" si="6"/>
        <v>0</v>
      </c>
      <c r="L48" s="1055">
        <f t="shared" si="7"/>
        <v>0</v>
      </c>
      <c r="M48" s="1055">
        <f t="shared" si="8"/>
        <v>0</v>
      </c>
      <c r="N48" s="1055">
        <f t="shared" si="9"/>
        <v>0</v>
      </c>
      <c r="O48" s="1056">
        <f t="shared" si="10"/>
        <v>0</v>
      </c>
      <c r="P48" s="73">
        <f t="shared" si="5"/>
        <v>0</v>
      </c>
      <c r="Q48" s="62"/>
    </row>
    <row r="49" spans="1:17" s="59" customFormat="1" ht="18" customHeight="1" x14ac:dyDescent="0.2">
      <c r="A49" s="336" t="s">
        <v>1096</v>
      </c>
      <c r="B49" s="334" t="s">
        <v>128</v>
      </c>
      <c r="C49" s="334" t="s">
        <v>126</v>
      </c>
      <c r="D49" s="842">
        <v>652.29999999999995</v>
      </c>
      <c r="E49" s="75"/>
      <c r="F49" s="75"/>
      <c r="G49" s="75"/>
      <c r="H49" s="75"/>
      <c r="I49" s="75"/>
      <c r="J49" s="75"/>
      <c r="K49" s="1055">
        <f t="shared" si="6"/>
        <v>0</v>
      </c>
      <c r="L49" s="1055">
        <f t="shared" si="7"/>
        <v>0</v>
      </c>
      <c r="M49" s="1055">
        <f t="shared" si="8"/>
        <v>0</v>
      </c>
      <c r="N49" s="1055">
        <f t="shared" si="9"/>
        <v>0</v>
      </c>
      <c r="O49" s="1056">
        <f t="shared" si="10"/>
        <v>0</v>
      </c>
      <c r="P49" s="73">
        <f t="shared" si="5"/>
        <v>0</v>
      </c>
      <c r="Q49" s="62"/>
    </row>
    <row r="50" spans="1:17" s="59" customFormat="1" ht="18" customHeight="1" x14ac:dyDescent="0.2">
      <c r="A50" s="303" t="s">
        <v>1097</v>
      </c>
      <c r="B50" s="304" t="s">
        <v>1098</v>
      </c>
      <c r="C50" s="304" t="s">
        <v>126</v>
      </c>
      <c r="D50" s="317">
        <v>72</v>
      </c>
      <c r="E50" s="305"/>
      <c r="F50" s="305"/>
      <c r="G50" s="305"/>
      <c r="H50" s="305"/>
      <c r="I50" s="305"/>
      <c r="J50" s="305"/>
      <c r="K50" s="1055">
        <f t="shared" si="6"/>
        <v>0</v>
      </c>
      <c r="L50" s="1055">
        <f t="shared" si="7"/>
        <v>0</v>
      </c>
      <c r="M50" s="1055">
        <f t="shared" si="8"/>
        <v>0</v>
      </c>
      <c r="N50" s="1055">
        <f t="shared" si="9"/>
        <v>0</v>
      </c>
      <c r="O50" s="1056">
        <f t="shared" si="10"/>
        <v>0</v>
      </c>
      <c r="P50" s="73">
        <f t="shared" si="5"/>
        <v>0</v>
      </c>
      <c r="Q50" s="62"/>
    </row>
    <row r="51" spans="1:17" s="59" customFormat="1" ht="18" customHeight="1" x14ac:dyDescent="0.2">
      <c r="A51" s="336" t="s">
        <v>1097</v>
      </c>
      <c r="B51" s="334" t="s">
        <v>1098</v>
      </c>
      <c r="C51" s="334" t="s">
        <v>126</v>
      </c>
      <c r="D51" s="842">
        <v>411.1</v>
      </c>
      <c r="E51" s="75"/>
      <c r="F51" s="75"/>
      <c r="G51" s="75"/>
      <c r="H51" s="75"/>
      <c r="I51" s="75"/>
      <c r="J51" s="75"/>
      <c r="K51" s="1055">
        <f t="shared" si="6"/>
        <v>0</v>
      </c>
      <c r="L51" s="1055">
        <f t="shared" si="7"/>
        <v>0</v>
      </c>
      <c r="M51" s="1055">
        <f t="shared" si="8"/>
        <v>0</v>
      </c>
      <c r="N51" s="1055">
        <f t="shared" si="9"/>
        <v>0</v>
      </c>
      <c r="O51" s="1056">
        <f t="shared" si="10"/>
        <v>0</v>
      </c>
      <c r="P51" s="73">
        <f t="shared" si="5"/>
        <v>0</v>
      </c>
      <c r="Q51" s="62"/>
    </row>
    <row r="52" spans="1:17" s="59" customFormat="1" ht="18" customHeight="1" x14ac:dyDescent="0.2">
      <c r="A52" s="303" t="s">
        <v>1097</v>
      </c>
      <c r="B52" s="304" t="s">
        <v>1098</v>
      </c>
      <c r="C52" s="304" t="s">
        <v>126</v>
      </c>
      <c r="D52" s="317">
        <v>72</v>
      </c>
      <c r="E52" s="305"/>
      <c r="F52" s="305"/>
      <c r="G52" s="305"/>
      <c r="H52" s="305"/>
      <c r="I52" s="305"/>
      <c r="J52" s="305"/>
      <c r="K52" s="1055">
        <f t="shared" si="6"/>
        <v>0</v>
      </c>
      <c r="L52" s="1055">
        <f t="shared" si="7"/>
        <v>0</v>
      </c>
      <c r="M52" s="1055">
        <f t="shared" si="8"/>
        <v>0</v>
      </c>
      <c r="N52" s="1055">
        <f t="shared" si="9"/>
        <v>0</v>
      </c>
      <c r="O52" s="1056">
        <f t="shared" si="10"/>
        <v>0</v>
      </c>
      <c r="P52" s="73">
        <f t="shared" si="5"/>
        <v>0</v>
      </c>
      <c r="Q52" s="62"/>
    </row>
    <row r="53" spans="1:17" s="59" customFormat="1" ht="18" customHeight="1" x14ac:dyDescent="0.2">
      <c r="A53" s="76" t="s">
        <v>1070</v>
      </c>
      <c r="B53" s="334" t="s">
        <v>1099</v>
      </c>
      <c r="C53" s="334" t="s">
        <v>126</v>
      </c>
      <c r="D53" s="842">
        <v>268.14</v>
      </c>
      <c r="E53" s="75"/>
      <c r="F53" s="75"/>
      <c r="G53" s="75"/>
      <c r="H53" s="75"/>
      <c r="I53" s="75"/>
      <c r="J53" s="75"/>
      <c r="K53" s="1055">
        <f t="shared" si="6"/>
        <v>0</v>
      </c>
      <c r="L53" s="1055">
        <f t="shared" si="7"/>
        <v>0</v>
      </c>
      <c r="M53" s="1055">
        <f t="shared" si="8"/>
        <v>0</v>
      </c>
      <c r="N53" s="1055">
        <f t="shared" si="9"/>
        <v>0</v>
      </c>
      <c r="O53" s="1056">
        <f t="shared" si="10"/>
        <v>0</v>
      </c>
      <c r="P53" s="73">
        <f t="shared" si="5"/>
        <v>0</v>
      </c>
      <c r="Q53" s="62"/>
    </row>
    <row r="54" spans="1:17" s="59" customFormat="1" ht="18" customHeight="1" x14ac:dyDescent="0.2">
      <c r="A54" s="336" t="s">
        <v>1100</v>
      </c>
      <c r="B54" s="334" t="s">
        <v>1101</v>
      </c>
      <c r="C54" s="334" t="s">
        <v>126</v>
      </c>
      <c r="D54" s="842">
        <v>529.97</v>
      </c>
      <c r="E54" s="75"/>
      <c r="F54" s="75"/>
      <c r="G54" s="75"/>
      <c r="H54" s="75"/>
      <c r="I54" s="75"/>
      <c r="J54" s="75"/>
      <c r="K54" s="1055">
        <f t="shared" si="6"/>
        <v>0</v>
      </c>
      <c r="L54" s="1055">
        <f t="shared" si="7"/>
        <v>0</v>
      </c>
      <c r="M54" s="1055">
        <f t="shared" si="8"/>
        <v>0</v>
      </c>
      <c r="N54" s="1055">
        <f t="shared" si="9"/>
        <v>0</v>
      </c>
      <c r="O54" s="1056">
        <f t="shared" si="10"/>
        <v>0</v>
      </c>
      <c r="P54" s="73">
        <f t="shared" si="5"/>
        <v>0</v>
      </c>
      <c r="Q54" s="62"/>
    </row>
    <row r="55" spans="1:17" s="59" customFormat="1" ht="18" customHeight="1" x14ac:dyDescent="0.2">
      <c r="A55" s="336" t="s">
        <v>1100</v>
      </c>
      <c r="B55" s="334" t="s">
        <v>1065</v>
      </c>
      <c r="C55" s="334" t="s">
        <v>126</v>
      </c>
      <c r="D55" s="842">
        <v>94.56</v>
      </c>
      <c r="E55" s="75"/>
      <c r="F55" s="75"/>
      <c r="G55" s="75"/>
      <c r="H55" s="75"/>
      <c r="I55" s="75"/>
      <c r="J55" s="75"/>
      <c r="K55" s="1055">
        <f t="shared" si="6"/>
        <v>0</v>
      </c>
      <c r="L55" s="1055">
        <f t="shared" si="7"/>
        <v>0</v>
      </c>
      <c r="M55" s="1055">
        <f t="shared" si="8"/>
        <v>0</v>
      </c>
      <c r="N55" s="1055">
        <f t="shared" si="9"/>
        <v>0</v>
      </c>
      <c r="O55" s="1056">
        <f t="shared" si="10"/>
        <v>0</v>
      </c>
      <c r="P55" s="73">
        <f t="shared" si="5"/>
        <v>0</v>
      </c>
      <c r="Q55" s="62"/>
    </row>
    <row r="56" spans="1:17" s="59" customFormat="1" ht="18" customHeight="1" x14ac:dyDescent="0.2">
      <c r="A56" s="336" t="s">
        <v>1100</v>
      </c>
      <c r="B56" s="334" t="s">
        <v>1102</v>
      </c>
      <c r="C56" s="334" t="s">
        <v>126</v>
      </c>
      <c r="D56" s="842">
        <v>519.97</v>
      </c>
      <c r="E56" s="75"/>
      <c r="F56" s="75"/>
      <c r="G56" s="75"/>
      <c r="H56" s="75"/>
      <c r="I56" s="75"/>
      <c r="J56" s="75"/>
      <c r="K56" s="1055">
        <f t="shared" si="6"/>
        <v>0</v>
      </c>
      <c r="L56" s="1055">
        <f t="shared" si="7"/>
        <v>0</v>
      </c>
      <c r="M56" s="1055">
        <f t="shared" si="8"/>
        <v>0</v>
      </c>
      <c r="N56" s="1055">
        <f t="shared" si="9"/>
        <v>0</v>
      </c>
      <c r="O56" s="1056">
        <f t="shared" si="10"/>
        <v>0</v>
      </c>
      <c r="P56" s="73">
        <f t="shared" si="5"/>
        <v>0</v>
      </c>
      <c r="Q56" s="62"/>
    </row>
    <row r="57" spans="1:17" s="59" customFormat="1" ht="18" customHeight="1" x14ac:dyDescent="0.2">
      <c r="A57" s="76" t="s">
        <v>1075</v>
      </c>
      <c r="B57" s="334" t="s">
        <v>1103</v>
      </c>
      <c r="C57" s="334" t="s">
        <v>126</v>
      </c>
      <c r="D57" s="842">
        <v>469.84</v>
      </c>
      <c r="E57" s="75"/>
      <c r="F57" s="75"/>
      <c r="G57" s="75"/>
      <c r="H57" s="75"/>
      <c r="I57" s="75"/>
      <c r="J57" s="75"/>
      <c r="K57" s="1055">
        <f t="shared" si="6"/>
        <v>0</v>
      </c>
      <c r="L57" s="1055">
        <f t="shared" si="7"/>
        <v>0</v>
      </c>
      <c r="M57" s="1055">
        <f t="shared" si="8"/>
        <v>0</v>
      </c>
      <c r="N57" s="1055">
        <f t="shared" si="9"/>
        <v>0</v>
      </c>
      <c r="O57" s="1056">
        <f t="shared" si="10"/>
        <v>0</v>
      </c>
      <c r="P57" s="73">
        <f t="shared" si="5"/>
        <v>0</v>
      </c>
      <c r="Q57" s="62"/>
    </row>
    <row r="58" spans="1:17" s="59" customFormat="1" ht="18" customHeight="1" x14ac:dyDescent="0.2">
      <c r="A58" s="336" t="s">
        <v>1104</v>
      </c>
      <c r="B58" s="334" t="s">
        <v>1105</v>
      </c>
      <c r="C58" s="334" t="s">
        <v>126</v>
      </c>
      <c r="D58" s="842">
        <v>43.75</v>
      </c>
      <c r="E58" s="75"/>
      <c r="F58" s="75"/>
      <c r="G58" s="75"/>
      <c r="H58" s="75"/>
      <c r="I58" s="75"/>
      <c r="J58" s="75"/>
      <c r="K58" s="1055">
        <f t="shared" si="6"/>
        <v>0</v>
      </c>
      <c r="L58" s="1055">
        <f t="shared" si="7"/>
        <v>0</v>
      </c>
      <c r="M58" s="1055">
        <f t="shared" si="8"/>
        <v>0</v>
      </c>
      <c r="N58" s="1055">
        <f t="shared" si="9"/>
        <v>0</v>
      </c>
      <c r="O58" s="1056">
        <f t="shared" si="10"/>
        <v>0</v>
      </c>
      <c r="P58" s="73">
        <f t="shared" si="5"/>
        <v>0</v>
      </c>
      <c r="Q58" s="62"/>
    </row>
    <row r="59" spans="1:17" s="59" customFormat="1" ht="18" customHeight="1" x14ac:dyDescent="0.2">
      <c r="A59" s="336" t="s">
        <v>1106</v>
      </c>
      <c r="B59" s="334" t="s">
        <v>1107</v>
      </c>
      <c r="C59" s="334" t="s">
        <v>126</v>
      </c>
      <c r="D59" s="842">
        <v>44.24</v>
      </c>
      <c r="E59" s="75"/>
      <c r="F59" s="75"/>
      <c r="G59" s="75"/>
      <c r="H59" s="75"/>
      <c r="I59" s="75"/>
      <c r="J59" s="75"/>
      <c r="K59" s="1055">
        <f t="shared" si="6"/>
        <v>0</v>
      </c>
      <c r="L59" s="1055">
        <f t="shared" si="7"/>
        <v>0</v>
      </c>
      <c r="M59" s="1055">
        <f t="shared" si="8"/>
        <v>0</v>
      </c>
      <c r="N59" s="1055">
        <f t="shared" si="9"/>
        <v>0</v>
      </c>
      <c r="O59" s="1056">
        <f t="shared" si="10"/>
        <v>0</v>
      </c>
      <c r="P59" s="73">
        <f t="shared" si="5"/>
        <v>0</v>
      </c>
      <c r="Q59" s="62"/>
    </row>
    <row r="60" spans="1:17" s="59" customFormat="1" ht="18" customHeight="1" x14ac:dyDescent="0.2">
      <c r="A60" s="336" t="s">
        <v>1108</v>
      </c>
      <c r="B60" s="334" t="s">
        <v>131</v>
      </c>
      <c r="C60" s="334" t="s">
        <v>126</v>
      </c>
      <c r="D60" s="842">
        <v>731.48</v>
      </c>
      <c r="E60" s="75"/>
      <c r="F60" s="75"/>
      <c r="G60" s="75"/>
      <c r="H60" s="75"/>
      <c r="I60" s="75"/>
      <c r="J60" s="75"/>
      <c r="K60" s="1055">
        <f t="shared" si="6"/>
        <v>0</v>
      </c>
      <c r="L60" s="1055">
        <f t="shared" si="7"/>
        <v>0</v>
      </c>
      <c r="M60" s="1055">
        <f t="shared" si="8"/>
        <v>0</v>
      </c>
      <c r="N60" s="1055">
        <f t="shared" si="9"/>
        <v>0</v>
      </c>
      <c r="O60" s="1056">
        <f t="shared" si="10"/>
        <v>0</v>
      </c>
      <c r="P60" s="73">
        <f t="shared" si="5"/>
        <v>0</v>
      </c>
      <c r="Q60" s="62"/>
    </row>
    <row r="61" spans="1:17" s="59" customFormat="1" ht="18" customHeight="1" x14ac:dyDescent="0.2">
      <c r="A61" s="303" t="s">
        <v>1109</v>
      </c>
      <c r="B61" s="304" t="s">
        <v>1110</v>
      </c>
      <c r="C61" s="304" t="s">
        <v>126</v>
      </c>
      <c r="D61" s="317">
        <v>72</v>
      </c>
      <c r="E61" s="305"/>
      <c r="F61" s="305"/>
      <c r="G61" s="305"/>
      <c r="H61" s="305"/>
      <c r="I61" s="305"/>
      <c r="J61" s="305"/>
      <c r="K61" s="1055">
        <f t="shared" si="6"/>
        <v>0</v>
      </c>
      <c r="L61" s="1055">
        <f t="shared" si="7"/>
        <v>0</v>
      </c>
      <c r="M61" s="1055">
        <f t="shared" si="8"/>
        <v>0</v>
      </c>
      <c r="N61" s="1055">
        <f t="shared" si="9"/>
        <v>0</v>
      </c>
      <c r="O61" s="1056">
        <f t="shared" si="10"/>
        <v>0</v>
      </c>
      <c r="P61" s="73">
        <f t="shared" si="5"/>
        <v>0</v>
      </c>
      <c r="Q61" s="62"/>
    </row>
    <row r="62" spans="1:17" s="59" customFormat="1" ht="18" customHeight="1" x14ac:dyDescent="0.2">
      <c r="A62" s="336" t="s">
        <v>1109</v>
      </c>
      <c r="B62" s="334" t="s">
        <v>1110</v>
      </c>
      <c r="C62" s="334" t="s">
        <v>126</v>
      </c>
      <c r="D62" s="842">
        <v>425.64</v>
      </c>
      <c r="E62" s="75"/>
      <c r="F62" s="75"/>
      <c r="G62" s="75"/>
      <c r="H62" s="75"/>
      <c r="I62" s="75"/>
      <c r="J62" s="75"/>
      <c r="K62" s="1055">
        <f t="shared" si="6"/>
        <v>0</v>
      </c>
      <c r="L62" s="1055">
        <f t="shared" si="7"/>
        <v>0</v>
      </c>
      <c r="M62" s="1055">
        <f t="shared" si="8"/>
        <v>0</v>
      </c>
      <c r="N62" s="1055">
        <f t="shared" si="9"/>
        <v>0</v>
      </c>
      <c r="O62" s="1056">
        <f t="shared" si="10"/>
        <v>0</v>
      </c>
      <c r="P62" s="73">
        <f t="shared" si="5"/>
        <v>0</v>
      </c>
      <c r="Q62" s="62"/>
    </row>
    <row r="63" spans="1:17" s="59" customFormat="1" ht="18" customHeight="1" x14ac:dyDescent="0.2">
      <c r="A63" s="303" t="s">
        <v>1109</v>
      </c>
      <c r="B63" s="304" t="s">
        <v>1110</v>
      </c>
      <c r="C63" s="304" t="s">
        <v>126</v>
      </c>
      <c r="D63" s="317">
        <v>72</v>
      </c>
      <c r="E63" s="305"/>
      <c r="F63" s="305"/>
      <c r="G63" s="305"/>
      <c r="H63" s="305"/>
      <c r="I63" s="305"/>
      <c r="J63" s="305"/>
      <c r="K63" s="1055">
        <f t="shared" si="6"/>
        <v>0</v>
      </c>
      <c r="L63" s="1055">
        <f t="shared" si="7"/>
        <v>0</v>
      </c>
      <c r="M63" s="1055">
        <f t="shared" si="8"/>
        <v>0</v>
      </c>
      <c r="N63" s="1055">
        <f t="shared" si="9"/>
        <v>0</v>
      </c>
      <c r="O63" s="1056">
        <f t="shared" si="10"/>
        <v>0</v>
      </c>
      <c r="P63" s="73">
        <f t="shared" si="5"/>
        <v>0</v>
      </c>
      <c r="Q63" s="62"/>
    </row>
    <row r="64" spans="1:17" s="59" customFormat="1" ht="18" customHeight="1" x14ac:dyDescent="0.2">
      <c r="A64" s="76" t="s">
        <v>1078</v>
      </c>
      <c r="B64" s="334" t="s">
        <v>1111</v>
      </c>
      <c r="C64" s="334" t="s">
        <v>126</v>
      </c>
      <c r="D64" s="842">
        <v>178.37</v>
      </c>
      <c r="E64" s="75"/>
      <c r="F64" s="75"/>
      <c r="G64" s="75"/>
      <c r="H64" s="75"/>
      <c r="I64" s="75"/>
      <c r="J64" s="75"/>
      <c r="K64" s="1055">
        <f t="shared" si="6"/>
        <v>0</v>
      </c>
      <c r="L64" s="1055">
        <f t="shared" si="7"/>
        <v>0</v>
      </c>
      <c r="M64" s="1055">
        <f t="shared" si="8"/>
        <v>0</v>
      </c>
      <c r="N64" s="1055">
        <f t="shared" si="9"/>
        <v>0</v>
      </c>
      <c r="O64" s="1056">
        <f t="shared" si="10"/>
        <v>0</v>
      </c>
      <c r="P64" s="73">
        <f t="shared" si="5"/>
        <v>0</v>
      </c>
      <c r="Q64" s="62"/>
    </row>
    <row r="65" spans="1:17" s="59" customFormat="1" ht="18" customHeight="1" x14ac:dyDescent="0.2">
      <c r="A65" s="336" t="s">
        <v>1112</v>
      </c>
      <c r="B65" s="334" t="s">
        <v>1113</v>
      </c>
      <c r="C65" s="334" t="s">
        <v>126</v>
      </c>
      <c r="D65" s="842">
        <v>627.80999999999995</v>
      </c>
      <c r="E65" s="75"/>
      <c r="F65" s="75"/>
      <c r="G65" s="75"/>
      <c r="H65" s="75"/>
      <c r="I65" s="75"/>
      <c r="J65" s="75"/>
      <c r="K65" s="1055">
        <f t="shared" si="6"/>
        <v>0</v>
      </c>
      <c r="L65" s="1055">
        <f t="shared" si="7"/>
        <v>0</v>
      </c>
      <c r="M65" s="1055">
        <f t="shared" si="8"/>
        <v>0</v>
      </c>
      <c r="N65" s="1055">
        <f t="shared" si="9"/>
        <v>0</v>
      </c>
      <c r="O65" s="1056">
        <f t="shared" si="10"/>
        <v>0</v>
      </c>
      <c r="P65" s="73">
        <f t="shared" si="5"/>
        <v>0</v>
      </c>
      <c r="Q65" s="62"/>
    </row>
    <row r="66" spans="1:17" s="59" customFormat="1" ht="18" customHeight="1" x14ac:dyDescent="0.2">
      <c r="A66" s="76" t="s">
        <v>1082</v>
      </c>
      <c r="B66" s="334" t="s">
        <v>1114</v>
      </c>
      <c r="C66" s="334" t="s">
        <v>126</v>
      </c>
      <c r="D66" s="842">
        <v>282.36</v>
      </c>
      <c r="E66" s="75"/>
      <c r="F66" s="75"/>
      <c r="G66" s="75"/>
      <c r="H66" s="75"/>
      <c r="I66" s="75"/>
      <c r="J66" s="75"/>
      <c r="K66" s="1055">
        <f t="shared" si="6"/>
        <v>0</v>
      </c>
      <c r="L66" s="1055">
        <f t="shared" si="7"/>
        <v>0</v>
      </c>
      <c r="M66" s="1055">
        <f t="shared" si="8"/>
        <v>0</v>
      </c>
      <c r="N66" s="1055">
        <f t="shared" si="9"/>
        <v>0</v>
      </c>
      <c r="O66" s="1056">
        <f t="shared" si="10"/>
        <v>0</v>
      </c>
      <c r="P66" s="73">
        <f t="shared" si="5"/>
        <v>0</v>
      </c>
      <c r="Q66" s="62"/>
    </row>
    <row r="67" spans="1:17" s="59" customFormat="1" ht="18" customHeight="1" x14ac:dyDescent="0.2">
      <c r="A67" s="336" t="s">
        <v>1115</v>
      </c>
      <c r="B67" s="334" t="s">
        <v>134</v>
      </c>
      <c r="C67" s="334" t="s">
        <v>126</v>
      </c>
      <c r="D67" s="842">
        <v>652.97</v>
      </c>
      <c r="E67" s="75"/>
      <c r="F67" s="75"/>
      <c r="G67" s="75"/>
      <c r="H67" s="75"/>
      <c r="I67" s="75"/>
      <c r="J67" s="75"/>
      <c r="K67" s="1055">
        <f t="shared" si="6"/>
        <v>0</v>
      </c>
      <c r="L67" s="1055">
        <f t="shared" si="7"/>
        <v>0</v>
      </c>
      <c r="M67" s="1055">
        <f t="shared" si="8"/>
        <v>0</v>
      </c>
      <c r="N67" s="1055">
        <f t="shared" si="9"/>
        <v>0</v>
      </c>
      <c r="O67" s="1056">
        <f t="shared" si="10"/>
        <v>0</v>
      </c>
      <c r="P67" s="73">
        <f t="shared" si="5"/>
        <v>0</v>
      </c>
      <c r="Q67" s="62"/>
    </row>
    <row r="68" spans="1:17" s="59" customFormat="1" ht="18" customHeight="1" x14ac:dyDescent="0.2">
      <c r="A68" s="336" t="s">
        <v>116</v>
      </c>
      <c r="B68" s="334" t="s">
        <v>125</v>
      </c>
      <c r="C68" s="334" t="s">
        <v>126</v>
      </c>
      <c r="D68" s="842">
        <v>485.1</v>
      </c>
      <c r="E68" s="75"/>
      <c r="F68" s="75"/>
      <c r="G68" s="75"/>
      <c r="H68" s="75"/>
      <c r="I68" s="75"/>
      <c r="J68" s="75"/>
      <c r="K68" s="1055">
        <f t="shared" si="6"/>
        <v>0</v>
      </c>
      <c r="L68" s="1055">
        <f t="shared" si="7"/>
        <v>0</v>
      </c>
      <c r="M68" s="1055">
        <f t="shared" si="8"/>
        <v>0</v>
      </c>
      <c r="N68" s="1055">
        <f t="shared" si="9"/>
        <v>0</v>
      </c>
      <c r="O68" s="1056">
        <f t="shared" si="10"/>
        <v>0</v>
      </c>
      <c r="P68" s="73">
        <f t="shared" si="5"/>
        <v>0</v>
      </c>
      <c r="Q68" s="62"/>
    </row>
    <row r="69" spans="1:17" s="59" customFormat="1" ht="18" customHeight="1" x14ac:dyDescent="0.2">
      <c r="A69" s="336" t="s">
        <v>119</v>
      </c>
      <c r="B69" s="334" t="s">
        <v>129</v>
      </c>
      <c r="C69" s="334" t="s">
        <v>126</v>
      </c>
      <c r="D69" s="842">
        <v>524.51</v>
      </c>
      <c r="E69" s="75"/>
      <c r="F69" s="75"/>
      <c r="G69" s="75"/>
      <c r="H69" s="75"/>
      <c r="I69" s="75"/>
      <c r="J69" s="75"/>
      <c r="K69" s="1055">
        <f t="shared" si="6"/>
        <v>0</v>
      </c>
      <c r="L69" s="1055">
        <f t="shared" si="7"/>
        <v>0</v>
      </c>
      <c r="M69" s="1055">
        <f t="shared" si="8"/>
        <v>0</v>
      </c>
      <c r="N69" s="1055">
        <f t="shared" si="9"/>
        <v>0</v>
      </c>
      <c r="O69" s="1056">
        <f t="shared" si="10"/>
        <v>0</v>
      </c>
      <c r="P69" s="73">
        <f t="shared" si="5"/>
        <v>0</v>
      </c>
      <c r="Q69" s="62"/>
    </row>
    <row r="70" spans="1:17" s="59" customFormat="1" ht="18" customHeight="1" x14ac:dyDescent="0.2">
      <c r="A70" s="336" t="s">
        <v>121</v>
      </c>
      <c r="B70" s="334" t="s">
        <v>132</v>
      </c>
      <c r="C70" s="334" t="s">
        <v>126</v>
      </c>
      <c r="D70" s="842">
        <v>628.20000000000005</v>
      </c>
      <c r="E70" s="75"/>
      <c r="F70" s="75"/>
      <c r="G70" s="75"/>
      <c r="H70" s="75"/>
      <c r="I70" s="75"/>
      <c r="J70" s="75"/>
      <c r="K70" s="1055">
        <f t="shared" si="6"/>
        <v>0</v>
      </c>
      <c r="L70" s="1055">
        <f t="shared" si="7"/>
        <v>0</v>
      </c>
      <c r="M70" s="1055">
        <f t="shared" si="8"/>
        <v>0</v>
      </c>
      <c r="N70" s="1055">
        <f t="shared" si="9"/>
        <v>0</v>
      </c>
      <c r="O70" s="1056">
        <f t="shared" si="10"/>
        <v>0</v>
      </c>
      <c r="P70" s="73">
        <f t="shared" si="5"/>
        <v>0</v>
      </c>
      <c r="Q70" s="62"/>
    </row>
    <row r="71" spans="1:17" s="59" customFormat="1" ht="18" customHeight="1" x14ac:dyDescent="0.2">
      <c r="A71" s="336" t="s">
        <v>123</v>
      </c>
      <c r="B71" s="334" t="s">
        <v>135</v>
      </c>
      <c r="C71" s="334" t="s">
        <v>126</v>
      </c>
      <c r="D71" s="842">
        <v>477.12</v>
      </c>
      <c r="E71" s="75"/>
      <c r="F71" s="75"/>
      <c r="G71" s="75"/>
      <c r="H71" s="75"/>
      <c r="I71" s="75"/>
      <c r="J71" s="75"/>
      <c r="K71" s="1055">
        <f t="shared" si="6"/>
        <v>0</v>
      </c>
      <c r="L71" s="1055">
        <f t="shared" si="7"/>
        <v>0</v>
      </c>
      <c r="M71" s="1055">
        <f t="shared" si="8"/>
        <v>0</v>
      </c>
      <c r="N71" s="1055">
        <f t="shared" si="9"/>
        <v>0</v>
      </c>
      <c r="O71" s="1056">
        <f t="shared" si="10"/>
        <v>0</v>
      </c>
      <c r="P71" s="73">
        <f t="shared" si="5"/>
        <v>0</v>
      </c>
      <c r="Q71" s="62"/>
    </row>
    <row r="72" spans="1:17" s="59" customFormat="1" ht="18" customHeight="1" x14ac:dyDescent="0.2">
      <c r="A72" s="76" t="s">
        <v>1061</v>
      </c>
      <c r="B72" s="334" t="s">
        <v>1116</v>
      </c>
      <c r="C72" s="334" t="s">
        <v>138</v>
      </c>
      <c r="D72" s="842">
        <v>230.6</v>
      </c>
      <c r="E72" s="75"/>
      <c r="F72" s="75"/>
      <c r="G72" s="75"/>
      <c r="H72" s="75"/>
      <c r="I72" s="75"/>
      <c r="J72" s="75"/>
      <c r="K72" s="1055">
        <f t="shared" si="6"/>
        <v>0</v>
      </c>
      <c r="L72" s="1055">
        <f t="shared" si="7"/>
        <v>0</v>
      </c>
      <c r="M72" s="1055">
        <f t="shared" si="8"/>
        <v>0</v>
      </c>
      <c r="N72" s="1055">
        <f t="shared" si="9"/>
        <v>0</v>
      </c>
      <c r="O72" s="1056">
        <f t="shared" si="10"/>
        <v>0</v>
      </c>
      <c r="P72" s="73">
        <f t="shared" si="5"/>
        <v>0</v>
      </c>
      <c r="Q72" s="62"/>
    </row>
    <row r="73" spans="1:17" s="59" customFormat="1" ht="18" customHeight="1" x14ac:dyDescent="0.2">
      <c r="A73" s="336" t="s">
        <v>1117</v>
      </c>
      <c r="B73" s="334" t="s">
        <v>1118</v>
      </c>
      <c r="C73" s="334" t="s">
        <v>138</v>
      </c>
      <c r="D73" s="842">
        <v>552.91999999999996</v>
      </c>
      <c r="E73" s="75"/>
      <c r="F73" s="75"/>
      <c r="G73" s="75"/>
      <c r="H73" s="75"/>
      <c r="I73" s="75"/>
      <c r="J73" s="75"/>
      <c r="K73" s="1055">
        <f t="shared" si="6"/>
        <v>0</v>
      </c>
      <c r="L73" s="1055">
        <f t="shared" si="7"/>
        <v>0</v>
      </c>
      <c r="M73" s="1055">
        <f t="shared" si="8"/>
        <v>0</v>
      </c>
      <c r="N73" s="1055">
        <f t="shared" si="9"/>
        <v>0</v>
      </c>
      <c r="O73" s="1056">
        <f t="shared" si="10"/>
        <v>0</v>
      </c>
      <c r="P73" s="73">
        <f t="shared" si="5"/>
        <v>0</v>
      </c>
      <c r="Q73" s="62"/>
    </row>
    <row r="74" spans="1:17" s="59" customFormat="1" ht="18" customHeight="1" x14ac:dyDescent="0.2">
      <c r="A74" s="336" t="s">
        <v>1117</v>
      </c>
      <c r="B74" s="334" t="s">
        <v>1065</v>
      </c>
      <c r="C74" s="334" t="s">
        <v>138</v>
      </c>
      <c r="D74" s="842">
        <v>94.56</v>
      </c>
      <c r="E74" s="75"/>
      <c r="F74" s="75"/>
      <c r="G74" s="75"/>
      <c r="H74" s="75"/>
      <c r="I74" s="75"/>
      <c r="J74" s="75"/>
      <c r="K74" s="1055">
        <f t="shared" si="6"/>
        <v>0</v>
      </c>
      <c r="L74" s="1055">
        <f t="shared" si="7"/>
        <v>0</v>
      </c>
      <c r="M74" s="1055">
        <f t="shared" si="8"/>
        <v>0</v>
      </c>
      <c r="N74" s="1055">
        <f t="shared" si="9"/>
        <v>0</v>
      </c>
      <c r="O74" s="1056">
        <f t="shared" si="10"/>
        <v>0</v>
      </c>
      <c r="P74" s="73">
        <f t="shared" si="5"/>
        <v>0</v>
      </c>
      <c r="Q74" s="62"/>
    </row>
    <row r="75" spans="1:17" s="59" customFormat="1" ht="18" customHeight="1" x14ac:dyDescent="0.2">
      <c r="A75" s="336" t="s">
        <v>1117</v>
      </c>
      <c r="B75" s="334" t="s">
        <v>1119</v>
      </c>
      <c r="C75" s="334" t="s">
        <v>138</v>
      </c>
      <c r="D75" s="842">
        <v>552.91999999999996</v>
      </c>
      <c r="E75" s="75"/>
      <c r="F75" s="75"/>
      <c r="G75" s="75"/>
      <c r="H75" s="75"/>
      <c r="I75" s="75"/>
      <c r="J75" s="75"/>
      <c r="K75" s="1055">
        <f t="shared" si="6"/>
        <v>0</v>
      </c>
      <c r="L75" s="1055">
        <f t="shared" si="7"/>
        <v>0</v>
      </c>
      <c r="M75" s="1055">
        <f t="shared" si="8"/>
        <v>0</v>
      </c>
      <c r="N75" s="1055">
        <f t="shared" si="9"/>
        <v>0</v>
      </c>
      <c r="O75" s="1056">
        <f t="shared" si="10"/>
        <v>0</v>
      </c>
      <c r="P75" s="73">
        <f t="shared" si="5"/>
        <v>0</v>
      </c>
      <c r="Q75" s="62"/>
    </row>
    <row r="76" spans="1:17" s="59" customFormat="1" ht="18" customHeight="1" x14ac:dyDescent="0.2">
      <c r="A76" s="76" t="s">
        <v>1067</v>
      </c>
      <c r="B76" s="334" t="s">
        <v>1120</v>
      </c>
      <c r="C76" s="334" t="s">
        <v>138</v>
      </c>
      <c r="D76" s="842">
        <v>266.70999999999998</v>
      </c>
      <c r="E76" s="75"/>
      <c r="F76" s="75"/>
      <c r="G76" s="75"/>
      <c r="H76" s="75"/>
      <c r="I76" s="75"/>
      <c r="J76" s="75"/>
      <c r="K76" s="1055">
        <f t="shared" si="6"/>
        <v>0</v>
      </c>
      <c r="L76" s="1055">
        <f t="shared" si="7"/>
        <v>0</v>
      </c>
      <c r="M76" s="1055">
        <f t="shared" si="8"/>
        <v>0</v>
      </c>
      <c r="N76" s="1055">
        <f t="shared" si="9"/>
        <v>0</v>
      </c>
      <c r="O76" s="1056">
        <f t="shared" si="10"/>
        <v>0</v>
      </c>
      <c r="P76" s="73">
        <f t="shared" si="5"/>
        <v>0</v>
      </c>
      <c r="Q76" s="62"/>
    </row>
    <row r="77" spans="1:17" s="59" customFormat="1" ht="18" customHeight="1" x14ac:dyDescent="0.2">
      <c r="A77" s="336" t="s">
        <v>1069</v>
      </c>
      <c r="B77" s="334" t="s">
        <v>1120</v>
      </c>
      <c r="C77" s="334" t="s">
        <v>138</v>
      </c>
      <c r="D77" s="842">
        <v>59</v>
      </c>
      <c r="E77" s="75"/>
      <c r="F77" s="75"/>
      <c r="G77" s="75"/>
      <c r="H77" s="75"/>
      <c r="I77" s="75"/>
      <c r="J77" s="75"/>
      <c r="K77" s="1055">
        <f t="shared" ref="K77:K108" si="11">D77*F77*$C$5</f>
        <v>0</v>
      </c>
      <c r="L77" s="1055">
        <f t="shared" ref="L77:L108" si="12">D77*G77*$C$6</f>
        <v>0</v>
      </c>
      <c r="M77" s="1055">
        <f t="shared" ref="M77:M108" si="13">H77*D77*$C$8</f>
        <v>0</v>
      </c>
      <c r="N77" s="1055">
        <f t="shared" ref="N77:N108" si="14">D77*I77*$C$7</f>
        <v>0</v>
      </c>
      <c r="O77" s="1056">
        <f t="shared" ref="O77:O108" si="15">D77*J77*$C$9</f>
        <v>0</v>
      </c>
      <c r="P77" s="73">
        <f t="shared" si="5"/>
        <v>0</v>
      </c>
      <c r="Q77" s="62"/>
    </row>
    <row r="78" spans="1:17" s="59" customFormat="1" ht="18" customHeight="1" x14ac:dyDescent="0.2">
      <c r="A78" s="76" t="s">
        <v>1070</v>
      </c>
      <c r="B78" s="334" t="s">
        <v>1121</v>
      </c>
      <c r="C78" s="334" t="s">
        <v>138</v>
      </c>
      <c r="D78" s="842">
        <v>239.72</v>
      </c>
      <c r="E78" s="75"/>
      <c r="F78" s="75"/>
      <c r="G78" s="75"/>
      <c r="H78" s="75"/>
      <c r="I78" s="75"/>
      <c r="J78" s="75"/>
      <c r="K78" s="1055">
        <f t="shared" si="11"/>
        <v>0</v>
      </c>
      <c r="L78" s="1055">
        <f t="shared" si="12"/>
        <v>0</v>
      </c>
      <c r="M78" s="1055">
        <f t="shared" si="13"/>
        <v>0</v>
      </c>
      <c r="N78" s="1055">
        <f t="shared" si="14"/>
        <v>0</v>
      </c>
      <c r="O78" s="1056">
        <f t="shared" si="15"/>
        <v>0</v>
      </c>
      <c r="P78" s="73">
        <f t="shared" si="5"/>
        <v>0</v>
      </c>
      <c r="Q78" s="62"/>
    </row>
    <row r="79" spans="1:17" s="59" customFormat="1" ht="18" customHeight="1" x14ac:dyDescent="0.2">
      <c r="A79" s="336" t="s">
        <v>1122</v>
      </c>
      <c r="B79" s="334" t="s">
        <v>1123</v>
      </c>
      <c r="C79" s="334" t="s">
        <v>138</v>
      </c>
      <c r="D79" s="842">
        <v>594.95000000000005</v>
      </c>
      <c r="E79" s="75"/>
      <c r="F79" s="75"/>
      <c r="G79" s="75"/>
      <c r="H79" s="75"/>
      <c r="I79" s="75"/>
      <c r="J79" s="75"/>
      <c r="K79" s="1055">
        <f t="shared" si="11"/>
        <v>0</v>
      </c>
      <c r="L79" s="1055">
        <f t="shared" si="12"/>
        <v>0</v>
      </c>
      <c r="M79" s="1055">
        <f t="shared" si="13"/>
        <v>0</v>
      </c>
      <c r="N79" s="1055">
        <f t="shared" si="14"/>
        <v>0</v>
      </c>
      <c r="O79" s="1056">
        <f t="shared" si="15"/>
        <v>0</v>
      </c>
      <c r="P79" s="73">
        <f t="shared" ref="P79:P163" si="16">SUM(K79:O79)</f>
        <v>0</v>
      </c>
      <c r="Q79" s="62"/>
    </row>
    <row r="80" spans="1:17" s="59" customFormat="1" ht="18" customHeight="1" x14ac:dyDescent="0.2">
      <c r="A80" s="336" t="s">
        <v>1122</v>
      </c>
      <c r="B80" s="334" t="s">
        <v>1065</v>
      </c>
      <c r="C80" s="334" t="s">
        <v>138</v>
      </c>
      <c r="D80" s="842">
        <v>94.56</v>
      </c>
      <c r="E80" s="75"/>
      <c r="F80" s="75"/>
      <c r="G80" s="75"/>
      <c r="H80" s="75"/>
      <c r="I80" s="75"/>
      <c r="J80" s="75"/>
      <c r="K80" s="1055">
        <f t="shared" si="11"/>
        <v>0</v>
      </c>
      <c r="L80" s="1055">
        <f t="shared" si="12"/>
        <v>0</v>
      </c>
      <c r="M80" s="1055">
        <f t="shared" si="13"/>
        <v>0</v>
      </c>
      <c r="N80" s="1055">
        <f t="shared" si="14"/>
        <v>0</v>
      </c>
      <c r="O80" s="1056">
        <f t="shared" si="15"/>
        <v>0</v>
      </c>
      <c r="P80" s="73">
        <f t="shared" si="16"/>
        <v>0</v>
      </c>
      <c r="Q80" s="62"/>
    </row>
    <row r="81" spans="1:17" s="59" customFormat="1" ht="18" customHeight="1" x14ac:dyDescent="0.2">
      <c r="A81" s="336" t="s">
        <v>1122</v>
      </c>
      <c r="B81" s="334" t="s">
        <v>1124</v>
      </c>
      <c r="C81" s="334" t="s">
        <v>138</v>
      </c>
      <c r="D81" s="842">
        <v>594.95000000000005</v>
      </c>
      <c r="E81" s="75"/>
      <c r="F81" s="75"/>
      <c r="G81" s="75"/>
      <c r="H81" s="75"/>
      <c r="I81" s="75"/>
      <c r="J81" s="75"/>
      <c r="K81" s="1055">
        <f t="shared" si="11"/>
        <v>0</v>
      </c>
      <c r="L81" s="1055">
        <f t="shared" si="12"/>
        <v>0</v>
      </c>
      <c r="M81" s="1055">
        <f t="shared" si="13"/>
        <v>0</v>
      </c>
      <c r="N81" s="1055">
        <f t="shared" si="14"/>
        <v>0</v>
      </c>
      <c r="O81" s="1056">
        <f t="shared" si="15"/>
        <v>0</v>
      </c>
      <c r="P81" s="73">
        <f t="shared" si="16"/>
        <v>0</v>
      </c>
      <c r="Q81" s="62"/>
    </row>
    <row r="82" spans="1:17" s="59" customFormat="1" ht="18" customHeight="1" x14ac:dyDescent="0.2">
      <c r="A82" s="76" t="s">
        <v>1125</v>
      </c>
      <c r="B82" s="334" t="s">
        <v>1126</v>
      </c>
      <c r="C82" s="334" t="s">
        <v>138</v>
      </c>
      <c r="D82" s="842">
        <v>284.54000000000002</v>
      </c>
      <c r="E82" s="75"/>
      <c r="F82" s="75"/>
      <c r="G82" s="75"/>
      <c r="H82" s="75"/>
      <c r="I82" s="75"/>
      <c r="J82" s="75"/>
      <c r="K82" s="1055">
        <f t="shared" si="11"/>
        <v>0</v>
      </c>
      <c r="L82" s="1055">
        <f t="shared" si="12"/>
        <v>0</v>
      </c>
      <c r="M82" s="1055">
        <f t="shared" si="13"/>
        <v>0</v>
      </c>
      <c r="N82" s="1055">
        <f t="shared" si="14"/>
        <v>0</v>
      </c>
      <c r="O82" s="1056">
        <f t="shared" si="15"/>
        <v>0</v>
      </c>
      <c r="P82" s="73">
        <f t="shared" si="16"/>
        <v>0</v>
      </c>
      <c r="Q82" s="62"/>
    </row>
    <row r="83" spans="1:17" s="59" customFormat="1" ht="18" customHeight="1" x14ac:dyDescent="0.2">
      <c r="A83" s="336" t="s">
        <v>1077</v>
      </c>
      <c r="B83" s="334" t="s">
        <v>1126</v>
      </c>
      <c r="C83" s="334" t="s">
        <v>138</v>
      </c>
      <c r="D83" s="842">
        <v>44.15</v>
      </c>
      <c r="E83" s="75"/>
      <c r="F83" s="75"/>
      <c r="G83" s="75"/>
      <c r="H83" s="75"/>
      <c r="I83" s="75"/>
      <c r="J83" s="75"/>
      <c r="K83" s="1055">
        <f t="shared" si="11"/>
        <v>0</v>
      </c>
      <c r="L83" s="1055">
        <f t="shared" si="12"/>
        <v>0</v>
      </c>
      <c r="M83" s="1055">
        <f t="shared" si="13"/>
        <v>0</v>
      </c>
      <c r="N83" s="1055">
        <f t="shared" si="14"/>
        <v>0</v>
      </c>
      <c r="O83" s="1056">
        <f t="shared" si="15"/>
        <v>0</v>
      </c>
      <c r="P83" s="73">
        <f t="shared" si="16"/>
        <v>0</v>
      </c>
      <c r="Q83" s="62"/>
    </row>
    <row r="84" spans="1:17" s="59" customFormat="1" ht="18" customHeight="1" x14ac:dyDescent="0.2">
      <c r="A84" s="76" t="s">
        <v>1078</v>
      </c>
      <c r="B84" s="334" t="s">
        <v>1029</v>
      </c>
      <c r="C84" s="334" t="s">
        <v>138</v>
      </c>
      <c r="D84" s="842">
        <v>173.21</v>
      </c>
      <c r="E84" s="75"/>
      <c r="F84" s="75"/>
      <c r="G84" s="75"/>
      <c r="H84" s="75"/>
      <c r="I84" s="75"/>
      <c r="J84" s="75"/>
      <c r="K84" s="1055">
        <f t="shared" si="11"/>
        <v>0</v>
      </c>
      <c r="L84" s="1055">
        <f t="shared" si="12"/>
        <v>0</v>
      </c>
      <c r="M84" s="1055">
        <f t="shared" si="13"/>
        <v>0</v>
      </c>
      <c r="N84" s="1055">
        <f t="shared" si="14"/>
        <v>0</v>
      </c>
      <c r="O84" s="1056">
        <f t="shared" si="15"/>
        <v>0</v>
      </c>
      <c r="P84" s="73">
        <f t="shared" si="16"/>
        <v>0</v>
      </c>
      <c r="Q84" s="62"/>
    </row>
    <row r="85" spans="1:17" s="59" customFormat="1" ht="18" customHeight="1" x14ac:dyDescent="0.2">
      <c r="A85" s="76" t="s">
        <v>1127</v>
      </c>
      <c r="B85" s="334" t="s">
        <v>1030</v>
      </c>
      <c r="C85" s="334" t="s">
        <v>138</v>
      </c>
      <c r="D85" s="842">
        <v>293.81</v>
      </c>
      <c r="E85" s="75"/>
      <c r="F85" s="75"/>
      <c r="G85" s="75"/>
      <c r="H85" s="75"/>
      <c r="I85" s="75"/>
      <c r="J85" s="75"/>
      <c r="K85" s="1055">
        <f t="shared" si="11"/>
        <v>0</v>
      </c>
      <c r="L85" s="1055">
        <f t="shared" si="12"/>
        <v>0</v>
      </c>
      <c r="M85" s="1055">
        <f t="shared" si="13"/>
        <v>0</v>
      </c>
      <c r="N85" s="1055">
        <f t="shared" si="14"/>
        <v>0</v>
      </c>
      <c r="O85" s="1056">
        <f t="shared" si="15"/>
        <v>0</v>
      </c>
      <c r="P85" s="73">
        <f t="shared" si="16"/>
        <v>0</v>
      </c>
      <c r="Q85" s="62"/>
    </row>
    <row r="86" spans="1:17" s="59" customFormat="1" ht="18" customHeight="1" x14ac:dyDescent="0.2">
      <c r="A86" s="336" t="s">
        <v>1128</v>
      </c>
      <c r="B86" s="334" t="s">
        <v>1129</v>
      </c>
      <c r="C86" s="334" t="s">
        <v>138</v>
      </c>
      <c r="D86" s="842">
        <v>386.29</v>
      </c>
      <c r="E86" s="75"/>
      <c r="F86" s="75"/>
      <c r="G86" s="75"/>
      <c r="H86" s="75"/>
      <c r="I86" s="75"/>
      <c r="J86" s="75"/>
      <c r="K86" s="1055">
        <f t="shared" si="11"/>
        <v>0</v>
      </c>
      <c r="L86" s="1055">
        <f t="shared" si="12"/>
        <v>0</v>
      </c>
      <c r="M86" s="1055">
        <f t="shared" si="13"/>
        <v>0</v>
      </c>
      <c r="N86" s="1055">
        <f t="shared" si="14"/>
        <v>0</v>
      </c>
      <c r="O86" s="1056">
        <f t="shared" si="15"/>
        <v>0</v>
      </c>
      <c r="P86" s="73">
        <f t="shared" si="16"/>
        <v>0</v>
      </c>
      <c r="Q86" s="62"/>
    </row>
    <row r="87" spans="1:17" s="59" customFormat="1" ht="18" customHeight="1" x14ac:dyDescent="0.2">
      <c r="A87" s="336" t="s">
        <v>1080</v>
      </c>
      <c r="B87" s="334" t="s">
        <v>1130</v>
      </c>
      <c r="C87" s="334" t="s">
        <v>138</v>
      </c>
      <c r="D87" s="842">
        <v>764.67</v>
      </c>
      <c r="E87" s="75"/>
      <c r="F87" s="75"/>
      <c r="G87" s="75"/>
      <c r="H87" s="75"/>
      <c r="I87" s="75"/>
      <c r="J87" s="75"/>
      <c r="K87" s="1055">
        <f t="shared" si="11"/>
        <v>0</v>
      </c>
      <c r="L87" s="1055">
        <f t="shared" si="12"/>
        <v>0</v>
      </c>
      <c r="M87" s="1055">
        <f t="shared" si="13"/>
        <v>0</v>
      </c>
      <c r="N87" s="1055">
        <f t="shared" si="14"/>
        <v>0</v>
      </c>
      <c r="O87" s="1056">
        <f t="shared" si="15"/>
        <v>0</v>
      </c>
      <c r="P87" s="73">
        <f t="shared" si="16"/>
        <v>0</v>
      </c>
      <c r="Q87" s="62"/>
    </row>
    <row r="88" spans="1:17" s="59" customFormat="1" ht="18" customHeight="1" x14ac:dyDescent="0.2">
      <c r="A88" s="336" t="s">
        <v>1131</v>
      </c>
      <c r="B88" s="334" t="s">
        <v>1132</v>
      </c>
      <c r="C88" s="334" t="s">
        <v>138</v>
      </c>
      <c r="D88" s="842">
        <v>1000.85</v>
      </c>
      <c r="E88" s="75"/>
      <c r="F88" s="75"/>
      <c r="G88" s="75"/>
      <c r="H88" s="75"/>
      <c r="I88" s="75"/>
      <c r="J88" s="75"/>
      <c r="K88" s="1055">
        <f t="shared" si="11"/>
        <v>0</v>
      </c>
      <c r="L88" s="1055">
        <f t="shared" si="12"/>
        <v>0</v>
      </c>
      <c r="M88" s="1055">
        <f t="shared" si="13"/>
        <v>0</v>
      </c>
      <c r="N88" s="1055">
        <f t="shared" si="14"/>
        <v>0</v>
      </c>
      <c r="O88" s="1056">
        <f t="shared" si="15"/>
        <v>0</v>
      </c>
      <c r="P88" s="73">
        <f t="shared" si="16"/>
        <v>0</v>
      </c>
      <c r="Q88" s="62"/>
    </row>
    <row r="89" spans="1:17" s="59" customFormat="1" ht="18" customHeight="1" x14ac:dyDescent="0.2">
      <c r="A89" s="336" t="s">
        <v>1133</v>
      </c>
      <c r="B89" s="334" t="s">
        <v>1132</v>
      </c>
      <c r="C89" s="334" t="s">
        <v>138</v>
      </c>
      <c r="D89" s="842">
        <v>138.19999999999999</v>
      </c>
      <c r="E89" s="75"/>
      <c r="F89" s="75"/>
      <c r="G89" s="75"/>
      <c r="H89" s="75"/>
      <c r="I89" s="75"/>
      <c r="J89" s="75"/>
      <c r="K89" s="1055">
        <f t="shared" si="11"/>
        <v>0</v>
      </c>
      <c r="L89" s="1055">
        <f t="shared" si="12"/>
        <v>0</v>
      </c>
      <c r="M89" s="1055">
        <f t="shared" si="13"/>
        <v>0</v>
      </c>
      <c r="N89" s="1055">
        <f t="shared" si="14"/>
        <v>0</v>
      </c>
      <c r="O89" s="1056">
        <f t="shared" si="15"/>
        <v>0</v>
      </c>
      <c r="P89" s="73">
        <f t="shared" si="16"/>
        <v>0</v>
      </c>
      <c r="Q89" s="62"/>
    </row>
    <row r="90" spans="1:17" s="59" customFormat="1" ht="18" customHeight="1" x14ac:dyDescent="0.2">
      <c r="A90" s="76" t="s">
        <v>1082</v>
      </c>
      <c r="B90" s="334" t="s">
        <v>1032</v>
      </c>
      <c r="C90" s="334" t="s">
        <v>138</v>
      </c>
      <c r="D90" s="842">
        <v>272.08</v>
      </c>
      <c r="E90" s="75"/>
      <c r="F90" s="75"/>
      <c r="G90" s="75"/>
      <c r="H90" s="75"/>
      <c r="I90" s="75"/>
      <c r="J90" s="75"/>
      <c r="K90" s="1055">
        <f t="shared" si="11"/>
        <v>0</v>
      </c>
      <c r="L90" s="1055">
        <f t="shared" si="12"/>
        <v>0</v>
      </c>
      <c r="M90" s="1055">
        <f t="shared" si="13"/>
        <v>0</v>
      </c>
      <c r="N90" s="1055">
        <f t="shared" si="14"/>
        <v>0</v>
      </c>
      <c r="O90" s="1056">
        <f t="shared" si="15"/>
        <v>0</v>
      </c>
      <c r="P90" s="73">
        <f t="shared" si="16"/>
        <v>0</v>
      </c>
      <c r="Q90" s="62"/>
    </row>
    <row r="91" spans="1:17" s="59" customFormat="1" ht="18" customHeight="1" x14ac:dyDescent="0.2">
      <c r="A91" s="76" t="s">
        <v>1134</v>
      </c>
      <c r="B91" s="334" t="s">
        <v>1033</v>
      </c>
      <c r="C91" s="334" t="s">
        <v>138</v>
      </c>
      <c r="D91" s="842">
        <v>269.87</v>
      </c>
      <c r="E91" s="75"/>
      <c r="F91" s="75"/>
      <c r="G91" s="75"/>
      <c r="H91" s="75"/>
      <c r="I91" s="75"/>
      <c r="J91" s="75"/>
      <c r="K91" s="1055">
        <f t="shared" si="11"/>
        <v>0</v>
      </c>
      <c r="L91" s="1055">
        <f t="shared" si="12"/>
        <v>0</v>
      </c>
      <c r="M91" s="1055">
        <f t="shared" si="13"/>
        <v>0</v>
      </c>
      <c r="N91" s="1055">
        <f t="shared" si="14"/>
        <v>0</v>
      </c>
      <c r="O91" s="1056">
        <f t="shared" si="15"/>
        <v>0</v>
      </c>
      <c r="P91" s="73">
        <f t="shared" si="16"/>
        <v>0</v>
      </c>
      <c r="Q91" s="62"/>
    </row>
    <row r="92" spans="1:17" s="59" customFormat="1" ht="18" customHeight="1" x14ac:dyDescent="0.2">
      <c r="A92" s="76" t="s">
        <v>136</v>
      </c>
      <c r="B92" s="334" t="s">
        <v>137</v>
      </c>
      <c r="C92" s="334" t="s">
        <v>138</v>
      </c>
      <c r="D92" s="842">
        <v>647.79999999999995</v>
      </c>
      <c r="E92" s="75"/>
      <c r="F92" s="75"/>
      <c r="G92" s="75"/>
      <c r="H92" s="75"/>
      <c r="I92" s="75"/>
      <c r="J92" s="75"/>
      <c r="K92" s="1055">
        <f t="shared" si="11"/>
        <v>0</v>
      </c>
      <c r="L92" s="1055">
        <f t="shared" si="12"/>
        <v>0</v>
      </c>
      <c r="M92" s="1055">
        <f t="shared" si="13"/>
        <v>0</v>
      </c>
      <c r="N92" s="1055">
        <f t="shared" si="14"/>
        <v>0</v>
      </c>
      <c r="O92" s="1056">
        <f t="shared" si="15"/>
        <v>0</v>
      </c>
      <c r="P92" s="73">
        <f t="shared" si="16"/>
        <v>0</v>
      </c>
      <c r="Q92" s="62"/>
    </row>
    <row r="93" spans="1:17" s="59" customFormat="1" ht="18" customHeight="1" x14ac:dyDescent="0.2">
      <c r="A93" s="336" t="s">
        <v>116</v>
      </c>
      <c r="B93" s="334" t="s">
        <v>139</v>
      </c>
      <c r="C93" s="334" t="s">
        <v>138</v>
      </c>
      <c r="D93" s="842">
        <v>553.78</v>
      </c>
      <c r="E93" s="75"/>
      <c r="F93" s="75"/>
      <c r="G93" s="75"/>
      <c r="H93" s="75"/>
      <c r="I93" s="75"/>
      <c r="J93" s="75"/>
      <c r="K93" s="1055">
        <f t="shared" si="11"/>
        <v>0</v>
      </c>
      <c r="L93" s="1055">
        <f t="shared" si="12"/>
        <v>0</v>
      </c>
      <c r="M93" s="1055">
        <f t="shared" si="13"/>
        <v>0</v>
      </c>
      <c r="N93" s="1055">
        <f t="shared" si="14"/>
        <v>0</v>
      </c>
      <c r="O93" s="1056">
        <f t="shared" si="15"/>
        <v>0</v>
      </c>
      <c r="P93" s="73">
        <f t="shared" si="16"/>
        <v>0</v>
      </c>
      <c r="Q93" s="62"/>
    </row>
    <row r="94" spans="1:17" s="59" customFormat="1" ht="18" customHeight="1" x14ac:dyDescent="0.2">
      <c r="A94" s="336" t="s">
        <v>119</v>
      </c>
      <c r="B94" s="334" t="s">
        <v>140</v>
      </c>
      <c r="C94" s="334" t="s">
        <v>138</v>
      </c>
      <c r="D94" s="842">
        <v>553.78</v>
      </c>
      <c r="E94" s="75"/>
      <c r="F94" s="75"/>
      <c r="G94" s="75"/>
      <c r="H94" s="75"/>
      <c r="I94" s="75"/>
      <c r="J94" s="75"/>
      <c r="K94" s="1055">
        <f t="shared" si="11"/>
        <v>0</v>
      </c>
      <c r="L94" s="1055">
        <f t="shared" si="12"/>
        <v>0</v>
      </c>
      <c r="M94" s="1055">
        <f t="shared" si="13"/>
        <v>0</v>
      </c>
      <c r="N94" s="1055">
        <f t="shared" si="14"/>
        <v>0</v>
      </c>
      <c r="O94" s="1056">
        <f t="shared" si="15"/>
        <v>0</v>
      </c>
      <c r="P94" s="73">
        <f t="shared" si="16"/>
        <v>0</v>
      </c>
      <c r="Q94" s="62"/>
    </row>
    <row r="95" spans="1:17" s="59" customFormat="1" ht="18" customHeight="1" x14ac:dyDescent="0.2">
      <c r="A95" s="336" t="s">
        <v>121</v>
      </c>
      <c r="B95" s="334" t="s">
        <v>141</v>
      </c>
      <c r="C95" s="334" t="s">
        <v>138</v>
      </c>
      <c r="D95" s="842">
        <v>622.5</v>
      </c>
      <c r="E95" s="75"/>
      <c r="F95" s="75"/>
      <c r="G95" s="75"/>
      <c r="H95" s="75"/>
      <c r="I95" s="75"/>
      <c r="J95" s="75"/>
      <c r="K95" s="1055">
        <f t="shared" si="11"/>
        <v>0</v>
      </c>
      <c r="L95" s="1055">
        <f t="shared" si="12"/>
        <v>0</v>
      </c>
      <c r="M95" s="1055">
        <f t="shared" si="13"/>
        <v>0</v>
      </c>
      <c r="N95" s="1055">
        <f t="shared" si="14"/>
        <v>0</v>
      </c>
      <c r="O95" s="1056">
        <f t="shared" si="15"/>
        <v>0</v>
      </c>
      <c r="P95" s="73">
        <f t="shared" si="16"/>
        <v>0</v>
      </c>
      <c r="Q95" s="62"/>
    </row>
    <row r="96" spans="1:17" s="59" customFormat="1" ht="18" customHeight="1" x14ac:dyDescent="0.2">
      <c r="A96" s="336" t="s">
        <v>123</v>
      </c>
      <c r="B96" s="334" t="s">
        <v>142</v>
      </c>
      <c r="C96" s="334" t="s">
        <v>138</v>
      </c>
      <c r="D96" s="842">
        <v>641.76</v>
      </c>
      <c r="E96" s="75"/>
      <c r="F96" s="75"/>
      <c r="G96" s="75"/>
      <c r="H96" s="75"/>
      <c r="I96" s="75"/>
      <c r="J96" s="75"/>
      <c r="K96" s="1055">
        <f t="shared" si="11"/>
        <v>0</v>
      </c>
      <c r="L96" s="1055">
        <f t="shared" si="12"/>
        <v>0</v>
      </c>
      <c r="M96" s="1055">
        <f t="shared" si="13"/>
        <v>0</v>
      </c>
      <c r="N96" s="1055">
        <f t="shared" si="14"/>
        <v>0</v>
      </c>
      <c r="O96" s="1056">
        <f t="shared" si="15"/>
        <v>0</v>
      </c>
      <c r="P96" s="73">
        <f t="shared" si="16"/>
        <v>0</v>
      </c>
      <c r="Q96" s="62"/>
    </row>
    <row r="97" spans="1:17" s="59" customFormat="1" ht="18" customHeight="1" x14ac:dyDescent="0.2">
      <c r="A97" s="76" t="s">
        <v>1084</v>
      </c>
      <c r="B97" s="334" t="s">
        <v>1135</v>
      </c>
      <c r="C97" s="334" t="s">
        <v>138</v>
      </c>
      <c r="D97" s="842">
        <v>415.11</v>
      </c>
      <c r="E97" s="75"/>
      <c r="F97" s="75"/>
      <c r="G97" s="75"/>
      <c r="H97" s="75"/>
      <c r="I97" s="75"/>
      <c r="J97" s="75"/>
      <c r="K97" s="1055">
        <f t="shared" si="11"/>
        <v>0</v>
      </c>
      <c r="L97" s="1055">
        <f t="shared" si="12"/>
        <v>0</v>
      </c>
      <c r="M97" s="1055">
        <f t="shared" si="13"/>
        <v>0</v>
      </c>
      <c r="N97" s="1055">
        <f t="shared" si="14"/>
        <v>0</v>
      </c>
      <c r="O97" s="1056">
        <f t="shared" si="15"/>
        <v>0</v>
      </c>
      <c r="P97" s="73">
        <f t="shared" si="16"/>
        <v>0</v>
      </c>
      <c r="Q97" s="62"/>
    </row>
    <row r="98" spans="1:17" s="59" customFormat="1" ht="18" customHeight="1" x14ac:dyDescent="0.2">
      <c r="A98" s="76" t="s">
        <v>1084</v>
      </c>
      <c r="B98" s="334" t="s">
        <v>1136</v>
      </c>
      <c r="C98" s="334" t="s">
        <v>138</v>
      </c>
      <c r="D98" s="842">
        <v>415.11</v>
      </c>
      <c r="E98" s="75"/>
      <c r="F98" s="75"/>
      <c r="G98" s="75"/>
      <c r="H98" s="75"/>
      <c r="I98" s="75"/>
      <c r="J98" s="75"/>
      <c r="K98" s="1055">
        <f t="shared" si="11"/>
        <v>0</v>
      </c>
      <c r="L98" s="1055">
        <f t="shared" si="12"/>
        <v>0</v>
      </c>
      <c r="M98" s="1055">
        <f t="shared" si="13"/>
        <v>0</v>
      </c>
      <c r="N98" s="1055">
        <f t="shared" si="14"/>
        <v>0</v>
      </c>
      <c r="O98" s="1056">
        <f t="shared" si="15"/>
        <v>0</v>
      </c>
      <c r="P98" s="73">
        <f t="shared" si="16"/>
        <v>0</v>
      </c>
      <c r="Q98" s="62"/>
    </row>
    <row r="99" spans="1:17" s="59" customFormat="1" ht="18" customHeight="1" x14ac:dyDescent="0.2">
      <c r="A99" s="76" t="s">
        <v>1084</v>
      </c>
      <c r="B99" s="334" t="s">
        <v>1137</v>
      </c>
      <c r="C99" s="334" t="s">
        <v>138</v>
      </c>
      <c r="D99" s="842">
        <v>415.11</v>
      </c>
      <c r="E99" s="75"/>
      <c r="F99" s="75"/>
      <c r="G99" s="75"/>
      <c r="H99" s="75"/>
      <c r="I99" s="75"/>
      <c r="J99" s="75"/>
      <c r="K99" s="1055">
        <f t="shared" si="11"/>
        <v>0</v>
      </c>
      <c r="L99" s="1055">
        <f t="shared" si="12"/>
        <v>0</v>
      </c>
      <c r="M99" s="1055">
        <f t="shared" si="13"/>
        <v>0</v>
      </c>
      <c r="N99" s="1055">
        <f t="shared" si="14"/>
        <v>0</v>
      </c>
      <c r="O99" s="1056">
        <f t="shared" si="15"/>
        <v>0</v>
      </c>
      <c r="P99" s="73">
        <f t="shared" si="16"/>
        <v>0</v>
      </c>
      <c r="Q99" s="62"/>
    </row>
    <row r="100" spans="1:17" s="59" customFormat="1" ht="18" customHeight="1" x14ac:dyDescent="0.2">
      <c r="A100" s="76" t="s">
        <v>1084</v>
      </c>
      <c r="B100" s="334" t="s">
        <v>1138</v>
      </c>
      <c r="C100" s="334" t="s">
        <v>138</v>
      </c>
      <c r="D100" s="842">
        <v>415.11</v>
      </c>
      <c r="E100" s="75"/>
      <c r="F100" s="75"/>
      <c r="G100" s="75"/>
      <c r="H100" s="75"/>
      <c r="I100" s="75"/>
      <c r="J100" s="75"/>
      <c r="K100" s="1055">
        <f t="shared" si="11"/>
        <v>0</v>
      </c>
      <c r="L100" s="1055">
        <f t="shared" si="12"/>
        <v>0</v>
      </c>
      <c r="M100" s="1055">
        <f t="shared" si="13"/>
        <v>0</v>
      </c>
      <c r="N100" s="1055">
        <f t="shared" si="14"/>
        <v>0</v>
      </c>
      <c r="O100" s="1056">
        <f t="shared" si="15"/>
        <v>0</v>
      </c>
      <c r="P100" s="73">
        <f t="shared" si="16"/>
        <v>0</v>
      </c>
      <c r="Q100" s="62"/>
    </row>
    <row r="101" spans="1:17" s="59" customFormat="1" ht="18" customHeight="1" x14ac:dyDescent="0.2">
      <c r="A101" s="76" t="s">
        <v>1127</v>
      </c>
      <c r="B101" s="334" t="s">
        <v>1139</v>
      </c>
      <c r="C101" s="334" t="s">
        <v>144</v>
      </c>
      <c r="D101" s="842">
        <v>290.81</v>
      </c>
      <c r="E101" s="306" t="s">
        <v>1140</v>
      </c>
      <c r="F101" s="306"/>
      <c r="G101" s="75"/>
      <c r="H101" s="75"/>
      <c r="I101" s="75"/>
      <c r="J101" s="75"/>
      <c r="K101" s="1055">
        <f t="shared" si="11"/>
        <v>0</v>
      </c>
      <c r="L101" s="1055">
        <f t="shared" si="12"/>
        <v>0</v>
      </c>
      <c r="M101" s="1055">
        <f t="shared" si="13"/>
        <v>0</v>
      </c>
      <c r="N101" s="1055">
        <f t="shared" si="14"/>
        <v>0</v>
      </c>
      <c r="O101" s="1056">
        <f t="shared" si="15"/>
        <v>0</v>
      </c>
      <c r="P101" s="73">
        <f t="shared" si="16"/>
        <v>0</v>
      </c>
      <c r="Q101" s="62"/>
    </row>
    <row r="102" spans="1:17" s="59" customFormat="1" ht="18" customHeight="1" x14ac:dyDescent="0.2">
      <c r="A102" s="336" t="s">
        <v>1141</v>
      </c>
      <c r="B102" s="334" t="s">
        <v>1142</v>
      </c>
      <c r="C102" s="334" t="s">
        <v>144</v>
      </c>
      <c r="D102" s="842">
        <v>611.14</v>
      </c>
      <c r="E102" s="306"/>
      <c r="F102" s="306"/>
      <c r="G102" s="75"/>
      <c r="H102" s="75"/>
      <c r="I102" s="75"/>
      <c r="J102" s="75"/>
      <c r="K102" s="1055">
        <f t="shared" si="11"/>
        <v>0</v>
      </c>
      <c r="L102" s="1055">
        <f t="shared" si="12"/>
        <v>0</v>
      </c>
      <c r="M102" s="1055">
        <f t="shared" si="13"/>
        <v>0</v>
      </c>
      <c r="N102" s="1055">
        <f t="shared" si="14"/>
        <v>0</v>
      </c>
      <c r="O102" s="1056">
        <f t="shared" si="15"/>
        <v>0</v>
      </c>
      <c r="P102" s="73">
        <f t="shared" si="16"/>
        <v>0</v>
      </c>
      <c r="Q102" s="62"/>
    </row>
    <row r="103" spans="1:17" s="59" customFormat="1" ht="18" customHeight="1" x14ac:dyDescent="0.2">
      <c r="A103" s="76" t="s">
        <v>1134</v>
      </c>
      <c r="B103" s="334" t="s">
        <v>1143</v>
      </c>
      <c r="C103" s="334" t="s">
        <v>144</v>
      </c>
      <c r="D103" s="842">
        <v>272.08</v>
      </c>
      <c r="E103" s="306" t="s">
        <v>1144</v>
      </c>
      <c r="F103" s="306"/>
      <c r="G103" s="75"/>
      <c r="H103" s="75"/>
      <c r="I103" s="75"/>
      <c r="J103" s="75"/>
      <c r="K103" s="1055">
        <f t="shared" si="11"/>
        <v>0</v>
      </c>
      <c r="L103" s="1055">
        <f t="shared" si="12"/>
        <v>0</v>
      </c>
      <c r="M103" s="1055">
        <f t="shared" si="13"/>
        <v>0</v>
      </c>
      <c r="N103" s="1055">
        <f t="shared" si="14"/>
        <v>0</v>
      </c>
      <c r="O103" s="1056">
        <f t="shared" si="15"/>
        <v>0</v>
      </c>
      <c r="P103" s="73">
        <f t="shared" si="16"/>
        <v>0</v>
      </c>
      <c r="Q103" s="62"/>
    </row>
    <row r="104" spans="1:17" s="59" customFormat="1" ht="18" customHeight="1" x14ac:dyDescent="0.2">
      <c r="A104" s="336" t="s">
        <v>116</v>
      </c>
      <c r="B104" s="334" t="s">
        <v>143</v>
      </c>
      <c r="C104" s="334" t="s">
        <v>144</v>
      </c>
      <c r="D104" s="842">
        <v>431.27</v>
      </c>
      <c r="E104" s="75"/>
      <c r="F104" s="75"/>
      <c r="G104" s="75"/>
      <c r="H104" s="75"/>
      <c r="I104" s="75"/>
      <c r="J104" s="75"/>
      <c r="K104" s="1055">
        <f t="shared" si="11"/>
        <v>0</v>
      </c>
      <c r="L104" s="1055">
        <f t="shared" si="12"/>
        <v>0</v>
      </c>
      <c r="M104" s="1055">
        <f t="shared" si="13"/>
        <v>0</v>
      </c>
      <c r="N104" s="1055">
        <f t="shared" si="14"/>
        <v>0</v>
      </c>
      <c r="O104" s="1056">
        <f t="shared" si="15"/>
        <v>0</v>
      </c>
      <c r="P104" s="73">
        <f t="shared" si="16"/>
        <v>0</v>
      </c>
      <c r="Q104" s="62"/>
    </row>
    <row r="105" spans="1:17" s="59" customFormat="1" ht="18" customHeight="1" x14ac:dyDescent="0.2">
      <c r="A105" s="336" t="s">
        <v>121</v>
      </c>
      <c r="B105" s="334" t="s">
        <v>145</v>
      </c>
      <c r="C105" s="334" t="s">
        <v>144</v>
      </c>
      <c r="D105" s="842">
        <v>430.88</v>
      </c>
      <c r="E105" s="75"/>
      <c r="F105" s="75"/>
      <c r="G105" s="75"/>
      <c r="H105" s="75"/>
      <c r="I105" s="75"/>
      <c r="J105" s="75"/>
      <c r="K105" s="1055">
        <f t="shared" si="11"/>
        <v>0</v>
      </c>
      <c r="L105" s="1055">
        <f t="shared" si="12"/>
        <v>0</v>
      </c>
      <c r="M105" s="1055">
        <f t="shared" si="13"/>
        <v>0</v>
      </c>
      <c r="N105" s="1055">
        <f t="shared" si="14"/>
        <v>0</v>
      </c>
      <c r="O105" s="1056">
        <f t="shared" si="15"/>
        <v>0</v>
      </c>
      <c r="P105" s="73">
        <f t="shared" si="16"/>
        <v>0</v>
      </c>
      <c r="Q105" s="62"/>
    </row>
    <row r="106" spans="1:17" s="59" customFormat="1" ht="18" customHeight="1" x14ac:dyDescent="0.2">
      <c r="A106" s="76" t="s">
        <v>1127</v>
      </c>
      <c r="B106" s="334" t="s">
        <v>1145</v>
      </c>
      <c r="C106" s="334" t="s">
        <v>147</v>
      </c>
      <c r="D106" s="842">
        <v>296.01</v>
      </c>
      <c r="E106" s="306" t="s">
        <v>1140</v>
      </c>
      <c r="F106" s="306"/>
      <c r="G106" s="75"/>
      <c r="H106" s="75"/>
      <c r="I106" s="75"/>
      <c r="J106" s="75"/>
      <c r="K106" s="1055">
        <f t="shared" si="11"/>
        <v>0</v>
      </c>
      <c r="L106" s="1055">
        <f t="shared" si="12"/>
        <v>0</v>
      </c>
      <c r="M106" s="1055">
        <f t="shared" si="13"/>
        <v>0</v>
      </c>
      <c r="N106" s="1055">
        <f t="shared" si="14"/>
        <v>0</v>
      </c>
      <c r="O106" s="1056">
        <f t="shared" si="15"/>
        <v>0</v>
      </c>
      <c r="P106" s="73">
        <f t="shared" si="16"/>
        <v>0</v>
      </c>
      <c r="Q106" s="62"/>
    </row>
    <row r="107" spans="1:17" s="59" customFormat="1" ht="18" customHeight="1" x14ac:dyDescent="0.2">
      <c r="A107" s="336" t="s">
        <v>1146</v>
      </c>
      <c r="B107" s="334" t="s">
        <v>1147</v>
      </c>
      <c r="C107" s="334" t="s">
        <v>147</v>
      </c>
      <c r="D107" s="842">
        <v>608.15</v>
      </c>
      <c r="E107" s="75"/>
      <c r="F107" s="75"/>
      <c r="G107" s="75"/>
      <c r="H107" s="75"/>
      <c r="I107" s="75"/>
      <c r="J107" s="75"/>
      <c r="K107" s="1055">
        <f t="shared" si="11"/>
        <v>0</v>
      </c>
      <c r="L107" s="1055">
        <f t="shared" si="12"/>
        <v>0</v>
      </c>
      <c r="M107" s="1055">
        <f t="shared" si="13"/>
        <v>0</v>
      </c>
      <c r="N107" s="1055">
        <f t="shared" si="14"/>
        <v>0</v>
      </c>
      <c r="O107" s="1056">
        <f t="shared" si="15"/>
        <v>0</v>
      </c>
      <c r="P107" s="73">
        <f t="shared" si="16"/>
        <v>0</v>
      </c>
      <c r="Q107" s="62"/>
    </row>
    <row r="108" spans="1:17" s="59" customFormat="1" ht="18" customHeight="1" x14ac:dyDescent="0.2">
      <c r="A108" s="76" t="s">
        <v>1134</v>
      </c>
      <c r="B108" s="334" t="s">
        <v>1148</v>
      </c>
      <c r="C108" s="334" t="s">
        <v>147</v>
      </c>
      <c r="D108" s="842">
        <v>289.33999999999997</v>
      </c>
      <c r="E108" s="306" t="s">
        <v>1144</v>
      </c>
      <c r="F108" s="306"/>
      <c r="G108" s="75"/>
      <c r="H108" s="75"/>
      <c r="I108" s="75"/>
      <c r="J108" s="75"/>
      <c r="K108" s="1055">
        <f t="shared" si="11"/>
        <v>0</v>
      </c>
      <c r="L108" s="1055">
        <f t="shared" si="12"/>
        <v>0</v>
      </c>
      <c r="M108" s="1055">
        <f t="shared" si="13"/>
        <v>0</v>
      </c>
      <c r="N108" s="1055">
        <f t="shared" si="14"/>
        <v>0</v>
      </c>
      <c r="O108" s="1056">
        <f t="shared" si="15"/>
        <v>0</v>
      </c>
      <c r="P108" s="73">
        <f t="shared" si="16"/>
        <v>0</v>
      </c>
      <c r="Q108" s="62"/>
    </row>
    <row r="109" spans="1:17" s="59" customFormat="1" ht="18" customHeight="1" x14ac:dyDescent="0.2">
      <c r="A109" s="336" t="s">
        <v>116</v>
      </c>
      <c r="B109" s="334" t="s">
        <v>146</v>
      </c>
      <c r="C109" s="334" t="s">
        <v>147</v>
      </c>
      <c r="D109" s="842">
        <v>483.51</v>
      </c>
      <c r="E109" s="75"/>
      <c r="F109" s="75"/>
      <c r="G109" s="75"/>
      <c r="H109" s="75"/>
      <c r="I109" s="75"/>
      <c r="J109" s="75"/>
      <c r="K109" s="1055">
        <f t="shared" ref="K109:K140" si="17">D109*F109*$C$5</f>
        <v>0</v>
      </c>
      <c r="L109" s="1055">
        <f t="shared" ref="L109:L132" si="18">D109*G109*$C$6</f>
        <v>0</v>
      </c>
      <c r="M109" s="1055">
        <f t="shared" ref="M109:M140" si="19">H109*D109*$C$8</f>
        <v>0</v>
      </c>
      <c r="N109" s="1055">
        <f t="shared" ref="N109:N140" si="20">D109*I109*$C$7</f>
        <v>0</v>
      </c>
      <c r="O109" s="1056">
        <f t="shared" ref="O109:O140" si="21">D109*J109*$C$9</f>
        <v>0</v>
      </c>
      <c r="P109" s="73">
        <f t="shared" si="16"/>
        <v>0</v>
      </c>
      <c r="Q109" s="62"/>
    </row>
    <row r="110" spans="1:17" s="59" customFormat="1" ht="18" customHeight="1" x14ac:dyDescent="0.2">
      <c r="A110" s="336" t="s">
        <v>119</v>
      </c>
      <c r="B110" s="334" t="s">
        <v>1149</v>
      </c>
      <c r="C110" s="334" t="s">
        <v>147</v>
      </c>
      <c r="D110" s="842">
        <v>197.95</v>
      </c>
      <c r="E110" s="75"/>
      <c r="F110" s="75"/>
      <c r="G110" s="75"/>
      <c r="H110" s="75"/>
      <c r="I110" s="75"/>
      <c r="J110" s="75"/>
      <c r="K110" s="1055">
        <f t="shared" si="17"/>
        <v>0</v>
      </c>
      <c r="L110" s="1055">
        <f t="shared" si="18"/>
        <v>0</v>
      </c>
      <c r="M110" s="1055">
        <f t="shared" si="19"/>
        <v>0</v>
      </c>
      <c r="N110" s="1055">
        <f t="shared" si="20"/>
        <v>0</v>
      </c>
      <c r="O110" s="1056">
        <f t="shared" si="21"/>
        <v>0</v>
      </c>
      <c r="P110" s="73">
        <f t="shared" si="16"/>
        <v>0</v>
      </c>
      <c r="Q110" s="62"/>
    </row>
    <row r="111" spans="1:17" s="59" customFormat="1" ht="18" customHeight="1" x14ac:dyDescent="0.2">
      <c r="A111" s="336" t="s">
        <v>121</v>
      </c>
      <c r="B111" s="334" t="s">
        <v>148</v>
      </c>
      <c r="C111" s="334" t="s">
        <v>147</v>
      </c>
      <c r="D111" s="842">
        <v>478.86</v>
      </c>
      <c r="E111" s="75"/>
      <c r="F111" s="75"/>
      <c r="G111" s="75"/>
      <c r="H111" s="75"/>
      <c r="I111" s="75"/>
      <c r="J111" s="75"/>
      <c r="K111" s="1055">
        <f t="shared" si="17"/>
        <v>0</v>
      </c>
      <c r="L111" s="1055">
        <f t="shared" si="18"/>
        <v>0</v>
      </c>
      <c r="M111" s="1055">
        <f t="shared" si="19"/>
        <v>0</v>
      </c>
      <c r="N111" s="1055">
        <f t="shared" si="20"/>
        <v>0</v>
      </c>
      <c r="O111" s="1056">
        <f t="shared" si="21"/>
        <v>0</v>
      </c>
      <c r="P111" s="73">
        <f t="shared" si="16"/>
        <v>0</v>
      </c>
      <c r="Q111" s="62"/>
    </row>
    <row r="112" spans="1:17" s="59" customFormat="1" ht="18" customHeight="1" x14ac:dyDescent="0.2">
      <c r="A112" s="76" t="s">
        <v>149</v>
      </c>
      <c r="B112" s="334" t="s">
        <v>150</v>
      </c>
      <c r="C112" s="150" t="s">
        <v>151</v>
      </c>
      <c r="D112" s="842">
        <v>257.60000000000002</v>
      </c>
      <c r="E112" s="75"/>
      <c r="F112" s="75"/>
      <c r="G112" s="75"/>
      <c r="H112" s="75"/>
      <c r="I112" s="75"/>
      <c r="J112" s="75"/>
      <c r="K112" s="1055">
        <f t="shared" si="17"/>
        <v>0</v>
      </c>
      <c r="L112" s="1055">
        <f t="shared" si="18"/>
        <v>0</v>
      </c>
      <c r="M112" s="1055">
        <f t="shared" si="19"/>
        <v>0</v>
      </c>
      <c r="N112" s="1055">
        <f t="shared" si="20"/>
        <v>0</v>
      </c>
      <c r="O112" s="1056">
        <f t="shared" si="21"/>
        <v>0</v>
      </c>
      <c r="P112" s="73">
        <f t="shared" si="16"/>
        <v>0</v>
      </c>
      <c r="Q112" s="62"/>
    </row>
    <row r="113" spans="1:17" s="59" customFormat="1" ht="18" customHeight="1" x14ac:dyDescent="0.2">
      <c r="A113" s="76" t="s">
        <v>152</v>
      </c>
      <c r="B113" s="334" t="s">
        <v>153</v>
      </c>
      <c r="C113" s="150" t="s">
        <v>151</v>
      </c>
      <c r="D113" s="842">
        <v>128.80000000000001</v>
      </c>
      <c r="E113" s="75"/>
      <c r="F113" s="75"/>
      <c r="G113" s="75"/>
      <c r="H113" s="75"/>
      <c r="I113" s="75"/>
      <c r="J113" s="75"/>
      <c r="K113" s="1055">
        <f t="shared" si="17"/>
        <v>0</v>
      </c>
      <c r="L113" s="1055">
        <f t="shared" si="18"/>
        <v>0</v>
      </c>
      <c r="M113" s="1055">
        <f t="shared" si="19"/>
        <v>0</v>
      </c>
      <c r="N113" s="1055">
        <f t="shared" si="20"/>
        <v>0</v>
      </c>
      <c r="O113" s="1056">
        <f t="shared" si="21"/>
        <v>0</v>
      </c>
      <c r="P113" s="73">
        <f t="shared" si="16"/>
        <v>0</v>
      </c>
      <c r="Q113" s="62"/>
    </row>
    <row r="114" spans="1:17" s="59" customFormat="1" ht="18" customHeight="1" x14ac:dyDescent="0.2">
      <c r="A114" s="76" t="s">
        <v>155</v>
      </c>
      <c r="B114" s="334" t="s">
        <v>156</v>
      </c>
      <c r="C114" s="150" t="s">
        <v>151</v>
      </c>
      <c r="D114" s="842">
        <v>257.60000000000002</v>
      </c>
      <c r="E114" s="75"/>
      <c r="F114" s="75"/>
      <c r="G114" s="75"/>
      <c r="H114" s="75"/>
      <c r="I114" s="75"/>
      <c r="J114" s="75"/>
      <c r="K114" s="1055">
        <f t="shared" si="17"/>
        <v>0</v>
      </c>
      <c r="L114" s="1055">
        <f t="shared" si="18"/>
        <v>0</v>
      </c>
      <c r="M114" s="1055">
        <f t="shared" si="19"/>
        <v>0</v>
      </c>
      <c r="N114" s="1055">
        <f t="shared" si="20"/>
        <v>0</v>
      </c>
      <c r="O114" s="1056">
        <f t="shared" si="21"/>
        <v>0</v>
      </c>
      <c r="P114" s="73">
        <f t="shared" si="16"/>
        <v>0</v>
      </c>
      <c r="Q114" s="62"/>
    </row>
    <row r="115" spans="1:17" s="59" customFormat="1" ht="18" customHeight="1" x14ac:dyDescent="0.2">
      <c r="A115" s="76" t="s">
        <v>157</v>
      </c>
      <c r="B115" s="334" t="s">
        <v>158</v>
      </c>
      <c r="C115" s="150" t="s">
        <v>154</v>
      </c>
      <c r="D115" s="842">
        <v>128.80000000000001</v>
      </c>
      <c r="E115" s="75"/>
      <c r="F115" s="75"/>
      <c r="G115" s="75"/>
      <c r="H115" s="75"/>
      <c r="I115" s="75"/>
      <c r="J115" s="75"/>
      <c r="K115" s="1055">
        <f t="shared" si="17"/>
        <v>0</v>
      </c>
      <c r="L115" s="1055">
        <f t="shared" si="18"/>
        <v>0</v>
      </c>
      <c r="M115" s="1055">
        <f t="shared" si="19"/>
        <v>0</v>
      </c>
      <c r="N115" s="1055">
        <f t="shared" si="20"/>
        <v>0</v>
      </c>
      <c r="O115" s="1056">
        <f t="shared" si="21"/>
        <v>0</v>
      </c>
      <c r="P115" s="73">
        <f t="shared" si="16"/>
        <v>0</v>
      </c>
      <c r="Q115" s="62"/>
    </row>
    <row r="116" spans="1:17" s="59" customFormat="1" ht="18" customHeight="1" x14ac:dyDescent="0.2">
      <c r="A116" s="76" t="s">
        <v>1150</v>
      </c>
      <c r="B116" s="334" t="s">
        <v>1151</v>
      </c>
      <c r="C116" s="150" t="s">
        <v>154</v>
      </c>
      <c r="D116" s="842">
        <v>128.80000000000001</v>
      </c>
      <c r="E116" s="75"/>
      <c r="F116" s="75"/>
      <c r="G116" s="75"/>
      <c r="H116" s="75"/>
      <c r="I116" s="75"/>
      <c r="J116" s="75"/>
      <c r="K116" s="1055">
        <f t="shared" si="17"/>
        <v>0</v>
      </c>
      <c r="L116" s="1055">
        <f t="shared" si="18"/>
        <v>0</v>
      </c>
      <c r="M116" s="1055">
        <f t="shared" si="19"/>
        <v>0</v>
      </c>
      <c r="N116" s="1055">
        <f t="shared" si="20"/>
        <v>0</v>
      </c>
      <c r="O116" s="1056">
        <f t="shared" si="21"/>
        <v>0</v>
      </c>
      <c r="P116" s="73">
        <f t="shared" si="16"/>
        <v>0</v>
      </c>
      <c r="Q116" s="62"/>
    </row>
    <row r="117" spans="1:17" s="59" customFormat="1" ht="18" customHeight="1" x14ac:dyDescent="0.2">
      <c r="A117" s="76" t="s">
        <v>1152</v>
      </c>
      <c r="B117" s="334" t="s">
        <v>1153</v>
      </c>
      <c r="C117" s="150" t="s">
        <v>154</v>
      </c>
      <c r="D117" s="842">
        <v>152.80000000000001</v>
      </c>
      <c r="E117" s="75"/>
      <c r="F117" s="75"/>
      <c r="G117" s="75"/>
      <c r="H117" s="75"/>
      <c r="I117" s="75"/>
      <c r="J117" s="75"/>
      <c r="K117" s="1055">
        <f t="shared" si="17"/>
        <v>0</v>
      </c>
      <c r="L117" s="1055">
        <f t="shared" si="18"/>
        <v>0</v>
      </c>
      <c r="M117" s="1055">
        <f t="shared" si="19"/>
        <v>0</v>
      </c>
      <c r="N117" s="1055">
        <f t="shared" si="20"/>
        <v>0</v>
      </c>
      <c r="O117" s="1056">
        <f t="shared" si="21"/>
        <v>0</v>
      </c>
      <c r="P117" s="73">
        <f t="shared" si="16"/>
        <v>0</v>
      </c>
      <c r="Q117" s="62"/>
    </row>
    <row r="118" spans="1:17" s="59" customFormat="1" ht="18" customHeight="1" x14ac:dyDescent="0.2">
      <c r="A118" s="76" t="s">
        <v>1154</v>
      </c>
      <c r="B118" s="334" t="s">
        <v>1155</v>
      </c>
      <c r="C118" s="150" t="s">
        <v>154</v>
      </c>
      <c r="D118" s="842">
        <v>152.80000000000001</v>
      </c>
      <c r="E118" s="75"/>
      <c r="F118" s="75"/>
      <c r="G118" s="75"/>
      <c r="H118" s="75"/>
      <c r="I118" s="75"/>
      <c r="J118" s="75"/>
      <c r="K118" s="1055">
        <f t="shared" si="17"/>
        <v>0</v>
      </c>
      <c r="L118" s="1055">
        <f t="shared" si="18"/>
        <v>0</v>
      </c>
      <c r="M118" s="1055">
        <f t="shared" si="19"/>
        <v>0</v>
      </c>
      <c r="N118" s="1055">
        <f t="shared" si="20"/>
        <v>0</v>
      </c>
      <c r="O118" s="1056">
        <f t="shared" si="21"/>
        <v>0</v>
      </c>
      <c r="P118" s="73">
        <f t="shared" si="16"/>
        <v>0</v>
      </c>
      <c r="Q118" s="62"/>
    </row>
    <row r="119" spans="1:17" s="59" customFormat="1" ht="18" customHeight="1" x14ac:dyDescent="0.2">
      <c r="A119" s="76" t="s">
        <v>1156</v>
      </c>
      <c r="B119" s="334" t="s">
        <v>1083</v>
      </c>
      <c r="C119" s="150" t="s">
        <v>154</v>
      </c>
      <c r="D119" s="842">
        <v>128.80000000000001</v>
      </c>
      <c r="E119" s="75"/>
      <c r="F119" s="75"/>
      <c r="G119" s="75"/>
      <c r="H119" s="75"/>
      <c r="I119" s="75"/>
      <c r="J119" s="75"/>
      <c r="K119" s="1055">
        <f t="shared" si="17"/>
        <v>0</v>
      </c>
      <c r="L119" s="1055">
        <f t="shared" si="18"/>
        <v>0</v>
      </c>
      <c r="M119" s="1055">
        <f t="shared" si="19"/>
        <v>0</v>
      </c>
      <c r="N119" s="1055">
        <f t="shared" si="20"/>
        <v>0</v>
      </c>
      <c r="O119" s="1056">
        <f t="shared" si="21"/>
        <v>0</v>
      </c>
      <c r="P119" s="73">
        <f t="shared" si="16"/>
        <v>0</v>
      </c>
      <c r="Q119" s="62"/>
    </row>
    <row r="120" spans="1:17" s="59" customFormat="1" ht="18" customHeight="1" x14ac:dyDescent="0.2">
      <c r="A120" s="76" t="s">
        <v>1157</v>
      </c>
      <c r="B120" s="334" t="s">
        <v>1158</v>
      </c>
      <c r="C120" s="150" t="s">
        <v>154</v>
      </c>
      <c r="D120" s="842">
        <v>128.80000000000001</v>
      </c>
      <c r="E120" s="75"/>
      <c r="F120" s="75"/>
      <c r="G120" s="75"/>
      <c r="H120" s="75"/>
      <c r="I120" s="75"/>
      <c r="J120" s="75"/>
      <c r="K120" s="1055">
        <f t="shared" si="17"/>
        <v>0</v>
      </c>
      <c r="L120" s="1055">
        <f t="shared" si="18"/>
        <v>0</v>
      </c>
      <c r="M120" s="1055">
        <f t="shared" si="19"/>
        <v>0</v>
      </c>
      <c r="N120" s="1055">
        <f t="shared" si="20"/>
        <v>0</v>
      </c>
      <c r="O120" s="1056">
        <f t="shared" si="21"/>
        <v>0</v>
      </c>
      <c r="P120" s="73">
        <f t="shared" si="16"/>
        <v>0</v>
      </c>
      <c r="Q120" s="62"/>
    </row>
    <row r="121" spans="1:17" s="59" customFormat="1" ht="18" customHeight="1" x14ac:dyDescent="0.2">
      <c r="A121" s="76" t="s">
        <v>1159</v>
      </c>
      <c r="B121" s="334" t="s">
        <v>118</v>
      </c>
      <c r="C121" s="150" t="s">
        <v>154</v>
      </c>
      <c r="D121" s="842">
        <v>50</v>
      </c>
      <c r="E121" s="75"/>
      <c r="F121" s="75"/>
      <c r="G121" s="75"/>
      <c r="H121" s="75"/>
      <c r="I121" s="75"/>
      <c r="J121" s="75"/>
      <c r="K121" s="1055">
        <f t="shared" si="17"/>
        <v>0</v>
      </c>
      <c r="L121" s="1055">
        <f t="shared" si="18"/>
        <v>0</v>
      </c>
      <c r="M121" s="1055">
        <f t="shared" si="19"/>
        <v>0</v>
      </c>
      <c r="N121" s="1055">
        <f t="shared" si="20"/>
        <v>0</v>
      </c>
      <c r="O121" s="1056">
        <f t="shared" si="21"/>
        <v>0</v>
      </c>
      <c r="P121" s="73">
        <f t="shared" si="16"/>
        <v>0</v>
      </c>
      <c r="Q121" s="62"/>
    </row>
    <row r="122" spans="1:17" s="59" customFormat="1" ht="18" customHeight="1" x14ac:dyDescent="0.2">
      <c r="A122" s="76" t="s">
        <v>1160</v>
      </c>
      <c r="B122" s="334" t="s">
        <v>138</v>
      </c>
      <c r="C122" s="150" t="s">
        <v>154</v>
      </c>
      <c r="D122" s="842">
        <v>128.80000000000001</v>
      </c>
      <c r="E122" s="75"/>
      <c r="F122" s="75"/>
      <c r="G122" s="75"/>
      <c r="H122" s="75"/>
      <c r="I122" s="75"/>
      <c r="J122" s="75"/>
      <c r="K122" s="1055">
        <f t="shared" si="17"/>
        <v>0</v>
      </c>
      <c r="L122" s="1055">
        <f t="shared" si="18"/>
        <v>0</v>
      </c>
      <c r="M122" s="1055">
        <f t="shared" si="19"/>
        <v>0</v>
      </c>
      <c r="N122" s="1055">
        <f t="shared" si="20"/>
        <v>0</v>
      </c>
      <c r="O122" s="1056">
        <f t="shared" si="21"/>
        <v>0</v>
      </c>
      <c r="P122" s="73">
        <f t="shared" si="16"/>
        <v>0</v>
      </c>
      <c r="Q122" s="62"/>
    </row>
    <row r="123" spans="1:17" s="59" customFormat="1" ht="18" customHeight="1" x14ac:dyDescent="0.2">
      <c r="A123" s="76" t="s">
        <v>1161</v>
      </c>
      <c r="B123" s="334" t="s">
        <v>147</v>
      </c>
      <c r="C123" s="150" t="s">
        <v>154</v>
      </c>
      <c r="D123" s="842">
        <v>50</v>
      </c>
      <c r="E123" s="75"/>
      <c r="F123" s="75"/>
      <c r="G123" s="75"/>
      <c r="H123" s="75"/>
      <c r="I123" s="75"/>
      <c r="J123" s="75"/>
      <c r="K123" s="1055">
        <f t="shared" si="17"/>
        <v>0</v>
      </c>
      <c r="L123" s="1055">
        <f t="shared" si="18"/>
        <v>0</v>
      </c>
      <c r="M123" s="1055">
        <f t="shared" si="19"/>
        <v>0</v>
      </c>
      <c r="N123" s="1055">
        <f t="shared" si="20"/>
        <v>0</v>
      </c>
      <c r="O123" s="1056">
        <f t="shared" si="21"/>
        <v>0</v>
      </c>
      <c r="P123" s="73">
        <f t="shared" si="16"/>
        <v>0</v>
      </c>
      <c r="Q123" s="62"/>
    </row>
    <row r="124" spans="1:17" s="59" customFormat="1" ht="18" customHeight="1" x14ac:dyDescent="0.2">
      <c r="A124" s="76" t="s">
        <v>1162</v>
      </c>
      <c r="B124" s="334" t="s">
        <v>191</v>
      </c>
      <c r="C124" s="150" t="s">
        <v>154</v>
      </c>
      <c r="D124" s="842">
        <v>128.80000000000001</v>
      </c>
      <c r="E124" s="75"/>
      <c r="F124" s="75"/>
      <c r="G124" s="75"/>
      <c r="H124" s="75"/>
      <c r="I124" s="75"/>
      <c r="J124" s="75"/>
      <c r="K124" s="1055">
        <f t="shared" si="17"/>
        <v>0</v>
      </c>
      <c r="L124" s="1055">
        <f t="shared" si="18"/>
        <v>0</v>
      </c>
      <c r="M124" s="1055">
        <f t="shared" si="19"/>
        <v>0</v>
      </c>
      <c r="N124" s="1055">
        <f t="shared" si="20"/>
        <v>0</v>
      </c>
      <c r="O124" s="1056">
        <f t="shared" si="21"/>
        <v>0</v>
      </c>
      <c r="P124" s="73">
        <f t="shared" si="16"/>
        <v>0</v>
      </c>
      <c r="Q124" s="62"/>
    </row>
    <row r="125" spans="1:17" s="59" customFormat="1" ht="18" customHeight="1" x14ac:dyDescent="0.2">
      <c r="A125" s="76" t="s">
        <v>1163</v>
      </c>
      <c r="B125" s="334" t="s">
        <v>1164</v>
      </c>
      <c r="C125" s="334" t="s">
        <v>154</v>
      </c>
      <c r="D125" s="842">
        <v>50</v>
      </c>
      <c r="E125" s="75"/>
      <c r="F125" s="75"/>
      <c r="G125" s="75"/>
      <c r="H125" s="75"/>
      <c r="I125" s="75"/>
      <c r="J125" s="75"/>
      <c r="K125" s="1055">
        <f t="shared" si="17"/>
        <v>0</v>
      </c>
      <c r="L125" s="1055">
        <f t="shared" si="18"/>
        <v>0</v>
      </c>
      <c r="M125" s="1055">
        <f t="shared" si="19"/>
        <v>0</v>
      </c>
      <c r="N125" s="1055">
        <f t="shared" si="20"/>
        <v>0</v>
      </c>
      <c r="O125" s="1056">
        <f t="shared" si="21"/>
        <v>0</v>
      </c>
      <c r="P125" s="73">
        <f t="shared" si="16"/>
        <v>0</v>
      </c>
      <c r="Q125" s="62"/>
    </row>
    <row r="126" spans="1:17" s="59" customFormat="1" ht="18" customHeight="1" x14ac:dyDescent="0.2">
      <c r="A126" s="76" t="s">
        <v>1165</v>
      </c>
      <c r="B126" s="334" t="s">
        <v>1166</v>
      </c>
      <c r="C126" s="150" t="s">
        <v>1167</v>
      </c>
      <c r="D126" s="842">
        <v>76.12</v>
      </c>
      <c r="E126" s="163" t="s">
        <v>1140</v>
      </c>
      <c r="F126" s="219"/>
      <c r="G126" s="220"/>
      <c r="H126" s="220"/>
      <c r="I126" s="220"/>
      <c r="J126" s="220"/>
      <c r="K126" s="1055">
        <f t="shared" si="17"/>
        <v>0</v>
      </c>
      <c r="L126" s="1055">
        <f t="shared" si="18"/>
        <v>0</v>
      </c>
      <c r="M126" s="1055">
        <f t="shared" si="19"/>
        <v>0</v>
      </c>
      <c r="N126" s="1055">
        <f t="shared" si="20"/>
        <v>0</v>
      </c>
      <c r="O126" s="1056">
        <f t="shared" si="21"/>
        <v>0</v>
      </c>
      <c r="P126" s="73">
        <f>SUM(K126:O126)</f>
        <v>0</v>
      </c>
      <c r="Q126" s="62"/>
    </row>
    <row r="127" spans="1:17" s="59" customFormat="1" ht="18" customHeight="1" x14ac:dyDescent="0.2">
      <c r="A127" s="76" t="s">
        <v>1168</v>
      </c>
      <c r="B127" s="334" t="s">
        <v>1169</v>
      </c>
      <c r="C127" s="150" t="s">
        <v>1167</v>
      </c>
      <c r="D127" s="842">
        <v>128.80000000000001</v>
      </c>
      <c r="E127" s="75"/>
      <c r="F127" s="75"/>
      <c r="G127" s="75"/>
      <c r="H127" s="75"/>
      <c r="I127" s="75"/>
      <c r="J127" s="75"/>
      <c r="K127" s="1055">
        <f t="shared" si="17"/>
        <v>0</v>
      </c>
      <c r="L127" s="1055">
        <f t="shared" si="18"/>
        <v>0</v>
      </c>
      <c r="M127" s="1055">
        <f t="shared" si="19"/>
        <v>0</v>
      </c>
      <c r="N127" s="1055">
        <f t="shared" si="20"/>
        <v>0</v>
      </c>
      <c r="O127" s="1056">
        <f t="shared" si="21"/>
        <v>0</v>
      </c>
      <c r="P127" s="73">
        <f t="shared" si="16"/>
        <v>0</v>
      </c>
      <c r="Q127" s="62"/>
    </row>
    <row r="128" spans="1:17" ht="18" customHeight="1" x14ac:dyDescent="0.2">
      <c r="A128" s="76" t="s">
        <v>1170</v>
      </c>
      <c r="B128" s="334" t="s">
        <v>1171</v>
      </c>
      <c r="C128" s="150" t="s">
        <v>154</v>
      </c>
      <c r="D128" s="1095">
        <v>76.12</v>
      </c>
      <c r="E128" s="163" t="s">
        <v>1144</v>
      </c>
      <c r="F128" s="75"/>
      <c r="G128" s="75"/>
      <c r="H128" s="75"/>
      <c r="I128" s="75"/>
      <c r="J128" s="75"/>
      <c r="K128" s="1055">
        <f t="shared" si="17"/>
        <v>0</v>
      </c>
      <c r="L128" s="1055">
        <f t="shared" si="18"/>
        <v>0</v>
      </c>
      <c r="M128" s="1055">
        <f t="shared" si="19"/>
        <v>0</v>
      </c>
      <c r="N128" s="1055">
        <f t="shared" si="20"/>
        <v>0</v>
      </c>
      <c r="O128" s="1056">
        <f t="shared" si="21"/>
        <v>0</v>
      </c>
      <c r="P128" s="73">
        <f t="shared" si="16"/>
        <v>0</v>
      </c>
    </row>
    <row r="129" spans="1:17" s="59" customFormat="1" ht="18" customHeight="1" x14ac:dyDescent="0.2">
      <c r="A129" s="76" t="s">
        <v>1170</v>
      </c>
      <c r="B129" s="334" t="s">
        <v>1172</v>
      </c>
      <c r="C129" s="150" t="s">
        <v>1167</v>
      </c>
      <c r="D129" s="842">
        <v>76.12</v>
      </c>
      <c r="E129" s="311" t="s">
        <v>1144</v>
      </c>
      <c r="F129" s="312"/>
      <c r="G129" s="313"/>
      <c r="H129" s="314"/>
      <c r="I129" s="75"/>
      <c r="J129" s="75"/>
      <c r="K129" s="1055">
        <f t="shared" si="17"/>
        <v>0</v>
      </c>
      <c r="L129" s="1055">
        <f t="shared" si="18"/>
        <v>0</v>
      </c>
      <c r="M129" s="1055">
        <f t="shared" si="19"/>
        <v>0</v>
      </c>
      <c r="N129" s="1055">
        <f t="shared" si="20"/>
        <v>0</v>
      </c>
      <c r="O129" s="1056">
        <f t="shared" si="21"/>
        <v>0</v>
      </c>
      <c r="P129" s="73">
        <f t="shared" si="16"/>
        <v>0</v>
      </c>
      <c r="Q129" s="62"/>
    </row>
    <row r="130" spans="1:17" ht="18" customHeight="1" x14ac:dyDescent="0.2">
      <c r="A130" s="309" t="s">
        <v>159</v>
      </c>
      <c r="B130" s="316" t="s">
        <v>1173</v>
      </c>
      <c r="C130" s="334" t="s">
        <v>118</v>
      </c>
      <c r="D130" s="318">
        <v>140.08000000000001</v>
      </c>
      <c r="E130" s="75"/>
      <c r="F130" s="75"/>
      <c r="G130" s="75"/>
      <c r="H130" s="75"/>
      <c r="I130" s="75"/>
      <c r="J130" s="75"/>
      <c r="K130" s="1055">
        <f t="shared" si="17"/>
        <v>0</v>
      </c>
      <c r="L130" s="308">
        <f t="shared" si="18"/>
        <v>0</v>
      </c>
      <c r="M130" s="1055">
        <f t="shared" si="19"/>
        <v>0</v>
      </c>
      <c r="N130" s="1055">
        <f t="shared" si="20"/>
        <v>0</v>
      </c>
      <c r="O130" s="1056">
        <f t="shared" si="21"/>
        <v>0</v>
      </c>
      <c r="P130" s="73">
        <f t="shared" si="16"/>
        <v>0</v>
      </c>
      <c r="Q130" s="53"/>
    </row>
    <row r="131" spans="1:17" ht="18" customHeight="1" x14ac:dyDescent="0.2">
      <c r="A131" s="309" t="s">
        <v>159</v>
      </c>
      <c r="B131" s="316" t="s">
        <v>1174</v>
      </c>
      <c r="C131" s="334" t="s">
        <v>118</v>
      </c>
      <c r="D131" s="318">
        <v>70.61</v>
      </c>
      <c r="E131" s="75"/>
      <c r="F131" s="75"/>
      <c r="G131" s="75"/>
      <c r="H131" s="75"/>
      <c r="I131" s="75"/>
      <c r="J131" s="75"/>
      <c r="K131" s="1055">
        <f t="shared" si="17"/>
        <v>0</v>
      </c>
      <c r="L131" s="308">
        <f t="shared" si="18"/>
        <v>0</v>
      </c>
      <c r="M131" s="1055">
        <f t="shared" si="19"/>
        <v>0</v>
      </c>
      <c r="N131" s="1055">
        <f t="shared" si="20"/>
        <v>0</v>
      </c>
      <c r="O131" s="1056">
        <f t="shared" si="21"/>
        <v>0</v>
      </c>
      <c r="P131" s="73">
        <f t="shared" si="16"/>
        <v>0</v>
      </c>
      <c r="Q131" s="53"/>
    </row>
    <row r="132" spans="1:17" ht="18" customHeight="1" x14ac:dyDescent="0.2">
      <c r="A132" s="309" t="s">
        <v>159</v>
      </c>
      <c r="B132" s="316" t="s">
        <v>1175</v>
      </c>
      <c r="C132" s="334" t="s">
        <v>118</v>
      </c>
      <c r="D132" s="318">
        <v>139.13</v>
      </c>
      <c r="E132" s="75"/>
      <c r="F132" s="75"/>
      <c r="G132" s="75"/>
      <c r="H132" s="75"/>
      <c r="I132" s="75"/>
      <c r="J132" s="75"/>
      <c r="K132" s="1055">
        <f t="shared" si="17"/>
        <v>0</v>
      </c>
      <c r="L132" s="308">
        <f t="shared" si="18"/>
        <v>0</v>
      </c>
      <c r="M132" s="1055">
        <f t="shared" si="19"/>
        <v>0</v>
      </c>
      <c r="N132" s="1055">
        <f t="shared" si="20"/>
        <v>0</v>
      </c>
      <c r="O132" s="1056">
        <f t="shared" si="21"/>
        <v>0</v>
      </c>
      <c r="P132" s="73">
        <f t="shared" si="16"/>
        <v>0</v>
      </c>
      <c r="Q132" s="53"/>
    </row>
    <row r="133" spans="1:17" ht="18" customHeight="1" x14ac:dyDescent="0.2">
      <c r="A133" s="307" t="s">
        <v>159</v>
      </c>
      <c r="B133" s="315" t="s">
        <v>1176</v>
      </c>
      <c r="C133" s="487" t="s">
        <v>118</v>
      </c>
      <c r="D133" s="319">
        <v>155.4</v>
      </c>
      <c r="E133" s="94"/>
      <c r="F133" s="94"/>
      <c r="G133" s="94"/>
      <c r="H133" s="94"/>
      <c r="I133" s="94"/>
      <c r="J133" s="94"/>
      <c r="K133" s="1055">
        <f t="shared" si="17"/>
        <v>0</v>
      </c>
      <c r="L133" s="308">
        <f>D133*G133*$O$6</f>
        <v>0</v>
      </c>
      <c r="M133" s="1055">
        <f t="shared" si="19"/>
        <v>0</v>
      </c>
      <c r="N133" s="1055">
        <f t="shared" si="20"/>
        <v>0</v>
      </c>
      <c r="O133" s="1056">
        <f t="shared" si="21"/>
        <v>0</v>
      </c>
      <c r="P133" s="73">
        <f>SUM(K133:O133)</f>
        <v>0</v>
      </c>
      <c r="Q133" s="53"/>
    </row>
    <row r="134" spans="1:17" ht="18" customHeight="1" x14ac:dyDescent="0.2">
      <c r="A134" s="309" t="s">
        <v>159</v>
      </c>
      <c r="B134" s="1096" t="s">
        <v>1177</v>
      </c>
      <c r="C134" s="334" t="s">
        <v>138</v>
      </c>
      <c r="D134" s="318">
        <v>179.68</v>
      </c>
      <c r="E134" s="75"/>
      <c r="F134" s="75"/>
      <c r="G134" s="75"/>
      <c r="H134" s="75"/>
      <c r="I134" s="75"/>
      <c r="J134" s="75"/>
      <c r="K134" s="1055">
        <f t="shared" si="17"/>
        <v>0</v>
      </c>
      <c r="L134" s="308">
        <f t="shared" ref="L134:L165" si="22">D134*G134*$C$6</f>
        <v>0</v>
      </c>
      <c r="M134" s="1055">
        <f t="shared" si="19"/>
        <v>0</v>
      </c>
      <c r="N134" s="1055">
        <f t="shared" si="20"/>
        <v>0</v>
      </c>
      <c r="O134" s="1056">
        <f t="shared" si="21"/>
        <v>0</v>
      </c>
      <c r="P134" s="73">
        <f>SUM(K134:O134)</f>
        <v>0</v>
      </c>
      <c r="Q134" s="53"/>
    </row>
    <row r="135" spans="1:17" ht="18" customHeight="1" x14ac:dyDescent="0.2">
      <c r="A135" s="309" t="s">
        <v>165</v>
      </c>
      <c r="B135" s="150" t="s">
        <v>166</v>
      </c>
      <c r="C135" s="334" t="s">
        <v>118</v>
      </c>
      <c r="D135" s="318">
        <v>537.12</v>
      </c>
      <c r="E135" s="75"/>
      <c r="F135" s="75"/>
      <c r="G135" s="75"/>
      <c r="H135" s="75"/>
      <c r="I135" s="75"/>
      <c r="J135" s="75"/>
      <c r="K135" s="1055">
        <f t="shared" si="17"/>
        <v>0</v>
      </c>
      <c r="L135" s="308">
        <f t="shared" si="22"/>
        <v>0</v>
      </c>
      <c r="M135" s="1055">
        <f t="shared" si="19"/>
        <v>0</v>
      </c>
      <c r="N135" s="1055">
        <f t="shared" si="20"/>
        <v>0</v>
      </c>
      <c r="O135" s="1056">
        <f t="shared" si="21"/>
        <v>0</v>
      </c>
      <c r="P135" s="73">
        <f t="shared" si="16"/>
        <v>0</v>
      </c>
      <c r="Q135" s="53"/>
    </row>
    <row r="136" spans="1:17" ht="18" customHeight="1" x14ac:dyDescent="0.2">
      <c r="A136" s="309" t="s">
        <v>167</v>
      </c>
      <c r="B136" s="150" t="s">
        <v>166</v>
      </c>
      <c r="C136" s="334" t="s">
        <v>118</v>
      </c>
      <c r="D136" s="318">
        <v>48.34</v>
      </c>
      <c r="E136" s="75"/>
      <c r="F136" s="75"/>
      <c r="G136" s="75"/>
      <c r="H136" s="75"/>
      <c r="I136" s="75"/>
      <c r="J136" s="75"/>
      <c r="K136" s="1055">
        <f t="shared" si="17"/>
        <v>0</v>
      </c>
      <c r="L136" s="308">
        <f t="shared" si="22"/>
        <v>0</v>
      </c>
      <c r="M136" s="1055">
        <f t="shared" si="19"/>
        <v>0</v>
      </c>
      <c r="N136" s="1055">
        <f t="shared" si="20"/>
        <v>0</v>
      </c>
      <c r="O136" s="1056">
        <f t="shared" si="21"/>
        <v>0</v>
      </c>
      <c r="P136" s="73">
        <f t="shared" si="16"/>
        <v>0</v>
      </c>
      <c r="Q136" s="53"/>
    </row>
    <row r="137" spans="1:17" ht="18" customHeight="1" x14ac:dyDescent="0.2">
      <c r="A137" s="336" t="s">
        <v>168</v>
      </c>
      <c r="B137" s="150"/>
      <c r="C137" s="334" t="s">
        <v>118</v>
      </c>
      <c r="D137" s="322">
        <v>717.46</v>
      </c>
      <c r="E137" s="75"/>
      <c r="F137" s="75"/>
      <c r="G137" s="75"/>
      <c r="H137" s="75"/>
      <c r="I137" s="75"/>
      <c r="J137" s="75"/>
      <c r="K137" s="1055">
        <f t="shared" si="17"/>
        <v>0</v>
      </c>
      <c r="L137" s="308">
        <f t="shared" si="22"/>
        <v>0</v>
      </c>
      <c r="M137" s="1055">
        <f t="shared" si="19"/>
        <v>0</v>
      </c>
      <c r="N137" s="1055">
        <f t="shared" si="20"/>
        <v>0</v>
      </c>
      <c r="O137" s="1056">
        <f t="shared" si="21"/>
        <v>0</v>
      </c>
      <c r="P137" s="73">
        <f t="shared" si="16"/>
        <v>0</v>
      </c>
      <c r="Q137" s="53"/>
    </row>
    <row r="138" spans="1:17" ht="18" customHeight="1" x14ac:dyDescent="0.2">
      <c r="A138" s="336" t="s">
        <v>171</v>
      </c>
      <c r="B138" s="150"/>
      <c r="C138" s="334" t="s">
        <v>118</v>
      </c>
      <c r="D138" s="321">
        <v>69.39</v>
      </c>
      <c r="E138" s="75"/>
      <c r="F138" s="75"/>
      <c r="G138" s="75"/>
      <c r="H138" s="75"/>
      <c r="I138" s="75"/>
      <c r="J138" s="75"/>
      <c r="K138" s="1055">
        <f t="shared" si="17"/>
        <v>0</v>
      </c>
      <c r="L138" s="308">
        <f t="shared" si="22"/>
        <v>0</v>
      </c>
      <c r="M138" s="1055">
        <f t="shared" si="19"/>
        <v>0</v>
      </c>
      <c r="N138" s="1055">
        <f t="shared" si="20"/>
        <v>0</v>
      </c>
      <c r="O138" s="1056">
        <f t="shared" si="21"/>
        <v>0</v>
      </c>
      <c r="P138" s="73">
        <f t="shared" si="16"/>
        <v>0</v>
      </c>
      <c r="Q138" s="53"/>
    </row>
    <row r="139" spans="1:17" ht="18" customHeight="1" x14ac:dyDescent="0.2">
      <c r="A139" s="336" t="s">
        <v>172</v>
      </c>
      <c r="B139" s="150"/>
      <c r="C139" s="334" t="s">
        <v>118</v>
      </c>
      <c r="D139" s="321">
        <v>51.01</v>
      </c>
      <c r="E139" s="75"/>
      <c r="F139" s="75"/>
      <c r="G139" s="75"/>
      <c r="H139" s="75"/>
      <c r="I139" s="75"/>
      <c r="J139" s="75"/>
      <c r="K139" s="1055">
        <f t="shared" si="17"/>
        <v>0</v>
      </c>
      <c r="L139" s="308">
        <f t="shared" si="22"/>
        <v>0</v>
      </c>
      <c r="M139" s="1055">
        <f t="shared" si="19"/>
        <v>0</v>
      </c>
      <c r="N139" s="1055">
        <f t="shared" si="20"/>
        <v>0</v>
      </c>
      <c r="O139" s="1056">
        <f t="shared" si="21"/>
        <v>0</v>
      </c>
      <c r="P139" s="73">
        <f t="shared" si="16"/>
        <v>0</v>
      </c>
      <c r="Q139" s="53"/>
    </row>
    <row r="140" spans="1:17" ht="18" customHeight="1" x14ac:dyDescent="0.2">
      <c r="A140" s="336" t="s">
        <v>173</v>
      </c>
      <c r="B140" s="150"/>
      <c r="C140" s="334" t="s">
        <v>118</v>
      </c>
      <c r="D140" s="321">
        <v>321.06</v>
      </c>
      <c r="E140" s="75"/>
      <c r="F140" s="75"/>
      <c r="G140" s="75"/>
      <c r="H140" s="75"/>
      <c r="I140" s="75"/>
      <c r="J140" s="75"/>
      <c r="K140" s="1055">
        <f t="shared" si="17"/>
        <v>0</v>
      </c>
      <c r="L140" s="308">
        <f t="shared" si="22"/>
        <v>0</v>
      </c>
      <c r="M140" s="1055">
        <f t="shared" si="19"/>
        <v>0</v>
      </c>
      <c r="N140" s="1055">
        <f t="shared" si="20"/>
        <v>0</v>
      </c>
      <c r="O140" s="1056">
        <f t="shared" si="21"/>
        <v>0</v>
      </c>
      <c r="P140" s="73">
        <f t="shared" si="16"/>
        <v>0</v>
      </c>
      <c r="Q140" s="53"/>
    </row>
    <row r="141" spans="1:17" ht="18" customHeight="1" x14ac:dyDescent="0.2">
      <c r="A141" s="336" t="s">
        <v>174</v>
      </c>
      <c r="B141" s="150"/>
      <c r="C141" s="334" t="s">
        <v>118</v>
      </c>
      <c r="D141" s="321">
        <v>329.76</v>
      </c>
      <c r="E141" s="75"/>
      <c r="F141" s="75"/>
      <c r="G141" s="75"/>
      <c r="H141" s="75"/>
      <c r="I141" s="75"/>
      <c r="J141" s="75"/>
      <c r="K141" s="1055">
        <f t="shared" ref="K141:K172" si="23">D141*F141*$C$5</f>
        <v>0</v>
      </c>
      <c r="L141" s="308">
        <f t="shared" si="22"/>
        <v>0</v>
      </c>
      <c r="M141" s="1055">
        <f t="shared" ref="M141:M172" si="24">H141*D141*$C$8</f>
        <v>0</v>
      </c>
      <c r="N141" s="1055">
        <f t="shared" ref="N141:N172" si="25">D141*I141*$C$7</f>
        <v>0</v>
      </c>
      <c r="O141" s="1056">
        <f t="shared" ref="O141:O172" si="26">D141*J141*$C$9</f>
        <v>0</v>
      </c>
      <c r="P141" s="73">
        <f t="shared" si="16"/>
        <v>0</v>
      </c>
      <c r="Q141" s="53"/>
    </row>
    <row r="142" spans="1:17" ht="18" customHeight="1" x14ac:dyDescent="0.2">
      <c r="A142" s="336" t="s">
        <v>175</v>
      </c>
      <c r="B142" s="150"/>
      <c r="C142" s="334" t="s">
        <v>118</v>
      </c>
      <c r="D142" s="321">
        <v>294.52999999999997</v>
      </c>
      <c r="E142" s="75"/>
      <c r="F142" s="75"/>
      <c r="G142" s="75"/>
      <c r="H142" s="75"/>
      <c r="I142" s="75"/>
      <c r="J142" s="75"/>
      <c r="K142" s="1055">
        <f t="shared" si="23"/>
        <v>0</v>
      </c>
      <c r="L142" s="308">
        <f t="shared" si="22"/>
        <v>0</v>
      </c>
      <c r="M142" s="1055">
        <f t="shared" si="24"/>
        <v>0</v>
      </c>
      <c r="N142" s="1055">
        <f t="shared" si="25"/>
        <v>0</v>
      </c>
      <c r="O142" s="1056">
        <f t="shared" si="26"/>
        <v>0</v>
      </c>
      <c r="P142" s="73">
        <f t="shared" si="16"/>
        <v>0</v>
      </c>
      <c r="Q142" s="53"/>
    </row>
    <row r="143" spans="1:17" ht="18" customHeight="1" x14ac:dyDescent="0.2">
      <c r="A143" s="336" t="s">
        <v>176</v>
      </c>
      <c r="B143" s="150"/>
      <c r="C143" s="334" t="s">
        <v>126</v>
      </c>
      <c r="D143" s="321">
        <v>212.89</v>
      </c>
      <c r="E143" s="75"/>
      <c r="F143" s="75"/>
      <c r="G143" s="75"/>
      <c r="H143" s="75"/>
      <c r="I143" s="75"/>
      <c r="J143" s="75"/>
      <c r="K143" s="1055">
        <f t="shared" si="23"/>
        <v>0</v>
      </c>
      <c r="L143" s="308">
        <f t="shared" si="22"/>
        <v>0</v>
      </c>
      <c r="M143" s="1055">
        <f t="shared" si="24"/>
        <v>0</v>
      </c>
      <c r="N143" s="1055">
        <f t="shared" si="25"/>
        <v>0</v>
      </c>
      <c r="O143" s="1056">
        <f t="shared" si="26"/>
        <v>0</v>
      </c>
      <c r="P143" s="73">
        <f t="shared" si="16"/>
        <v>0</v>
      </c>
      <c r="Q143" s="53"/>
    </row>
    <row r="144" spans="1:17" ht="18" customHeight="1" x14ac:dyDescent="0.2">
      <c r="A144" s="336" t="s">
        <v>177</v>
      </c>
      <c r="B144" s="150"/>
      <c r="C144" s="334" t="s">
        <v>126</v>
      </c>
      <c r="D144" s="321">
        <v>108.44</v>
      </c>
      <c r="E144" s="75"/>
      <c r="F144" s="75"/>
      <c r="G144" s="75"/>
      <c r="H144" s="75"/>
      <c r="I144" s="75"/>
      <c r="J144" s="75"/>
      <c r="K144" s="1055">
        <f t="shared" si="23"/>
        <v>0</v>
      </c>
      <c r="L144" s="308">
        <f t="shared" si="22"/>
        <v>0</v>
      </c>
      <c r="M144" s="1055">
        <f t="shared" si="24"/>
        <v>0</v>
      </c>
      <c r="N144" s="1055">
        <f t="shared" si="25"/>
        <v>0</v>
      </c>
      <c r="O144" s="1056">
        <f t="shared" si="26"/>
        <v>0</v>
      </c>
      <c r="P144" s="73">
        <f t="shared" si="16"/>
        <v>0</v>
      </c>
      <c r="Q144" s="53"/>
    </row>
    <row r="145" spans="1:17" ht="18" customHeight="1" x14ac:dyDescent="0.2">
      <c r="A145" s="336" t="s">
        <v>178</v>
      </c>
      <c r="B145" s="150"/>
      <c r="C145" s="334" t="s">
        <v>126</v>
      </c>
      <c r="D145" s="321">
        <v>108.63</v>
      </c>
      <c r="E145" s="75"/>
      <c r="F145" s="75"/>
      <c r="G145" s="75"/>
      <c r="H145" s="75"/>
      <c r="I145" s="75"/>
      <c r="J145" s="75"/>
      <c r="K145" s="1055">
        <f t="shared" si="23"/>
        <v>0</v>
      </c>
      <c r="L145" s="308">
        <f t="shared" si="22"/>
        <v>0</v>
      </c>
      <c r="M145" s="1055">
        <f t="shared" si="24"/>
        <v>0</v>
      </c>
      <c r="N145" s="1055">
        <f t="shared" si="25"/>
        <v>0</v>
      </c>
      <c r="O145" s="1056">
        <f t="shared" si="26"/>
        <v>0</v>
      </c>
      <c r="P145" s="73">
        <f t="shared" si="16"/>
        <v>0</v>
      </c>
      <c r="Q145" s="53"/>
    </row>
    <row r="146" spans="1:17" ht="18" customHeight="1" x14ac:dyDescent="0.2">
      <c r="A146" s="336" t="s">
        <v>179</v>
      </c>
      <c r="B146" s="150"/>
      <c r="C146" s="334" t="s">
        <v>126</v>
      </c>
      <c r="D146" s="321">
        <v>108.56</v>
      </c>
      <c r="E146" s="75"/>
      <c r="F146" s="75"/>
      <c r="G146" s="75"/>
      <c r="H146" s="75"/>
      <c r="I146" s="75"/>
      <c r="J146" s="75"/>
      <c r="K146" s="1055">
        <f t="shared" si="23"/>
        <v>0</v>
      </c>
      <c r="L146" s="308">
        <f t="shared" si="22"/>
        <v>0</v>
      </c>
      <c r="M146" s="1055">
        <f t="shared" si="24"/>
        <v>0</v>
      </c>
      <c r="N146" s="1055">
        <f t="shared" si="25"/>
        <v>0</v>
      </c>
      <c r="O146" s="1056">
        <f t="shared" si="26"/>
        <v>0</v>
      </c>
      <c r="P146" s="73">
        <f t="shared" si="16"/>
        <v>0</v>
      </c>
      <c r="Q146" s="53"/>
    </row>
    <row r="147" spans="1:17" ht="18" customHeight="1" x14ac:dyDescent="0.2">
      <c r="A147" s="336" t="s">
        <v>180</v>
      </c>
      <c r="B147" s="150"/>
      <c r="C147" s="334" t="s">
        <v>138</v>
      </c>
      <c r="D147" s="321">
        <v>803.03</v>
      </c>
      <c r="E147" s="75"/>
      <c r="F147" s="75"/>
      <c r="G147" s="75"/>
      <c r="H147" s="75"/>
      <c r="I147" s="75"/>
      <c r="J147" s="75"/>
      <c r="K147" s="1055">
        <f t="shared" si="23"/>
        <v>0</v>
      </c>
      <c r="L147" s="308">
        <f t="shared" si="22"/>
        <v>0</v>
      </c>
      <c r="M147" s="1055">
        <f t="shared" si="24"/>
        <v>0</v>
      </c>
      <c r="N147" s="1055">
        <f t="shared" si="25"/>
        <v>0</v>
      </c>
      <c r="O147" s="1056">
        <f t="shared" si="26"/>
        <v>0</v>
      </c>
      <c r="P147" s="73">
        <f t="shared" si="16"/>
        <v>0</v>
      </c>
      <c r="Q147" s="53"/>
    </row>
    <row r="148" spans="1:17" ht="18" customHeight="1" x14ac:dyDescent="0.2">
      <c r="A148" s="336" t="s">
        <v>171</v>
      </c>
      <c r="B148" s="150"/>
      <c r="C148" s="334" t="s">
        <v>138</v>
      </c>
      <c r="D148" s="321">
        <v>59.19</v>
      </c>
      <c r="E148" s="75"/>
      <c r="F148" s="75"/>
      <c r="G148" s="75"/>
      <c r="H148" s="75"/>
      <c r="I148" s="75"/>
      <c r="J148" s="75"/>
      <c r="K148" s="1055">
        <f t="shared" si="23"/>
        <v>0</v>
      </c>
      <c r="L148" s="308">
        <f t="shared" si="22"/>
        <v>0</v>
      </c>
      <c r="M148" s="1055">
        <f t="shared" si="24"/>
        <v>0</v>
      </c>
      <c r="N148" s="1055">
        <f t="shared" si="25"/>
        <v>0</v>
      </c>
      <c r="O148" s="1056">
        <f t="shared" si="26"/>
        <v>0</v>
      </c>
      <c r="P148" s="73">
        <f t="shared" si="16"/>
        <v>0</v>
      </c>
      <c r="Q148" s="53"/>
    </row>
    <row r="149" spans="1:17" ht="18" customHeight="1" x14ac:dyDescent="0.2">
      <c r="A149" s="336" t="s">
        <v>172</v>
      </c>
      <c r="B149" s="150"/>
      <c r="C149" s="334" t="s">
        <v>138</v>
      </c>
      <c r="D149" s="321">
        <v>36.67</v>
      </c>
      <c r="E149" s="75"/>
      <c r="F149" s="75"/>
      <c r="G149" s="75"/>
      <c r="H149" s="75"/>
      <c r="I149" s="75"/>
      <c r="J149" s="75"/>
      <c r="K149" s="1055">
        <f t="shared" si="23"/>
        <v>0</v>
      </c>
      <c r="L149" s="308">
        <f t="shared" si="22"/>
        <v>0</v>
      </c>
      <c r="M149" s="1055">
        <f t="shared" si="24"/>
        <v>0</v>
      </c>
      <c r="N149" s="1055">
        <f t="shared" si="25"/>
        <v>0</v>
      </c>
      <c r="O149" s="1056">
        <f t="shared" si="26"/>
        <v>0</v>
      </c>
      <c r="P149" s="73">
        <f t="shared" si="16"/>
        <v>0</v>
      </c>
      <c r="Q149" s="53"/>
    </row>
    <row r="150" spans="1:17" ht="18" customHeight="1" x14ac:dyDescent="0.2">
      <c r="A150" s="336" t="s">
        <v>182</v>
      </c>
      <c r="B150" s="150"/>
      <c r="C150" s="334" t="s">
        <v>138</v>
      </c>
      <c r="D150" s="321">
        <v>189.78</v>
      </c>
      <c r="E150" s="75"/>
      <c r="F150" s="75"/>
      <c r="G150" s="75"/>
      <c r="H150" s="75"/>
      <c r="I150" s="75"/>
      <c r="J150" s="75"/>
      <c r="K150" s="1055">
        <f t="shared" si="23"/>
        <v>0</v>
      </c>
      <c r="L150" s="308">
        <f t="shared" si="22"/>
        <v>0</v>
      </c>
      <c r="M150" s="1055">
        <f t="shared" si="24"/>
        <v>0</v>
      </c>
      <c r="N150" s="1055">
        <f t="shared" si="25"/>
        <v>0</v>
      </c>
      <c r="O150" s="1056">
        <f t="shared" si="26"/>
        <v>0</v>
      </c>
      <c r="P150" s="73">
        <f t="shared" si="16"/>
        <v>0</v>
      </c>
      <c r="Q150" s="53"/>
    </row>
    <row r="151" spans="1:17" ht="18" customHeight="1" x14ac:dyDescent="0.2">
      <c r="A151" s="336" t="s">
        <v>183</v>
      </c>
      <c r="B151" s="150"/>
      <c r="C151" s="334" t="s">
        <v>138</v>
      </c>
      <c r="D151" s="321">
        <v>198.07</v>
      </c>
      <c r="E151" s="75"/>
      <c r="F151" s="75"/>
      <c r="G151" s="75"/>
      <c r="H151" s="75"/>
      <c r="I151" s="75"/>
      <c r="J151" s="75"/>
      <c r="K151" s="1055">
        <f t="shared" si="23"/>
        <v>0</v>
      </c>
      <c r="L151" s="308">
        <f t="shared" si="22"/>
        <v>0</v>
      </c>
      <c r="M151" s="1055">
        <f t="shared" si="24"/>
        <v>0</v>
      </c>
      <c r="N151" s="1055">
        <f t="shared" si="25"/>
        <v>0</v>
      </c>
      <c r="O151" s="1056">
        <f t="shared" si="26"/>
        <v>0</v>
      </c>
      <c r="P151" s="73">
        <f t="shared" si="16"/>
        <v>0</v>
      </c>
      <c r="Q151" s="53"/>
    </row>
    <row r="152" spans="1:17" ht="18" customHeight="1" x14ac:dyDescent="0.2">
      <c r="A152" s="336" t="s">
        <v>184</v>
      </c>
      <c r="B152" s="150"/>
      <c r="C152" s="334" t="s">
        <v>138</v>
      </c>
      <c r="D152" s="321">
        <v>182.39</v>
      </c>
      <c r="E152" s="75"/>
      <c r="F152" s="75"/>
      <c r="G152" s="75"/>
      <c r="H152" s="75"/>
      <c r="I152" s="75"/>
      <c r="J152" s="75"/>
      <c r="K152" s="1055">
        <f t="shared" si="23"/>
        <v>0</v>
      </c>
      <c r="L152" s="308">
        <f t="shared" si="22"/>
        <v>0</v>
      </c>
      <c r="M152" s="1055">
        <f t="shared" si="24"/>
        <v>0</v>
      </c>
      <c r="N152" s="1055">
        <f t="shared" si="25"/>
        <v>0</v>
      </c>
      <c r="O152" s="1056">
        <f t="shared" si="26"/>
        <v>0</v>
      </c>
      <c r="P152" s="73">
        <f t="shared" si="16"/>
        <v>0</v>
      </c>
      <c r="Q152" s="53"/>
    </row>
    <row r="153" spans="1:17" ht="18" customHeight="1" x14ac:dyDescent="0.2">
      <c r="A153" s="336" t="s">
        <v>1178</v>
      </c>
      <c r="B153" s="150"/>
      <c r="C153" s="334" t="s">
        <v>138</v>
      </c>
      <c r="D153" s="321">
        <v>58.44</v>
      </c>
      <c r="E153" s="75"/>
      <c r="F153" s="75"/>
      <c r="G153" s="75"/>
      <c r="H153" s="75"/>
      <c r="I153" s="75"/>
      <c r="J153" s="75"/>
      <c r="K153" s="1055">
        <f t="shared" si="23"/>
        <v>0</v>
      </c>
      <c r="L153" s="308">
        <f t="shared" si="22"/>
        <v>0</v>
      </c>
      <c r="M153" s="1055">
        <f t="shared" si="24"/>
        <v>0</v>
      </c>
      <c r="N153" s="1055">
        <f t="shared" si="25"/>
        <v>0</v>
      </c>
      <c r="O153" s="1056">
        <f t="shared" si="26"/>
        <v>0</v>
      </c>
      <c r="P153" s="73">
        <f t="shared" si="16"/>
        <v>0</v>
      </c>
      <c r="Q153" s="53"/>
    </row>
    <row r="154" spans="1:17" ht="18" customHeight="1" x14ac:dyDescent="0.2">
      <c r="A154" s="309" t="s">
        <v>192</v>
      </c>
      <c r="B154" s="150" t="s">
        <v>1179</v>
      </c>
      <c r="C154" s="334" t="s">
        <v>118</v>
      </c>
      <c r="D154" s="318">
        <v>59.13</v>
      </c>
      <c r="E154" s="75"/>
      <c r="F154" s="75"/>
      <c r="G154" s="75"/>
      <c r="H154" s="75"/>
      <c r="I154" s="75"/>
      <c r="J154" s="75"/>
      <c r="K154" s="1055">
        <f t="shared" si="23"/>
        <v>0</v>
      </c>
      <c r="L154" s="308">
        <f t="shared" si="22"/>
        <v>0</v>
      </c>
      <c r="M154" s="1055">
        <f t="shared" si="24"/>
        <v>0</v>
      </c>
      <c r="N154" s="1055">
        <f t="shared" si="25"/>
        <v>0</v>
      </c>
      <c r="O154" s="1056">
        <f t="shared" si="26"/>
        <v>0</v>
      </c>
      <c r="P154" s="73">
        <f t="shared" si="16"/>
        <v>0</v>
      </c>
      <c r="Q154" s="53"/>
    </row>
    <row r="155" spans="1:17" ht="18" customHeight="1" x14ac:dyDescent="0.2">
      <c r="A155" s="309" t="s">
        <v>194</v>
      </c>
      <c r="B155" s="150" t="s">
        <v>195</v>
      </c>
      <c r="C155" s="150" t="s">
        <v>196</v>
      </c>
      <c r="D155" s="318">
        <v>527.88</v>
      </c>
      <c r="E155" s="75"/>
      <c r="F155" s="75"/>
      <c r="G155" s="75"/>
      <c r="H155" s="75"/>
      <c r="I155" s="75"/>
      <c r="J155" s="75"/>
      <c r="K155" s="1055">
        <f t="shared" si="23"/>
        <v>0</v>
      </c>
      <c r="L155" s="308">
        <f t="shared" si="22"/>
        <v>0</v>
      </c>
      <c r="M155" s="1055">
        <f t="shared" si="24"/>
        <v>0</v>
      </c>
      <c r="N155" s="1055">
        <f t="shared" si="25"/>
        <v>0</v>
      </c>
      <c r="O155" s="1056">
        <f t="shared" si="26"/>
        <v>0</v>
      </c>
      <c r="P155" s="73">
        <f>SUM(K155:O155)</f>
        <v>0</v>
      </c>
      <c r="Q155" s="53"/>
    </row>
    <row r="156" spans="1:17" ht="18" customHeight="1" x14ac:dyDescent="0.2">
      <c r="A156" s="309" t="s">
        <v>167</v>
      </c>
      <c r="B156" s="150" t="s">
        <v>195</v>
      </c>
      <c r="C156" s="150" t="s">
        <v>118</v>
      </c>
      <c r="D156" s="318">
        <v>114.15</v>
      </c>
      <c r="E156" s="75"/>
      <c r="F156" s="75"/>
      <c r="G156" s="75"/>
      <c r="H156" s="75"/>
      <c r="I156" s="75"/>
      <c r="J156" s="75"/>
      <c r="K156" s="1055">
        <f t="shared" si="23"/>
        <v>0</v>
      </c>
      <c r="L156" s="308">
        <f t="shared" si="22"/>
        <v>0</v>
      </c>
      <c r="M156" s="1055">
        <f t="shared" si="24"/>
        <v>0</v>
      </c>
      <c r="N156" s="1055">
        <f t="shared" si="25"/>
        <v>0</v>
      </c>
      <c r="O156" s="1056">
        <f t="shared" si="26"/>
        <v>0</v>
      </c>
      <c r="P156" s="73">
        <f t="shared" si="16"/>
        <v>0</v>
      </c>
      <c r="Q156" s="53"/>
    </row>
    <row r="157" spans="1:17" ht="18" customHeight="1" x14ac:dyDescent="0.2">
      <c r="A157" s="309" t="s">
        <v>197</v>
      </c>
      <c r="B157" s="150" t="s">
        <v>195</v>
      </c>
      <c r="C157" s="150" t="s">
        <v>118</v>
      </c>
      <c r="D157" s="318">
        <v>685.05</v>
      </c>
      <c r="E157" s="75"/>
      <c r="F157" s="75"/>
      <c r="G157" s="75"/>
      <c r="H157" s="75"/>
      <c r="I157" s="75"/>
      <c r="J157" s="75"/>
      <c r="K157" s="1055">
        <f t="shared" si="23"/>
        <v>0</v>
      </c>
      <c r="L157" s="308">
        <f t="shared" si="22"/>
        <v>0</v>
      </c>
      <c r="M157" s="1055">
        <f t="shared" si="24"/>
        <v>0</v>
      </c>
      <c r="N157" s="1055">
        <f t="shared" si="25"/>
        <v>0</v>
      </c>
      <c r="O157" s="1056">
        <f t="shared" si="26"/>
        <v>0</v>
      </c>
      <c r="P157" s="73">
        <f t="shared" si="16"/>
        <v>0</v>
      </c>
      <c r="Q157" s="53"/>
    </row>
    <row r="158" spans="1:17" ht="18" customHeight="1" x14ac:dyDescent="0.2">
      <c r="A158" s="336" t="s">
        <v>1180</v>
      </c>
      <c r="B158" s="334" t="s">
        <v>195</v>
      </c>
      <c r="C158" s="334" t="s">
        <v>118</v>
      </c>
      <c r="D158" s="318">
        <v>1323.89</v>
      </c>
      <c r="E158" s="75"/>
      <c r="F158" s="75"/>
      <c r="G158" s="75"/>
      <c r="H158" s="75"/>
      <c r="I158" s="75"/>
      <c r="J158" s="75"/>
      <c r="K158" s="1055">
        <f t="shared" si="23"/>
        <v>0</v>
      </c>
      <c r="L158" s="308">
        <f t="shared" si="22"/>
        <v>0</v>
      </c>
      <c r="M158" s="1055">
        <f t="shared" si="24"/>
        <v>0</v>
      </c>
      <c r="N158" s="1055">
        <f t="shared" si="25"/>
        <v>0</v>
      </c>
      <c r="O158" s="1056">
        <f t="shared" si="26"/>
        <v>0</v>
      </c>
      <c r="P158" s="73">
        <f t="shared" si="16"/>
        <v>0</v>
      </c>
      <c r="Q158" s="53"/>
    </row>
    <row r="159" spans="1:17" ht="18" customHeight="1" x14ac:dyDescent="0.2">
      <c r="A159" s="309" t="s">
        <v>199</v>
      </c>
      <c r="B159" s="150" t="s">
        <v>195</v>
      </c>
      <c r="C159" s="150" t="s">
        <v>126</v>
      </c>
      <c r="D159" s="318">
        <v>407.26</v>
      </c>
      <c r="E159" s="75"/>
      <c r="F159" s="75"/>
      <c r="G159" s="75"/>
      <c r="H159" s="75"/>
      <c r="I159" s="75"/>
      <c r="J159" s="75"/>
      <c r="K159" s="1055">
        <f t="shared" si="23"/>
        <v>0</v>
      </c>
      <c r="L159" s="308">
        <f t="shared" si="22"/>
        <v>0</v>
      </c>
      <c r="M159" s="1055">
        <f t="shared" si="24"/>
        <v>0</v>
      </c>
      <c r="N159" s="1055">
        <f t="shared" si="25"/>
        <v>0</v>
      </c>
      <c r="O159" s="1056">
        <f t="shared" si="26"/>
        <v>0</v>
      </c>
      <c r="P159" s="73">
        <f>SUM(K159:O159)</f>
        <v>0</v>
      </c>
      <c r="Q159" s="53"/>
    </row>
    <row r="160" spans="1:17" ht="18" customHeight="1" x14ac:dyDescent="0.2">
      <c r="A160" s="309" t="s">
        <v>200</v>
      </c>
      <c r="B160" s="310" t="s">
        <v>1181</v>
      </c>
      <c r="C160" s="150" t="s">
        <v>138</v>
      </c>
      <c r="D160" s="318">
        <v>638.54</v>
      </c>
      <c r="E160" s="75"/>
      <c r="F160" s="75"/>
      <c r="G160" s="75"/>
      <c r="H160" s="75"/>
      <c r="I160" s="75"/>
      <c r="J160" s="75"/>
      <c r="K160" s="1055">
        <f t="shared" si="23"/>
        <v>0</v>
      </c>
      <c r="L160" s="308">
        <f t="shared" si="22"/>
        <v>0</v>
      </c>
      <c r="M160" s="1055">
        <f t="shared" si="24"/>
        <v>0</v>
      </c>
      <c r="N160" s="1055">
        <f t="shared" si="25"/>
        <v>0</v>
      </c>
      <c r="O160" s="1056">
        <f t="shared" si="26"/>
        <v>0</v>
      </c>
      <c r="P160" s="73">
        <f t="shared" si="16"/>
        <v>0</v>
      </c>
      <c r="Q160" s="53"/>
    </row>
    <row r="161" spans="1:17" ht="18" customHeight="1" x14ac:dyDescent="0.2">
      <c r="A161" s="309" t="s">
        <v>192</v>
      </c>
      <c r="B161" s="150" t="s">
        <v>1182</v>
      </c>
      <c r="C161" s="334" t="s">
        <v>118</v>
      </c>
      <c r="D161" s="318">
        <v>81.319999999999993</v>
      </c>
      <c r="E161" s="75"/>
      <c r="F161" s="75"/>
      <c r="G161" s="75"/>
      <c r="H161" s="75"/>
      <c r="I161" s="75"/>
      <c r="J161" s="75"/>
      <c r="K161" s="1055">
        <f t="shared" si="23"/>
        <v>0</v>
      </c>
      <c r="L161" s="308">
        <f t="shared" si="22"/>
        <v>0</v>
      </c>
      <c r="M161" s="1055">
        <f t="shared" si="24"/>
        <v>0</v>
      </c>
      <c r="N161" s="1055">
        <f t="shared" si="25"/>
        <v>0</v>
      </c>
      <c r="O161" s="1056">
        <f t="shared" si="26"/>
        <v>0</v>
      </c>
      <c r="P161" s="73">
        <f t="shared" si="16"/>
        <v>0</v>
      </c>
      <c r="Q161" s="53"/>
    </row>
    <row r="162" spans="1:17" ht="18" customHeight="1" x14ac:dyDescent="0.2">
      <c r="A162" s="309" t="s">
        <v>203</v>
      </c>
      <c r="B162" s="150" t="s">
        <v>1182</v>
      </c>
      <c r="C162" s="334" t="s">
        <v>118</v>
      </c>
      <c r="D162" s="318">
        <v>54.92</v>
      </c>
      <c r="E162" s="75"/>
      <c r="F162" s="75"/>
      <c r="G162" s="75"/>
      <c r="H162" s="75"/>
      <c r="I162" s="75"/>
      <c r="J162" s="75"/>
      <c r="K162" s="1055">
        <f t="shared" si="23"/>
        <v>0</v>
      </c>
      <c r="L162" s="308">
        <f t="shared" si="22"/>
        <v>0</v>
      </c>
      <c r="M162" s="1055">
        <f t="shared" si="24"/>
        <v>0</v>
      </c>
      <c r="N162" s="1055">
        <f t="shared" si="25"/>
        <v>0</v>
      </c>
      <c r="O162" s="1056">
        <f t="shared" si="26"/>
        <v>0</v>
      </c>
      <c r="P162" s="73">
        <f t="shared" si="16"/>
        <v>0</v>
      </c>
      <c r="Q162" s="53"/>
    </row>
    <row r="163" spans="1:17" ht="18" customHeight="1" x14ac:dyDescent="0.2">
      <c r="A163" s="336" t="s">
        <v>204</v>
      </c>
      <c r="B163" s="150"/>
      <c r="C163" s="334" t="s">
        <v>118</v>
      </c>
      <c r="D163" s="318">
        <v>514.1</v>
      </c>
      <c r="E163" s="75"/>
      <c r="F163" s="75"/>
      <c r="G163" s="75"/>
      <c r="H163" s="75"/>
      <c r="I163" s="75"/>
      <c r="J163" s="75"/>
      <c r="K163" s="1055">
        <f t="shared" si="23"/>
        <v>0</v>
      </c>
      <c r="L163" s="308">
        <f t="shared" si="22"/>
        <v>0</v>
      </c>
      <c r="M163" s="1055">
        <f t="shared" si="24"/>
        <v>0</v>
      </c>
      <c r="N163" s="1055">
        <f t="shared" si="25"/>
        <v>0</v>
      </c>
      <c r="O163" s="1056">
        <f t="shared" si="26"/>
        <v>0</v>
      </c>
      <c r="P163" s="73">
        <f t="shared" si="16"/>
        <v>0</v>
      </c>
      <c r="Q163" s="53"/>
    </row>
    <row r="164" spans="1:17" ht="18" customHeight="1" x14ac:dyDescent="0.2">
      <c r="A164" s="336" t="s">
        <v>206</v>
      </c>
      <c r="B164" s="150"/>
      <c r="C164" s="334" t="s">
        <v>118</v>
      </c>
      <c r="D164" s="318">
        <v>301.75</v>
      </c>
      <c r="E164" s="75"/>
      <c r="F164" s="75"/>
      <c r="G164" s="75"/>
      <c r="H164" s="75"/>
      <c r="I164" s="75"/>
      <c r="J164" s="75"/>
      <c r="K164" s="1055">
        <f t="shared" si="23"/>
        <v>0</v>
      </c>
      <c r="L164" s="308">
        <f t="shared" si="22"/>
        <v>0</v>
      </c>
      <c r="M164" s="1055">
        <f t="shared" si="24"/>
        <v>0</v>
      </c>
      <c r="N164" s="1055">
        <f t="shared" si="25"/>
        <v>0</v>
      </c>
      <c r="O164" s="1056">
        <f t="shared" si="26"/>
        <v>0</v>
      </c>
      <c r="P164" s="73">
        <f t="shared" ref="P164:P186" si="27">SUM(K164:O164)</f>
        <v>0</v>
      </c>
      <c r="Q164" s="53"/>
    </row>
    <row r="165" spans="1:17" ht="18" customHeight="1" x14ac:dyDescent="0.2">
      <c r="A165" s="336" t="s">
        <v>207</v>
      </c>
      <c r="B165" s="150"/>
      <c r="C165" s="334" t="s">
        <v>118</v>
      </c>
      <c r="D165" s="318">
        <v>5.75</v>
      </c>
      <c r="E165" s="75"/>
      <c r="F165" s="75"/>
      <c r="G165" s="75"/>
      <c r="H165" s="75"/>
      <c r="I165" s="75"/>
      <c r="J165" s="75"/>
      <c r="K165" s="1055">
        <f t="shared" si="23"/>
        <v>0</v>
      </c>
      <c r="L165" s="308">
        <f t="shared" si="22"/>
        <v>0</v>
      </c>
      <c r="M165" s="1055">
        <f t="shared" si="24"/>
        <v>0</v>
      </c>
      <c r="N165" s="1055">
        <f t="shared" si="25"/>
        <v>0</v>
      </c>
      <c r="O165" s="1056">
        <f t="shared" si="26"/>
        <v>0</v>
      </c>
      <c r="P165" s="73">
        <f t="shared" si="27"/>
        <v>0</v>
      </c>
      <c r="Q165" s="53"/>
    </row>
    <row r="166" spans="1:17" ht="18" customHeight="1" x14ac:dyDescent="0.2">
      <c r="A166" s="336" t="s">
        <v>1183</v>
      </c>
      <c r="B166" s="150"/>
      <c r="C166" s="334" t="s">
        <v>118</v>
      </c>
      <c r="D166" s="318">
        <v>12.2</v>
      </c>
      <c r="E166" s="75"/>
      <c r="F166" s="75"/>
      <c r="G166" s="75"/>
      <c r="H166" s="75"/>
      <c r="I166" s="75"/>
      <c r="J166" s="75"/>
      <c r="K166" s="1055">
        <f t="shared" si="23"/>
        <v>0</v>
      </c>
      <c r="L166" s="308">
        <f t="shared" ref="L166:L186" si="28">D166*G166*$C$6</f>
        <v>0</v>
      </c>
      <c r="M166" s="1055">
        <f t="shared" si="24"/>
        <v>0</v>
      </c>
      <c r="N166" s="1055">
        <f t="shared" si="25"/>
        <v>0</v>
      </c>
      <c r="O166" s="1056">
        <f t="shared" si="26"/>
        <v>0</v>
      </c>
      <c r="P166" s="73">
        <f t="shared" si="27"/>
        <v>0</v>
      </c>
      <c r="Q166" s="53"/>
    </row>
    <row r="167" spans="1:17" ht="18" customHeight="1" x14ac:dyDescent="0.2">
      <c r="A167" s="336" t="s">
        <v>209</v>
      </c>
      <c r="B167" s="150"/>
      <c r="C167" s="334" t="s">
        <v>118</v>
      </c>
      <c r="D167" s="318">
        <v>16.47</v>
      </c>
      <c r="E167" s="75"/>
      <c r="F167" s="75"/>
      <c r="G167" s="75"/>
      <c r="H167" s="75"/>
      <c r="I167" s="75"/>
      <c r="J167" s="75"/>
      <c r="K167" s="1055">
        <f t="shared" si="23"/>
        <v>0</v>
      </c>
      <c r="L167" s="308">
        <f t="shared" si="28"/>
        <v>0</v>
      </c>
      <c r="M167" s="1055">
        <f t="shared" si="24"/>
        <v>0</v>
      </c>
      <c r="N167" s="1055">
        <f t="shared" si="25"/>
        <v>0</v>
      </c>
      <c r="O167" s="1056">
        <f t="shared" si="26"/>
        <v>0</v>
      </c>
      <c r="P167" s="73">
        <f t="shared" si="27"/>
        <v>0</v>
      </c>
      <c r="Q167" s="53"/>
    </row>
    <row r="168" spans="1:17" ht="18" customHeight="1" x14ac:dyDescent="0.2">
      <c r="A168" s="336" t="s">
        <v>211</v>
      </c>
      <c r="B168" s="150"/>
      <c r="C168" s="334" t="s">
        <v>138</v>
      </c>
      <c r="D168" s="318">
        <v>490.95</v>
      </c>
      <c r="E168" s="75"/>
      <c r="F168" s="75"/>
      <c r="G168" s="75"/>
      <c r="H168" s="75"/>
      <c r="I168" s="75"/>
      <c r="J168" s="75"/>
      <c r="K168" s="1055">
        <f t="shared" si="23"/>
        <v>0</v>
      </c>
      <c r="L168" s="308">
        <f t="shared" si="28"/>
        <v>0</v>
      </c>
      <c r="M168" s="1055">
        <f t="shared" si="24"/>
        <v>0</v>
      </c>
      <c r="N168" s="1055">
        <f t="shared" si="25"/>
        <v>0</v>
      </c>
      <c r="O168" s="1056">
        <f t="shared" si="26"/>
        <v>0</v>
      </c>
      <c r="P168" s="73">
        <f t="shared" si="27"/>
        <v>0</v>
      </c>
      <c r="Q168" s="53"/>
    </row>
    <row r="169" spans="1:17" ht="18" customHeight="1" x14ac:dyDescent="0.2">
      <c r="A169" s="336" t="s">
        <v>213</v>
      </c>
      <c r="B169" s="150"/>
      <c r="C169" s="334" t="s">
        <v>138</v>
      </c>
      <c r="D169" s="318">
        <v>260.5</v>
      </c>
      <c r="E169" s="75"/>
      <c r="F169" s="75"/>
      <c r="G169" s="75"/>
      <c r="H169" s="75"/>
      <c r="I169" s="75"/>
      <c r="J169" s="75"/>
      <c r="K169" s="1055">
        <f t="shared" si="23"/>
        <v>0</v>
      </c>
      <c r="L169" s="308">
        <f t="shared" si="28"/>
        <v>0</v>
      </c>
      <c r="M169" s="1055">
        <f t="shared" si="24"/>
        <v>0</v>
      </c>
      <c r="N169" s="1055">
        <f t="shared" si="25"/>
        <v>0</v>
      </c>
      <c r="O169" s="1056">
        <f t="shared" si="26"/>
        <v>0</v>
      </c>
      <c r="P169" s="73">
        <f t="shared" si="27"/>
        <v>0</v>
      </c>
      <c r="Q169" s="53"/>
    </row>
    <row r="170" spans="1:17" ht="18" customHeight="1" x14ac:dyDescent="0.2">
      <c r="A170" s="336" t="s">
        <v>214</v>
      </c>
      <c r="B170" s="150"/>
      <c r="C170" s="334" t="s">
        <v>138</v>
      </c>
      <c r="D170" s="318">
        <v>20.56</v>
      </c>
      <c r="E170" s="75"/>
      <c r="F170" s="75"/>
      <c r="G170" s="75"/>
      <c r="H170" s="75"/>
      <c r="I170" s="75"/>
      <c r="J170" s="75"/>
      <c r="K170" s="1055">
        <f t="shared" si="23"/>
        <v>0</v>
      </c>
      <c r="L170" s="308">
        <f t="shared" si="28"/>
        <v>0</v>
      </c>
      <c r="M170" s="1055">
        <f t="shared" si="24"/>
        <v>0</v>
      </c>
      <c r="N170" s="1055">
        <f t="shared" si="25"/>
        <v>0</v>
      </c>
      <c r="O170" s="1056">
        <f t="shared" si="26"/>
        <v>0</v>
      </c>
      <c r="P170" s="73">
        <f t="shared" si="27"/>
        <v>0</v>
      </c>
      <c r="Q170" s="53"/>
    </row>
    <row r="171" spans="1:17" ht="18" customHeight="1" x14ac:dyDescent="0.2">
      <c r="A171" s="309" t="s">
        <v>209</v>
      </c>
      <c r="B171" s="150"/>
      <c r="C171" s="334" t="s">
        <v>138</v>
      </c>
      <c r="D171" s="318">
        <v>25.76</v>
      </c>
      <c r="E171" s="75"/>
      <c r="F171" s="75"/>
      <c r="G171" s="75"/>
      <c r="H171" s="75"/>
      <c r="I171" s="75"/>
      <c r="J171" s="75"/>
      <c r="K171" s="1055">
        <f t="shared" si="23"/>
        <v>0</v>
      </c>
      <c r="L171" s="308">
        <f t="shared" si="28"/>
        <v>0</v>
      </c>
      <c r="M171" s="1055">
        <f t="shared" si="24"/>
        <v>0</v>
      </c>
      <c r="N171" s="1055">
        <f t="shared" si="25"/>
        <v>0</v>
      </c>
      <c r="O171" s="1056">
        <f t="shared" si="26"/>
        <v>0</v>
      </c>
      <c r="P171" s="73">
        <f t="shared" si="27"/>
        <v>0</v>
      </c>
      <c r="Q171" s="53"/>
    </row>
    <row r="172" spans="1:17" ht="18" customHeight="1" x14ac:dyDescent="0.2">
      <c r="A172" s="336" t="s">
        <v>1184</v>
      </c>
      <c r="B172" s="150"/>
      <c r="C172" s="334" t="s">
        <v>138</v>
      </c>
      <c r="D172" s="318">
        <v>20.87</v>
      </c>
      <c r="E172" s="75"/>
      <c r="F172" s="75"/>
      <c r="G172" s="75"/>
      <c r="H172" s="75"/>
      <c r="I172" s="75"/>
      <c r="J172" s="75"/>
      <c r="K172" s="1055">
        <f t="shared" si="23"/>
        <v>0</v>
      </c>
      <c r="L172" s="308">
        <f t="shared" si="28"/>
        <v>0</v>
      </c>
      <c r="M172" s="1055">
        <f t="shared" si="24"/>
        <v>0</v>
      </c>
      <c r="N172" s="1055">
        <f t="shared" si="25"/>
        <v>0</v>
      </c>
      <c r="O172" s="1056">
        <f t="shared" si="26"/>
        <v>0</v>
      </c>
      <c r="P172" s="73">
        <f t="shared" si="27"/>
        <v>0</v>
      </c>
      <c r="Q172" s="53"/>
    </row>
    <row r="173" spans="1:17" ht="18" customHeight="1" x14ac:dyDescent="0.2">
      <c r="A173" s="336" t="s">
        <v>1183</v>
      </c>
      <c r="B173" s="150"/>
      <c r="C173" s="334" t="s">
        <v>138</v>
      </c>
      <c r="D173" s="318">
        <v>12.34</v>
      </c>
      <c r="E173" s="75"/>
      <c r="F173" s="75"/>
      <c r="G173" s="75"/>
      <c r="H173" s="75"/>
      <c r="I173" s="75"/>
      <c r="J173" s="75"/>
      <c r="K173" s="1055">
        <f t="shared" ref="K173:K186" si="29">D173*F173*$C$5</f>
        <v>0</v>
      </c>
      <c r="L173" s="308">
        <f t="shared" si="28"/>
        <v>0</v>
      </c>
      <c r="M173" s="1055">
        <f t="shared" ref="M173:M186" si="30">H173*D173*$C$8</f>
        <v>0</v>
      </c>
      <c r="N173" s="1055">
        <f t="shared" ref="N173:N186" si="31">D173*I173*$C$7</f>
        <v>0</v>
      </c>
      <c r="O173" s="1056">
        <f t="shared" ref="O173:O186" si="32">D173*J173*$C$9</f>
        <v>0</v>
      </c>
      <c r="P173" s="73">
        <f t="shared" si="27"/>
        <v>0</v>
      </c>
      <c r="Q173" s="53"/>
    </row>
    <row r="174" spans="1:17" ht="18" customHeight="1" x14ac:dyDescent="0.2">
      <c r="A174" s="309" t="s">
        <v>40</v>
      </c>
      <c r="B174" s="150" t="s">
        <v>496</v>
      </c>
      <c r="C174" s="334" t="s">
        <v>138</v>
      </c>
      <c r="D174" s="318">
        <v>1542.33</v>
      </c>
      <c r="E174" s="75"/>
      <c r="F174" s="75"/>
      <c r="G174" s="75"/>
      <c r="H174" s="75"/>
      <c r="I174" s="75"/>
      <c r="J174" s="75"/>
      <c r="K174" s="1055">
        <f t="shared" si="29"/>
        <v>0</v>
      </c>
      <c r="L174" s="308">
        <f t="shared" si="28"/>
        <v>0</v>
      </c>
      <c r="M174" s="1055">
        <f t="shared" si="30"/>
        <v>0</v>
      </c>
      <c r="N174" s="1055">
        <f t="shared" si="31"/>
        <v>0</v>
      </c>
      <c r="O174" s="1056">
        <f t="shared" si="32"/>
        <v>0</v>
      </c>
      <c r="P174" s="73">
        <f t="shared" si="27"/>
        <v>0</v>
      </c>
    </row>
    <row r="175" spans="1:17" s="59" customFormat="1" ht="18" customHeight="1" x14ac:dyDescent="0.2">
      <c r="A175" s="309" t="s">
        <v>194</v>
      </c>
      <c r="B175" s="150" t="s">
        <v>496</v>
      </c>
      <c r="C175" s="334" t="s">
        <v>138</v>
      </c>
      <c r="D175" s="318">
        <v>353.18</v>
      </c>
      <c r="E175" s="75"/>
      <c r="F175" s="75"/>
      <c r="G175" s="75"/>
      <c r="H175" s="75"/>
      <c r="I175" s="75"/>
      <c r="J175" s="75"/>
      <c r="K175" s="1055">
        <f t="shared" si="29"/>
        <v>0</v>
      </c>
      <c r="L175" s="308">
        <f t="shared" si="28"/>
        <v>0</v>
      </c>
      <c r="M175" s="1055">
        <f t="shared" si="30"/>
        <v>0</v>
      </c>
      <c r="N175" s="1055">
        <f t="shared" si="31"/>
        <v>0</v>
      </c>
      <c r="O175" s="1056">
        <f t="shared" si="32"/>
        <v>0</v>
      </c>
      <c r="P175" s="73">
        <f t="shared" si="27"/>
        <v>0</v>
      </c>
      <c r="Q175" s="62"/>
    </row>
    <row r="176" spans="1:17" s="59" customFormat="1" ht="18" customHeight="1" x14ac:dyDescent="0.2">
      <c r="A176" s="309" t="s">
        <v>1185</v>
      </c>
      <c r="B176" s="310" t="s">
        <v>1186</v>
      </c>
      <c r="C176" s="334" t="s">
        <v>138</v>
      </c>
      <c r="D176" s="318">
        <v>143.59</v>
      </c>
      <c r="E176" s="75"/>
      <c r="F176" s="75"/>
      <c r="G176" s="75"/>
      <c r="H176" s="75"/>
      <c r="I176" s="75"/>
      <c r="J176" s="75"/>
      <c r="K176" s="1055">
        <f t="shared" si="29"/>
        <v>0</v>
      </c>
      <c r="L176" s="308">
        <f t="shared" si="28"/>
        <v>0</v>
      </c>
      <c r="M176" s="1055">
        <f t="shared" si="30"/>
        <v>0</v>
      </c>
      <c r="N176" s="1055">
        <f t="shared" si="31"/>
        <v>0</v>
      </c>
      <c r="O176" s="1056">
        <f t="shared" si="32"/>
        <v>0</v>
      </c>
      <c r="P176" s="73">
        <f t="shared" si="27"/>
        <v>0</v>
      </c>
      <c r="Q176" s="62"/>
    </row>
    <row r="177" spans="1:16" ht="18" customHeight="1" x14ac:dyDescent="0.2">
      <c r="A177" s="309" t="s">
        <v>197</v>
      </c>
      <c r="B177" s="150" t="s">
        <v>1187</v>
      </c>
      <c r="C177" s="150" t="s">
        <v>138</v>
      </c>
      <c r="D177" s="318">
        <v>182.13</v>
      </c>
      <c r="E177" s="75"/>
      <c r="F177" s="75"/>
      <c r="G177" s="75"/>
      <c r="H177" s="75"/>
      <c r="I177" s="75"/>
      <c r="J177" s="75"/>
      <c r="K177" s="1055">
        <f t="shared" si="29"/>
        <v>0</v>
      </c>
      <c r="L177" s="308">
        <f t="shared" si="28"/>
        <v>0</v>
      </c>
      <c r="M177" s="1055">
        <f t="shared" si="30"/>
        <v>0</v>
      </c>
      <c r="N177" s="1055">
        <f t="shared" si="31"/>
        <v>0</v>
      </c>
      <c r="O177" s="1056">
        <f t="shared" si="32"/>
        <v>0</v>
      </c>
      <c r="P177" s="73">
        <f t="shared" si="27"/>
        <v>0</v>
      </c>
    </row>
    <row r="178" spans="1:16" ht="18" customHeight="1" x14ac:dyDescent="0.2">
      <c r="A178" s="309" t="s">
        <v>192</v>
      </c>
      <c r="B178" s="310" t="s">
        <v>1186</v>
      </c>
      <c r="C178" s="334" t="s">
        <v>138</v>
      </c>
      <c r="D178" s="318">
        <v>1065.18</v>
      </c>
      <c r="E178" s="75"/>
      <c r="F178" s="75"/>
      <c r="G178" s="75"/>
      <c r="H178" s="75"/>
      <c r="I178" s="75"/>
      <c r="J178" s="75"/>
      <c r="K178" s="1055">
        <f t="shared" si="29"/>
        <v>0</v>
      </c>
      <c r="L178" s="308">
        <f t="shared" si="28"/>
        <v>0</v>
      </c>
      <c r="M178" s="1055">
        <f t="shared" si="30"/>
        <v>0</v>
      </c>
      <c r="N178" s="1055">
        <f t="shared" si="31"/>
        <v>0</v>
      </c>
      <c r="O178" s="1056">
        <f t="shared" si="32"/>
        <v>0</v>
      </c>
      <c r="P178" s="73">
        <f t="shared" si="27"/>
        <v>0</v>
      </c>
    </row>
    <row r="179" spans="1:16" ht="18" customHeight="1" x14ac:dyDescent="0.2">
      <c r="A179" s="309" t="s">
        <v>192</v>
      </c>
      <c r="B179" s="310" t="s">
        <v>1188</v>
      </c>
      <c r="C179" s="334" t="s">
        <v>138</v>
      </c>
      <c r="D179" s="318">
        <v>598.58000000000004</v>
      </c>
      <c r="E179" s="75"/>
      <c r="F179" s="75"/>
      <c r="G179" s="75"/>
      <c r="H179" s="75"/>
      <c r="I179" s="75"/>
      <c r="J179" s="75"/>
      <c r="K179" s="1055">
        <f t="shared" si="29"/>
        <v>0</v>
      </c>
      <c r="L179" s="308">
        <f t="shared" si="28"/>
        <v>0</v>
      </c>
      <c r="M179" s="1055">
        <f t="shared" si="30"/>
        <v>0</v>
      </c>
      <c r="N179" s="1055">
        <f t="shared" si="31"/>
        <v>0</v>
      </c>
      <c r="O179" s="1056">
        <f t="shared" si="32"/>
        <v>0</v>
      </c>
      <c r="P179" s="73">
        <f t="shared" si="27"/>
        <v>0</v>
      </c>
    </row>
    <row r="180" spans="1:16" ht="18" customHeight="1" x14ac:dyDescent="0.2">
      <c r="A180" s="309" t="s">
        <v>192</v>
      </c>
      <c r="B180" s="310" t="s">
        <v>1189</v>
      </c>
      <c r="C180" s="334" t="s">
        <v>138</v>
      </c>
      <c r="D180" s="318">
        <v>597.89</v>
      </c>
      <c r="E180" s="75"/>
      <c r="F180" s="75"/>
      <c r="G180" s="75"/>
      <c r="H180" s="75"/>
      <c r="I180" s="75"/>
      <c r="J180" s="75"/>
      <c r="K180" s="1055">
        <f t="shared" si="29"/>
        <v>0</v>
      </c>
      <c r="L180" s="308">
        <f t="shared" si="28"/>
        <v>0</v>
      </c>
      <c r="M180" s="1055">
        <f t="shared" si="30"/>
        <v>0</v>
      </c>
      <c r="N180" s="1055">
        <f t="shared" si="31"/>
        <v>0</v>
      </c>
      <c r="O180" s="1056">
        <f t="shared" si="32"/>
        <v>0</v>
      </c>
      <c r="P180" s="73">
        <f t="shared" si="27"/>
        <v>0</v>
      </c>
    </row>
    <row r="181" spans="1:16" ht="18" customHeight="1" x14ac:dyDescent="0.2">
      <c r="A181" s="309" t="s">
        <v>40</v>
      </c>
      <c r="B181" s="150" t="s">
        <v>511</v>
      </c>
      <c r="C181" s="334" t="s">
        <v>138</v>
      </c>
      <c r="D181" s="318">
        <v>1310.32</v>
      </c>
      <c r="E181" s="75"/>
      <c r="F181" s="75"/>
      <c r="G181" s="75"/>
      <c r="H181" s="75"/>
      <c r="I181" s="75"/>
      <c r="J181" s="75"/>
      <c r="K181" s="1055">
        <f t="shared" si="29"/>
        <v>0</v>
      </c>
      <c r="L181" s="308">
        <f t="shared" si="28"/>
        <v>0</v>
      </c>
      <c r="M181" s="1055">
        <f t="shared" si="30"/>
        <v>0</v>
      </c>
      <c r="N181" s="1055">
        <f t="shared" si="31"/>
        <v>0</v>
      </c>
      <c r="O181" s="1056">
        <f t="shared" si="32"/>
        <v>0</v>
      </c>
      <c r="P181" s="73">
        <f t="shared" si="27"/>
        <v>0</v>
      </c>
    </row>
    <row r="182" spans="1:16" ht="18" customHeight="1" x14ac:dyDescent="0.2">
      <c r="A182" s="309" t="s">
        <v>1190</v>
      </c>
      <c r="B182" s="150" t="s">
        <v>511</v>
      </c>
      <c r="C182" s="334" t="s">
        <v>138</v>
      </c>
      <c r="D182" s="318">
        <v>80.77</v>
      </c>
      <c r="E182" s="75"/>
      <c r="F182" s="75"/>
      <c r="G182" s="75"/>
      <c r="H182" s="75"/>
      <c r="I182" s="75"/>
      <c r="J182" s="75"/>
      <c r="K182" s="1055">
        <f t="shared" si="29"/>
        <v>0</v>
      </c>
      <c r="L182" s="308">
        <f t="shared" si="28"/>
        <v>0</v>
      </c>
      <c r="M182" s="1055">
        <f t="shared" si="30"/>
        <v>0</v>
      </c>
      <c r="N182" s="1055">
        <f t="shared" si="31"/>
        <v>0</v>
      </c>
      <c r="O182" s="1056">
        <f t="shared" si="32"/>
        <v>0</v>
      </c>
      <c r="P182" s="73">
        <f t="shared" si="27"/>
        <v>0</v>
      </c>
    </row>
    <row r="183" spans="1:16" ht="18" customHeight="1" x14ac:dyDescent="0.2">
      <c r="A183" s="309" t="s">
        <v>340</v>
      </c>
      <c r="B183" s="150" t="s">
        <v>515</v>
      </c>
      <c r="C183" s="334" t="s">
        <v>138</v>
      </c>
      <c r="D183" s="318">
        <v>155.29</v>
      </c>
      <c r="E183" s="75"/>
      <c r="F183" s="75"/>
      <c r="G183" s="75"/>
      <c r="H183" s="75"/>
      <c r="I183" s="75"/>
      <c r="J183" s="75"/>
      <c r="K183" s="1055">
        <f t="shared" si="29"/>
        <v>0</v>
      </c>
      <c r="L183" s="308">
        <f t="shared" si="28"/>
        <v>0</v>
      </c>
      <c r="M183" s="1055">
        <f t="shared" si="30"/>
        <v>0</v>
      </c>
      <c r="N183" s="1055">
        <f t="shared" si="31"/>
        <v>0</v>
      </c>
      <c r="O183" s="1056">
        <f t="shared" si="32"/>
        <v>0</v>
      </c>
      <c r="P183" s="73">
        <f t="shared" si="27"/>
        <v>0</v>
      </c>
    </row>
    <row r="184" spans="1:16" ht="18" customHeight="1" x14ac:dyDescent="0.2">
      <c r="A184" s="309" t="s">
        <v>192</v>
      </c>
      <c r="B184" s="310" t="s">
        <v>1191</v>
      </c>
      <c r="C184" s="334" t="s">
        <v>138</v>
      </c>
      <c r="D184" s="318">
        <v>583.14</v>
      </c>
      <c r="E184" s="75"/>
      <c r="F184" s="75"/>
      <c r="G184" s="75"/>
      <c r="H184" s="75"/>
      <c r="I184" s="75"/>
      <c r="J184" s="75"/>
      <c r="K184" s="1055">
        <f t="shared" si="29"/>
        <v>0</v>
      </c>
      <c r="L184" s="308">
        <f t="shared" si="28"/>
        <v>0</v>
      </c>
      <c r="M184" s="1055">
        <f t="shared" si="30"/>
        <v>0</v>
      </c>
      <c r="N184" s="1055">
        <f t="shared" si="31"/>
        <v>0</v>
      </c>
      <c r="O184" s="1056">
        <f t="shared" si="32"/>
        <v>0</v>
      </c>
      <c r="P184" s="73">
        <f t="shared" si="27"/>
        <v>0</v>
      </c>
    </row>
    <row r="185" spans="1:16" ht="18" customHeight="1" x14ac:dyDescent="0.2">
      <c r="A185" s="309" t="s">
        <v>340</v>
      </c>
      <c r="B185" s="150" t="s">
        <v>1044</v>
      </c>
      <c r="C185" s="334" t="s">
        <v>138</v>
      </c>
      <c r="D185" s="318">
        <v>61.16</v>
      </c>
      <c r="E185" s="75"/>
      <c r="F185" s="75"/>
      <c r="G185" s="75"/>
      <c r="H185" s="75"/>
      <c r="I185" s="75"/>
      <c r="J185" s="75"/>
      <c r="K185" s="1055">
        <f t="shared" si="29"/>
        <v>0</v>
      </c>
      <c r="L185" s="308">
        <f t="shared" si="28"/>
        <v>0</v>
      </c>
      <c r="M185" s="1055">
        <f t="shared" si="30"/>
        <v>0</v>
      </c>
      <c r="N185" s="1055">
        <f t="shared" si="31"/>
        <v>0</v>
      </c>
      <c r="O185" s="1056">
        <f t="shared" si="32"/>
        <v>0</v>
      </c>
      <c r="P185" s="73">
        <f t="shared" si="27"/>
        <v>0</v>
      </c>
    </row>
    <row r="186" spans="1:16" ht="18" customHeight="1" x14ac:dyDescent="0.2">
      <c r="A186" s="309" t="s">
        <v>340</v>
      </c>
      <c r="B186" s="150" t="s">
        <v>1045</v>
      </c>
      <c r="C186" s="334" t="s">
        <v>138</v>
      </c>
      <c r="D186" s="318">
        <v>59.61</v>
      </c>
      <c r="E186" s="75"/>
      <c r="F186" s="75"/>
      <c r="G186" s="75"/>
      <c r="H186" s="75"/>
      <c r="I186" s="75"/>
      <c r="J186" s="75"/>
      <c r="K186" s="1055">
        <f t="shared" si="29"/>
        <v>0</v>
      </c>
      <c r="L186" s="308">
        <f t="shared" si="28"/>
        <v>0</v>
      </c>
      <c r="M186" s="1055">
        <f t="shared" si="30"/>
        <v>0</v>
      </c>
      <c r="N186" s="1055">
        <f t="shared" si="31"/>
        <v>0</v>
      </c>
      <c r="O186" s="1056">
        <f t="shared" si="32"/>
        <v>0</v>
      </c>
      <c r="P186" s="73">
        <f t="shared" si="27"/>
        <v>0</v>
      </c>
    </row>
    <row r="187" spans="1:16" ht="18" customHeight="1" thickBot="1" x14ac:dyDescent="0.25">
      <c r="A187" s="182"/>
      <c r="B187" s="183"/>
      <c r="C187" s="326"/>
      <c r="D187" s="320"/>
      <c r="E187" s="80"/>
      <c r="F187" s="80"/>
      <c r="G187" s="80"/>
      <c r="H187" s="80"/>
      <c r="I187" s="80"/>
      <c r="J187" s="184"/>
      <c r="K187" s="184"/>
      <c r="L187" s="82"/>
      <c r="M187" s="82"/>
      <c r="N187" s="82"/>
      <c r="O187" s="207"/>
      <c r="P187" s="195"/>
    </row>
    <row r="188" spans="1:16" ht="13.5" thickBot="1" x14ac:dyDescent="0.25">
      <c r="A188" s="59"/>
      <c r="B188" s="59"/>
      <c r="C188" s="324"/>
      <c r="D188" s="59"/>
      <c r="E188" s="61"/>
      <c r="F188" s="61"/>
      <c r="G188" s="61"/>
      <c r="H188" s="61"/>
      <c r="I188" s="61"/>
      <c r="J188" s="61"/>
      <c r="K188" s="61"/>
      <c r="L188" s="58"/>
      <c r="M188" s="58"/>
      <c r="N188" s="58"/>
      <c r="O188" s="185" t="s">
        <v>98</v>
      </c>
      <c r="P188" s="181">
        <f>SUM(P13:P187)</f>
        <v>0</v>
      </c>
    </row>
    <row r="189" spans="1:16" ht="13.5" thickTop="1" x14ac:dyDescent="0.2">
      <c r="A189" s="54"/>
    </row>
  </sheetData>
  <sheetProtection password="CACB" sheet="1" objects="1" scenarios="1" formatCells="0" formatColumns="0" formatRows="0" insertColumns="0" insertRows="0" deleteColumns="0" deleteRows="0"/>
  <protectedRanges>
    <protectedRange sqref="A1:P3 A4:B9 C4:P4 D5:P9 A10:Q189" name="Bereich1"/>
  </protectedRanges>
  <customSheetViews>
    <customSheetView guid="{5C32C84F-22BC-44CA-AD2B-12D34D143DA0}" topLeftCell="A173">
      <selection activeCell="Q206" sqref="Q206"/>
      <pageMargins left="0" right="0" top="0" bottom="0" header="0" footer="0"/>
      <pageSetup paperSize="9" fitToHeight="2" orientation="landscape" r:id="rId1"/>
      <headerFooter alignWithMargins="0">
        <oddFooter>&amp;C&amp;A &amp;P / &amp;N&amp;R&amp;F</oddFooter>
      </headerFooter>
    </customSheetView>
  </customSheetViews>
  <mergeCells count="2">
    <mergeCell ref="A3:B3"/>
    <mergeCell ref="L3:O3"/>
  </mergeCells>
  <phoneticPr fontId="0" type="noConversion"/>
  <pageMargins left="0.39370078740157483" right="0.39370078740157483" top="0.39370078740157483" bottom="0.39370078740157483" header="0.39370078740157483" footer="0.39370078740157483"/>
  <pageSetup paperSize="9" fitToHeight="2" orientation="landscape" r:id="rId2"/>
  <headerFooter alignWithMargins="0">
    <oddFooter>&amp;C&amp;A &amp;P / &amp;N&amp;R&amp;F</oddFooter>
  </headerFooter>
  <drawing r:id="rId3"/>
  <legacyDrawing r:id="rId4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9">
    <tabColor indexed="47"/>
  </sheetPr>
  <dimension ref="A1:X89"/>
  <sheetViews>
    <sheetView showZeros="0" topLeftCell="A18" workbookViewId="0">
      <selection activeCell="I34" sqref="I34"/>
    </sheetView>
  </sheetViews>
  <sheetFormatPr baseColWidth="10" defaultColWidth="11.42578125" defaultRowHeight="12.75" x14ac:dyDescent="0.2"/>
  <cols>
    <col min="1" max="1" width="20" style="91" customWidth="1"/>
    <col min="2" max="2" width="11.140625" style="96" customWidth="1"/>
    <col min="3" max="3" width="9" style="96" customWidth="1"/>
    <col min="4" max="4" width="9.28515625" style="86" bestFit="1" customWidth="1"/>
    <col min="5" max="5" width="9.42578125" style="86" customWidth="1"/>
    <col min="6" max="9" width="7.140625" style="86" customWidth="1"/>
    <col min="10" max="10" width="7.140625" style="74" customWidth="1"/>
    <col min="11" max="14" width="9.7109375" style="74" customWidth="1"/>
    <col min="15" max="15" width="9.7109375" style="59" customWidth="1"/>
    <col min="16" max="16" width="9.7109375" style="74" customWidth="1"/>
    <col min="17" max="17" width="12.28515625" style="72" customWidth="1"/>
    <col min="18" max="18" width="11.42578125" style="72"/>
    <col min="19" max="19" width="14.5703125" style="86" hidden="1" customWidth="1"/>
    <col min="20" max="16384" width="11.42578125" style="72"/>
  </cols>
  <sheetData>
    <row r="1" spans="1:19" ht="20.25" x14ac:dyDescent="0.3">
      <c r="A1" s="1" t="str">
        <f>'Kostenzusammenstellung '!A1</f>
        <v>MEX 23 20. - 22.10.2023</v>
      </c>
      <c r="B1" s="483"/>
      <c r="C1" s="483"/>
      <c r="D1" s="1057"/>
      <c r="E1" s="48"/>
      <c r="F1" s="48"/>
      <c r="G1" s="1057"/>
      <c r="H1" s="1057"/>
      <c r="I1" s="1057"/>
      <c r="J1" s="1058"/>
      <c r="K1" s="1058"/>
      <c r="L1" s="1058"/>
      <c r="M1" s="1058"/>
      <c r="N1" s="1058"/>
      <c r="P1" s="2"/>
      <c r="Q1" s="484"/>
      <c r="R1" s="484"/>
      <c r="S1" s="1057"/>
    </row>
    <row r="2" spans="1:19" ht="15.75" x14ac:dyDescent="0.25">
      <c r="A2" s="87"/>
      <c r="B2" s="483"/>
      <c r="C2" s="483"/>
      <c r="D2" s="750"/>
      <c r="E2" s="1057"/>
      <c r="F2" s="1057"/>
      <c r="G2" s="1057"/>
      <c r="H2" s="1057"/>
      <c r="I2" s="1057"/>
      <c r="J2" s="1058"/>
      <c r="K2" s="1058"/>
      <c r="L2" s="1058"/>
      <c r="M2" s="1058"/>
      <c r="N2" s="1058"/>
      <c r="P2" s="1058"/>
      <c r="Q2" s="484"/>
      <c r="R2" s="484"/>
      <c r="S2" s="1057"/>
    </row>
    <row r="3" spans="1:19" ht="20.25" customHeight="1" x14ac:dyDescent="0.25">
      <c r="A3" s="88" t="s">
        <v>326</v>
      </c>
      <c r="B3" s="89"/>
      <c r="C3" s="89"/>
      <c r="D3" s="90"/>
      <c r="E3" s="1057"/>
      <c r="F3" s="1057"/>
      <c r="G3" s="1057"/>
      <c r="H3" s="1057"/>
      <c r="I3" s="1057"/>
      <c r="J3"/>
      <c r="K3"/>
      <c r="L3" s="1058"/>
      <c r="M3" s="1058"/>
      <c r="N3" s="1058"/>
      <c r="P3" s="1058"/>
      <c r="Q3" s="484"/>
      <c r="R3" s="484"/>
      <c r="S3" s="1057"/>
    </row>
    <row r="4" spans="1:19" ht="18.75" thickBot="1" x14ac:dyDescent="0.3">
      <c r="A4" s="88"/>
      <c r="B4" s="89"/>
      <c r="C4" s="89"/>
      <c r="D4" s="90"/>
      <c r="E4" s="1057"/>
      <c r="F4" s="1057"/>
      <c r="G4" s="1057"/>
      <c r="H4" s="1057"/>
      <c r="I4" s="1057"/>
      <c r="J4"/>
      <c r="K4"/>
      <c r="L4" s="1058"/>
      <c r="M4" s="1058"/>
      <c r="N4" s="1058"/>
      <c r="P4" s="1058"/>
      <c r="Q4" s="484"/>
      <c r="R4" s="8"/>
      <c r="S4" s="1057"/>
    </row>
    <row r="5" spans="1:19" ht="16.5" customHeight="1" thickBot="1" x14ac:dyDescent="0.25">
      <c r="A5" s="384"/>
      <c r="B5" s="508"/>
      <c r="C5" s="367" t="s">
        <v>24</v>
      </c>
      <c r="D5" s="292"/>
      <c r="E5" s="1057"/>
      <c r="F5" s="1057"/>
      <c r="G5" s="1057"/>
      <c r="H5" s="1057"/>
      <c r="I5" s="1057"/>
      <c r="J5"/>
      <c r="K5"/>
      <c r="L5" s="1058"/>
      <c r="M5" s="1058"/>
      <c r="N5" s="1058"/>
      <c r="P5" s="1058"/>
      <c r="Q5" s="484"/>
      <c r="R5" s="8"/>
      <c r="S5" s="1057"/>
    </row>
    <row r="6" spans="1:19" ht="16.5" customHeight="1" x14ac:dyDescent="0.2">
      <c r="A6" s="349" t="s">
        <v>1014</v>
      </c>
      <c r="B6" s="810"/>
      <c r="C6" s="360">
        <v>0.28999999999999998</v>
      </c>
      <c r="D6" s="292"/>
      <c r="E6" s="1057"/>
      <c r="F6" s="1057"/>
      <c r="G6" s="1057"/>
      <c r="H6" s="1057"/>
      <c r="I6" s="1057"/>
      <c r="J6"/>
      <c r="K6"/>
      <c r="L6" s="1058"/>
      <c r="M6" s="1058"/>
      <c r="N6" s="1058"/>
      <c r="P6" s="1058"/>
      <c r="Q6" s="484"/>
      <c r="R6" s="8"/>
      <c r="S6" s="1057"/>
    </row>
    <row r="7" spans="1:19" ht="16.5" customHeight="1" x14ac:dyDescent="0.2">
      <c r="A7" s="279" t="s">
        <v>102</v>
      </c>
      <c r="B7" s="811"/>
      <c r="C7" s="361">
        <v>0.78859999999999997</v>
      </c>
      <c r="D7" s="1097"/>
      <c r="E7" s="1057"/>
      <c r="F7" s="1057"/>
      <c r="G7" s="1057"/>
      <c r="H7" s="1057"/>
      <c r="I7" s="1057"/>
      <c r="J7"/>
      <c r="K7"/>
      <c r="L7" s="1058"/>
      <c r="M7" s="1058"/>
      <c r="N7" s="1058"/>
      <c r="P7" s="1058"/>
      <c r="Q7" s="1058"/>
      <c r="R7" s="8"/>
      <c r="S7" s="1057"/>
    </row>
    <row r="8" spans="1:19" ht="16.5" customHeight="1" x14ac:dyDescent="0.2">
      <c r="A8" s="350" t="s">
        <v>104</v>
      </c>
      <c r="B8" s="508"/>
      <c r="C8" s="361">
        <v>0.74919999999999998</v>
      </c>
      <c r="D8" s="1097"/>
      <c r="E8" s="1057"/>
      <c r="F8" s="1057"/>
      <c r="G8" s="1057"/>
      <c r="H8" s="1057"/>
      <c r="I8" s="1057"/>
      <c r="J8"/>
      <c r="K8"/>
      <c r="L8" s="1058"/>
      <c r="M8" s="1058"/>
      <c r="N8" s="1058"/>
      <c r="P8" s="1058"/>
      <c r="Q8" s="1058"/>
      <c r="R8" s="8"/>
      <c r="S8" s="1057"/>
    </row>
    <row r="9" spans="1:19" ht="16.5" customHeight="1" x14ac:dyDescent="0.2">
      <c r="A9" s="279" t="s">
        <v>103</v>
      </c>
      <c r="B9" s="811"/>
      <c r="C9" s="361">
        <v>1.6</v>
      </c>
      <c r="D9" s="1097"/>
      <c r="E9" s="1057"/>
      <c r="F9" s="1057"/>
      <c r="G9" s="1057"/>
      <c r="H9" s="1057"/>
      <c r="I9" s="1057"/>
      <c r="J9" s="1058"/>
      <c r="K9" s="1058"/>
      <c r="L9" s="1058"/>
      <c r="M9" s="1058"/>
      <c r="N9" s="1058"/>
      <c r="P9" s="1058"/>
      <c r="Q9" s="484"/>
      <c r="R9" s="8"/>
      <c r="S9" s="1057"/>
    </row>
    <row r="10" spans="1:19" ht="16.5" customHeight="1" thickBot="1" x14ac:dyDescent="0.25">
      <c r="A10" s="351" t="s">
        <v>105</v>
      </c>
      <c r="B10" s="812"/>
      <c r="C10" s="368">
        <v>0.77400000000000002</v>
      </c>
      <c r="D10" s="1097"/>
      <c r="E10" s="1057"/>
      <c r="F10" s="1057"/>
      <c r="G10" s="1057"/>
      <c r="H10" s="1057"/>
      <c r="I10" s="1057"/>
      <c r="J10" s="1058"/>
      <c r="K10" s="1058"/>
      <c r="L10" s="1058"/>
      <c r="M10" s="1058"/>
      <c r="N10" s="1058"/>
      <c r="P10" s="1058"/>
      <c r="Q10" s="484"/>
      <c r="R10" s="484"/>
      <c r="S10" s="1057"/>
    </row>
    <row r="11" spans="1:19" ht="13.5" thickBot="1" x14ac:dyDescent="0.25">
      <c r="A11" s="748"/>
      <c r="B11" s="483"/>
      <c r="C11" s="483"/>
      <c r="D11" s="750"/>
      <c r="E11" s="750"/>
      <c r="F11" s="750"/>
      <c r="G11" s="750"/>
      <c r="H11" s="750"/>
      <c r="I11" s="750"/>
      <c r="J11" s="750"/>
      <c r="K11" s="750"/>
      <c r="L11" s="1058"/>
      <c r="M11" s="1058"/>
      <c r="N11" s="1058"/>
      <c r="O11" s="1058"/>
      <c r="P11" s="92"/>
      <c r="Q11" s="1044"/>
      <c r="R11" s="484"/>
      <c r="S11" s="1057" t="s">
        <v>1192</v>
      </c>
    </row>
    <row r="12" spans="1:19" x14ac:dyDescent="0.2">
      <c r="A12" s="1098"/>
      <c r="B12" s="1099"/>
      <c r="C12" s="1099"/>
      <c r="D12" s="211"/>
      <c r="E12" s="1190" t="s">
        <v>330</v>
      </c>
      <c r="F12" s="332"/>
      <c r="G12" s="222" t="s">
        <v>37</v>
      </c>
      <c r="H12" s="222"/>
      <c r="I12" s="224"/>
      <c r="J12" s="222"/>
      <c r="K12" s="222" t="s">
        <v>331</v>
      </c>
      <c r="L12" s="209" t="s">
        <v>39</v>
      </c>
      <c r="M12" s="209" t="s">
        <v>39</v>
      </c>
      <c r="N12" s="209" t="s">
        <v>39</v>
      </c>
      <c r="O12" s="93" t="s">
        <v>39</v>
      </c>
      <c r="P12" s="196"/>
      <c r="Q12" s="484"/>
      <c r="R12" s="484"/>
      <c r="S12" s="1057"/>
    </row>
    <row r="13" spans="1:19" s="59" customFormat="1" ht="38.25" x14ac:dyDescent="0.2">
      <c r="A13" s="199" t="s">
        <v>332</v>
      </c>
      <c r="B13" s="214" t="s">
        <v>40</v>
      </c>
      <c r="C13" s="214" t="s">
        <v>110</v>
      </c>
      <c r="D13" s="225" t="s">
        <v>41</v>
      </c>
      <c r="E13" s="1191"/>
      <c r="F13" s="333" t="s">
        <v>43</v>
      </c>
      <c r="G13" s="333" t="s">
        <v>112</v>
      </c>
      <c r="H13" s="333" t="s">
        <v>113</v>
      </c>
      <c r="I13" s="333" t="s">
        <v>114</v>
      </c>
      <c r="J13" s="352" t="s">
        <v>335</v>
      </c>
      <c r="K13" s="223" t="s">
        <v>333</v>
      </c>
      <c r="L13" s="217" t="s">
        <v>48</v>
      </c>
      <c r="M13" s="217" t="s">
        <v>49</v>
      </c>
      <c r="N13" s="217" t="s">
        <v>46</v>
      </c>
      <c r="O13" s="71" t="s">
        <v>50</v>
      </c>
      <c r="P13" s="197" t="s">
        <v>51</v>
      </c>
      <c r="Q13" s="62"/>
      <c r="S13" s="1057"/>
    </row>
    <row r="14" spans="1:19" s="59" customFormat="1" ht="18" customHeight="1" x14ac:dyDescent="0.2">
      <c r="A14" s="335" t="s">
        <v>1193</v>
      </c>
      <c r="B14" s="487" t="s">
        <v>1194</v>
      </c>
      <c r="C14" s="487" t="s">
        <v>118</v>
      </c>
      <c r="D14" s="1052">
        <v>110</v>
      </c>
      <c r="E14" s="94">
        <f t="shared" ref="E14:E20" si="0">IF(I14,S14,)</f>
        <v>0</v>
      </c>
      <c r="F14" s="94"/>
      <c r="G14" s="94"/>
      <c r="H14" s="94"/>
      <c r="I14" s="94"/>
      <c r="J14" s="94"/>
      <c r="K14" s="1050">
        <f t="shared" ref="K14:K45" si="1">ROUND(D14*F14*$C$6,2)</f>
        <v>0</v>
      </c>
      <c r="L14" s="1050">
        <f t="shared" ref="L14:L45" si="2">ROUND(D14*G14*$C$7,2)</f>
        <v>0</v>
      </c>
      <c r="M14" s="1050">
        <f t="shared" ref="M14:M45" si="3">ROUND(D14*H14*$C$8,2)</f>
        <v>0</v>
      </c>
      <c r="N14" s="1050">
        <f t="shared" ref="N14:N45" si="4">ROUND(D14*I14*$C$9,2)</f>
        <v>0</v>
      </c>
      <c r="O14" s="1062">
        <f t="shared" ref="O14:O45" si="5">ROUND(D14*J14*$C$10,2)</f>
        <v>0</v>
      </c>
      <c r="P14" s="95">
        <f>SUM(K14:O14)</f>
        <v>0</v>
      </c>
      <c r="Q14" s="62"/>
      <c r="S14" s="1057">
        <v>9</v>
      </c>
    </row>
    <row r="15" spans="1:19" s="59" customFormat="1" ht="18" customHeight="1" x14ac:dyDescent="0.2">
      <c r="A15" s="336" t="s">
        <v>1193</v>
      </c>
      <c r="B15" s="334" t="s">
        <v>1194</v>
      </c>
      <c r="C15" s="334" t="s">
        <v>126</v>
      </c>
      <c r="D15" s="1045">
        <v>109.73</v>
      </c>
      <c r="E15" s="94">
        <f t="shared" si="0"/>
        <v>0</v>
      </c>
      <c r="F15" s="94"/>
      <c r="G15" s="75"/>
      <c r="H15" s="94"/>
      <c r="I15" s="94"/>
      <c r="J15" s="75"/>
      <c r="K15" s="1050">
        <f t="shared" si="1"/>
        <v>0</v>
      </c>
      <c r="L15" s="1050">
        <f t="shared" si="2"/>
        <v>0</v>
      </c>
      <c r="M15" s="1050">
        <f t="shared" si="3"/>
        <v>0</v>
      </c>
      <c r="N15" s="1050">
        <f t="shared" si="4"/>
        <v>0</v>
      </c>
      <c r="O15" s="1062">
        <f t="shared" si="5"/>
        <v>0</v>
      </c>
      <c r="P15" s="95">
        <f t="shared" ref="P15:P78" si="6">SUM(K15:O15)</f>
        <v>0</v>
      </c>
      <c r="Q15" s="62"/>
      <c r="S15" s="1057">
        <v>9</v>
      </c>
    </row>
    <row r="16" spans="1:19" s="59" customFormat="1" ht="18" customHeight="1" x14ac:dyDescent="0.2">
      <c r="A16" s="336" t="s">
        <v>1193</v>
      </c>
      <c r="B16" s="334" t="s">
        <v>1194</v>
      </c>
      <c r="C16" s="334" t="s">
        <v>138</v>
      </c>
      <c r="D16" s="1045">
        <v>114.93</v>
      </c>
      <c r="E16" s="94">
        <f t="shared" si="0"/>
        <v>0</v>
      </c>
      <c r="F16" s="94"/>
      <c r="G16" s="75"/>
      <c r="H16" s="94"/>
      <c r="I16" s="94"/>
      <c r="J16" s="75"/>
      <c r="K16" s="1050">
        <f t="shared" si="1"/>
        <v>0</v>
      </c>
      <c r="L16" s="1050">
        <f t="shared" si="2"/>
        <v>0</v>
      </c>
      <c r="M16" s="1050">
        <f t="shared" si="3"/>
        <v>0</v>
      </c>
      <c r="N16" s="1050">
        <f t="shared" si="4"/>
        <v>0</v>
      </c>
      <c r="O16" s="1062">
        <f t="shared" si="5"/>
        <v>0</v>
      </c>
      <c r="P16" s="95">
        <f t="shared" si="6"/>
        <v>0</v>
      </c>
      <c r="Q16" s="62"/>
      <c r="S16" s="1057">
        <v>9</v>
      </c>
    </row>
    <row r="17" spans="1:19" s="59" customFormat="1" ht="18" customHeight="1" x14ac:dyDescent="0.2">
      <c r="A17" s="336" t="s">
        <v>1193</v>
      </c>
      <c r="B17" s="334" t="s">
        <v>1195</v>
      </c>
      <c r="C17" s="334" t="s">
        <v>118</v>
      </c>
      <c r="D17" s="1045">
        <v>108.97</v>
      </c>
      <c r="E17" s="94">
        <f t="shared" si="0"/>
        <v>0</v>
      </c>
      <c r="F17" s="94"/>
      <c r="G17" s="75"/>
      <c r="H17" s="94"/>
      <c r="I17" s="94"/>
      <c r="J17" s="75"/>
      <c r="K17" s="1050">
        <f t="shared" si="1"/>
        <v>0</v>
      </c>
      <c r="L17" s="1050">
        <f t="shared" si="2"/>
        <v>0</v>
      </c>
      <c r="M17" s="1050">
        <f t="shared" si="3"/>
        <v>0</v>
      </c>
      <c r="N17" s="1050">
        <f t="shared" si="4"/>
        <v>0</v>
      </c>
      <c r="O17" s="1062">
        <f t="shared" si="5"/>
        <v>0</v>
      </c>
      <c r="P17" s="95">
        <f>SUM(K17:O17)</f>
        <v>0</v>
      </c>
      <c r="Q17" s="62"/>
      <c r="S17" s="1057">
        <v>9</v>
      </c>
    </row>
    <row r="18" spans="1:19" s="59" customFormat="1" ht="18" customHeight="1" x14ac:dyDescent="0.2">
      <c r="A18" s="336" t="s">
        <v>1193</v>
      </c>
      <c r="B18" s="334" t="s">
        <v>1195</v>
      </c>
      <c r="C18" s="334" t="s">
        <v>126</v>
      </c>
      <c r="D18" s="1045">
        <v>197.7</v>
      </c>
      <c r="E18" s="94">
        <f t="shared" si="0"/>
        <v>0</v>
      </c>
      <c r="F18" s="94"/>
      <c r="G18" s="75"/>
      <c r="H18" s="94"/>
      <c r="I18" s="94"/>
      <c r="J18" s="75"/>
      <c r="K18" s="1050">
        <f t="shared" si="1"/>
        <v>0</v>
      </c>
      <c r="L18" s="1050">
        <f t="shared" si="2"/>
        <v>0</v>
      </c>
      <c r="M18" s="1050">
        <f t="shared" si="3"/>
        <v>0</v>
      </c>
      <c r="N18" s="1050">
        <f t="shared" si="4"/>
        <v>0</v>
      </c>
      <c r="O18" s="1062">
        <f t="shared" si="5"/>
        <v>0</v>
      </c>
      <c r="P18" s="95">
        <f t="shared" si="6"/>
        <v>0</v>
      </c>
      <c r="Q18" s="62"/>
      <c r="S18" s="1057">
        <v>9</v>
      </c>
    </row>
    <row r="19" spans="1:19" s="59" customFormat="1" ht="18" customHeight="1" x14ac:dyDescent="0.2">
      <c r="A19" s="336" t="s">
        <v>1193</v>
      </c>
      <c r="B19" s="334" t="s">
        <v>1195</v>
      </c>
      <c r="C19" s="334" t="s">
        <v>138</v>
      </c>
      <c r="D19" s="1045">
        <v>110.02</v>
      </c>
      <c r="E19" s="94">
        <f t="shared" si="0"/>
        <v>0</v>
      </c>
      <c r="F19" s="94"/>
      <c r="G19" s="75"/>
      <c r="H19" s="94"/>
      <c r="I19" s="94"/>
      <c r="J19" s="75"/>
      <c r="K19" s="1050">
        <f t="shared" si="1"/>
        <v>0</v>
      </c>
      <c r="L19" s="1050">
        <f t="shared" si="2"/>
        <v>0</v>
      </c>
      <c r="M19" s="1050">
        <f t="shared" si="3"/>
        <v>0</v>
      </c>
      <c r="N19" s="1050">
        <f t="shared" si="4"/>
        <v>0</v>
      </c>
      <c r="O19" s="1062">
        <f t="shared" si="5"/>
        <v>0</v>
      </c>
      <c r="P19" s="95">
        <f t="shared" si="6"/>
        <v>0</v>
      </c>
      <c r="Q19" s="62"/>
      <c r="S19" s="1057">
        <v>9</v>
      </c>
    </row>
    <row r="20" spans="1:19" s="59" customFormat="1" ht="18" customHeight="1" x14ac:dyDescent="0.2">
      <c r="A20" s="336" t="s">
        <v>192</v>
      </c>
      <c r="B20" s="334" t="s">
        <v>1098</v>
      </c>
      <c r="C20" s="334" t="s">
        <v>126</v>
      </c>
      <c r="D20" s="1045">
        <v>182.19</v>
      </c>
      <c r="E20" s="94">
        <f t="shared" si="0"/>
        <v>0</v>
      </c>
      <c r="F20" s="94"/>
      <c r="G20" s="75"/>
      <c r="H20" s="94"/>
      <c r="I20" s="94"/>
      <c r="J20" s="75"/>
      <c r="K20" s="1050">
        <f t="shared" si="1"/>
        <v>0</v>
      </c>
      <c r="L20" s="1050">
        <f t="shared" si="2"/>
        <v>0</v>
      </c>
      <c r="M20" s="1050">
        <f t="shared" si="3"/>
        <v>0</v>
      </c>
      <c r="N20" s="1050">
        <f t="shared" si="4"/>
        <v>0</v>
      </c>
      <c r="O20" s="1062">
        <f t="shared" si="5"/>
        <v>0</v>
      </c>
      <c r="P20" s="95">
        <f t="shared" si="6"/>
        <v>0</v>
      </c>
      <c r="Q20" s="62"/>
      <c r="S20" s="1057">
        <v>21</v>
      </c>
    </row>
    <row r="21" spans="1:19" s="59" customFormat="1" ht="18" customHeight="1" x14ac:dyDescent="0.2">
      <c r="A21" s="336" t="s">
        <v>343</v>
      </c>
      <c r="B21" s="334" t="s">
        <v>1098</v>
      </c>
      <c r="C21" s="334" t="s">
        <v>126</v>
      </c>
      <c r="D21" s="1045">
        <v>3.23</v>
      </c>
      <c r="E21" s="94"/>
      <c r="F21" s="94"/>
      <c r="G21" s="75"/>
      <c r="H21" s="94"/>
      <c r="I21" s="94"/>
      <c r="J21" s="75"/>
      <c r="K21" s="1050">
        <f t="shared" si="1"/>
        <v>0</v>
      </c>
      <c r="L21" s="1050">
        <f t="shared" si="2"/>
        <v>0</v>
      </c>
      <c r="M21" s="1050">
        <f t="shared" si="3"/>
        <v>0</v>
      </c>
      <c r="N21" s="1050">
        <f t="shared" si="4"/>
        <v>0</v>
      </c>
      <c r="O21" s="1062">
        <f t="shared" si="5"/>
        <v>0</v>
      </c>
      <c r="P21" s="95">
        <f t="shared" si="6"/>
        <v>0</v>
      </c>
      <c r="Q21" s="62"/>
      <c r="S21" s="1057"/>
    </row>
    <row r="22" spans="1:19" s="59" customFormat="1" ht="18" customHeight="1" x14ac:dyDescent="0.2">
      <c r="A22" s="336" t="s">
        <v>1193</v>
      </c>
      <c r="B22" s="334" t="s">
        <v>1196</v>
      </c>
      <c r="C22" s="334" t="s">
        <v>118</v>
      </c>
      <c r="D22" s="1045">
        <v>85.19</v>
      </c>
      <c r="E22" s="94">
        <f t="shared" ref="E22:E80" si="7">IF(I22,S22,)</f>
        <v>0</v>
      </c>
      <c r="F22" s="94"/>
      <c r="G22" s="75"/>
      <c r="H22" s="94"/>
      <c r="I22" s="94"/>
      <c r="J22" s="75"/>
      <c r="K22" s="1050">
        <f t="shared" si="1"/>
        <v>0</v>
      </c>
      <c r="L22" s="1050">
        <f t="shared" si="2"/>
        <v>0</v>
      </c>
      <c r="M22" s="1050">
        <f t="shared" si="3"/>
        <v>0</v>
      </c>
      <c r="N22" s="1050">
        <f t="shared" si="4"/>
        <v>0</v>
      </c>
      <c r="O22" s="1062">
        <f t="shared" si="5"/>
        <v>0</v>
      </c>
      <c r="P22" s="95">
        <f t="shared" si="6"/>
        <v>0</v>
      </c>
      <c r="Q22" s="62"/>
      <c r="S22" s="1057">
        <v>9</v>
      </c>
    </row>
    <row r="23" spans="1:19" s="59" customFormat="1" ht="18" customHeight="1" x14ac:dyDescent="0.2">
      <c r="A23" s="336" t="s">
        <v>1193</v>
      </c>
      <c r="B23" s="334" t="s">
        <v>1196</v>
      </c>
      <c r="C23" s="334" t="s">
        <v>126</v>
      </c>
      <c r="D23" s="1045">
        <v>86.8</v>
      </c>
      <c r="E23" s="94">
        <f t="shared" si="7"/>
        <v>0</v>
      </c>
      <c r="F23" s="94"/>
      <c r="G23" s="75"/>
      <c r="H23" s="94"/>
      <c r="I23" s="94"/>
      <c r="J23" s="75"/>
      <c r="K23" s="1050">
        <f t="shared" si="1"/>
        <v>0</v>
      </c>
      <c r="L23" s="1050">
        <f t="shared" si="2"/>
        <v>0</v>
      </c>
      <c r="M23" s="1050">
        <f t="shared" si="3"/>
        <v>0</v>
      </c>
      <c r="N23" s="1050">
        <f t="shared" si="4"/>
        <v>0</v>
      </c>
      <c r="O23" s="1062">
        <f t="shared" si="5"/>
        <v>0</v>
      </c>
      <c r="P23" s="95">
        <f t="shared" si="6"/>
        <v>0</v>
      </c>
      <c r="Q23" s="62"/>
      <c r="S23" s="1057">
        <v>9</v>
      </c>
    </row>
    <row r="24" spans="1:19" s="59" customFormat="1" ht="18" customHeight="1" x14ac:dyDescent="0.2">
      <c r="A24" s="336" t="s">
        <v>1193</v>
      </c>
      <c r="B24" s="334" t="s">
        <v>1196</v>
      </c>
      <c r="C24" s="334" t="s">
        <v>138</v>
      </c>
      <c r="D24" s="1045">
        <v>85.19</v>
      </c>
      <c r="E24" s="94">
        <f t="shared" si="7"/>
        <v>0</v>
      </c>
      <c r="F24" s="94"/>
      <c r="G24" s="75"/>
      <c r="H24" s="94"/>
      <c r="I24" s="94"/>
      <c r="J24" s="75"/>
      <c r="K24" s="1050">
        <f t="shared" si="1"/>
        <v>0</v>
      </c>
      <c r="L24" s="1050">
        <f t="shared" si="2"/>
        <v>0</v>
      </c>
      <c r="M24" s="1050">
        <f t="shared" si="3"/>
        <v>0</v>
      </c>
      <c r="N24" s="1050">
        <f t="shared" si="4"/>
        <v>0</v>
      </c>
      <c r="O24" s="1062">
        <f t="shared" si="5"/>
        <v>0</v>
      </c>
      <c r="P24" s="95">
        <f t="shared" si="6"/>
        <v>0</v>
      </c>
      <c r="Q24" s="62"/>
      <c r="S24" s="1057">
        <v>9</v>
      </c>
    </row>
    <row r="25" spans="1:19" s="59" customFormat="1" ht="18" customHeight="1" x14ac:dyDescent="0.2">
      <c r="A25" s="336" t="s">
        <v>1193</v>
      </c>
      <c r="B25" s="334" t="s">
        <v>1197</v>
      </c>
      <c r="C25" s="334" t="s">
        <v>118</v>
      </c>
      <c r="D25" s="1045">
        <v>89.91</v>
      </c>
      <c r="E25" s="94">
        <f t="shared" si="7"/>
        <v>0</v>
      </c>
      <c r="F25" s="94"/>
      <c r="G25" s="75"/>
      <c r="H25" s="94"/>
      <c r="I25" s="94"/>
      <c r="J25" s="75"/>
      <c r="K25" s="1050">
        <f t="shared" si="1"/>
        <v>0</v>
      </c>
      <c r="L25" s="1050">
        <f t="shared" si="2"/>
        <v>0</v>
      </c>
      <c r="M25" s="1050">
        <f t="shared" si="3"/>
        <v>0</v>
      </c>
      <c r="N25" s="1050">
        <f t="shared" si="4"/>
        <v>0</v>
      </c>
      <c r="O25" s="1062">
        <f t="shared" si="5"/>
        <v>0</v>
      </c>
      <c r="P25" s="95">
        <f t="shared" si="6"/>
        <v>0</v>
      </c>
      <c r="Q25" s="62"/>
      <c r="S25" s="1057">
        <v>9</v>
      </c>
    </row>
    <row r="26" spans="1:19" s="59" customFormat="1" ht="18" customHeight="1" x14ac:dyDescent="0.2">
      <c r="A26" s="336" t="s">
        <v>1193</v>
      </c>
      <c r="B26" s="334" t="s">
        <v>1197</v>
      </c>
      <c r="C26" s="334" t="s">
        <v>126</v>
      </c>
      <c r="D26" s="1045">
        <v>85.1</v>
      </c>
      <c r="E26" s="94">
        <f t="shared" si="7"/>
        <v>0</v>
      </c>
      <c r="F26" s="94"/>
      <c r="G26" s="75"/>
      <c r="H26" s="94"/>
      <c r="I26" s="94"/>
      <c r="J26" s="75"/>
      <c r="K26" s="1050">
        <f t="shared" si="1"/>
        <v>0</v>
      </c>
      <c r="L26" s="1050">
        <f t="shared" si="2"/>
        <v>0</v>
      </c>
      <c r="M26" s="1050">
        <f t="shared" si="3"/>
        <v>0</v>
      </c>
      <c r="N26" s="1050">
        <f t="shared" si="4"/>
        <v>0</v>
      </c>
      <c r="O26" s="1062">
        <f t="shared" si="5"/>
        <v>0</v>
      </c>
      <c r="P26" s="95">
        <f t="shared" si="6"/>
        <v>0</v>
      </c>
      <c r="Q26" s="62"/>
      <c r="S26" s="1057">
        <v>9</v>
      </c>
    </row>
    <row r="27" spans="1:19" s="59" customFormat="1" ht="18" customHeight="1" x14ac:dyDescent="0.2">
      <c r="A27" s="336" t="s">
        <v>1193</v>
      </c>
      <c r="B27" s="334" t="s">
        <v>1198</v>
      </c>
      <c r="C27" s="334" t="s">
        <v>126</v>
      </c>
      <c r="D27" s="1045">
        <v>76.72</v>
      </c>
      <c r="E27" s="94">
        <f t="shared" si="7"/>
        <v>0</v>
      </c>
      <c r="F27" s="94"/>
      <c r="G27" s="75"/>
      <c r="H27" s="94"/>
      <c r="I27" s="94"/>
      <c r="J27" s="75"/>
      <c r="K27" s="1050">
        <f t="shared" si="1"/>
        <v>0</v>
      </c>
      <c r="L27" s="1050">
        <f t="shared" si="2"/>
        <v>0</v>
      </c>
      <c r="M27" s="1050">
        <f t="shared" si="3"/>
        <v>0</v>
      </c>
      <c r="N27" s="1050">
        <f t="shared" si="4"/>
        <v>0</v>
      </c>
      <c r="O27" s="1062">
        <f t="shared" si="5"/>
        <v>0</v>
      </c>
      <c r="P27" s="95">
        <f t="shared" si="6"/>
        <v>0</v>
      </c>
      <c r="Q27" s="62"/>
      <c r="S27" s="1057">
        <v>9</v>
      </c>
    </row>
    <row r="28" spans="1:19" s="59" customFormat="1" ht="18" customHeight="1" x14ac:dyDescent="0.2">
      <c r="A28" s="496" t="s">
        <v>1193</v>
      </c>
      <c r="B28" s="497" t="s">
        <v>1197</v>
      </c>
      <c r="C28" s="497" t="s">
        <v>138</v>
      </c>
      <c r="D28" s="1086">
        <v>89.77</v>
      </c>
      <c r="E28" s="94">
        <f t="shared" si="7"/>
        <v>0</v>
      </c>
      <c r="F28" s="94"/>
      <c r="G28" s="75"/>
      <c r="H28" s="94"/>
      <c r="I28" s="94"/>
      <c r="J28" s="75"/>
      <c r="K28" s="1050">
        <f t="shared" si="1"/>
        <v>0</v>
      </c>
      <c r="L28" s="1050">
        <f t="shared" si="2"/>
        <v>0</v>
      </c>
      <c r="M28" s="1050">
        <f t="shared" si="3"/>
        <v>0</v>
      </c>
      <c r="N28" s="1050">
        <f t="shared" si="4"/>
        <v>0</v>
      </c>
      <c r="O28" s="1062">
        <f t="shared" si="5"/>
        <v>0</v>
      </c>
      <c r="P28" s="95">
        <f t="shared" si="6"/>
        <v>0</v>
      </c>
      <c r="Q28" s="62"/>
      <c r="S28" s="1057">
        <v>9</v>
      </c>
    </row>
    <row r="29" spans="1:19" s="59" customFormat="1" ht="18" customHeight="1" x14ac:dyDescent="0.2">
      <c r="A29" s="336" t="s">
        <v>192</v>
      </c>
      <c r="B29" s="334" t="s">
        <v>1199</v>
      </c>
      <c r="C29" s="334" t="s">
        <v>118</v>
      </c>
      <c r="D29" s="1045">
        <v>53.35</v>
      </c>
      <c r="E29" s="94">
        <f t="shared" si="7"/>
        <v>0</v>
      </c>
      <c r="F29" s="94"/>
      <c r="G29" s="75"/>
      <c r="H29" s="94"/>
      <c r="I29" s="94"/>
      <c r="J29" s="75"/>
      <c r="K29" s="1050">
        <f t="shared" si="1"/>
        <v>0</v>
      </c>
      <c r="L29" s="1050">
        <f t="shared" si="2"/>
        <v>0</v>
      </c>
      <c r="M29" s="1050">
        <f t="shared" si="3"/>
        <v>0</v>
      </c>
      <c r="N29" s="1050">
        <f t="shared" si="4"/>
        <v>0</v>
      </c>
      <c r="O29" s="1062">
        <f t="shared" si="5"/>
        <v>0</v>
      </c>
      <c r="P29" s="95">
        <f t="shared" si="6"/>
        <v>0</v>
      </c>
      <c r="Q29" s="62"/>
      <c r="S29" s="1057">
        <v>5</v>
      </c>
    </row>
    <row r="30" spans="1:19" s="59" customFormat="1" ht="18" customHeight="1" x14ac:dyDescent="0.2">
      <c r="A30" s="1100" t="s">
        <v>337</v>
      </c>
      <c r="B30" s="1101" t="s">
        <v>1200</v>
      </c>
      <c r="C30" s="1101" t="s">
        <v>147</v>
      </c>
      <c r="D30" s="1045">
        <v>63.38</v>
      </c>
      <c r="E30" s="94">
        <f t="shared" si="7"/>
        <v>0</v>
      </c>
      <c r="F30" s="94"/>
      <c r="G30" s="75"/>
      <c r="H30" s="94"/>
      <c r="I30" s="94"/>
      <c r="J30" s="75"/>
      <c r="K30" s="1050">
        <f t="shared" si="1"/>
        <v>0</v>
      </c>
      <c r="L30" s="1050">
        <f t="shared" si="2"/>
        <v>0</v>
      </c>
      <c r="M30" s="1050">
        <f t="shared" si="3"/>
        <v>0</v>
      </c>
      <c r="N30" s="1050">
        <f t="shared" si="4"/>
        <v>0</v>
      </c>
      <c r="O30" s="1062">
        <f t="shared" si="5"/>
        <v>0</v>
      </c>
      <c r="P30" s="95">
        <f t="shared" si="6"/>
        <v>0</v>
      </c>
      <c r="Q30" s="62"/>
      <c r="S30" s="1057">
        <v>7</v>
      </c>
    </row>
    <row r="31" spans="1:19" s="59" customFormat="1" ht="18" customHeight="1" x14ac:dyDescent="0.2">
      <c r="A31" s="1102" t="s">
        <v>1201</v>
      </c>
      <c r="B31" s="1103"/>
      <c r="C31" s="334" t="s">
        <v>1059</v>
      </c>
      <c r="D31" s="1045">
        <v>120.18</v>
      </c>
      <c r="E31" s="94">
        <f t="shared" si="7"/>
        <v>0</v>
      </c>
      <c r="F31" s="94"/>
      <c r="G31" s="75"/>
      <c r="H31" s="94"/>
      <c r="I31" s="94"/>
      <c r="J31" s="75"/>
      <c r="K31" s="1050">
        <f t="shared" si="1"/>
        <v>0</v>
      </c>
      <c r="L31" s="1050">
        <f t="shared" si="2"/>
        <v>0</v>
      </c>
      <c r="M31" s="1050">
        <f t="shared" si="3"/>
        <v>0</v>
      </c>
      <c r="N31" s="1050">
        <f t="shared" si="4"/>
        <v>0</v>
      </c>
      <c r="O31" s="1062">
        <f t="shared" si="5"/>
        <v>0</v>
      </c>
      <c r="P31" s="95">
        <f t="shared" si="6"/>
        <v>0</v>
      </c>
      <c r="Q31" s="62"/>
      <c r="S31" s="1057">
        <v>15</v>
      </c>
    </row>
    <row r="32" spans="1:19" s="59" customFormat="1" ht="18" customHeight="1" x14ac:dyDescent="0.2">
      <c r="A32" s="335" t="s">
        <v>192</v>
      </c>
      <c r="B32" s="487" t="s">
        <v>1202</v>
      </c>
      <c r="C32" s="487" t="s">
        <v>126</v>
      </c>
      <c r="D32" s="1045">
        <v>184.92</v>
      </c>
      <c r="E32" s="94">
        <f t="shared" si="7"/>
        <v>0</v>
      </c>
      <c r="F32" s="94"/>
      <c r="G32" s="75"/>
      <c r="H32" s="94"/>
      <c r="I32" s="94"/>
      <c r="J32" s="75"/>
      <c r="K32" s="1050">
        <f t="shared" si="1"/>
        <v>0</v>
      </c>
      <c r="L32" s="1050">
        <f t="shared" si="2"/>
        <v>0</v>
      </c>
      <c r="M32" s="1050">
        <f t="shared" si="3"/>
        <v>0</v>
      </c>
      <c r="N32" s="1050">
        <f t="shared" si="4"/>
        <v>0</v>
      </c>
      <c r="O32" s="1062">
        <f t="shared" si="5"/>
        <v>0</v>
      </c>
      <c r="P32" s="95">
        <f t="shared" si="6"/>
        <v>0</v>
      </c>
      <c r="Q32" s="62"/>
      <c r="S32" s="1057">
        <v>21</v>
      </c>
    </row>
    <row r="33" spans="1:19" s="59" customFormat="1" ht="18" customHeight="1" x14ac:dyDescent="0.2">
      <c r="A33" s="336" t="s">
        <v>192</v>
      </c>
      <c r="B33" s="334" t="s">
        <v>1199</v>
      </c>
      <c r="C33" s="334" t="s">
        <v>138</v>
      </c>
      <c r="D33" s="1045">
        <v>55.48</v>
      </c>
      <c r="E33" s="94">
        <f t="shared" si="7"/>
        <v>0</v>
      </c>
      <c r="F33" s="94"/>
      <c r="G33" s="75"/>
      <c r="H33" s="94"/>
      <c r="I33" s="94"/>
      <c r="J33" s="75"/>
      <c r="K33" s="1050">
        <f t="shared" si="1"/>
        <v>0</v>
      </c>
      <c r="L33" s="1050">
        <f t="shared" si="2"/>
        <v>0</v>
      </c>
      <c r="M33" s="1050">
        <f t="shared" si="3"/>
        <v>0</v>
      </c>
      <c r="N33" s="1050">
        <f t="shared" si="4"/>
        <v>0</v>
      </c>
      <c r="O33" s="1062">
        <f t="shared" si="5"/>
        <v>0</v>
      </c>
      <c r="P33" s="95">
        <f t="shared" si="6"/>
        <v>0</v>
      </c>
      <c r="Q33" s="62"/>
      <c r="S33" s="1057">
        <v>6</v>
      </c>
    </row>
    <row r="34" spans="1:19" s="59" customFormat="1" ht="18" customHeight="1" x14ac:dyDescent="0.2">
      <c r="A34" s="336" t="s">
        <v>1193</v>
      </c>
      <c r="B34" s="334" t="s">
        <v>1203</v>
      </c>
      <c r="C34" s="334" t="s">
        <v>138</v>
      </c>
      <c r="D34" s="1045">
        <v>59.97</v>
      </c>
      <c r="E34" s="94">
        <f t="shared" si="7"/>
        <v>0</v>
      </c>
      <c r="F34" s="94"/>
      <c r="G34" s="75"/>
      <c r="H34" s="94"/>
      <c r="I34" s="94"/>
      <c r="J34" s="75"/>
      <c r="K34" s="1050">
        <f t="shared" si="1"/>
        <v>0</v>
      </c>
      <c r="L34" s="1050">
        <f t="shared" si="2"/>
        <v>0</v>
      </c>
      <c r="M34" s="1050">
        <f t="shared" si="3"/>
        <v>0</v>
      </c>
      <c r="N34" s="1050">
        <f t="shared" si="4"/>
        <v>0</v>
      </c>
      <c r="O34" s="1062">
        <f t="shared" si="5"/>
        <v>0</v>
      </c>
      <c r="P34" s="95">
        <f t="shared" si="6"/>
        <v>0</v>
      </c>
      <c r="Q34" s="62"/>
      <c r="S34" s="1057">
        <v>5</v>
      </c>
    </row>
    <row r="35" spans="1:19" s="59" customFormat="1" ht="18" customHeight="1" x14ac:dyDescent="0.2">
      <c r="A35" s="336" t="s">
        <v>1193</v>
      </c>
      <c r="B35" s="334" t="s">
        <v>1203</v>
      </c>
      <c r="C35" s="334" t="s">
        <v>144</v>
      </c>
      <c r="D35" s="1045">
        <v>58.87</v>
      </c>
      <c r="E35" s="164" t="s">
        <v>1204</v>
      </c>
      <c r="F35" s="164"/>
      <c r="G35" s="75"/>
      <c r="H35" s="94"/>
      <c r="I35" s="94"/>
      <c r="J35" s="75"/>
      <c r="K35" s="1050">
        <f t="shared" si="1"/>
        <v>0</v>
      </c>
      <c r="L35" s="1050">
        <f t="shared" si="2"/>
        <v>0</v>
      </c>
      <c r="M35" s="1050">
        <f t="shared" si="3"/>
        <v>0</v>
      </c>
      <c r="N35" s="1050">
        <f t="shared" si="4"/>
        <v>0</v>
      </c>
      <c r="O35" s="1062">
        <f t="shared" si="5"/>
        <v>0</v>
      </c>
      <c r="P35" s="95">
        <f t="shared" si="6"/>
        <v>0</v>
      </c>
      <c r="Q35" s="62"/>
      <c r="S35" s="1057">
        <v>6</v>
      </c>
    </row>
    <row r="36" spans="1:19" s="59" customFormat="1" ht="18" customHeight="1" x14ac:dyDescent="0.2">
      <c r="A36" s="336" t="s">
        <v>1193</v>
      </c>
      <c r="B36" s="334" t="s">
        <v>1203</v>
      </c>
      <c r="C36" s="334" t="s">
        <v>147</v>
      </c>
      <c r="D36" s="1045">
        <v>62.39</v>
      </c>
      <c r="E36" s="164" t="s">
        <v>1204</v>
      </c>
      <c r="F36" s="164"/>
      <c r="G36" s="75"/>
      <c r="H36" s="94"/>
      <c r="I36" s="94"/>
      <c r="J36" s="75"/>
      <c r="K36" s="1050">
        <f t="shared" si="1"/>
        <v>0</v>
      </c>
      <c r="L36" s="1050">
        <f t="shared" si="2"/>
        <v>0</v>
      </c>
      <c r="M36" s="1050">
        <f t="shared" si="3"/>
        <v>0</v>
      </c>
      <c r="N36" s="1050">
        <f t="shared" si="4"/>
        <v>0</v>
      </c>
      <c r="O36" s="1062">
        <f t="shared" si="5"/>
        <v>0</v>
      </c>
      <c r="P36" s="95">
        <f t="shared" si="6"/>
        <v>0</v>
      </c>
      <c r="Q36" s="62"/>
      <c r="S36" s="1057">
        <v>5</v>
      </c>
    </row>
    <row r="37" spans="1:19" s="59" customFormat="1" ht="18" customHeight="1" x14ac:dyDescent="0.2">
      <c r="A37" s="336" t="s">
        <v>192</v>
      </c>
      <c r="B37" s="334" t="s">
        <v>1205</v>
      </c>
      <c r="C37" s="334" t="s">
        <v>144</v>
      </c>
      <c r="D37" s="1045">
        <v>79.14</v>
      </c>
      <c r="E37" s="94">
        <f t="shared" si="7"/>
        <v>0</v>
      </c>
      <c r="F37" s="94"/>
      <c r="G37" s="75"/>
      <c r="H37" s="94"/>
      <c r="I37" s="94"/>
      <c r="J37" s="75"/>
      <c r="K37" s="1050">
        <f t="shared" si="1"/>
        <v>0</v>
      </c>
      <c r="L37" s="1050">
        <f t="shared" si="2"/>
        <v>0</v>
      </c>
      <c r="M37" s="1050">
        <f t="shared" si="3"/>
        <v>0</v>
      </c>
      <c r="N37" s="1050">
        <f t="shared" si="4"/>
        <v>0</v>
      </c>
      <c r="O37" s="1062">
        <f t="shared" si="5"/>
        <v>0</v>
      </c>
      <c r="P37" s="95">
        <f t="shared" si="6"/>
        <v>0</v>
      </c>
      <c r="Q37" s="62"/>
      <c r="S37" s="1057">
        <v>5</v>
      </c>
    </row>
    <row r="38" spans="1:19" s="59" customFormat="1" ht="18" customHeight="1" x14ac:dyDescent="0.2">
      <c r="A38" s="336" t="s">
        <v>192</v>
      </c>
      <c r="B38" s="334" t="s">
        <v>1205</v>
      </c>
      <c r="C38" s="334" t="s">
        <v>147</v>
      </c>
      <c r="D38" s="1045">
        <v>80.5</v>
      </c>
      <c r="E38" s="94">
        <f t="shared" si="7"/>
        <v>0</v>
      </c>
      <c r="F38" s="94"/>
      <c r="G38" s="75"/>
      <c r="H38" s="94"/>
      <c r="I38" s="94"/>
      <c r="J38" s="75"/>
      <c r="K38" s="1050">
        <f t="shared" si="1"/>
        <v>0</v>
      </c>
      <c r="L38" s="1050">
        <f t="shared" si="2"/>
        <v>0</v>
      </c>
      <c r="M38" s="1050">
        <f t="shared" si="3"/>
        <v>0</v>
      </c>
      <c r="N38" s="1050">
        <f t="shared" si="4"/>
        <v>0</v>
      </c>
      <c r="O38" s="1062">
        <f t="shared" si="5"/>
        <v>0</v>
      </c>
      <c r="P38" s="95">
        <f t="shared" si="6"/>
        <v>0</v>
      </c>
      <c r="Q38" s="62"/>
      <c r="S38" s="1057">
        <v>6</v>
      </c>
    </row>
    <row r="39" spans="1:19" s="59" customFormat="1" ht="18" customHeight="1" x14ac:dyDescent="0.2">
      <c r="A39" s="336" t="s">
        <v>1193</v>
      </c>
      <c r="B39" s="334" t="s">
        <v>1171</v>
      </c>
      <c r="C39" s="334" t="s">
        <v>138</v>
      </c>
      <c r="D39" s="1045">
        <v>59.38</v>
      </c>
      <c r="E39" s="94">
        <f t="shared" si="7"/>
        <v>0</v>
      </c>
      <c r="F39" s="94"/>
      <c r="G39" s="75"/>
      <c r="H39" s="94"/>
      <c r="I39" s="94"/>
      <c r="J39" s="75"/>
      <c r="K39" s="1050">
        <f t="shared" si="1"/>
        <v>0</v>
      </c>
      <c r="L39" s="1050">
        <f t="shared" si="2"/>
        <v>0</v>
      </c>
      <c r="M39" s="1050">
        <f t="shared" si="3"/>
        <v>0</v>
      </c>
      <c r="N39" s="1050">
        <f t="shared" si="4"/>
        <v>0</v>
      </c>
      <c r="O39" s="1062">
        <f t="shared" si="5"/>
        <v>0</v>
      </c>
      <c r="P39" s="95">
        <f t="shared" si="6"/>
        <v>0</v>
      </c>
      <c r="Q39" s="62"/>
      <c r="S39" s="1057">
        <v>6</v>
      </c>
    </row>
    <row r="40" spans="1:19" s="59" customFormat="1" ht="18" customHeight="1" x14ac:dyDescent="0.2">
      <c r="A40" s="336" t="s">
        <v>1193</v>
      </c>
      <c r="B40" s="334" t="s">
        <v>1171</v>
      </c>
      <c r="C40" s="334" t="s">
        <v>144</v>
      </c>
      <c r="D40" s="1045">
        <v>59.09</v>
      </c>
      <c r="E40" s="164" t="s">
        <v>1206</v>
      </c>
      <c r="F40" s="164"/>
      <c r="G40" s="75"/>
      <c r="H40" s="94"/>
      <c r="I40" s="94"/>
      <c r="J40" s="75"/>
      <c r="K40" s="1050">
        <f t="shared" si="1"/>
        <v>0</v>
      </c>
      <c r="L40" s="1050">
        <f t="shared" si="2"/>
        <v>0</v>
      </c>
      <c r="M40" s="1050">
        <f t="shared" si="3"/>
        <v>0</v>
      </c>
      <c r="N40" s="1050">
        <f t="shared" si="4"/>
        <v>0</v>
      </c>
      <c r="O40" s="1062">
        <f t="shared" si="5"/>
        <v>0</v>
      </c>
      <c r="P40" s="95">
        <f t="shared" si="6"/>
        <v>0</v>
      </c>
      <c r="Q40" s="62"/>
      <c r="S40" s="1057">
        <v>5</v>
      </c>
    </row>
    <row r="41" spans="1:19" s="59" customFormat="1" ht="18" customHeight="1" x14ac:dyDescent="0.2">
      <c r="A41" s="336" t="s">
        <v>1193</v>
      </c>
      <c r="B41" s="334" t="s">
        <v>1171</v>
      </c>
      <c r="C41" s="334" t="s">
        <v>147</v>
      </c>
      <c r="D41" s="1045">
        <v>59.11</v>
      </c>
      <c r="E41" s="164" t="s">
        <v>1206</v>
      </c>
      <c r="F41" s="164"/>
      <c r="G41" s="75"/>
      <c r="H41" s="94"/>
      <c r="I41" s="94"/>
      <c r="J41" s="75"/>
      <c r="K41" s="1050">
        <f t="shared" si="1"/>
        <v>0</v>
      </c>
      <c r="L41" s="1050">
        <f t="shared" si="2"/>
        <v>0</v>
      </c>
      <c r="M41" s="1050">
        <f t="shared" si="3"/>
        <v>0</v>
      </c>
      <c r="N41" s="1050">
        <f t="shared" si="4"/>
        <v>0</v>
      </c>
      <c r="O41" s="1062">
        <f t="shared" si="5"/>
        <v>0</v>
      </c>
      <c r="P41" s="95">
        <f t="shared" si="6"/>
        <v>0</v>
      </c>
      <c r="Q41" s="62"/>
      <c r="S41" s="1057">
        <v>5</v>
      </c>
    </row>
    <row r="42" spans="1:19" s="59" customFormat="1" ht="18" customHeight="1" x14ac:dyDescent="0.2">
      <c r="A42" s="336" t="s">
        <v>192</v>
      </c>
      <c r="B42" s="334" t="s">
        <v>336</v>
      </c>
      <c r="C42" s="334" t="s">
        <v>126</v>
      </c>
      <c r="D42" s="1045">
        <v>52.21</v>
      </c>
      <c r="E42" s="94">
        <f t="shared" si="7"/>
        <v>0</v>
      </c>
      <c r="F42" s="94"/>
      <c r="G42" s="75"/>
      <c r="H42" s="94"/>
      <c r="I42" s="94"/>
      <c r="J42" s="75"/>
      <c r="K42" s="1050">
        <f t="shared" si="1"/>
        <v>0</v>
      </c>
      <c r="L42" s="1050">
        <f t="shared" si="2"/>
        <v>0</v>
      </c>
      <c r="M42" s="1050">
        <f t="shared" si="3"/>
        <v>0</v>
      </c>
      <c r="N42" s="1050">
        <f t="shared" si="4"/>
        <v>0</v>
      </c>
      <c r="O42" s="1062">
        <f t="shared" si="5"/>
        <v>0</v>
      </c>
      <c r="P42" s="95">
        <f t="shared" si="6"/>
        <v>0</v>
      </c>
      <c r="Q42" s="62"/>
      <c r="S42" s="1057">
        <v>6</v>
      </c>
    </row>
    <row r="43" spans="1:19" s="59" customFormat="1" ht="18" customHeight="1" x14ac:dyDescent="0.2">
      <c r="A43" s="336" t="s">
        <v>192</v>
      </c>
      <c r="B43" s="334" t="s">
        <v>336</v>
      </c>
      <c r="C43" s="334" t="s">
        <v>144</v>
      </c>
      <c r="D43" s="1045">
        <v>53.05</v>
      </c>
      <c r="E43" s="94">
        <f t="shared" si="7"/>
        <v>0</v>
      </c>
      <c r="F43" s="94"/>
      <c r="G43" s="75"/>
      <c r="H43" s="94"/>
      <c r="I43" s="94"/>
      <c r="J43" s="75"/>
      <c r="K43" s="1050">
        <f t="shared" si="1"/>
        <v>0</v>
      </c>
      <c r="L43" s="1050">
        <f t="shared" si="2"/>
        <v>0</v>
      </c>
      <c r="M43" s="1050">
        <f t="shared" si="3"/>
        <v>0</v>
      </c>
      <c r="N43" s="1050">
        <f t="shared" si="4"/>
        <v>0</v>
      </c>
      <c r="O43" s="1062">
        <f t="shared" si="5"/>
        <v>0</v>
      </c>
      <c r="P43" s="95">
        <f t="shared" si="6"/>
        <v>0</v>
      </c>
      <c r="Q43" s="62"/>
      <c r="S43" s="1057">
        <v>5</v>
      </c>
    </row>
    <row r="44" spans="1:19" s="59" customFormat="1" ht="18" customHeight="1" x14ac:dyDescent="0.2">
      <c r="A44" s="336" t="s">
        <v>337</v>
      </c>
      <c r="B44" s="334" t="s">
        <v>338</v>
      </c>
      <c r="C44" s="334" t="s">
        <v>126</v>
      </c>
      <c r="D44" s="1045">
        <v>51.4</v>
      </c>
      <c r="E44" s="94">
        <f t="shared" si="7"/>
        <v>0</v>
      </c>
      <c r="F44" s="94"/>
      <c r="G44" s="75"/>
      <c r="H44" s="94"/>
      <c r="I44" s="94"/>
      <c r="J44" s="75"/>
      <c r="K44" s="1050">
        <f t="shared" si="1"/>
        <v>0</v>
      </c>
      <c r="L44" s="1050">
        <f t="shared" si="2"/>
        <v>0</v>
      </c>
      <c r="M44" s="1050">
        <f t="shared" si="3"/>
        <v>0</v>
      </c>
      <c r="N44" s="1050">
        <f t="shared" si="4"/>
        <v>0</v>
      </c>
      <c r="O44" s="1062">
        <f t="shared" si="5"/>
        <v>0</v>
      </c>
      <c r="P44" s="95">
        <f t="shared" si="6"/>
        <v>0</v>
      </c>
      <c r="Q44" s="62"/>
      <c r="S44" s="1057">
        <v>5</v>
      </c>
    </row>
    <row r="45" spans="1:19" s="59" customFormat="1" ht="18" customHeight="1" x14ac:dyDescent="0.2">
      <c r="A45" s="336" t="s">
        <v>192</v>
      </c>
      <c r="B45" s="334" t="s">
        <v>339</v>
      </c>
      <c r="C45" s="334" t="s">
        <v>126</v>
      </c>
      <c r="D45" s="1045">
        <v>52.21</v>
      </c>
      <c r="E45" s="94">
        <f t="shared" si="7"/>
        <v>0</v>
      </c>
      <c r="F45" s="94"/>
      <c r="G45" s="75"/>
      <c r="H45" s="94"/>
      <c r="I45" s="94"/>
      <c r="J45" s="75"/>
      <c r="K45" s="1050">
        <f t="shared" si="1"/>
        <v>0</v>
      </c>
      <c r="L45" s="1050">
        <f t="shared" si="2"/>
        <v>0</v>
      </c>
      <c r="M45" s="1050">
        <f t="shared" si="3"/>
        <v>0</v>
      </c>
      <c r="N45" s="1050">
        <f t="shared" si="4"/>
        <v>0</v>
      </c>
      <c r="O45" s="1062">
        <f t="shared" si="5"/>
        <v>0</v>
      </c>
      <c r="P45" s="95">
        <f t="shared" si="6"/>
        <v>0</v>
      </c>
      <c r="Q45" s="62"/>
      <c r="S45" s="1057">
        <v>6</v>
      </c>
    </row>
    <row r="46" spans="1:19" s="59" customFormat="1" ht="18" customHeight="1" x14ac:dyDescent="0.2">
      <c r="A46" s="336" t="s">
        <v>192</v>
      </c>
      <c r="B46" s="334" t="s">
        <v>339</v>
      </c>
      <c r="C46" s="334" t="s">
        <v>144</v>
      </c>
      <c r="D46" s="1045">
        <v>53.6</v>
      </c>
      <c r="E46" s="94">
        <f t="shared" si="7"/>
        <v>0</v>
      </c>
      <c r="F46" s="94"/>
      <c r="G46" s="75"/>
      <c r="H46" s="94"/>
      <c r="I46" s="94"/>
      <c r="J46" s="75"/>
      <c r="K46" s="1050">
        <f t="shared" ref="K46:K77" si="8">ROUND(D46*F46*$C$6,2)</f>
        <v>0</v>
      </c>
      <c r="L46" s="1050">
        <f t="shared" ref="L46:L77" si="9">ROUND(D46*G46*$C$7,2)</f>
        <v>0</v>
      </c>
      <c r="M46" s="1050">
        <f t="shared" ref="M46:M77" si="10">ROUND(D46*H46*$C$8,2)</f>
        <v>0</v>
      </c>
      <c r="N46" s="1050">
        <f t="shared" ref="N46:N77" si="11">ROUND(D46*I46*$C$9,2)</f>
        <v>0</v>
      </c>
      <c r="O46" s="1062">
        <f t="shared" ref="O46:O77" si="12">ROUND(D46*J46*$C$10,2)</f>
        <v>0</v>
      </c>
      <c r="P46" s="95">
        <f t="shared" si="6"/>
        <v>0</v>
      </c>
      <c r="Q46" s="62"/>
      <c r="S46" s="1057">
        <v>6</v>
      </c>
    </row>
    <row r="47" spans="1:19" s="59" customFormat="1" ht="18" customHeight="1" x14ac:dyDescent="0.2">
      <c r="A47" s="336" t="s">
        <v>340</v>
      </c>
      <c r="B47" s="334" t="s">
        <v>341</v>
      </c>
      <c r="C47" s="334" t="s">
        <v>138</v>
      </c>
      <c r="D47" s="1045">
        <v>31.04</v>
      </c>
      <c r="E47" s="94">
        <f t="shared" si="7"/>
        <v>0</v>
      </c>
      <c r="F47" s="94"/>
      <c r="G47" s="75"/>
      <c r="H47" s="94"/>
      <c r="I47" s="94"/>
      <c r="J47" s="75"/>
      <c r="K47" s="1050">
        <f t="shared" si="8"/>
        <v>0</v>
      </c>
      <c r="L47" s="1050">
        <f t="shared" si="9"/>
        <v>0</v>
      </c>
      <c r="M47" s="1050">
        <f t="shared" si="10"/>
        <v>0</v>
      </c>
      <c r="N47" s="1050">
        <f t="shared" si="11"/>
        <v>0</v>
      </c>
      <c r="O47" s="1062">
        <f t="shared" si="12"/>
        <v>0</v>
      </c>
      <c r="P47" s="95">
        <f t="shared" si="6"/>
        <v>0</v>
      </c>
      <c r="Q47" s="62"/>
      <c r="S47" s="1057">
        <v>2</v>
      </c>
    </row>
    <row r="48" spans="1:19" s="59" customFormat="1" ht="18" customHeight="1" x14ac:dyDescent="0.2">
      <c r="A48" s="336" t="s">
        <v>342</v>
      </c>
      <c r="B48" s="334" t="s">
        <v>1207</v>
      </c>
      <c r="C48" s="334" t="s">
        <v>147</v>
      </c>
      <c r="D48" s="1045">
        <v>63.37</v>
      </c>
      <c r="E48" s="94">
        <f t="shared" si="7"/>
        <v>0</v>
      </c>
      <c r="F48" s="94"/>
      <c r="G48" s="75"/>
      <c r="H48" s="94"/>
      <c r="I48" s="94"/>
      <c r="J48" s="75"/>
      <c r="K48" s="1050">
        <f t="shared" si="8"/>
        <v>0</v>
      </c>
      <c r="L48" s="1050">
        <f t="shared" si="9"/>
        <v>0</v>
      </c>
      <c r="M48" s="1050">
        <f t="shared" si="10"/>
        <v>0</v>
      </c>
      <c r="N48" s="1050">
        <f t="shared" si="11"/>
        <v>0</v>
      </c>
      <c r="O48" s="1062">
        <f t="shared" si="12"/>
        <v>0</v>
      </c>
      <c r="P48" s="95">
        <f t="shared" si="6"/>
        <v>0</v>
      </c>
      <c r="Q48" s="62"/>
      <c r="S48" s="1057">
        <v>3</v>
      </c>
    </row>
    <row r="49" spans="1:19" s="59" customFormat="1" ht="18" customHeight="1" x14ac:dyDescent="0.2">
      <c r="A49" s="336" t="s">
        <v>380</v>
      </c>
      <c r="B49" s="334" t="s">
        <v>156</v>
      </c>
      <c r="C49" s="334" t="s">
        <v>147</v>
      </c>
      <c r="D49" s="1045">
        <v>15.24</v>
      </c>
      <c r="E49" s="94">
        <f t="shared" si="7"/>
        <v>0</v>
      </c>
      <c r="F49" s="94"/>
      <c r="G49" s="75"/>
      <c r="H49" s="94"/>
      <c r="I49" s="94"/>
      <c r="J49" s="75"/>
      <c r="K49" s="1050">
        <f t="shared" si="8"/>
        <v>0</v>
      </c>
      <c r="L49" s="1050">
        <f t="shared" si="9"/>
        <v>0</v>
      </c>
      <c r="M49" s="1050">
        <f t="shared" si="10"/>
        <v>0</v>
      </c>
      <c r="N49" s="1050">
        <f t="shared" si="11"/>
        <v>0</v>
      </c>
      <c r="O49" s="1062">
        <f t="shared" si="12"/>
        <v>0</v>
      </c>
      <c r="P49" s="95">
        <f t="shared" si="6"/>
        <v>0</v>
      </c>
      <c r="Q49" s="62"/>
      <c r="S49" s="1057">
        <v>6</v>
      </c>
    </row>
    <row r="50" spans="1:19" s="59" customFormat="1" ht="18" customHeight="1" x14ac:dyDescent="0.2">
      <c r="A50" s="336" t="s">
        <v>192</v>
      </c>
      <c r="B50" s="334" t="s">
        <v>160</v>
      </c>
      <c r="C50" s="334" t="s">
        <v>118</v>
      </c>
      <c r="D50" s="1045">
        <v>39.28</v>
      </c>
      <c r="E50" s="94">
        <f t="shared" si="7"/>
        <v>0</v>
      </c>
      <c r="F50" s="94"/>
      <c r="G50" s="75"/>
      <c r="H50" s="94"/>
      <c r="I50" s="94"/>
      <c r="J50" s="75"/>
      <c r="K50" s="1050">
        <f t="shared" si="8"/>
        <v>0</v>
      </c>
      <c r="L50" s="1050">
        <f t="shared" si="9"/>
        <v>0</v>
      </c>
      <c r="M50" s="1050">
        <f t="shared" si="10"/>
        <v>0</v>
      </c>
      <c r="N50" s="1050">
        <f t="shared" si="11"/>
        <v>0</v>
      </c>
      <c r="O50" s="1062">
        <f t="shared" si="12"/>
        <v>0</v>
      </c>
      <c r="P50" s="95">
        <f t="shared" si="6"/>
        <v>0</v>
      </c>
      <c r="Q50" s="62"/>
      <c r="S50" s="1057">
        <v>2</v>
      </c>
    </row>
    <row r="51" spans="1:19" s="59" customFormat="1" ht="18" customHeight="1" x14ac:dyDescent="0.2">
      <c r="A51" s="336" t="s">
        <v>192</v>
      </c>
      <c r="B51" s="334" t="s">
        <v>162</v>
      </c>
      <c r="C51" s="334" t="s">
        <v>118</v>
      </c>
      <c r="D51" s="1045">
        <v>50.02</v>
      </c>
      <c r="E51" s="94">
        <f t="shared" si="7"/>
        <v>0</v>
      </c>
      <c r="F51" s="94"/>
      <c r="G51" s="75"/>
      <c r="H51" s="94"/>
      <c r="I51" s="94"/>
      <c r="J51" s="75"/>
      <c r="K51" s="1050">
        <f t="shared" si="8"/>
        <v>0</v>
      </c>
      <c r="L51" s="1050">
        <f t="shared" si="9"/>
        <v>0</v>
      </c>
      <c r="M51" s="1050">
        <f t="shared" si="10"/>
        <v>0</v>
      </c>
      <c r="N51" s="1050">
        <f t="shared" si="11"/>
        <v>0</v>
      </c>
      <c r="O51" s="1062">
        <f t="shared" si="12"/>
        <v>0</v>
      </c>
      <c r="P51" s="95">
        <f t="shared" si="6"/>
        <v>0</v>
      </c>
      <c r="Q51" s="62"/>
      <c r="S51" s="1057">
        <v>6</v>
      </c>
    </row>
    <row r="52" spans="1:19" s="59" customFormat="1" ht="18" customHeight="1" x14ac:dyDescent="0.2">
      <c r="A52" s="336" t="s">
        <v>343</v>
      </c>
      <c r="B52" s="334" t="s">
        <v>162</v>
      </c>
      <c r="C52" s="334" t="s">
        <v>118</v>
      </c>
      <c r="D52" s="1045">
        <v>6.82</v>
      </c>
      <c r="E52" s="94"/>
      <c r="F52" s="94"/>
      <c r="G52" s="75"/>
      <c r="H52" s="94"/>
      <c r="I52" s="94"/>
      <c r="J52" s="75"/>
      <c r="K52" s="1050">
        <f t="shared" si="8"/>
        <v>0</v>
      </c>
      <c r="L52" s="1050">
        <f t="shared" si="9"/>
        <v>0</v>
      </c>
      <c r="M52" s="1050">
        <f t="shared" si="10"/>
        <v>0</v>
      </c>
      <c r="N52" s="1050">
        <f t="shared" si="11"/>
        <v>0</v>
      </c>
      <c r="O52" s="1062">
        <f t="shared" si="12"/>
        <v>0</v>
      </c>
      <c r="P52" s="95">
        <f t="shared" si="6"/>
        <v>0</v>
      </c>
      <c r="Q52" s="62"/>
      <c r="S52" s="1057">
        <v>6</v>
      </c>
    </row>
    <row r="53" spans="1:19" s="59" customFormat="1" ht="18" customHeight="1" x14ac:dyDescent="0.2">
      <c r="A53" s="336" t="s">
        <v>340</v>
      </c>
      <c r="B53" s="334" t="s">
        <v>166</v>
      </c>
      <c r="C53" s="334" t="s">
        <v>118</v>
      </c>
      <c r="D53" s="1045">
        <v>126.23</v>
      </c>
      <c r="E53" s="94">
        <f t="shared" si="7"/>
        <v>0</v>
      </c>
      <c r="F53" s="94"/>
      <c r="G53" s="75"/>
      <c r="H53" s="94"/>
      <c r="I53" s="94"/>
      <c r="J53" s="75"/>
      <c r="K53" s="1050">
        <f t="shared" si="8"/>
        <v>0</v>
      </c>
      <c r="L53" s="1050">
        <f t="shared" si="9"/>
        <v>0</v>
      </c>
      <c r="M53" s="1050">
        <f t="shared" si="10"/>
        <v>0</v>
      </c>
      <c r="N53" s="1050">
        <f t="shared" si="11"/>
        <v>0</v>
      </c>
      <c r="O53" s="1062">
        <f t="shared" si="12"/>
        <v>0</v>
      </c>
      <c r="P53" s="95">
        <f t="shared" si="6"/>
        <v>0</v>
      </c>
      <c r="Q53" s="62"/>
      <c r="S53" s="1057"/>
    </row>
    <row r="54" spans="1:19" s="59" customFormat="1" ht="18" customHeight="1" x14ac:dyDescent="0.2">
      <c r="A54" s="336" t="s">
        <v>40</v>
      </c>
      <c r="B54" s="334" t="s">
        <v>81</v>
      </c>
      <c r="C54" s="334" t="s">
        <v>118</v>
      </c>
      <c r="D54" s="1045">
        <v>69.459999999999994</v>
      </c>
      <c r="E54" s="94">
        <f t="shared" si="7"/>
        <v>0</v>
      </c>
      <c r="F54" s="94"/>
      <c r="G54" s="75"/>
      <c r="H54" s="94"/>
      <c r="I54" s="94"/>
      <c r="J54" s="75"/>
      <c r="K54" s="1050">
        <f t="shared" si="8"/>
        <v>0</v>
      </c>
      <c r="L54" s="1050">
        <f t="shared" si="9"/>
        <v>0</v>
      </c>
      <c r="M54" s="1050">
        <f t="shared" si="10"/>
        <v>0</v>
      </c>
      <c r="N54" s="1050">
        <f t="shared" si="11"/>
        <v>0</v>
      </c>
      <c r="O54" s="1062">
        <f t="shared" si="12"/>
        <v>0</v>
      </c>
      <c r="P54" s="95">
        <f t="shared" si="6"/>
        <v>0</v>
      </c>
      <c r="Q54" s="62"/>
      <c r="S54" s="1057">
        <v>10</v>
      </c>
    </row>
    <row r="55" spans="1:19" s="59" customFormat="1" ht="18" customHeight="1" x14ac:dyDescent="0.2">
      <c r="A55" s="336" t="s">
        <v>340</v>
      </c>
      <c r="B55" s="334" t="s">
        <v>82</v>
      </c>
      <c r="C55" s="334" t="s">
        <v>118</v>
      </c>
      <c r="D55" s="1045">
        <v>77.290000000000006</v>
      </c>
      <c r="E55" s="94">
        <f t="shared" si="7"/>
        <v>0</v>
      </c>
      <c r="F55" s="94"/>
      <c r="G55" s="75"/>
      <c r="H55" s="94"/>
      <c r="I55" s="94"/>
      <c r="J55" s="75"/>
      <c r="K55" s="1050">
        <f t="shared" si="8"/>
        <v>0</v>
      </c>
      <c r="L55" s="1050">
        <f t="shared" si="9"/>
        <v>0</v>
      </c>
      <c r="M55" s="1050">
        <f t="shared" si="10"/>
        <v>0</v>
      </c>
      <c r="N55" s="1050">
        <f t="shared" si="11"/>
        <v>0</v>
      </c>
      <c r="O55" s="1062">
        <f t="shared" si="12"/>
        <v>0</v>
      </c>
      <c r="P55" s="95">
        <f t="shared" si="6"/>
        <v>0</v>
      </c>
      <c r="Q55" s="62"/>
      <c r="S55" s="1057">
        <v>5</v>
      </c>
    </row>
    <row r="56" spans="1:19" s="59" customFormat="1" ht="18" customHeight="1" x14ac:dyDescent="0.2">
      <c r="A56" s="336" t="s">
        <v>40</v>
      </c>
      <c r="B56" s="334" t="s">
        <v>83</v>
      </c>
      <c r="C56" s="334" t="s">
        <v>118</v>
      </c>
      <c r="D56" s="1045">
        <v>30.46</v>
      </c>
      <c r="E56" s="94">
        <f t="shared" si="7"/>
        <v>0</v>
      </c>
      <c r="F56" s="94"/>
      <c r="G56" s="75"/>
      <c r="H56" s="94"/>
      <c r="I56" s="94"/>
      <c r="J56" s="75"/>
      <c r="K56" s="1050">
        <f t="shared" si="8"/>
        <v>0</v>
      </c>
      <c r="L56" s="1050">
        <f t="shared" si="9"/>
        <v>0</v>
      </c>
      <c r="M56" s="1050">
        <f t="shared" si="10"/>
        <v>0</v>
      </c>
      <c r="N56" s="1050">
        <f t="shared" si="11"/>
        <v>0</v>
      </c>
      <c r="O56" s="1062">
        <f t="shared" si="12"/>
        <v>0</v>
      </c>
      <c r="P56" s="95">
        <f t="shared" si="6"/>
        <v>0</v>
      </c>
      <c r="Q56" s="62"/>
      <c r="S56" s="1057">
        <v>7</v>
      </c>
    </row>
    <row r="57" spans="1:19" s="59" customFormat="1" ht="18" customHeight="1" x14ac:dyDescent="0.2">
      <c r="A57" s="336" t="s">
        <v>40</v>
      </c>
      <c r="B57" s="334" t="s">
        <v>85</v>
      </c>
      <c r="C57" s="334" t="s">
        <v>118</v>
      </c>
      <c r="D57" s="1045">
        <v>38.450000000000003</v>
      </c>
      <c r="E57" s="94">
        <f t="shared" si="7"/>
        <v>0</v>
      </c>
      <c r="F57" s="94"/>
      <c r="G57" s="75"/>
      <c r="H57" s="94"/>
      <c r="I57" s="94"/>
      <c r="J57" s="75"/>
      <c r="K57" s="1050">
        <f t="shared" si="8"/>
        <v>0</v>
      </c>
      <c r="L57" s="1050">
        <f t="shared" si="9"/>
        <v>0</v>
      </c>
      <c r="M57" s="1050">
        <f t="shared" si="10"/>
        <v>0</v>
      </c>
      <c r="N57" s="1050">
        <f t="shared" si="11"/>
        <v>0</v>
      </c>
      <c r="O57" s="1062">
        <f t="shared" si="12"/>
        <v>0</v>
      </c>
      <c r="P57" s="95">
        <f t="shared" si="6"/>
        <v>0</v>
      </c>
      <c r="Q57" s="62"/>
      <c r="S57" s="1057">
        <v>3</v>
      </c>
    </row>
    <row r="58" spans="1:19" s="59" customFormat="1" ht="18" customHeight="1" x14ac:dyDescent="0.2">
      <c r="A58" s="336" t="s">
        <v>40</v>
      </c>
      <c r="B58" s="334" t="s">
        <v>86</v>
      </c>
      <c r="C58" s="334" t="s">
        <v>118</v>
      </c>
      <c r="D58" s="1045">
        <v>87.58</v>
      </c>
      <c r="E58" s="94">
        <f t="shared" si="7"/>
        <v>0</v>
      </c>
      <c r="F58" s="94"/>
      <c r="G58" s="75"/>
      <c r="H58" s="94"/>
      <c r="I58" s="94"/>
      <c r="J58" s="75"/>
      <c r="K58" s="1050">
        <f t="shared" si="8"/>
        <v>0</v>
      </c>
      <c r="L58" s="1050">
        <f t="shared" si="9"/>
        <v>0</v>
      </c>
      <c r="M58" s="1050">
        <f t="shared" si="10"/>
        <v>0</v>
      </c>
      <c r="N58" s="1050">
        <f t="shared" si="11"/>
        <v>0</v>
      </c>
      <c r="O58" s="1062">
        <f t="shared" si="12"/>
        <v>0</v>
      </c>
      <c r="P58" s="95">
        <f t="shared" si="6"/>
        <v>0</v>
      </c>
      <c r="Q58" s="62"/>
      <c r="S58" s="1057">
        <v>3</v>
      </c>
    </row>
    <row r="59" spans="1:19" s="59" customFormat="1" ht="18" customHeight="1" x14ac:dyDescent="0.2">
      <c r="A59" s="336" t="s">
        <v>355</v>
      </c>
      <c r="B59" s="334" t="s">
        <v>356</v>
      </c>
      <c r="C59" s="334" t="s">
        <v>118</v>
      </c>
      <c r="D59" s="1045">
        <v>82.01</v>
      </c>
      <c r="E59" s="94">
        <f t="shared" si="7"/>
        <v>0</v>
      </c>
      <c r="F59" s="94"/>
      <c r="G59" s="75"/>
      <c r="H59" s="94"/>
      <c r="I59" s="94"/>
      <c r="J59" s="75"/>
      <c r="K59" s="1050">
        <f t="shared" si="8"/>
        <v>0</v>
      </c>
      <c r="L59" s="1050">
        <f t="shared" si="9"/>
        <v>0</v>
      </c>
      <c r="M59" s="1050">
        <f t="shared" si="10"/>
        <v>0</v>
      </c>
      <c r="N59" s="1050">
        <f t="shared" si="11"/>
        <v>0</v>
      </c>
      <c r="O59" s="1062">
        <f t="shared" si="12"/>
        <v>0</v>
      </c>
      <c r="P59" s="95">
        <f t="shared" si="6"/>
        <v>0</v>
      </c>
      <c r="Q59" s="62"/>
      <c r="S59" s="1057">
        <v>5</v>
      </c>
    </row>
    <row r="60" spans="1:19" s="59" customFormat="1" ht="18" customHeight="1" x14ac:dyDescent="0.2">
      <c r="A60" s="336" t="s">
        <v>355</v>
      </c>
      <c r="B60" s="334" t="s">
        <v>357</v>
      </c>
      <c r="C60" s="334" t="s">
        <v>138</v>
      </c>
      <c r="D60" s="1045">
        <v>73.12</v>
      </c>
      <c r="E60" s="94">
        <f t="shared" si="7"/>
        <v>0</v>
      </c>
      <c r="F60" s="94"/>
      <c r="G60" s="75"/>
      <c r="H60" s="94"/>
      <c r="I60" s="94"/>
      <c r="J60" s="75"/>
      <c r="K60" s="1050">
        <f t="shared" si="8"/>
        <v>0</v>
      </c>
      <c r="L60" s="1050">
        <f t="shared" si="9"/>
        <v>0</v>
      </c>
      <c r="M60" s="1050">
        <f t="shared" si="10"/>
        <v>0</v>
      </c>
      <c r="N60" s="1050">
        <f t="shared" si="11"/>
        <v>0</v>
      </c>
      <c r="O60" s="1062">
        <f t="shared" si="12"/>
        <v>0</v>
      </c>
      <c r="P60" s="95">
        <f t="shared" si="6"/>
        <v>0</v>
      </c>
      <c r="Q60" s="62"/>
      <c r="S60" s="1057">
        <v>13</v>
      </c>
    </row>
    <row r="61" spans="1:19" s="59" customFormat="1" ht="18" customHeight="1" x14ac:dyDescent="0.2">
      <c r="A61" s="336" t="s">
        <v>343</v>
      </c>
      <c r="B61" s="334" t="s">
        <v>358</v>
      </c>
      <c r="C61" s="334" t="s">
        <v>138</v>
      </c>
      <c r="D61" s="1045">
        <v>4.5999999999999996</v>
      </c>
      <c r="E61" s="94"/>
      <c r="F61" s="94"/>
      <c r="G61" s="75"/>
      <c r="H61" s="94"/>
      <c r="I61" s="94"/>
      <c r="J61" s="75"/>
      <c r="K61" s="1050">
        <f t="shared" si="8"/>
        <v>0</v>
      </c>
      <c r="L61" s="1050">
        <f t="shared" si="9"/>
        <v>0</v>
      </c>
      <c r="M61" s="1050">
        <f t="shared" si="10"/>
        <v>0</v>
      </c>
      <c r="N61" s="1050">
        <f t="shared" si="11"/>
        <v>0</v>
      </c>
      <c r="O61" s="1062">
        <f t="shared" si="12"/>
        <v>0</v>
      </c>
      <c r="P61" s="95">
        <f t="shared" si="6"/>
        <v>0</v>
      </c>
      <c r="Q61" s="62"/>
      <c r="S61" s="1057">
        <v>9</v>
      </c>
    </row>
    <row r="62" spans="1:19" s="59" customFormat="1" ht="18" customHeight="1" x14ac:dyDescent="0.2">
      <c r="A62" s="336" t="s">
        <v>344</v>
      </c>
      <c r="B62" s="334" t="s">
        <v>345</v>
      </c>
      <c r="C62" s="334" t="s">
        <v>126</v>
      </c>
      <c r="D62" s="1045">
        <v>79.83</v>
      </c>
      <c r="E62" s="94">
        <f t="shared" si="7"/>
        <v>0</v>
      </c>
      <c r="F62" s="94"/>
      <c r="G62" s="75"/>
      <c r="H62" s="94"/>
      <c r="I62" s="94"/>
      <c r="J62" s="75"/>
      <c r="K62" s="1050">
        <f t="shared" si="8"/>
        <v>0</v>
      </c>
      <c r="L62" s="1050">
        <f t="shared" si="9"/>
        <v>0</v>
      </c>
      <c r="M62" s="1050">
        <f t="shared" si="10"/>
        <v>0</v>
      </c>
      <c r="N62" s="1050">
        <f t="shared" si="11"/>
        <v>0</v>
      </c>
      <c r="O62" s="1062">
        <f t="shared" si="12"/>
        <v>0</v>
      </c>
      <c r="P62" s="95">
        <f t="shared" si="6"/>
        <v>0</v>
      </c>
      <c r="Q62" s="62"/>
      <c r="S62" s="1057"/>
    </row>
    <row r="63" spans="1:19" s="59" customFormat="1" ht="18" customHeight="1" x14ac:dyDescent="0.2">
      <c r="A63" s="336" t="s">
        <v>346</v>
      </c>
      <c r="B63" s="334" t="s">
        <v>345</v>
      </c>
      <c r="C63" s="334" t="s">
        <v>126</v>
      </c>
      <c r="D63" s="1045">
        <v>87.89</v>
      </c>
      <c r="E63" s="94">
        <f t="shared" si="7"/>
        <v>0</v>
      </c>
      <c r="F63" s="94"/>
      <c r="G63" s="75"/>
      <c r="H63" s="94"/>
      <c r="I63" s="94"/>
      <c r="J63" s="75"/>
      <c r="K63" s="1050">
        <f t="shared" si="8"/>
        <v>0</v>
      </c>
      <c r="L63" s="1050">
        <f t="shared" si="9"/>
        <v>0</v>
      </c>
      <c r="M63" s="1050">
        <f t="shared" si="10"/>
        <v>0</v>
      </c>
      <c r="N63" s="1050">
        <f t="shared" si="11"/>
        <v>0</v>
      </c>
      <c r="O63" s="1062">
        <f t="shared" si="12"/>
        <v>0</v>
      </c>
      <c r="P63" s="95">
        <f t="shared" si="6"/>
        <v>0</v>
      </c>
      <c r="Q63" s="62"/>
      <c r="S63" s="1057"/>
    </row>
    <row r="64" spans="1:19" s="59" customFormat="1" ht="18" customHeight="1" x14ac:dyDescent="0.2">
      <c r="A64" s="336" t="s">
        <v>347</v>
      </c>
      <c r="B64" s="334" t="s">
        <v>345</v>
      </c>
      <c r="C64" s="334" t="s">
        <v>126</v>
      </c>
      <c r="D64" s="1045">
        <v>80.03</v>
      </c>
      <c r="E64" s="94">
        <f t="shared" si="7"/>
        <v>0</v>
      </c>
      <c r="F64" s="94"/>
      <c r="G64" s="75"/>
      <c r="H64" s="94"/>
      <c r="I64" s="94"/>
      <c r="J64" s="75"/>
      <c r="K64" s="1050">
        <f t="shared" si="8"/>
        <v>0</v>
      </c>
      <c r="L64" s="1050">
        <f t="shared" si="9"/>
        <v>0</v>
      </c>
      <c r="M64" s="1050">
        <f t="shared" si="10"/>
        <v>0</v>
      </c>
      <c r="N64" s="1050">
        <f t="shared" si="11"/>
        <v>0</v>
      </c>
      <c r="O64" s="1062">
        <f t="shared" si="12"/>
        <v>0</v>
      </c>
      <c r="P64" s="95">
        <f t="shared" si="6"/>
        <v>0</v>
      </c>
      <c r="Q64" s="62"/>
      <c r="S64" s="1057">
        <v>8</v>
      </c>
    </row>
    <row r="65" spans="1:19" s="59" customFormat="1" ht="18" customHeight="1" x14ac:dyDescent="0.2">
      <c r="A65" s="336" t="s">
        <v>348</v>
      </c>
      <c r="B65" s="334" t="s">
        <v>349</v>
      </c>
      <c r="C65" s="334" t="s">
        <v>144</v>
      </c>
      <c r="D65" s="1045">
        <v>45.29</v>
      </c>
      <c r="E65" s="94">
        <f t="shared" si="7"/>
        <v>0</v>
      </c>
      <c r="F65" s="94"/>
      <c r="G65" s="75"/>
      <c r="H65" s="94"/>
      <c r="I65" s="94"/>
      <c r="J65" s="75"/>
      <c r="K65" s="1050">
        <f t="shared" si="8"/>
        <v>0</v>
      </c>
      <c r="L65" s="1050">
        <f t="shared" si="9"/>
        <v>0</v>
      </c>
      <c r="M65" s="1050">
        <f t="shared" si="10"/>
        <v>0</v>
      </c>
      <c r="N65" s="1050">
        <f t="shared" si="11"/>
        <v>0</v>
      </c>
      <c r="O65" s="1062">
        <f t="shared" si="12"/>
        <v>0</v>
      </c>
      <c r="P65" s="95">
        <f t="shared" si="6"/>
        <v>0</v>
      </c>
      <c r="Q65" s="62"/>
      <c r="S65" s="1057">
        <v>8</v>
      </c>
    </row>
    <row r="66" spans="1:19" s="59" customFormat="1" ht="18" customHeight="1" x14ac:dyDescent="0.2">
      <c r="A66" s="336" t="s">
        <v>348</v>
      </c>
      <c r="B66" s="334" t="s">
        <v>350</v>
      </c>
      <c r="C66" s="334" t="s">
        <v>144</v>
      </c>
      <c r="D66" s="1045">
        <v>45.28</v>
      </c>
      <c r="E66" s="94">
        <f t="shared" si="7"/>
        <v>0</v>
      </c>
      <c r="F66" s="94"/>
      <c r="G66" s="75"/>
      <c r="H66" s="94"/>
      <c r="I66" s="94"/>
      <c r="J66" s="75"/>
      <c r="K66" s="1050">
        <f t="shared" si="8"/>
        <v>0</v>
      </c>
      <c r="L66" s="1050">
        <f t="shared" si="9"/>
        <v>0</v>
      </c>
      <c r="M66" s="1050">
        <f t="shared" si="10"/>
        <v>0</v>
      </c>
      <c r="N66" s="1050">
        <f t="shared" si="11"/>
        <v>0</v>
      </c>
      <c r="O66" s="1062">
        <f t="shared" si="12"/>
        <v>0</v>
      </c>
      <c r="P66" s="95">
        <f t="shared" si="6"/>
        <v>0</v>
      </c>
      <c r="Q66" s="62"/>
      <c r="S66" s="1057">
        <v>8</v>
      </c>
    </row>
    <row r="67" spans="1:19" s="59" customFormat="1" ht="18" customHeight="1" x14ac:dyDescent="0.2">
      <c r="A67" s="336" t="s">
        <v>348</v>
      </c>
      <c r="B67" s="500" t="s">
        <v>351</v>
      </c>
      <c r="C67" s="334" t="s">
        <v>144</v>
      </c>
      <c r="D67" s="1045">
        <v>63.66</v>
      </c>
      <c r="E67" s="94">
        <f t="shared" si="7"/>
        <v>0</v>
      </c>
      <c r="F67" s="94"/>
      <c r="G67" s="75"/>
      <c r="H67" s="94"/>
      <c r="I67" s="94"/>
      <c r="J67" s="75"/>
      <c r="K67" s="1050">
        <f t="shared" si="8"/>
        <v>0</v>
      </c>
      <c r="L67" s="1050">
        <f t="shared" si="9"/>
        <v>0</v>
      </c>
      <c r="M67" s="1050">
        <f t="shared" si="10"/>
        <v>0</v>
      </c>
      <c r="N67" s="1050">
        <f t="shared" si="11"/>
        <v>0</v>
      </c>
      <c r="O67" s="1062">
        <f t="shared" si="12"/>
        <v>0</v>
      </c>
      <c r="P67" s="95">
        <f t="shared" si="6"/>
        <v>0</v>
      </c>
      <c r="Q67" s="62"/>
      <c r="S67" s="1057">
        <v>3</v>
      </c>
    </row>
    <row r="68" spans="1:19" s="59" customFormat="1" ht="18" customHeight="1" x14ac:dyDescent="0.2">
      <c r="A68" s="336" t="s">
        <v>348</v>
      </c>
      <c r="B68" s="500" t="s">
        <v>352</v>
      </c>
      <c r="C68" s="334" t="s">
        <v>144</v>
      </c>
      <c r="D68" s="1045">
        <v>44.01</v>
      </c>
      <c r="E68" s="94">
        <f t="shared" si="7"/>
        <v>0</v>
      </c>
      <c r="F68" s="94"/>
      <c r="G68" s="75"/>
      <c r="H68" s="94"/>
      <c r="I68" s="94"/>
      <c r="J68" s="75"/>
      <c r="K68" s="1050">
        <f t="shared" si="8"/>
        <v>0</v>
      </c>
      <c r="L68" s="1050">
        <f t="shared" si="9"/>
        <v>0</v>
      </c>
      <c r="M68" s="1050">
        <f t="shared" si="10"/>
        <v>0</v>
      </c>
      <c r="N68" s="1050">
        <f t="shared" si="11"/>
        <v>0</v>
      </c>
      <c r="O68" s="1062">
        <f t="shared" si="12"/>
        <v>0</v>
      </c>
      <c r="P68" s="95">
        <f t="shared" si="6"/>
        <v>0</v>
      </c>
      <c r="Q68" s="62"/>
      <c r="S68" s="1057">
        <v>3</v>
      </c>
    </row>
    <row r="69" spans="1:19" s="59" customFormat="1" ht="18" customHeight="1" x14ac:dyDescent="0.2">
      <c r="A69" s="336" t="s">
        <v>353</v>
      </c>
      <c r="B69" s="334" t="s">
        <v>348</v>
      </c>
      <c r="C69" s="334" t="s">
        <v>147</v>
      </c>
      <c r="D69" s="1045">
        <v>51.71</v>
      </c>
      <c r="E69" s="94">
        <f t="shared" si="7"/>
        <v>0</v>
      </c>
      <c r="F69" s="94"/>
      <c r="G69" s="75"/>
      <c r="H69" s="94"/>
      <c r="I69" s="94"/>
      <c r="J69" s="75"/>
      <c r="K69" s="1050">
        <f t="shared" si="8"/>
        <v>0</v>
      </c>
      <c r="L69" s="1050">
        <f t="shared" si="9"/>
        <v>0</v>
      </c>
      <c r="M69" s="1050">
        <f t="shared" si="10"/>
        <v>0</v>
      </c>
      <c r="N69" s="1050">
        <f t="shared" si="11"/>
        <v>0</v>
      </c>
      <c r="O69" s="1062">
        <f t="shared" si="12"/>
        <v>0</v>
      </c>
      <c r="P69" s="95">
        <f t="shared" si="6"/>
        <v>0</v>
      </c>
      <c r="Q69" s="62"/>
      <c r="S69" s="1057">
        <v>6</v>
      </c>
    </row>
    <row r="70" spans="1:19" s="59" customFormat="1" ht="18" customHeight="1" x14ac:dyDescent="0.2">
      <c r="A70" s="336" t="s">
        <v>340</v>
      </c>
      <c r="B70" s="334" t="s">
        <v>496</v>
      </c>
      <c r="C70" s="334" t="s">
        <v>1208</v>
      </c>
      <c r="D70" s="1045">
        <v>98.85</v>
      </c>
      <c r="E70" s="94">
        <f t="shared" si="7"/>
        <v>0</v>
      </c>
      <c r="F70" s="94"/>
      <c r="G70" s="75"/>
      <c r="H70" s="94"/>
      <c r="I70" s="94"/>
      <c r="J70" s="75"/>
      <c r="K70" s="1050">
        <f t="shared" si="8"/>
        <v>0</v>
      </c>
      <c r="L70" s="1050">
        <f t="shared" si="9"/>
        <v>0</v>
      </c>
      <c r="M70" s="1050">
        <f t="shared" si="10"/>
        <v>0</v>
      </c>
      <c r="N70" s="1050">
        <f t="shared" si="11"/>
        <v>0</v>
      </c>
      <c r="O70" s="1062">
        <f t="shared" si="12"/>
        <v>0</v>
      </c>
      <c r="P70" s="95">
        <f t="shared" si="6"/>
        <v>0</v>
      </c>
      <c r="Q70" s="62"/>
      <c r="S70" s="1057">
        <v>6</v>
      </c>
    </row>
    <row r="71" spans="1:19" s="59" customFormat="1" ht="18" customHeight="1" x14ac:dyDescent="0.2">
      <c r="A71" s="336" t="s">
        <v>1209</v>
      </c>
      <c r="B71" s="334" t="s">
        <v>1210</v>
      </c>
      <c r="C71" s="334" t="s">
        <v>118</v>
      </c>
      <c r="D71" s="1045">
        <v>93.28</v>
      </c>
      <c r="E71" s="94">
        <f t="shared" si="7"/>
        <v>0</v>
      </c>
      <c r="F71" s="94"/>
      <c r="G71" s="75"/>
      <c r="H71" s="94"/>
      <c r="I71" s="94"/>
      <c r="J71" s="75"/>
      <c r="K71" s="1050">
        <f t="shared" si="8"/>
        <v>0</v>
      </c>
      <c r="L71" s="1050">
        <f t="shared" si="9"/>
        <v>0</v>
      </c>
      <c r="M71" s="1050">
        <f t="shared" si="10"/>
        <v>0</v>
      </c>
      <c r="N71" s="1050">
        <f t="shared" si="11"/>
        <v>0</v>
      </c>
      <c r="O71" s="1062">
        <f t="shared" si="12"/>
        <v>0</v>
      </c>
      <c r="P71" s="95">
        <f t="shared" si="6"/>
        <v>0</v>
      </c>
      <c r="Q71" s="62"/>
      <c r="S71" s="1057">
        <v>10</v>
      </c>
    </row>
    <row r="72" spans="1:19" s="59" customFormat="1" ht="18" customHeight="1" x14ac:dyDescent="0.2">
      <c r="A72" s="336" t="s">
        <v>1209</v>
      </c>
      <c r="B72" s="334" t="s">
        <v>384</v>
      </c>
      <c r="C72" s="334" t="s">
        <v>138</v>
      </c>
      <c r="D72" s="1045">
        <v>71.42</v>
      </c>
      <c r="E72" s="94">
        <f t="shared" si="7"/>
        <v>0</v>
      </c>
      <c r="F72" s="94"/>
      <c r="G72" s="75"/>
      <c r="H72" s="94"/>
      <c r="I72" s="94"/>
      <c r="J72" s="75"/>
      <c r="K72" s="1050">
        <f t="shared" si="8"/>
        <v>0</v>
      </c>
      <c r="L72" s="1050">
        <f t="shared" si="9"/>
        <v>0</v>
      </c>
      <c r="M72" s="1050">
        <f t="shared" si="10"/>
        <v>0</v>
      </c>
      <c r="N72" s="1050">
        <f t="shared" si="11"/>
        <v>0</v>
      </c>
      <c r="O72" s="1062">
        <f t="shared" si="12"/>
        <v>0</v>
      </c>
      <c r="P72" s="95">
        <f t="shared" si="6"/>
        <v>0</v>
      </c>
      <c r="Q72" s="62"/>
      <c r="S72" s="1057">
        <v>14</v>
      </c>
    </row>
    <row r="73" spans="1:19" s="59" customFormat="1" ht="18" customHeight="1" x14ac:dyDescent="0.2">
      <c r="A73" s="336" t="s">
        <v>343</v>
      </c>
      <c r="B73" s="334" t="s">
        <v>1211</v>
      </c>
      <c r="C73" s="334" t="s">
        <v>118</v>
      </c>
      <c r="D73" s="1045">
        <v>4.53</v>
      </c>
      <c r="E73" s="94"/>
      <c r="F73" s="94"/>
      <c r="G73" s="75"/>
      <c r="H73" s="94"/>
      <c r="I73" s="94"/>
      <c r="J73" s="75"/>
      <c r="K73" s="1050">
        <f t="shared" si="8"/>
        <v>0</v>
      </c>
      <c r="L73" s="1050">
        <f t="shared" si="9"/>
        <v>0</v>
      </c>
      <c r="M73" s="1050">
        <f t="shared" si="10"/>
        <v>0</v>
      </c>
      <c r="N73" s="1050">
        <f t="shared" si="11"/>
        <v>0</v>
      </c>
      <c r="O73" s="1062">
        <f t="shared" si="12"/>
        <v>0</v>
      </c>
      <c r="P73" s="95">
        <f t="shared" si="6"/>
        <v>0</v>
      </c>
      <c r="Q73" s="62"/>
      <c r="S73" s="1057">
        <v>10</v>
      </c>
    </row>
    <row r="74" spans="1:19" s="59" customFormat="1" ht="18" customHeight="1" x14ac:dyDescent="0.2">
      <c r="A74" s="336" t="s">
        <v>192</v>
      </c>
      <c r="B74" s="334" t="s">
        <v>1212</v>
      </c>
      <c r="C74" s="334" t="s">
        <v>118</v>
      </c>
      <c r="D74" s="1045">
        <v>49.36</v>
      </c>
      <c r="E74" s="94">
        <f t="shared" si="7"/>
        <v>0</v>
      </c>
      <c r="F74" s="94"/>
      <c r="G74" s="75"/>
      <c r="H74" s="94"/>
      <c r="I74" s="94"/>
      <c r="J74" s="75"/>
      <c r="K74" s="1050">
        <f t="shared" si="8"/>
        <v>0</v>
      </c>
      <c r="L74" s="1050">
        <f t="shared" si="9"/>
        <v>0</v>
      </c>
      <c r="M74" s="1050">
        <f t="shared" si="10"/>
        <v>0</v>
      </c>
      <c r="N74" s="1050">
        <f t="shared" si="11"/>
        <v>0</v>
      </c>
      <c r="O74" s="1062">
        <f t="shared" si="12"/>
        <v>0</v>
      </c>
      <c r="P74" s="95">
        <f t="shared" si="6"/>
        <v>0</v>
      </c>
      <c r="Q74" s="62"/>
      <c r="S74" s="1057"/>
    </row>
    <row r="75" spans="1:19" s="59" customFormat="1" ht="18" customHeight="1" x14ac:dyDescent="0.2">
      <c r="A75" s="336" t="s">
        <v>192</v>
      </c>
      <c r="B75" s="334" t="s">
        <v>1213</v>
      </c>
      <c r="C75" s="334" t="s">
        <v>118</v>
      </c>
      <c r="D75" s="1045">
        <v>52.62</v>
      </c>
      <c r="E75" s="94">
        <f t="shared" si="7"/>
        <v>0</v>
      </c>
      <c r="F75" s="94"/>
      <c r="G75" s="75"/>
      <c r="H75" s="94"/>
      <c r="I75" s="94"/>
      <c r="J75" s="75"/>
      <c r="K75" s="1050">
        <f t="shared" si="8"/>
        <v>0</v>
      </c>
      <c r="L75" s="1050">
        <f t="shared" si="9"/>
        <v>0</v>
      </c>
      <c r="M75" s="1050">
        <f t="shared" si="10"/>
        <v>0</v>
      </c>
      <c r="N75" s="1050">
        <f t="shared" si="11"/>
        <v>0</v>
      </c>
      <c r="O75" s="1062">
        <f t="shared" si="12"/>
        <v>0</v>
      </c>
      <c r="P75" s="95">
        <f t="shared" si="6"/>
        <v>0</v>
      </c>
      <c r="Q75" s="62"/>
      <c r="S75" s="1057">
        <v>5</v>
      </c>
    </row>
    <row r="76" spans="1:19" s="59" customFormat="1" ht="18" customHeight="1" x14ac:dyDescent="0.2">
      <c r="A76" s="336" t="s">
        <v>192</v>
      </c>
      <c r="B76" s="334" t="s">
        <v>1214</v>
      </c>
      <c r="C76" s="334" t="s">
        <v>118</v>
      </c>
      <c r="D76" s="1045">
        <v>35.5</v>
      </c>
      <c r="E76" s="94">
        <f t="shared" si="7"/>
        <v>0</v>
      </c>
      <c r="F76" s="94"/>
      <c r="G76" s="75"/>
      <c r="H76" s="94"/>
      <c r="I76" s="94"/>
      <c r="J76" s="75"/>
      <c r="K76" s="1050">
        <f t="shared" si="8"/>
        <v>0</v>
      </c>
      <c r="L76" s="1050">
        <f t="shared" si="9"/>
        <v>0</v>
      </c>
      <c r="M76" s="1050">
        <f t="shared" si="10"/>
        <v>0</v>
      </c>
      <c r="N76" s="1050">
        <f t="shared" si="11"/>
        <v>0</v>
      </c>
      <c r="O76" s="1062">
        <f t="shared" si="12"/>
        <v>0</v>
      </c>
      <c r="P76" s="95">
        <f t="shared" si="6"/>
        <v>0</v>
      </c>
      <c r="Q76" s="62"/>
      <c r="S76" s="1057">
        <v>5</v>
      </c>
    </row>
    <row r="77" spans="1:19" s="59" customFormat="1" ht="18" customHeight="1" x14ac:dyDescent="0.2">
      <c r="A77" s="336" t="s">
        <v>192</v>
      </c>
      <c r="B77" s="334" t="s">
        <v>1215</v>
      </c>
      <c r="C77" s="334" t="s">
        <v>118</v>
      </c>
      <c r="D77" s="1045">
        <v>35.61</v>
      </c>
      <c r="E77" s="94">
        <f t="shared" si="7"/>
        <v>0</v>
      </c>
      <c r="F77" s="94"/>
      <c r="G77" s="75"/>
      <c r="H77" s="94"/>
      <c r="I77" s="94"/>
      <c r="J77" s="75"/>
      <c r="K77" s="1050">
        <f t="shared" si="8"/>
        <v>0</v>
      </c>
      <c r="L77" s="1050">
        <f t="shared" si="9"/>
        <v>0</v>
      </c>
      <c r="M77" s="1050">
        <f t="shared" si="10"/>
        <v>0</v>
      </c>
      <c r="N77" s="1050">
        <f t="shared" si="11"/>
        <v>0</v>
      </c>
      <c r="O77" s="1062">
        <f t="shared" si="12"/>
        <v>0</v>
      </c>
      <c r="P77" s="95">
        <f t="shared" si="6"/>
        <v>0</v>
      </c>
      <c r="Q77" s="62"/>
      <c r="S77" s="1057">
        <v>5</v>
      </c>
    </row>
    <row r="78" spans="1:19" s="59" customFormat="1" ht="18" customHeight="1" x14ac:dyDescent="0.2">
      <c r="A78" s="336" t="s">
        <v>192</v>
      </c>
      <c r="B78" s="334" t="s">
        <v>1216</v>
      </c>
      <c r="C78" s="334" t="s">
        <v>118</v>
      </c>
      <c r="D78" s="1045">
        <v>35.83</v>
      </c>
      <c r="E78" s="94">
        <f t="shared" si="7"/>
        <v>0</v>
      </c>
      <c r="F78" s="94"/>
      <c r="G78" s="75"/>
      <c r="H78" s="94"/>
      <c r="I78" s="94"/>
      <c r="J78" s="75"/>
      <c r="K78" s="1050">
        <f t="shared" ref="K78:K85" si="13">ROUND(D78*F78*$C$6,2)</f>
        <v>0</v>
      </c>
      <c r="L78" s="1050">
        <f t="shared" ref="L78:L85" si="14">ROUND(D78*G78*$C$7,2)</f>
        <v>0</v>
      </c>
      <c r="M78" s="1050">
        <f t="shared" ref="M78:M85" si="15">ROUND(D78*H78*$C$8,2)</f>
        <v>0</v>
      </c>
      <c r="N78" s="1050">
        <f t="shared" ref="N78:N85" si="16">ROUND(D78*I78*$C$9,2)</f>
        <v>0</v>
      </c>
      <c r="O78" s="1062">
        <f t="shared" ref="O78:O85" si="17">ROUND(D78*J78*$C$10,2)</f>
        <v>0</v>
      </c>
      <c r="P78" s="95">
        <f t="shared" si="6"/>
        <v>0</v>
      </c>
      <c r="Q78" s="62"/>
      <c r="S78" s="1057">
        <v>5</v>
      </c>
    </row>
    <row r="79" spans="1:19" s="59" customFormat="1" ht="18" customHeight="1" x14ac:dyDescent="0.2">
      <c r="A79" s="336" t="s">
        <v>192</v>
      </c>
      <c r="B79" s="334" t="s">
        <v>1217</v>
      </c>
      <c r="C79" s="334" t="s">
        <v>118</v>
      </c>
      <c r="D79" s="1045">
        <v>35.78</v>
      </c>
      <c r="E79" s="94">
        <f t="shared" si="7"/>
        <v>0</v>
      </c>
      <c r="F79" s="94"/>
      <c r="G79" s="75"/>
      <c r="H79" s="94"/>
      <c r="I79" s="94"/>
      <c r="J79" s="75"/>
      <c r="K79" s="1050">
        <f t="shared" si="13"/>
        <v>0</v>
      </c>
      <c r="L79" s="1050">
        <f t="shared" si="14"/>
        <v>0</v>
      </c>
      <c r="M79" s="1050">
        <f t="shared" si="15"/>
        <v>0</v>
      </c>
      <c r="N79" s="1050">
        <f t="shared" si="16"/>
        <v>0</v>
      </c>
      <c r="O79" s="1062">
        <f t="shared" si="17"/>
        <v>0</v>
      </c>
      <c r="P79" s="95">
        <f t="shared" ref="P79:P85" si="18">SUM(K79:O79)</f>
        <v>0</v>
      </c>
      <c r="Q79" s="62"/>
      <c r="S79" s="1057">
        <v>5</v>
      </c>
    </row>
    <row r="80" spans="1:19" s="59" customFormat="1" ht="18" customHeight="1" x14ac:dyDescent="0.2">
      <c r="A80" s="336" t="s">
        <v>192</v>
      </c>
      <c r="B80" s="334" t="s">
        <v>511</v>
      </c>
      <c r="C80" s="334" t="s">
        <v>118</v>
      </c>
      <c r="D80" s="1045">
        <v>53.31</v>
      </c>
      <c r="E80" s="94">
        <f t="shared" si="7"/>
        <v>0</v>
      </c>
      <c r="F80" s="94"/>
      <c r="G80" s="75"/>
      <c r="H80" s="94"/>
      <c r="I80" s="94"/>
      <c r="J80" s="75"/>
      <c r="K80" s="1050">
        <f t="shared" si="13"/>
        <v>0</v>
      </c>
      <c r="L80" s="1050">
        <f t="shared" si="14"/>
        <v>0</v>
      </c>
      <c r="M80" s="1050">
        <f t="shared" si="15"/>
        <v>0</v>
      </c>
      <c r="N80" s="1050">
        <f t="shared" si="16"/>
        <v>0</v>
      </c>
      <c r="O80" s="1062">
        <f t="shared" si="17"/>
        <v>0</v>
      </c>
      <c r="P80" s="95">
        <f t="shared" si="18"/>
        <v>0</v>
      </c>
      <c r="Q80" s="62"/>
      <c r="S80" s="1057">
        <v>5</v>
      </c>
    </row>
    <row r="81" spans="1:24" s="59" customFormat="1" ht="18" customHeight="1" x14ac:dyDescent="0.2">
      <c r="A81" s="336" t="s">
        <v>343</v>
      </c>
      <c r="B81" s="334" t="s">
        <v>511</v>
      </c>
      <c r="C81" s="334" t="s">
        <v>118</v>
      </c>
      <c r="D81" s="1045">
        <v>7.17</v>
      </c>
      <c r="E81" s="94"/>
      <c r="F81" s="94"/>
      <c r="G81" s="75"/>
      <c r="H81" s="94"/>
      <c r="I81" s="94"/>
      <c r="J81" s="75"/>
      <c r="K81" s="1050">
        <f t="shared" si="13"/>
        <v>0</v>
      </c>
      <c r="L81" s="1050">
        <f t="shared" si="14"/>
        <v>0</v>
      </c>
      <c r="M81" s="1050">
        <f t="shared" si="15"/>
        <v>0</v>
      </c>
      <c r="N81" s="1050">
        <f t="shared" si="16"/>
        <v>0</v>
      </c>
      <c r="O81" s="1062">
        <f t="shared" si="17"/>
        <v>0</v>
      </c>
      <c r="P81" s="95">
        <f t="shared" si="18"/>
        <v>0</v>
      </c>
      <c r="Q81" s="62"/>
      <c r="S81" s="1057">
        <v>5</v>
      </c>
    </row>
    <row r="82" spans="1:24" s="59" customFormat="1" ht="18" customHeight="1" x14ac:dyDescent="0.2">
      <c r="A82" s="336" t="s">
        <v>979</v>
      </c>
      <c r="B82" s="334" t="s">
        <v>511</v>
      </c>
      <c r="C82" s="334" t="s">
        <v>144</v>
      </c>
      <c r="D82" s="1045">
        <v>66.2</v>
      </c>
      <c r="E82" s="94">
        <f>IF(I82,S82,)</f>
        <v>0</v>
      </c>
      <c r="F82" s="94"/>
      <c r="G82" s="75"/>
      <c r="H82" s="94"/>
      <c r="I82" s="94"/>
      <c r="J82" s="75"/>
      <c r="K82" s="1050">
        <f t="shared" si="13"/>
        <v>0</v>
      </c>
      <c r="L82" s="1050">
        <f t="shared" si="14"/>
        <v>0</v>
      </c>
      <c r="M82" s="1050">
        <f t="shared" si="15"/>
        <v>0</v>
      </c>
      <c r="N82" s="1050">
        <f t="shared" si="16"/>
        <v>0</v>
      </c>
      <c r="O82" s="1062">
        <f t="shared" si="17"/>
        <v>0</v>
      </c>
      <c r="P82" s="95">
        <f t="shared" si="18"/>
        <v>0</v>
      </c>
      <c r="Q82" s="62"/>
      <c r="S82" s="1057"/>
    </row>
    <row r="83" spans="1:24" s="59" customFormat="1" ht="18" customHeight="1" x14ac:dyDescent="0.2">
      <c r="A83" s="336" t="s">
        <v>340</v>
      </c>
      <c r="B83" s="334" t="s">
        <v>515</v>
      </c>
      <c r="C83" s="334" t="s">
        <v>118</v>
      </c>
      <c r="D83" s="1045">
        <v>59.62</v>
      </c>
      <c r="E83" s="94">
        <f>IF(I83,S83,)</f>
        <v>0</v>
      </c>
      <c r="F83" s="94"/>
      <c r="G83" s="75"/>
      <c r="H83" s="94"/>
      <c r="I83" s="94"/>
      <c r="J83" s="75"/>
      <c r="K83" s="1050">
        <f t="shared" si="13"/>
        <v>0</v>
      </c>
      <c r="L83" s="1050">
        <f t="shared" si="14"/>
        <v>0</v>
      </c>
      <c r="M83" s="1050">
        <f t="shared" si="15"/>
        <v>0</v>
      </c>
      <c r="N83" s="1050">
        <f t="shared" si="16"/>
        <v>0</v>
      </c>
      <c r="O83" s="1062">
        <f t="shared" si="17"/>
        <v>0</v>
      </c>
      <c r="P83" s="95">
        <f t="shared" si="18"/>
        <v>0</v>
      </c>
      <c r="Q83" s="62"/>
      <c r="S83" s="1057">
        <v>7</v>
      </c>
    </row>
    <row r="84" spans="1:24" s="59" customFormat="1" ht="18" customHeight="1" x14ac:dyDescent="0.2">
      <c r="A84" s="336" t="s">
        <v>1218</v>
      </c>
      <c r="B84" s="334" t="s">
        <v>1045</v>
      </c>
      <c r="C84" s="334" t="s">
        <v>118</v>
      </c>
      <c r="D84" s="1045">
        <v>139.18</v>
      </c>
      <c r="E84" s="94">
        <f>IF(I84,S84,)</f>
        <v>0</v>
      </c>
      <c r="F84" s="94"/>
      <c r="G84" s="75"/>
      <c r="H84" s="94"/>
      <c r="I84" s="94"/>
      <c r="J84" s="75"/>
      <c r="K84" s="1050">
        <f t="shared" si="13"/>
        <v>0</v>
      </c>
      <c r="L84" s="1050">
        <f t="shared" si="14"/>
        <v>0</v>
      </c>
      <c r="M84" s="1050">
        <f t="shared" si="15"/>
        <v>0</v>
      </c>
      <c r="N84" s="1050">
        <f t="shared" si="16"/>
        <v>0</v>
      </c>
      <c r="O84" s="1062">
        <f t="shared" si="17"/>
        <v>0</v>
      </c>
      <c r="P84" s="95">
        <f t="shared" si="18"/>
        <v>0</v>
      </c>
      <c r="Q84" s="62"/>
      <c r="S84" s="1057">
        <v>6</v>
      </c>
    </row>
    <row r="85" spans="1:24" s="59" customFormat="1" ht="18" customHeight="1" x14ac:dyDescent="0.2">
      <c r="A85" s="336" t="s">
        <v>40</v>
      </c>
      <c r="B85" s="334" t="s">
        <v>1046</v>
      </c>
      <c r="C85" s="334">
        <v>1</v>
      </c>
      <c r="D85" s="1045">
        <v>138.75</v>
      </c>
      <c r="E85" s="94">
        <f>IF(I85,S85,)</f>
        <v>0</v>
      </c>
      <c r="F85" s="94"/>
      <c r="G85" s="75"/>
      <c r="H85" s="94"/>
      <c r="I85" s="94"/>
      <c r="J85" s="75"/>
      <c r="K85" s="1050">
        <f t="shared" si="13"/>
        <v>0</v>
      </c>
      <c r="L85" s="1050">
        <f t="shared" si="14"/>
        <v>0</v>
      </c>
      <c r="M85" s="1050">
        <f t="shared" si="15"/>
        <v>0</v>
      </c>
      <c r="N85" s="1050">
        <f t="shared" si="16"/>
        <v>0</v>
      </c>
      <c r="O85" s="1062">
        <f t="shared" si="17"/>
        <v>0</v>
      </c>
      <c r="P85" s="95">
        <f t="shared" si="18"/>
        <v>0</v>
      </c>
      <c r="Q85" s="62"/>
      <c r="S85" s="1057">
        <v>17</v>
      </c>
    </row>
    <row r="86" spans="1:24" ht="20.25" customHeight="1" thickBot="1" x14ac:dyDescent="0.25">
      <c r="A86" s="1067"/>
      <c r="B86" s="1068"/>
      <c r="C86" s="1069"/>
      <c r="D86" s="1104"/>
      <c r="E86" s="1070"/>
      <c r="F86" s="1070"/>
      <c r="G86" s="1070"/>
      <c r="H86" s="1070"/>
      <c r="I86" s="1071"/>
      <c r="J86" s="1105"/>
      <c r="K86" s="1106"/>
      <c r="L86" s="1107"/>
      <c r="M86" s="1107"/>
      <c r="N86" s="1075"/>
      <c r="O86" s="221"/>
      <c r="P86" s="1076"/>
      <c r="Q86" s="484"/>
      <c r="R86" s="484"/>
      <c r="S86" s="1057">
        <v>17</v>
      </c>
      <c r="T86" s="484"/>
      <c r="U86" s="484"/>
      <c r="V86" s="484"/>
      <c r="W86" s="484"/>
      <c r="X86" s="484"/>
    </row>
    <row r="87" spans="1:24" ht="20.25" customHeight="1" thickBot="1" x14ac:dyDescent="0.25">
      <c r="A87" s="85"/>
      <c r="B87" s="483"/>
      <c r="C87" s="483"/>
      <c r="D87" s="483"/>
      <c r="E87" s="124">
        <f>SUM(E14:E86)</f>
        <v>0</v>
      </c>
      <c r="F87" s="124"/>
      <c r="G87" s="483"/>
      <c r="H87" s="483"/>
      <c r="I87" s="483"/>
      <c r="J87" s="750"/>
      <c r="K87" s="750"/>
      <c r="L87" s="1077"/>
      <c r="M87" s="1077"/>
      <c r="N87" s="1077"/>
      <c r="O87" s="175" t="s">
        <v>98</v>
      </c>
      <c r="P87" s="177">
        <f>SUM(P14:P85)</f>
        <v>0</v>
      </c>
      <c r="Q87" s="484"/>
      <c r="R87" s="484"/>
      <c r="S87" s="1057"/>
      <c r="T87" s="484"/>
      <c r="U87" s="484"/>
      <c r="V87" s="484"/>
      <c r="W87" s="484"/>
      <c r="X87" s="484"/>
    </row>
    <row r="88" spans="1:24" ht="20.25" customHeight="1" thickTop="1" x14ac:dyDescent="0.2">
      <c r="A88" s="384"/>
      <c r="B88" s="508"/>
      <c r="C88" s="508"/>
      <c r="D88" s="1057"/>
      <c r="E88" s="1057"/>
      <c r="F88" s="1057"/>
      <c r="G88" s="1057"/>
      <c r="H88" s="1057"/>
      <c r="I88" s="1057"/>
      <c r="J88" s="1058"/>
      <c r="K88" s="1058"/>
      <c r="L88" s="1058"/>
      <c r="M88" s="1058"/>
      <c r="N88" s="1058"/>
      <c r="P88" s="1058"/>
      <c r="Q88" s="484"/>
      <c r="R88" s="484"/>
      <c r="S88" s="148">
        <f>E88*3.14</f>
        <v>0</v>
      </c>
      <c r="T88" s="484"/>
      <c r="U88" s="484"/>
      <c r="V88" s="484"/>
      <c r="W88" s="484"/>
      <c r="X88" s="484"/>
    </row>
    <row r="89" spans="1:24" x14ac:dyDescent="0.2">
      <c r="A89" s="384"/>
      <c r="B89" s="508"/>
      <c r="C89" s="508"/>
      <c r="D89" s="1057"/>
      <c r="E89" s="1057"/>
      <c r="F89" s="1057"/>
      <c r="G89" s="1057"/>
      <c r="H89" s="1057"/>
      <c r="I89" s="1057"/>
      <c r="J89" s="1058"/>
      <c r="K89" s="1058"/>
      <c r="L89" s="1058"/>
      <c r="M89" s="1058"/>
      <c r="N89" s="1058"/>
      <c r="P89" s="1058"/>
      <c r="Q89" s="484"/>
      <c r="R89" s="484"/>
      <c r="S89" s="1057"/>
      <c r="T89" s="484"/>
      <c r="U89" s="484"/>
      <c r="V89" s="484"/>
      <c r="W89" s="484"/>
      <c r="X89" s="484"/>
    </row>
  </sheetData>
  <sheetProtection password="CACB" sheet="1" objects="1" scenarios="1" formatCells="0" formatColumns="0" formatRows="0" insertColumns="0" insertRows="0" deleteColumns="0" deleteRows="0"/>
  <protectedRanges>
    <protectedRange sqref="A11:Q88 A1:Q4 A5:B5 D5:Q10 A6:B10" name="Bereich1"/>
  </protectedRanges>
  <customSheetViews>
    <customSheetView guid="{5C32C84F-22BC-44CA-AD2B-12D34D143DA0}" zeroValues="0" hiddenColumns="1" topLeftCell="A58">
      <selection activeCell="G6" sqref="G6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12:E13"/>
  </mergeCell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0">
    <tabColor indexed="47"/>
  </sheetPr>
  <dimension ref="A1:L86"/>
  <sheetViews>
    <sheetView zoomScaleNormal="100" workbookViewId="0">
      <selection activeCell="I34" sqref="I34"/>
    </sheetView>
  </sheetViews>
  <sheetFormatPr baseColWidth="10" defaultColWidth="11.42578125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  <col min="9" max="9" width="9.42578125" customWidth="1"/>
    <col min="10" max="10" width="8.42578125" customWidth="1"/>
    <col min="11" max="11" width="9.7109375" customWidth="1"/>
    <col min="12" max="12" width="8.85546875" customWidth="1"/>
  </cols>
  <sheetData>
    <row r="1" spans="1:12" ht="15.75" x14ac:dyDescent="0.25">
      <c r="A1" s="1" t="str">
        <f>'Kostenzusammenstellung '!A1</f>
        <v>MEX 23 20. - 22.10.2023</v>
      </c>
      <c r="G1" s="2"/>
    </row>
    <row r="2" spans="1:12" ht="16.5" thickBot="1" x14ac:dyDescent="0.3">
      <c r="A2" s="1"/>
      <c r="G2" s="2"/>
    </row>
    <row r="3" spans="1:12" ht="27" customHeight="1" x14ac:dyDescent="0.25">
      <c r="A3" s="3" t="s">
        <v>641</v>
      </c>
      <c r="B3" s="4"/>
      <c r="D3" s="257" t="s">
        <v>404</v>
      </c>
      <c r="E3" s="258" t="s">
        <v>405</v>
      </c>
      <c r="F3" s="258" t="s">
        <v>406</v>
      </c>
      <c r="G3" s="259" t="s">
        <v>407</v>
      </c>
    </row>
    <row r="4" spans="1:12" ht="15" customHeight="1" x14ac:dyDescent="0.2">
      <c r="A4" s="6"/>
      <c r="C4" s="264" t="s">
        <v>1219</v>
      </c>
      <c r="D4" s="260">
        <v>17.760000000000002</v>
      </c>
      <c r="E4" s="152">
        <v>20.81</v>
      </c>
      <c r="F4" s="152">
        <v>30.41</v>
      </c>
      <c r="G4" s="261">
        <v>36.06</v>
      </c>
      <c r="I4" s="1192"/>
      <c r="J4" s="1192"/>
      <c r="K4" s="1192"/>
      <c r="L4" s="1192"/>
    </row>
    <row r="5" spans="1:12" ht="15" customHeight="1" thickBot="1" x14ac:dyDescent="0.25">
      <c r="C5" s="265" t="s">
        <v>643</v>
      </c>
      <c r="D5" s="372">
        <v>22.33</v>
      </c>
      <c r="E5" s="373">
        <v>26.35</v>
      </c>
      <c r="F5" s="373">
        <v>39</v>
      </c>
      <c r="G5" s="374">
        <v>46.45</v>
      </c>
      <c r="I5" s="146"/>
      <c r="J5" s="146"/>
      <c r="K5" s="146"/>
      <c r="L5" s="146"/>
    </row>
    <row r="6" spans="1:12" ht="13.5" customHeight="1" thickBot="1" x14ac:dyDescent="0.25">
      <c r="C6" s="7"/>
      <c r="D6" s="8"/>
      <c r="E6" s="8"/>
      <c r="F6" s="514"/>
      <c r="I6" s="146"/>
      <c r="J6" s="146"/>
      <c r="K6" s="146"/>
      <c r="L6" s="146"/>
    </row>
    <row r="7" spans="1:12" x14ac:dyDescent="0.2">
      <c r="A7" s="9" t="s">
        <v>409</v>
      </c>
      <c r="B7" s="10" t="s">
        <v>410</v>
      </c>
      <c r="C7" s="10" t="s">
        <v>441</v>
      </c>
      <c r="D7" s="10" t="s">
        <v>413</v>
      </c>
      <c r="E7" s="10" t="s">
        <v>414</v>
      </c>
      <c r="F7" s="10" t="s">
        <v>442</v>
      </c>
      <c r="G7" s="11" t="s">
        <v>51</v>
      </c>
      <c r="I7" s="126"/>
    </row>
    <row r="8" spans="1:12" ht="20.25" customHeight="1" x14ac:dyDescent="0.2">
      <c r="A8" s="12"/>
      <c r="B8" s="13"/>
      <c r="C8" s="14"/>
      <c r="D8" s="14"/>
      <c r="E8" s="15"/>
      <c r="F8" s="16"/>
      <c r="G8" s="17"/>
      <c r="I8" s="126"/>
    </row>
    <row r="9" spans="1:12" ht="20.25" customHeight="1" x14ac:dyDescent="0.2">
      <c r="A9" s="12"/>
      <c r="B9" s="13" t="s">
        <v>1220</v>
      </c>
      <c r="C9" s="14"/>
      <c r="D9" s="14"/>
      <c r="E9" s="15"/>
      <c r="F9" s="16">
        <f>D4</f>
        <v>17.760000000000002</v>
      </c>
      <c r="G9" s="17">
        <f>F9*E9*D9*C9</f>
        <v>0</v>
      </c>
      <c r="J9" s="146"/>
      <c r="L9" s="146"/>
    </row>
    <row r="10" spans="1:12" ht="20.25" customHeight="1" x14ac:dyDescent="0.2">
      <c r="A10" s="12"/>
      <c r="B10" s="13" t="s">
        <v>1220</v>
      </c>
      <c r="C10" s="14"/>
      <c r="D10" s="14"/>
      <c r="E10" s="15"/>
      <c r="F10" s="16">
        <f>F4</f>
        <v>30.41</v>
      </c>
      <c r="G10" s="17">
        <f>F10*E10*D10*C10</f>
        <v>0</v>
      </c>
      <c r="J10" s="146"/>
      <c r="L10" s="146"/>
    </row>
    <row r="11" spans="1:12" ht="20.25" customHeight="1" x14ac:dyDescent="0.2">
      <c r="A11" s="12"/>
      <c r="B11" s="13" t="s">
        <v>1221</v>
      </c>
      <c r="C11" s="14"/>
      <c r="D11" s="14"/>
      <c r="E11" s="15"/>
      <c r="F11" s="16">
        <f>D4</f>
        <v>17.760000000000002</v>
      </c>
      <c r="G11" s="17">
        <f>F11*E11*D11*C11</f>
        <v>0</v>
      </c>
      <c r="J11" s="146"/>
      <c r="L11" s="146"/>
    </row>
    <row r="12" spans="1:12" ht="20.25" customHeight="1" x14ac:dyDescent="0.2">
      <c r="A12" s="12"/>
      <c r="B12" s="13"/>
      <c r="C12" s="14"/>
      <c r="D12" s="14"/>
      <c r="E12" s="15"/>
      <c r="F12" s="16"/>
      <c r="G12" s="120">
        <f>SUM(G9:G11)</f>
        <v>0</v>
      </c>
      <c r="J12" s="146"/>
      <c r="L12" s="146"/>
    </row>
    <row r="13" spans="1:12" ht="20.25" customHeight="1" x14ac:dyDescent="0.2">
      <c r="A13" s="12"/>
      <c r="B13" s="13"/>
      <c r="C13" s="19"/>
      <c r="D13" s="20"/>
      <c r="E13" s="15"/>
      <c r="F13" s="16"/>
      <c r="G13" s="17"/>
    </row>
    <row r="14" spans="1:12" ht="20.25" customHeight="1" x14ac:dyDescent="0.2">
      <c r="A14" s="12"/>
      <c r="B14" s="13" t="s">
        <v>1222</v>
      </c>
      <c r="C14" s="14"/>
      <c r="D14" s="23"/>
      <c r="E14" s="15"/>
      <c r="F14" s="16">
        <f>D5</f>
        <v>22.33</v>
      </c>
      <c r="G14" s="17">
        <f>F14*E14*D14*C14</f>
        <v>0</v>
      </c>
    </row>
    <row r="15" spans="1:12" ht="20.25" customHeight="1" x14ac:dyDescent="0.2">
      <c r="A15" s="12"/>
      <c r="B15" s="13" t="s">
        <v>1222</v>
      </c>
      <c r="C15" s="14"/>
      <c r="D15" s="23"/>
      <c r="E15" s="15"/>
      <c r="F15" s="16">
        <f>F5</f>
        <v>39</v>
      </c>
      <c r="G15" s="17">
        <f>F15*E15*D15*C15</f>
        <v>0</v>
      </c>
    </row>
    <row r="16" spans="1:12" ht="20.25" customHeight="1" x14ac:dyDescent="0.2">
      <c r="A16" s="21"/>
      <c r="B16" s="13"/>
      <c r="C16" s="22"/>
      <c r="D16" s="23"/>
      <c r="E16" s="15"/>
      <c r="F16" s="16"/>
      <c r="G16" s="120">
        <f>SUM(G14:G15)</f>
        <v>0</v>
      </c>
    </row>
    <row r="17" spans="1:7" ht="20.25" customHeight="1" x14ac:dyDescent="0.2">
      <c r="A17" s="24"/>
      <c r="B17" s="13"/>
      <c r="C17" s="25"/>
      <c r="D17" s="20"/>
      <c r="E17" s="18"/>
      <c r="F17" s="16"/>
      <c r="G17" s="17"/>
    </row>
    <row r="18" spans="1:7" ht="20.25" customHeight="1" x14ac:dyDescent="0.2">
      <c r="A18" s="26"/>
      <c r="B18" s="13"/>
      <c r="C18" s="19"/>
      <c r="D18" s="20"/>
      <c r="E18" s="18"/>
      <c r="F18" s="16"/>
      <c r="G18" s="17"/>
    </row>
    <row r="19" spans="1:7" ht="20.25" customHeight="1" x14ac:dyDescent="0.2">
      <c r="A19" s="12"/>
      <c r="B19" s="13"/>
      <c r="C19" s="27"/>
      <c r="D19" s="28"/>
      <c r="E19" s="15"/>
      <c r="F19" s="16"/>
      <c r="G19" s="17"/>
    </row>
    <row r="20" spans="1:7" ht="20.25" customHeight="1" x14ac:dyDescent="0.2">
      <c r="A20" s="12"/>
      <c r="B20" s="13"/>
      <c r="C20" s="27"/>
      <c r="D20" s="28"/>
      <c r="E20" s="15"/>
      <c r="F20" s="16"/>
      <c r="G20" s="17"/>
    </row>
    <row r="21" spans="1:7" ht="20.25" customHeight="1" x14ac:dyDescent="0.2">
      <c r="A21" s="12"/>
      <c r="B21" s="13"/>
      <c r="C21" s="27"/>
      <c r="D21" s="28"/>
      <c r="E21" s="15"/>
      <c r="F21" s="16"/>
      <c r="G21" s="17"/>
    </row>
    <row r="22" spans="1:7" ht="20.25" customHeight="1" x14ac:dyDescent="0.2">
      <c r="A22" s="26"/>
      <c r="B22" s="19"/>
      <c r="C22" s="19"/>
      <c r="D22" s="20"/>
      <c r="E22" s="18"/>
      <c r="F22" s="16"/>
      <c r="G22" s="17"/>
    </row>
    <row r="23" spans="1:7" ht="20.25" customHeight="1" thickBot="1" x14ac:dyDescent="0.25">
      <c r="A23" s="29"/>
      <c r="B23" s="30"/>
      <c r="C23" s="30"/>
      <c r="D23" s="31"/>
      <c r="E23" s="32"/>
      <c r="F23" s="33"/>
      <c r="G23" s="34"/>
    </row>
    <row r="24" spans="1:7" ht="20.25" customHeight="1" thickBot="1" x14ac:dyDescent="0.25">
      <c r="A24" s="35"/>
      <c r="B24" s="36"/>
      <c r="C24" s="37"/>
      <c r="D24" s="37"/>
      <c r="F24" s="38" t="s">
        <v>1223</v>
      </c>
      <c r="G24" s="291">
        <f>SUM(G18:G23)</f>
        <v>0</v>
      </c>
    </row>
    <row r="25" spans="1:7" ht="20.25" customHeight="1" thickTop="1" x14ac:dyDescent="0.2">
      <c r="A25" s="39"/>
      <c r="E25" s="40"/>
      <c r="F25" s="41"/>
      <c r="G25" s="188"/>
    </row>
    <row r="26" spans="1:7" x14ac:dyDescent="0.2">
      <c r="A26" s="39"/>
      <c r="B26" s="43"/>
      <c r="E26" s="40"/>
      <c r="F26" s="8"/>
      <c r="G26" s="42"/>
    </row>
    <row r="27" spans="1:7" x14ac:dyDescent="0.2">
      <c r="A27" s="39"/>
      <c r="E27" s="40"/>
      <c r="F27" s="8"/>
      <c r="G27" s="42"/>
    </row>
    <row r="28" spans="1:7" x14ac:dyDescent="0.2">
      <c r="A28" s="39"/>
      <c r="E28" s="40"/>
      <c r="F28" s="8"/>
      <c r="G28" s="42"/>
    </row>
    <row r="29" spans="1:7" x14ac:dyDescent="0.2">
      <c r="A29" s="39"/>
      <c r="B29" s="43"/>
      <c r="E29" s="40"/>
      <c r="F29" s="8"/>
      <c r="G29" s="42"/>
    </row>
    <row r="30" spans="1:7" x14ac:dyDescent="0.2">
      <c r="A30" s="39"/>
      <c r="E30" s="40"/>
      <c r="F30" s="8"/>
      <c r="G30" s="42"/>
    </row>
    <row r="31" spans="1:7" x14ac:dyDescent="0.2">
      <c r="A31" s="39"/>
      <c r="E31" s="40"/>
      <c r="F31" s="8"/>
      <c r="G31" s="42"/>
    </row>
    <row r="32" spans="1:7" x14ac:dyDescent="0.2">
      <c r="A32" s="39"/>
      <c r="E32" s="40"/>
      <c r="F32" s="8"/>
      <c r="G32" s="42"/>
    </row>
    <row r="33" spans="1:7" x14ac:dyDescent="0.2">
      <c r="A33" s="39"/>
      <c r="E33" s="40"/>
      <c r="F33" s="8"/>
      <c r="G33" s="42"/>
    </row>
    <row r="34" spans="1:7" x14ac:dyDescent="0.2">
      <c r="A34" s="39"/>
      <c r="E34" s="40"/>
      <c r="F34" s="8"/>
      <c r="G34" s="42"/>
    </row>
    <row r="35" spans="1:7" x14ac:dyDescent="0.2">
      <c r="A35" s="39"/>
      <c r="E35" s="40"/>
      <c r="F35" s="8"/>
      <c r="G35" s="42"/>
    </row>
    <row r="36" spans="1:7" x14ac:dyDescent="0.2">
      <c r="A36" s="39"/>
      <c r="E36" s="40"/>
      <c r="F36" s="8"/>
      <c r="G36" s="42"/>
    </row>
    <row r="37" spans="1:7" x14ac:dyDescent="0.2">
      <c r="G37" s="42"/>
    </row>
    <row r="38" spans="1:7" x14ac:dyDescent="0.2">
      <c r="G38" s="42"/>
    </row>
    <row r="39" spans="1:7" x14ac:dyDescent="0.2">
      <c r="B39" s="37"/>
      <c r="G39" s="42"/>
    </row>
    <row r="40" spans="1:7" x14ac:dyDescent="0.2">
      <c r="B40" s="39"/>
      <c r="G40" s="42"/>
    </row>
    <row r="41" spans="1:7" x14ac:dyDescent="0.2">
      <c r="G41" s="42"/>
    </row>
    <row r="42" spans="1:7" x14ac:dyDescent="0.2">
      <c r="B42" s="37"/>
      <c r="G42" s="42"/>
    </row>
    <row r="43" spans="1:7" x14ac:dyDescent="0.2">
      <c r="B43" s="39"/>
      <c r="G43" s="42"/>
    </row>
    <row r="44" spans="1:7" x14ac:dyDescent="0.2">
      <c r="G44" s="42"/>
    </row>
    <row r="45" spans="1:7" x14ac:dyDescent="0.2">
      <c r="B45" s="37"/>
      <c r="G45" s="42"/>
    </row>
    <row r="46" spans="1:7" x14ac:dyDescent="0.2">
      <c r="G46" s="42"/>
    </row>
    <row r="47" spans="1:7" x14ac:dyDescent="0.2">
      <c r="G47" s="42"/>
    </row>
    <row r="48" spans="1:7" x14ac:dyDescent="0.2">
      <c r="G48" s="42"/>
    </row>
    <row r="49" spans="2:7" x14ac:dyDescent="0.2">
      <c r="G49" s="42"/>
    </row>
    <row r="50" spans="2:7" x14ac:dyDescent="0.2">
      <c r="G50" s="42"/>
    </row>
    <row r="51" spans="2:7" x14ac:dyDescent="0.2">
      <c r="G51" s="42"/>
    </row>
    <row r="52" spans="2:7" x14ac:dyDescent="0.2">
      <c r="G52" s="42"/>
    </row>
    <row r="53" spans="2:7" x14ac:dyDescent="0.2">
      <c r="G53" s="42"/>
    </row>
    <row r="54" spans="2:7" x14ac:dyDescent="0.2">
      <c r="G54" s="42"/>
    </row>
    <row r="55" spans="2:7" x14ac:dyDescent="0.2">
      <c r="G55" s="42"/>
    </row>
    <row r="56" spans="2:7" x14ac:dyDescent="0.2">
      <c r="G56" s="42"/>
    </row>
    <row r="57" spans="2:7" x14ac:dyDescent="0.2">
      <c r="B57" s="37"/>
      <c r="G57" s="42"/>
    </row>
    <row r="58" spans="2:7" x14ac:dyDescent="0.2">
      <c r="G58" s="42"/>
    </row>
    <row r="59" spans="2:7" x14ac:dyDescent="0.2">
      <c r="G59" s="42"/>
    </row>
    <row r="60" spans="2:7" x14ac:dyDescent="0.2">
      <c r="G60" s="42"/>
    </row>
    <row r="61" spans="2:7" x14ac:dyDescent="0.2">
      <c r="G61" s="42"/>
    </row>
    <row r="62" spans="2:7" x14ac:dyDescent="0.2">
      <c r="B62" s="37"/>
      <c r="G62" s="42"/>
    </row>
    <row r="63" spans="2:7" x14ac:dyDescent="0.2">
      <c r="G63" s="42"/>
    </row>
    <row r="64" spans="2:7" x14ac:dyDescent="0.2">
      <c r="G64" s="42"/>
    </row>
    <row r="65" spans="2:7" x14ac:dyDescent="0.2">
      <c r="B65" s="36"/>
      <c r="G65" s="42"/>
    </row>
    <row r="66" spans="2:7" x14ac:dyDescent="0.2">
      <c r="G66" s="42"/>
    </row>
    <row r="67" spans="2:7" x14ac:dyDescent="0.2">
      <c r="G67" s="42"/>
    </row>
    <row r="68" spans="2:7" x14ac:dyDescent="0.2">
      <c r="B68" s="37"/>
      <c r="G68" s="42"/>
    </row>
    <row r="69" spans="2:7" x14ac:dyDescent="0.2">
      <c r="G69" s="42"/>
    </row>
    <row r="70" spans="2:7" x14ac:dyDescent="0.2">
      <c r="B70" s="37"/>
      <c r="G70" s="42"/>
    </row>
    <row r="71" spans="2:7" x14ac:dyDescent="0.2">
      <c r="G71" s="42"/>
    </row>
    <row r="72" spans="2:7" x14ac:dyDescent="0.2">
      <c r="B72" s="37"/>
      <c r="G72" s="42"/>
    </row>
    <row r="73" spans="2:7" x14ac:dyDescent="0.2">
      <c r="G73" s="42"/>
    </row>
    <row r="74" spans="2:7" x14ac:dyDescent="0.2">
      <c r="B74" s="37"/>
      <c r="G74" s="42"/>
    </row>
    <row r="75" spans="2:7" x14ac:dyDescent="0.2">
      <c r="G75" s="42"/>
    </row>
    <row r="76" spans="2:7" x14ac:dyDescent="0.2">
      <c r="G76" s="42"/>
    </row>
    <row r="77" spans="2:7" x14ac:dyDescent="0.2">
      <c r="B77" s="37"/>
    </row>
    <row r="78" spans="2:7" x14ac:dyDescent="0.2">
      <c r="G78" s="42"/>
    </row>
    <row r="79" spans="2:7" x14ac:dyDescent="0.2">
      <c r="B79" s="37"/>
      <c r="G79" s="42"/>
    </row>
    <row r="80" spans="2:7" x14ac:dyDescent="0.2">
      <c r="G80" s="42"/>
    </row>
    <row r="81" spans="2:7" x14ac:dyDescent="0.2">
      <c r="G81" s="42"/>
    </row>
    <row r="82" spans="2:7" x14ac:dyDescent="0.2">
      <c r="G82" s="42"/>
    </row>
    <row r="83" spans="2:7" x14ac:dyDescent="0.2">
      <c r="B83" s="43"/>
      <c r="G83" s="42"/>
    </row>
    <row r="84" spans="2:7" x14ac:dyDescent="0.2">
      <c r="B84" s="43"/>
      <c r="G84" s="42"/>
    </row>
    <row r="85" spans="2:7" x14ac:dyDescent="0.2">
      <c r="B85" s="43"/>
      <c r="G85" s="8"/>
    </row>
    <row r="86" spans="2:7" x14ac:dyDescent="0.2">
      <c r="G86" s="44"/>
    </row>
  </sheetData>
  <sheetProtection password="CACB" sheet="1" objects="1" scenarios="1"/>
  <protectedRanges>
    <protectedRange sqref="A1:G3 A4:C5 A6:G27 H1:H27" name="Bereich1"/>
  </protectedRanges>
  <customSheetViews>
    <customSheetView guid="{5C32C84F-22BC-44CA-AD2B-12D34D143DA0}">
      <selection activeCell="H21" sqref="H21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2">
    <mergeCell ref="I4:J4"/>
    <mergeCell ref="K4:L4"/>
  </mergeCell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1">
    <tabColor indexed="47"/>
  </sheetPr>
  <dimension ref="A1:L93"/>
  <sheetViews>
    <sheetView topLeftCell="A10" zoomScaleNormal="100" workbookViewId="0">
      <selection activeCell="I34" sqref="I34"/>
    </sheetView>
  </sheetViews>
  <sheetFormatPr baseColWidth="10" defaultColWidth="11.42578125" defaultRowHeight="12.75" x14ac:dyDescent="0.2"/>
  <cols>
    <col min="1" max="1" width="10.7109375" style="5" customWidth="1"/>
    <col min="2" max="2" width="53.28515625" customWidth="1"/>
    <col min="3" max="3" width="8.5703125" customWidth="1"/>
    <col min="4" max="4" width="11.5703125" customWidth="1"/>
    <col min="5" max="5" width="12.42578125" customWidth="1"/>
    <col min="6" max="7" width="11.5703125" customWidth="1"/>
    <col min="8" max="8" width="13.7109375" customWidth="1"/>
  </cols>
  <sheetData>
    <row r="1" spans="1:12" ht="16.5" customHeight="1" x14ac:dyDescent="0.25">
      <c r="A1" s="1" t="str">
        <f>'Kostenzusammenstellung '!A1</f>
        <v>MEX 23 20. - 22.10.2023</v>
      </c>
      <c r="G1" s="2"/>
    </row>
    <row r="2" spans="1:12" ht="16.5" customHeight="1" thickBot="1" x14ac:dyDescent="0.3">
      <c r="A2" s="1"/>
      <c r="G2" s="2"/>
    </row>
    <row r="3" spans="1:12" ht="27" customHeight="1" x14ac:dyDescent="0.25">
      <c r="A3" s="3" t="s">
        <v>1224</v>
      </c>
      <c r="D3" s="257" t="s">
        <v>404</v>
      </c>
      <c r="E3" s="258" t="s">
        <v>405</v>
      </c>
      <c r="F3" s="258" t="s">
        <v>406</v>
      </c>
      <c r="G3" s="259" t="s">
        <v>407</v>
      </c>
    </row>
    <row r="4" spans="1:12" ht="15" customHeight="1" x14ac:dyDescent="0.2">
      <c r="A4" s="6"/>
      <c r="B4" s="263"/>
      <c r="C4" s="264" t="s">
        <v>1219</v>
      </c>
      <c r="D4" s="260">
        <v>17.760000000000002</v>
      </c>
      <c r="E4" s="152">
        <v>20.81</v>
      </c>
      <c r="F4" s="152">
        <v>30.41</v>
      </c>
      <c r="G4" s="261">
        <v>36.06</v>
      </c>
      <c r="I4" s="147"/>
      <c r="J4" s="147"/>
      <c r="K4" s="147"/>
      <c r="L4" s="147"/>
    </row>
    <row r="5" spans="1:12" ht="15" customHeight="1" thickBot="1" x14ac:dyDescent="0.25">
      <c r="B5" s="263"/>
      <c r="C5" s="264" t="s">
        <v>643</v>
      </c>
      <c r="D5" s="372">
        <v>22.33</v>
      </c>
      <c r="E5" s="373">
        <v>26.35</v>
      </c>
      <c r="F5" s="373">
        <v>39</v>
      </c>
      <c r="G5" s="374">
        <v>46.45</v>
      </c>
      <c r="I5" s="146"/>
      <c r="J5" s="146"/>
      <c r="K5" s="146"/>
      <c r="L5" s="146"/>
    </row>
    <row r="6" spans="1:12" ht="13.5" customHeight="1" x14ac:dyDescent="0.2">
      <c r="D6" s="7"/>
      <c r="E6" s="8"/>
      <c r="F6" s="8"/>
      <c r="G6" s="514"/>
      <c r="I6" s="146"/>
      <c r="J6" s="146"/>
      <c r="K6" s="146"/>
      <c r="L6" s="146"/>
    </row>
    <row r="7" spans="1:12" ht="38.25" x14ac:dyDescent="0.2">
      <c r="A7" s="153" t="s">
        <v>1225</v>
      </c>
      <c r="B7" s="154" t="s">
        <v>1</v>
      </c>
      <c r="C7" s="154"/>
      <c r="D7" s="155"/>
      <c r="E7" s="156" t="s">
        <v>1226</v>
      </c>
      <c r="F7" s="155" t="s">
        <v>1227</v>
      </c>
      <c r="G7" s="157" t="s">
        <v>51</v>
      </c>
      <c r="I7" s="146"/>
      <c r="J7" s="146"/>
      <c r="K7" s="146"/>
      <c r="L7" s="146"/>
    </row>
    <row r="8" spans="1:12" ht="20.25" customHeight="1" x14ac:dyDescent="0.2">
      <c r="A8" s="159"/>
      <c r="B8" s="262" t="s">
        <v>1228</v>
      </c>
      <c r="C8" s="266"/>
      <c r="D8" s="1108"/>
      <c r="E8" s="170">
        <v>81.64</v>
      </c>
      <c r="F8" s="1109"/>
      <c r="G8" s="158">
        <f>ROUND(E8*F8,2)</f>
        <v>0</v>
      </c>
    </row>
    <row r="9" spans="1:12" ht="20.25" customHeight="1" x14ac:dyDescent="0.2">
      <c r="A9" s="159"/>
      <c r="B9" s="1110" t="s">
        <v>1229</v>
      </c>
      <c r="C9" s="1111"/>
      <c r="D9" s="1112"/>
      <c r="E9" s="171">
        <v>9.4</v>
      </c>
      <c r="F9" s="1113"/>
      <c r="G9" s="158">
        <f>ROUND(E9*F9,2)</f>
        <v>0</v>
      </c>
      <c r="I9" s="229"/>
      <c r="J9" s="229"/>
    </row>
    <row r="10" spans="1:12" ht="20.25" customHeight="1" x14ac:dyDescent="0.2">
      <c r="A10" s="159"/>
      <c r="B10" s="254"/>
      <c r="C10" s="267"/>
      <c r="D10" s="1112"/>
      <c r="E10" s="171"/>
      <c r="F10" s="1113"/>
      <c r="G10" s="158"/>
      <c r="I10" s="229"/>
      <c r="J10" s="229"/>
    </row>
    <row r="11" spans="1:12" ht="20.25" customHeight="1" x14ac:dyDescent="0.2">
      <c r="A11" s="159"/>
      <c r="B11" s="255" t="s">
        <v>1230</v>
      </c>
      <c r="C11" s="268"/>
      <c r="D11" s="1112"/>
      <c r="E11" s="171">
        <v>79.67</v>
      </c>
      <c r="F11" s="1113"/>
      <c r="G11" s="158">
        <f>ROUND(E11*F11,2)</f>
        <v>0</v>
      </c>
      <c r="I11" s="227"/>
      <c r="J11" s="227"/>
    </row>
    <row r="12" spans="1:12" ht="20.25" customHeight="1" x14ac:dyDescent="0.2">
      <c r="A12" s="159"/>
      <c r="B12" s="1110" t="s">
        <v>1231</v>
      </c>
      <c r="C12" s="1111"/>
      <c r="D12" s="1112"/>
      <c r="E12" s="171">
        <v>9.42</v>
      </c>
      <c r="F12" s="1113"/>
      <c r="G12" s="158">
        <f>ROUND(E12*F12,2)</f>
        <v>0</v>
      </c>
      <c r="I12" s="229"/>
      <c r="J12" s="229"/>
    </row>
    <row r="13" spans="1:12" ht="20.25" customHeight="1" x14ac:dyDescent="0.2">
      <c r="A13" s="159"/>
      <c r="B13" s="254"/>
      <c r="C13" s="267"/>
      <c r="D13" s="1112"/>
      <c r="E13" s="171"/>
      <c r="F13" s="1113"/>
      <c r="G13" s="160"/>
      <c r="I13" s="229"/>
      <c r="J13" s="230"/>
    </row>
    <row r="14" spans="1:12" ht="20.25" customHeight="1" x14ac:dyDescent="0.2">
      <c r="A14" s="159"/>
      <c r="B14" s="255" t="s">
        <v>1232</v>
      </c>
      <c r="C14" s="268"/>
      <c r="D14" s="1112"/>
      <c r="E14" s="171">
        <v>81.760000000000005</v>
      </c>
      <c r="F14" s="1113"/>
      <c r="G14" s="158">
        <f>ROUND(E14*F14,2)</f>
        <v>0</v>
      </c>
      <c r="I14" s="229"/>
      <c r="J14" s="227"/>
    </row>
    <row r="15" spans="1:12" ht="20.25" customHeight="1" x14ac:dyDescent="0.2">
      <c r="A15" s="159"/>
      <c r="B15" s="1110" t="s">
        <v>1233</v>
      </c>
      <c r="C15" s="1111"/>
      <c r="D15" s="1112"/>
      <c r="E15" s="171">
        <v>7.82</v>
      </c>
      <c r="F15" s="1113"/>
      <c r="G15" s="158">
        <f>ROUND(E15*F15,2)</f>
        <v>0</v>
      </c>
      <c r="I15" s="229"/>
      <c r="J15" s="230"/>
    </row>
    <row r="16" spans="1:12" ht="20.25" customHeight="1" x14ac:dyDescent="0.2">
      <c r="A16" s="159"/>
      <c r="B16" s="254"/>
      <c r="C16" s="267"/>
      <c r="D16" s="1112"/>
      <c r="E16" s="171"/>
      <c r="F16" s="1113"/>
      <c r="G16" s="160"/>
      <c r="I16" s="229"/>
      <c r="J16" s="230"/>
    </row>
    <row r="17" spans="1:10" ht="20.25" customHeight="1" x14ac:dyDescent="0.2">
      <c r="A17" s="159"/>
      <c r="B17" s="255" t="s">
        <v>1234</v>
      </c>
      <c r="C17" s="268"/>
      <c r="D17" s="1112"/>
      <c r="E17" s="171">
        <v>81.88</v>
      </c>
      <c r="F17" s="1113"/>
      <c r="G17" s="158">
        <f>ROUND(E17*F17,2)</f>
        <v>0</v>
      </c>
      <c r="I17" s="230"/>
      <c r="J17" s="230"/>
    </row>
    <row r="18" spans="1:10" ht="20.25" customHeight="1" x14ac:dyDescent="0.2">
      <c r="A18" s="159"/>
      <c r="B18" s="1110" t="s">
        <v>1235</v>
      </c>
      <c r="C18" s="1111"/>
      <c r="D18" s="1112"/>
      <c r="E18" s="171">
        <v>15.87</v>
      </c>
      <c r="F18" s="1113"/>
      <c r="G18" s="158">
        <f>ROUND(E18*F18,2)</f>
        <v>0</v>
      </c>
      <c r="I18" s="229"/>
      <c r="J18" s="230"/>
    </row>
    <row r="19" spans="1:10" ht="20.25" customHeight="1" x14ac:dyDescent="0.2">
      <c r="A19" s="159"/>
      <c r="B19" s="1110"/>
      <c r="C19" s="1111"/>
      <c r="D19" s="1112"/>
      <c r="E19" s="1114"/>
      <c r="F19" s="1113"/>
      <c r="G19" s="160"/>
      <c r="I19" s="229"/>
      <c r="J19" s="230"/>
    </row>
    <row r="20" spans="1:10" ht="20.25" customHeight="1" x14ac:dyDescent="0.2">
      <c r="A20" s="159"/>
      <c r="B20" s="1110"/>
      <c r="C20" s="1111"/>
      <c r="D20" s="285" t="s">
        <v>1236</v>
      </c>
      <c r="E20" s="1114"/>
      <c r="F20" s="1113"/>
      <c r="G20" s="160"/>
      <c r="I20" s="230"/>
      <c r="J20" s="230"/>
    </row>
    <row r="21" spans="1:10" ht="20.25" customHeight="1" x14ac:dyDescent="0.2">
      <c r="A21" s="159"/>
      <c r="B21" s="255" t="s">
        <v>1237</v>
      </c>
      <c r="C21" s="268"/>
      <c r="D21" s="1112"/>
      <c r="E21" s="171">
        <v>11.48</v>
      </c>
      <c r="F21" s="1113"/>
      <c r="G21" s="158">
        <f>ROUND(E21*F21,2)</f>
        <v>0</v>
      </c>
      <c r="I21" s="230"/>
      <c r="J21" s="230"/>
    </row>
    <row r="22" spans="1:10" ht="20.25" customHeight="1" x14ac:dyDescent="0.2">
      <c r="A22" s="159"/>
      <c r="B22" s="255"/>
      <c r="C22" s="269"/>
      <c r="D22" s="1112"/>
      <c r="E22" s="1114"/>
      <c r="F22" s="1113"/>
      <c r="G22" s="160"/>
      <c r="I22" s="230"/>
      <c r="J22" s="230"/>
    </row>
    <row r="23" spans="1:10" ht="20.25" customHeight="1" x14ac:dyDescent="0.2">
      <c r="A23" s="159"/>
      <c r="B23" s="255" t="s">
        <v>1238</v>
      </c>
      <c r="C23" s="268"/>
      <c r="D23" s="1112"/>
      <c r="E23" s="287" t="s">
        <v>1239</v>
      </c>
      <c r="F23" s="1113"/>
      <c r="G23" s="158"/>
    </row>
    <row r="24" spans="1:10" ht="20.25" customHeight="1" x14ac:dyDescent="0.2">
      <c r="A24" s="159"/>
      <c r="B24" s="1110" t="s">
        <v>1240</v>
      </c>
      <c r="C24" s="268"/>
      <c r="D24" s="1112"/>
      <c r="E24" s="286">
        <f>D4</f>
        <v>17.760000000000002</v>
      </c>
      <c r="F24" s="1115"/>
      <c r="G24" s="158">
        <f>ROUND(D24*E24*F24,2)</f>
        <v>0</v>
      </c>
    </row>
    <row r="25" spans="1:10" ht="20.25" customHeight="1" x14ac:dyDescent="0.2">
      <c r="A25" s="159"/>
      <c r="B25" s="1110" t="s">
        <v>1241</v>
      </c>
      <c r="C25" s="268"/>
      <c r="D25" s="1112"/>
      <c r="E25" s="286">
        <f>E4</f>
        <v>20.81</v>
      </c>
      <c r="F25" s="1115"/>
      <c r="G25" s="158">
        <f>ROUND(D25*E25*F25,2)</f>
        <v>0</v>
      </c>
    </row>
    <row r="26" spans="1:10" ht="20.25" customHeight="1" x14ac:dyDescent="0.2">
      <c r="A26" s="159"/>
      <c r="B26" s="1110" t="s">
        <v>1242</v>
      </c>
      <c r="C26" s="268"/>
      <c r="D26" s="1112"/>
      <c r="E26" s="286">
        <f>F4</f>
        <v>30.41</v>
      </c>
      <c r="F26" s="1115"/>
      <c r="G26" s="158">
        <f>ROUND(D26*E26*F26,2)</f>
        <v>0</v>
      </c>
    </row>
    <row r="27" spans="1:10" ht="20.25" customHeight="1" x14ac:dyDescent="0.2">
      <c r="A27" s="159"/>
      <c r="B27" s="1110" t="s">
        <v>437</v>
      </c>
      <c r="C27" s="1111"/>
      <c r="D27" s="1112"/>
      <c r="E27" s="286">
        <f>G4</f>
        <v>36.06</v>
      </c>
      <c r="F27" s="1116"/>
      <c r="G27" s="158">
        <f>ROUND(D27*E27*F27,2)</f>
        <v>0</v>
      </c>
    </row>
    <row r="28" spans="1:10" ht="20.25" customHeight="1" x14ac:dyDescent="0.2">
      <c r="A28" s="159"/>
      <c r="B28" s="1110"/>
      <c r="C28" s="1111"/>
      <c r="D28" s="1112"/>
      <c r="E28" s="1114"/>
      <c r="F28" s="1116"/>
      <c r="G28" s="160"/>
    </row>
    <row r="29" spans="1:10" ht="20.25" customHeight="1" x14ac:dyDescent="0.2">
      <c r="A29" s="161"/>
      <c r="B29" s="256"/>
      <c r="C29" s="270"/>
      <c r="D29" s="1117"/>
      <c r="E29" s="1118"/>
      <c r="F29" s="1119"/>
      <c r="G29" s="160"/>
    </row>
    <row r="30" spans="1:10" ht="20.25" customHeight="1" thickBot="1" x14ac:dyDescent="0.25">
      <c r="A30" s="35"/>
      <c r="B30" s="36"/>
      <c r="C30" s="36"/>
      <c r="D30" s="37"/>
      <c r="F30" s="38" t="s">
        <v>1223</v>
      </c>
      <c r="G30" s="162">
        <f>SUM(G8:G29)</f>
        <v>0</v>
      </c>
    </row>
    <row r="31" spans="1:10" ht="20.25" customHeight="1" thickTop="1" x14ac:dyDescent="0.2">
      <c r="A31" s="39"/>
      <c r="F31" s="40"/>
      <c r="G31" s="41"/>
    </row>
    <row r="32" spans="1:10" x14ac:dyDescent="0.2">
      <c r="A32" s="39"/>
      <c r="B32" s="43"/>
      <c r="C32" s="43"/>
      <c r="F32" s="40"/>
      <c r="G32" s="8"/>
      <c r="H32" s="42"/>
    </row>
    <row r="33" spans="1:8" x14ac:dyDescent="0.2">
      <c r="A33" s="39"/>
      <c r="F33" s="40"/>
      <c r="G33" s="8"/>
      <c r="H33" s="42"/>
    </row>
    <row r="34" spans="1:8" x14ac:dyDescent="0.2">
      <c r="A34" s="39"/>
      <c r="F34" s="40"/>
      <c r="G34" s="8"/>
      <c r="H34" s="42"/>
    </row>
    <row r="35" spans="1:8" x14ac:dyDescent="0.2">
      <c r="A35" s="39"/>
      <c r="B35" s="43"/>
      <c r="C35" s="43"/>
      <c r="F35" s="40"/>
      <c r="G35" s="8"/>
      <c r="H35" s="42"/>
    </row>
    <row r="36" spans="1:8" x14ac:dyDescent="0.2">
      <c r="A36" s="39"/>
      <c r="F36" s="40"/>
      <c r="G36" s="8"/>
      <c r="H36" s="42"/>
    </row>
    <row r="37" spans="1:8" x14ac:dyDescent="0.2">
      <c r="A37" s="39"/>
      <c r="F37" s="40"/>
      <c r="G37" s="8"/>
      <c r="H37" s="42"/>
    </row>
    <row r="38" spans="1:8" x14ac:dyDescent="0.2">
      <c r="A38" s="39"/>
      <c r="F38" s="40"/>
      <c r="G38" s="8"/>
      <c r="H38" s="42"/>
    </row>
    <row r="39" spans="1:8" x14ac:dyDescent="0.2">
      <c r="A39" s="39"/>
      <c r="F39" s="40"/>
      <c r="G39" s="8"/>
      <c r="H39" s="42"/>
    </row>
    <row r="40" spans="1:8" x14ac:dyDescent="0.2">
      <c r="A40" s="39"/>
      <c r="F40" s="40"/>
      <c r="G40" s="8"/>
      <c r="H40" s="42"/>
    </row>
    <row r="41" spans="1:8" x14ac:dyDescent="0.2">
      <c r="A41" s="39"/>
      <c r="F41" s="40"/>
      <c r="G41" s="8"/>
      <c r="H41" s="42"/>
    </row>
    <row r="42" spans="1:8" x14ac:dyDescent="0.2">
      <c r="A42" s="39"/>
      <c r="F42" s="40"/>
      <c r="G42" s="8"/>
      <c r="H42" s="42"/>
    </row>
    <row r="43" spans="1:8" x14ac:dyDescent="0.2">
      <c r="H43" s="42"/>
    </row>
    <row r="44" spans="1:8" x14ac:dyDescent="0.2">
      <c r="H44" s="42"/>
    </row>
    <row r="45" spans="1:8" x14ac:dyDescent="0.2">
      <c r="B45" s="37"/>
      <c r="C45" s="37"/>
      <c r="H45" s="42"/>
    </row>
    <row r="46" spans="1:8" x14ac:dyDescent="0.2">
      <c r="B46" s="39"/>
      <c r="C46" s="39"/>
      <c r="H46" s="42"/>
    </row>
    <row r="47" spans="1:8" x14ac:dyDescent="0.2">
      <c r="H47" s="42"/>
    </row>
    <row r="48" spans="1:8" x14ac:dyDescent="0.2">
      <c r="B48" s="37"/>
      <c r="C48" s="37"/>
      <c r="H48" s="42"/>
    </row>
    <row r="49" spans="2:8" x14ac:dyDescent="0.2">
      <c r="B49" s="39"/>
      <c r="C49" s="39"/>
      <c r="H49" s="42"/>
    </row>
    <row r="50" spans="2:8" x14ac:dyDescent="0.2">
      <c r="H50" s="42"/>
    </row>
    <row r="51" spans="2:8" x14ac:dyDescent="0.2">
      <c r="B51" s="37"/>
      <c r="C51" s="37"/>
      <c r="H51" s="42"/>
    </row>
    <row r="52" spans="2:8" x14ac:dyDescent="0.2">
      <c r="H52" s="42"/>
    </row>
    <row r="53" spans="2:8" x14ac:dyDescent="0.2">
      <c r="H53" s="42"/>
    </row>
    <row r="54" spans="2:8" x14ac:dyDescent="0.2">
      <c r="H54" s="42"/>
    </row>
    <row r="55" spans="2:8" x14ac:dyDescent="0.2">
      <c r="H55" s="42"/>
    </row>
    <row r="56" spans="2:8" x14ac:dyDescent="0.2">
      <c r="H56" s="42"/>
    </row>
    <row r="57" spans="2:8" x14ac:dyDescent="0.2">
      <c r="H57" s="42"/>
    </row>
    <row r="58" spans="2:8" x14ac:dyDescent="0.2">
      <c r="H58" s="42"/>
    </row>
    <row r="59" spans="2:8" x14ac:dyDescent="0.2">
      <c r="H59" s="42"/>
    </row>
    <row r="60" spans="2:8" x14ac:dyDescent="0.2">
      <c r="H60" s="42"/>
    </row>
    <row r="61" spans="2:8" x14ac:dyDescent="0.2">
      <c r="H61" s="42"/>
    </row>
    <row r="62" spans="2:8" x14ac:dyDescent="0.2">
      <c r="H62" s="42"/>
    </row>
    <row r="63" spans="2:8" x14ac:dyDescent="0.2">
      <c r="B63" s="37"/>
      <c r="C63" s="37"/>
      <c r="H63" s="42"/>
    </row>
    <row r="64" spans="2:8" x14ac:dyDescent="0.2">
      <c r="H64" s="42"/>
    </row>
    <row r="65" spans="2:8" x14ac:dyDescent="0.2">
      <c r="H65" s="42"/>
    </row>
    <row r="66" spans="2:8" x14ac:dyDescent="0.2">
      <c r="H66" s="42"/>
    </row>
    <row r="67" spans="2:8" x14ac:dyDescent="0.2">
      <c r="H67" s="42"/>
    </row>
    <row r="68" spans="2:8" x14ac:dyDescent="0.2">
      <c r="B68" s="37"/>
      <c r="C68" s="37"/>
      <c r="H68" s="42"/>
    </row>
    <row r="69" spans="2:8" x14ac:dyDescent="0.2">
      <c r="H69" s="42"/>
    </row>
    <row r="70" spans="2:8" x14ac:dyDescent="0.2">
      <c r="H70" s="42"/>
    </row>
    <row r="71" spans="2:8" x14ac:dyDescent="0.2">
      <c r="B71" s="36"/>
      <c r="C71" s="36"/>
      <c r="H71" s="42"/>
    </row>
    <row r="72" spans="2:8" x14ac:dyDescent="0.2">
      <c r="H72" s="42"/>
    </row>
    <row r="73" spans="2:8" x14ac:dyDescent="0.2">
      <c r="H73" s="42"/>
    </row>
    <row r="74" spans="2:8" x14ac:dyDescent="0.2">
      <c r="B74" s="37"/>
      <c r="C74" s="37"/>
      <c r="H74" s="42"/>
    </row>
    <row r="75" spans="2:8" x14ac:dyDescent="0.2">
      <c r="H75" s="42"/>
    </row>
    <row r="76" spans="2:8" x14ac:dyDescent="0.2">
      <c r="B76" s="37"/>
      <c r="C76" s="37"/>
      <c r="H76" s="42"/>
    </row>
    <row r="77" spans="2:8" x14ac:dyDescent="0.2">
      <c r="H77" s="42"/>
    </row>
    <row r="78" spans="2:8" x14ac:dyDescent="0.2">
      <c r="B78" s="37"/>
      <c r="C78" s="37"/>
      <c r="H78" s="42"/>
    </row>
    <row r="79" spans="2:8" x14ac:dyDescent="0.2">
      <c r="H79" s="42"/>
    </row>
    <row r="80" spans="2:8" x14ac:dyDescent="0.2">
      <c r="B80" s="37"/>
      <c r="C80" s="37"/>
      <c r="H80" s="42"/>
    </row>
    <row r="81" spans="2:8" x14ac:dyDescent="0.2">
      <c r="H81" s="42"/>
    </row>
    <row r="82" spans="2:8" x14ac:dyDescent="0.2">
      <c r="H82" s="42"/>
    </row>
    <row r="83" spans="2:8" x14ac:dyDescent="0.2">
      <c r="B83" s="37"/>
      <c r="C83" s="37"/>
      <c r="H83" s="42"/>
    </row>
    <row r="85" spans="2:8" x14ac:dyDescent="0.2">
      <c r="B85" s="37"/>
      <c r="C85" s="37"/>
      <c r="H85" s="42"/>
    </row>
    <row r="86" spans="2:8" x14ac:dyDescent="0.2">
      <c r="H86" s="42"/>
    </row>
    <row r="87" spans="2:8" x14ac:dyDescent="0.2">
      <c r="H87" s="42"/>
    </row>
    <row r="88" spans="2:8" x14ac:dyDescent="0.2">
      <c r="H88" s="42"/>
    </row>
    <row r="89" spans="2:8" x14ac:dyDescent="0.2">
      <c r="B89" s="43"/>
      <c r="C89" s="43"/>
      <c r="H89" s="42"/>
    </row>
    <row r="90" spans="2:8" x14ac:dyDescent="0.2">
      <c r="B90" s="43"/>
      <c r="C90" s="43"/>
      <c r="H90" s="42"/>
    </row>
    <row r="91" spans="2:8" x14ac:dyDescent="0.2">
      <c r="B91" s="43"/>
      <c r="C91" s="43"/>
      <c r="H91" s="42"/>
    </row>
    <row r="92" spans="2:8" x14ac:dyDescent="0.2">
      <c r="H92" s="8"/>
    </row>
    <row r="93" spans="2:8" x14ac:dyDescent="0.2">
      <c r="H93" s="44"/>
    </row>
  </sheetData>
  <sheetProtection password="CACB" sheet="1" objects="1" scenarios="1" formatCells="0" formatColumns="0" formatRows="0" insertColumns="0" insertRows="0" deleteColumns="0" deleteRows="0"/>
  <protectedRanges>
    <protectedRange sqref="A1:G3 A4:C5 A6:G7 A8:D27 F8:G27 E10 E13 E16 E19:E20 E22 E23 A28:G32 H1:H32" name="Bereich1"/>
  </protectedRanges>
  <customSheetViews>
    <customSheetView guid="{5C32C84F-22BC-44CA-AD2B-12D34D143DA0}" topLeftCell="A16">
      <selection activeCell="H2" sqref="H2"/>
      <pageMargins left="0" right="0" top="0" bottom="0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rgb="FFFFFF00"/>
  </sheetPr>
  <dimension ref="A1:P156"/>
  <sheetViews>
    <sheetView zoomScaleNormal="100" workbookViewId="0">
      <selection activeCell="F155" sqref="F155"/>
    </sheetView>
  </sheetViews>
  <sheetFormatPr baseColWidth="10" defaultColWidth="11.42578125" defaultRowHeight="12.75" x14ac:dyDescent="0.2"/>
  <cols>
    <col min="1" max="1" width="46.140625" style="65" bestFit="1" customWidth="1"/>
    <col min="2" max="2" width="12.5703125" style="108" bestFit="1" customWidth="1"/>
    <col min="3" max="3" width="10.140625" style="327" bestFit="1" customWidth="1"/>
    <col min="4" max="4" width="10" style="49" customWidth="1"/>
    <col min="5" max="9" width="7.140625" style="49" customWidth="1"/>
    <col min="10" max="10" width="7.140625" style="51" customWidth="1"/>
    <col min="11" max="13" width="9.5703125" style="51" customWidth="1"/>
    <col min="14" max="14" width="9" style="59" customWidth="1"/>
    <col min="15" max="15" width="12.28515625" style="51" customWidth="1"/>
    <col min="16" max="16" width="13.5703125" style="54" customWidth="1"/>
    <col min="17" max="17" width="11.42578125" style="54"/>
    <col min="18" max="22" width="11.42578125" style="54" customWidth="1"/>
    <col min="23" max="16384" width="11.42578125" style="54"/>
  </cols>
  <sheetData>
    <row r="1" spans="1:16" ht="16.5" customHeight="1" x14ac:dyDescent="0.3">
      <c r="A1" s="1" t="str">
        <f>'Kostenzusammenstellung '!A1</f>
        <v>MEX 23 20. - 22.10.2023</v>
      </c>
      <c r="B1" s="45"/>
      <c r="C1" s="323"/>
      <c r="D1" s="46"/>
      <c r="E1" s="48"/>
      <c r="F1" s="48"/>
      <c r="K1" s="50"/>
      <c r="L1" s="50"/>
      <c r="M1" s="50"/>
      <c r="N1" s="37"/>
      <c r="O1" s="2"/>
    </row>
    <row r="2" spans="1:16" ht="16.5" customHeight="1" x14ac:dyDescent="0.25">
      <c r="A2" s="55"/>
      <c r="B2" s="56"/>
      <c r="C2" s="323"/>
      <c r="D2" s="46"/>
      <c r="K2" s="50"/>
      <c r="L2" s="50"/>
      <c r="M2" s="50"/>
      <c r="N2" s="37"/>
      <c r="O2" s="50"/>
    </row>
    <row r="3" spans="1:16" s="59" customFormat="1" ht="31.5" customHeight="1" thickBot="1" x14ac:dyDescent="0.3">
      <c r="A3" s="1166" t="s">
        <v>4</v>
      </c>
      <c r="B3" s="1167"/>
      <c r="C3" s="324"/>
      <c r="G3" s="36"/>
      <c r="H3" s="61"/>
      <c r="K3" s="1164"/>
      <c r="L3" s="1164"/>
      <c r="M3" s="1165"/>
      <c r="N3" s="1165"/>
      <c r="O3"/>
    </row>
    <row r="4" spans="1:16" s="59" customFormat="1" ht="24.75" customHeight="1" thickBot="1" x14ac:dyDescent="0.3">
      <c r="A4" s="299"/>
      <c r="C4" s="887" t="s">
        <v>24</v>
      </c>
      <c r="D4" s="357"/>
      <c r="G4" s="36"/>
      <c r="H4" s="61"/>
      <c r="K4" s="299"/>
      <c r="L4" s="299"/>
      <c r="M4" s="299"/>
      <c r="N4" s="300"/>
      <c r="O4" s="292"/>
    </row>
    <row r="5" spans="1:16" ht="18.75" customHeight="1" x14ac:dyDescent="0.2">
      <c r="A5" s="278" t="s">
        <v>102</v>
      </c>
      <c r="B5" s="805"/>
      <c r="C5" s="882">
        <v>0.15</v>
      </c>
      <c r="D5" s="358"/>
      <c r="G5" s="61"/>
      <c r="J5" s="54"/>
      <c r="K5" s="85"/>
      <c r="L5" s="85"/>
      <c r="N5" s="301"/>
      <c r="O5" s="61"/>
      <c r="P5" s="51"/>
    </row>
    <row r="6" spans="1:16" ht="18.75" customHeight="1" x14ac:dyDescent="0.2">
      <c r="A6" s="279" t="s">
        <v>103</v>
      </c>
      <c r="B6" s="344"/>
      <c r="C6" s="883">
        <v>0.03</v>
      </c>
      <c r="D6" s="358"/>
      <c r="J6" s="54"/>
      <c r="K6" s="85"/>
      <c r="L6" s="85"/>
      <c r="N6" s="301"/>
      <c r="O6" s="61"/>
      <c r="P6" s="51"/>
    </row>
    <row r="7" spans="1:16" ht="18.75" customHeight="1" x14ac:dyDescent="0.2">
      <c r="A7" s="279" t="s">
        <v>104</v>
      </c>
      <c r="B7" s="344"/>
      <c r="C7" s="883">
        <v>0.1</v>
      </c>
      <c r="D7" s="358"/>
      <c r="G7" s="61"/>
      <c r="J7" s="54"/>
      <c r="K7" s="85"/>
      <c r="L7" s="85"/>
      <c r="N7" s="301"/>
      <c r="O7" s="61"/>
      <c r="P7" s="51"/>
    </row>
    <row r="8" spans="1:16" ht="18.75" customHeight="1" thickBot="1" x14ac:dyDescent="0.25">
      <c r="A8" s="347" t="s">
        <v>105</v>
      </c>
      <c r="B8" s="348"/>
      <c r="C8" s="884">
        <v>0.36</v>
      </c>
      <c r="D8" s="358"/>
      <c r="G8" s="61"/>
      <c r="J8" s="54"/>
      <c r="K8" s="85"/>
      <c r="L8" s="85"/>
      <c r="N8" s="301"/>
      <c r="O8" s="61"/>
      <c r="P8" s="51"/>
    </row>
    <row r="9" spans="1:16" ht="18.75" customHeight="1" x14ac:dyDescent="0.2">
      <c r="A9" s="666" t="s">
        <v>106</v>
      </c>
      <c r="B9" s="667"/>
      <c r="C9" s="885">
        <v>0.04</v>
      </c>
      <c r="D9" s="358"/>
      <c r="G9" s="61"/>
      <c r="J9" s="54"/>
      <c r="K9" s="85"/>
      <c r="L9" s="85"/>
      <c r="N9" s="301"/>
      <c r="O9" s="61"/>
      <c r="P9" s="51"/>
    </row>
    <row r="10" spans="1:16" ht="18.75" customHeight="1" thickBot="1" x14ac:dyDescent="0.25">
      <c r="A10" s="668" t="s">
        <v>107</v>
      </c>
      <c r="B10" s="669"/>
      <c r="C10" s="886">
        <v>0.15</v>
      </c>
      <c r="D10" s="358"/>
      <c r="G10" s="61"/>
      <c r="J10" s="54"/>
      <c r="K10" s="85"/>
      <c r="L10" s="85"/>
      <c r="N10" s="301"/>
      <c r="O10" s="61"/>
      <c r="P10" s="51"/>
    </row>
    <row r="11" spans="1:16" ht="13.5" customHeight="1" thickBot="1" x14ac:dyDescent="0.3">
      <c r="A11" s="119"/>
      <c r="B11" s="89"/>
      <c r="C11" s="345"/>
      <c r="D11" s="90"/>
      <c r="K11" s="50"/>
      <c r="L11" s="50"/>
      <c r="M11" s="50"/>
      <c r="N11" s="37"/>
      <c r="O11" s="50"/>
    </row>
    <row r="12" spans="1:16" ht="15.75" customHeight="1" x14ac:dyDescent="0.25">
      <c r="A12" s="888"/>
      <c r="B12" s="889"/>
      <c r="C12" s="890"/>
      <c r="D12" s="891"/>
      <c r="E12" s="891" t="s">
        <v>108</v>
      </c>
      <c r="F12" s="891"/>
      <c r="G12" s="891" t="s">
        <v>37</v>
      </c>
      <c r="H12" s="892">
        <v>1</v>
      </c>
      <c r="I12" s="892">
        <v>1</v>
      </c>
      <c r="J12" s="871"/>
      <c r="K12" s="893" t="s">
        <v>39</v>
      </c>
      <c r="L12" s="870" t="s">
        <v>39</v>
      </c>
      <c r="M12" s="870" t="s">
        <v>39</v>
      </c>
      <c r="N12" s="871" t="s">
        <v>39</v>
      </c>
      <c r="O12" s="894"/>
    </row>
    <row r="13" spans="1:16" s="59" customFormat="1" ht="27.75" customHeight="1" x14ac:dyDescent="0.2">
      <c r="A13" s="895" t="s">
        <v>41</v>
      </c>
      <c r="B13" s="896" t="s">
        <v>109</v>
      </c>
      <c r="C13" s="897" t="s">
        <v>110</v>
      </c>
      <c r="D13" s="898" t="s">
        <v>41</v>
      </c>
      <c r="E13" s="899" t="s">
        <v>111</v>
      </c>
      <c r="F13" s="900" t="s">
        <v>43</v>
      </c>
      <c r="G13" s="900" t="s">
        <v>112</v>
      </c>
      <c r="H13" s="900" t="s">
        <v>113</v>
      </c>
      <c r="I13" s="900" t="s">
        <v>114</v>
      </c>
      <c r="J13" s="901" t="s">
        <v>36</v>
      </c>
      <c r="K13" s="902" t="s">
        <v>48</v>
      </c>
      <c r="L13" s="903" t="s">
        <v>49</v>
      </c>
      <c r="M13" s="903" t="s">
        <v>46</v>
      </c>
      <c r="N13" s="904" t="s">
        <v>50</v>
      </c>
      <c r="O13" s="905" t="s">
        <v>115</v>
      </c>
      <c r="P13" s="62"/>
    </row>
    <row r="14" spans="1:16" s="59" customFormat="1" ht="18" hidden="1" customHeight="1" x14ac:dyDescent="0.2">
      <c r="A14" s="336" t="s">
        <v>116</v>
      </c>
      <c r="B14" s="334" t="s">
        <v>117</v>
      </c>
      <c r="C14" s="334" t="s">
        <v>118</v>
      </c>
      <c r="D14" s="842">
        <v>691.74</v>
      </c>
      <c r="E14" s="75"/>
      <c r="F14" s="75"/>
      <c r="G14" s="75"/>
      <c r="H14" s="75"/>
      <c r="I14" s="75"/>
      <c r="J14" s="618"/>
      <c r="K14" s="1054">
        <f t="shared" ref="K14:K17" si="0">D14*G14*$C$5</f>
        <v>0</v>
      </c>
      <c r="L14" s="1055">
        <f t="shared" ref="L14:L17" si="1">H14*D14*$C$7</f>
        <v>0</v>
      </c>
      <c r="M14" s="1055">
        <f t="shared" ref="M14:M17" si="2">D14*I14*$C$6</f>
        <v>0</v>
      </c>
      <c r="N14" s="1056">
        <f t="shared" ref="N14:N17" si="3">D14*J14*$C$8</f>
        <v>0</v>
      </c>
      <c r="O14" s="73">
        <f t="shared" ref="O14:O17" si="4">SUM(K14:N14)</f>
        <v>0</v>
      </c>
      <c r="P14" s="62"/>
    </row>
    <row r="15" spans="1:16" s="59" customFormat="1" ht="18" hidden="1" customHeight="1" x14ac:dyDescent="0.2">
      <c r="A15" s="336" t="s">
        <v>119</v>
      </c>
      <c r="B15" s="334" t="s">
        <v>120</v>
      </c>
      <c r="C15" s="334" t="s">
        <v>118</v>
      </c>
      <c r="D15" s="842">
        <v>800.3</v>
      </c>
      <c r="E15" s="75"/>
      <c r="F15" s="75"/>
      <c r="G15" s="75"/>
      <c r="H15" s="75"/>
      <c r="I15" s="75"/>
      <c r="J15" s="618"/>
      <c r="K15" s="1054">
        <f t="shared" si="0"/>
        <v>0</v>
      </c>
      <c r="L15" s="1055">
        <f t="shared" si="1"/>
        <v>0</v>
      </c>
      <c r="M15" s="1055">
        <f t="shared" si="2"/>
        <v>0</v>
      </c>
      <c r="N15" s="1056">
        <f t="shared" si="3"/>
        <v>0</v>
      </c>
      <c r="O15" s="73">
        <f t="shared" si="4"/>
        <v>0</v>
      </c>
      <c r="P15" s="62"/>
    </row>
    <row r="16" spans="1:16" s="59" customFormat="1" ht="18" hidden="1" customHeight="1" x14ac:dyDescent="0.2">
      <c r="A16" s="336" t="s">
        <v>121</v>
      </c>
      <c r="B16" s="334" t="s">
        <v>122</v>
      </c>
      <c r="C16" s="334" t="s">
        <v>118</v>
      </c>
      <c r="D16" s="842">
        <v>759.83</v>
      </c>
      <c r="E16" s="75"/>
      <c r="F16" s="75"/>
      <c r="G16" s="75"/>
      <c r="H16" s="75"/>
      <c r="I16" s="75"/>
      <c r="J16" s="618"/>
      <c r="K16" s="1054">
        <f t="shared" si="0"/>
        <v>0</v>
      </c>
      <c r="L16" s="1055">
        <f t="shared" si="1"/>
        <v>0</v>
      </c>
      <c r="M16" s="1055">
        <f t="shared" si="2"/>
        <v>0</v>
      </c>
      <c r="N16" s="1056">
        <f t="shared" si="3"/>
        <v>0</v>
      </c>
      <c r="O16" s="73">
        <f t="shared" si="4"/>
        <v>0</v>
      </c>
      <c r="P16" s="62"/>
    </row>
    <row r="17" spans="1:16" s="59" customFormat="1" ht="18" hidden="1" customHeight="1" x14ac:dyDescent="0.2">
      <c r="A17" s="336" t="s">
        <v>123</v>
      </c>
      <c r="B17" s="334" t="s">
        <v>124</v>
      </c>
      <c r="C17" s="334" t="s">
        <v>118</v>
      </c>
      <c r="D17" s="842">
        <v>628.91999999999996</v>
      </c>
      <c r="E17" s="75"/>
      <c r="F17" s="75"/>
      <c r="G17" s="75"/>
      <c r="H17" s="75"/>
      <c r="I17" s="75"/>
      <c r="J17" s="618"/>
      <c r="K17" s="1054">
        <f t="shared" si="0"/>
        <v>0</v>
      </c>
      <c r="L17" s="1055">
        <f t="shared" si="1"/>
        <v>0</v>
      </c>
      <c r="M17" s="1055">
        <f t="shared" si="2"/>
        <v>0</v>
      </c>
      <c r="N17" s="1056">
        <f t="shared" si="3"/>
        <v>0</v>
      </c>
      <c r="O17" s="73">
        <f t="shared" si="4"/>
        <v>0</v>
      </c>
      <c r="P17" s="62"/>
    </row>
    <row r="18" spans="1:16" s="59" customFormat="1" ht="18" hidden="1" customHeight="1" x14ac:dyDescent="0.2">
      <c r="A18" s="336" t="s">
        <v>116</v>
      </c>
      <c r="B18" s="334" t="s">
        <v>125</v>
      </c>
      <c r="C18" s="334" t="s">
        <v>126</v>
      </c>
      <c r="D18" s="842">
        <v>485.1</v>
      </c>
      <c r="E18" s="75"/>
      <c r="F18" s="75"/>
      <c r="G18" s="75"/>
      <c r="H18" s="75"/>
      <c r="I18" s="75"/>
      <c r="J18" s="618"/>
      <c r="K18" s="1054">
        <f t="shared" ref="K18:K24" si="5">D18*G18*$C$5</f>
        <v>0</v>
      </c>
      <c r="L18" s="1055">
        <f t="shared" ref="L18:L24" si="6">H18*D18*$C$7</f>
        <v>0</v>
      </c>
      <c r="M18" s="1055">
        <f t="shared" ref="M18:M24" si="7">D18*I18*$C$6</f>
        <v>0</v>
      </c>
      <c r="N18" s="1056">
        <f t="shared" ref="N18:N24" si="8">D18*J18*$C$8</f>
        <v>0</v>
      </c>
      <c r="O18" s="73">
        <f t="shared" ref="O18:O24" si="9">SUM(K18:N18)</f>
        <v>0</v>
      </c>
      <c r="P18" s="62"/>
    </row>
    <row r="19" spans="1:16" s="59" customFormat="1" ht="18" hidden="1" customHeight="1" x14ac:dyDescent="0.2">
      <c r="A19" s="336" t="s">
        <v>127</v>
      </c>
      <c r="B19" s="334" t="s">
        <v>128</v>
      </c>
      <c r="C19" s="334" t="s">
        <v>126</v>
      </c>
      <c r="D19" s="842">
        <v>337.3</v>
      </c>
      <c r="E19" s="75"/>
      <c r="F19" s="75"/>
      <c r="G19" s="75"/>
      <c r="H19" s="75"/>
      <c r="I19" s="75"/>
      <c r="J19" s="618"/>
      <c r="K19" s="1054">
        <f t="shared" ref="K19" si="10">D19*G19*$C$5</f>
        <v>0</v>
      </c>
      <c r="L19" s="1055">
        <f t="shared" ref="L19" si="11">H19*D19*$C$7</f>
        <v>0</v>
      </c>
      <c r="M19" s="1055">
        <f t="shared" ref="M19" si="12">D19*I19*$C$6</f>
        <v>0</v>
      </c>
      <c r="N19" s="1056">
        <f t="shared" ref="N19" si="13">D19*J19*$C$8</f>
        <v>0</v>
      </c>
      <c r="O19" s="73">
        <f t="shared" ref="O19" si="14">SUM(K19:N19)</f>
        <v>0</v>
      </c>
      <c r="P19" s="62"/>
    </row>
    <row r="20" spans="1:16" s="59" customFormat="1" ht="18" hidden="1" customHeight="1" x14ac:dyDescent="0.2">
      <c r="A20" s="336" t="s">
        <v>119</v>
      </c>
      <c r="B20" s="334" t="s">
        <v>129</v>
      </c>
      <c r="C20" s="334" t="s">
        <v>126</v>
      </c>
      <c r="D20" s="842">
        <v>524.51</v>
      </c>
      <c r="E20" s="75"/>
      <c r="F20" s="75"/>
      <c r="G20" s="75"/>
      <c r="H20" s="75"/>
      <c r="I20" s="75"/>
      <c r="J20" s="618"/>
      <c r="K20" s="1054">
        <f t="shared" si="5"/>
        <v>0</v>
      </c>
      <c r="L20" s="1055">
        <f t="shared" si="6"/>
        <v>0</v>
      </c>
      <c r="M20" s="1055">
        <f t="shared" si="7"/>
        <v>0</v>
      </c>
      <c r="N20" s="1056">
        <f t="shared" si="8"/>
        <v>0</v>
      </c>
      <c r="O20" s="73">
        <f t="shared" si="9"/>
        <v>0</v>
      </c>
      <c r="P20" s="62"/>
    </row>
    <row r="21" spans="1:16" s="59" customFormat="1" ht="18" hidden="1" customHeight="1" x14ac:dyDescent="0.2">
      <c r="A21" s="336" t="s">
        <v>130</v>
      </c>
      <c r="B21" s="334" t="s">
        <v>131</v>
      </c>
      <c r="C21" s="334" t="s">
        <v>126</v>
      </c>
      <c r="D21" s="842">
        <v>333.8</v>
      </c>
      <c r="E21" s="75"/>
      <c r="F21" s="75"/>
      <c r="G21" s="75"/>
      <c r="H21" s="75"/>
      <c r="I21" s="75"/>
      <c r="J21" s="618"/>
      <c r="K21" s="1054">
        <f t="shared" ref="K21:K23" si="15">D21*G21*$C$5</f>
        <v>0</v>
      </c>
      <c r="L21" s="1055">
        <f t="shared" ref="L21:L23" si="16">H21*D21*$C$7</f>
        <v>0</v>
      </c>
      <c r="M21" s="1055">
        <f t="shared" ref="M21:M23" si="17">D21*I21*$C$6</f>
        <v>0</v>
      </c>
      <c r="N21" s="1056">
        <f t="shared" ref="N21:N23" si="18">D21*J21*$C$8</f>
        <v>0</v>
      </c>
      <c r="O21" s="73">
        <f t="shared" ref="O21:O23" si="19">SUM(K21:N21)</f>
        <v>0</v>
      </c>
      <c r="P21" s="62"/>
    </row>
    <row r="22" spans="1:16" s="59" customFormat="1" ht="18" hidden="1" customHeight="1" x14ac:dyDescent="0.2">
      <c r="A22" s="336" t="s">
        <v>121</v>
      </c>
      <c r="B22" s="334" t="s">
        <v>132</v>
      </c>
      <c r="C22" s="334" t="s">
        <v>126</v>
      </c>
      <c r="D22" s="842">
        <v>628.20000000000005</v>
      </c>
      <c r="E22" s="75"/>
      <c r="F22" s="75"/>
      <c r="G22" s="75"/>
      <c r="H22" s="75"/>
      <c r="I22" s="75"/>
      <c r="J22" s="618"/>
      <c r="K22" s="1054">
        <f t="shared" si="15"/>
        <v>0</v>
      </c>
      <c r="L22" s="1055">
        <f t="shared" si="16"/>
        <v>0</v>
      </c>
      <c r="M22" s="1055">
        <f t="shared" si="17"/>
        <v>0</v>
      </c>
      <c r="N22" s="1056">
        <f t="shared" si="18"/>
        <v>0</v>
      </c>
      <c r="O22" s="73">
        <f t="shared" si="19"/>
        <v>0</v>
      </c>
      <c r="P22" s="62"/>
    </row>
    <row r="23" spans="1:16" s="59" customFormat="1" ht="18" hidden="1" customHeight="1" x14ac:dyDescent="0.2">
      <c r="A23" s="336" t="s">
        <v>133</v>
      </c>
      <c r="B23" s="334" t="s">
        <v>134</v>
      </c>
      <c r="C23" s="334" t="s">
        <v>126</v>
      </c>
      <c r="D23" s="842">
        <v>333.81</v>
      </c>
      <c r="E23" s="75"/>
      <c r="F23" s="75"/>
      <c r="G23" s="75"/>
      <c r="H23" s="75"/>
      <c r="I23" s="75"/>
      <c r="J23" s="618"/>
      <c r="K23" s="1054">
        <f t="shared" si="15"/>
        <v>0</v>
      </c>
      <c r="L23" s="1055">
        <f t="shared" si="16"/>
        <v>0</v>
      </c>
      <c r="M23" s="1055">
        <f t="shared" si="17"/>
        <v>0</v>
      </c>
      <c r="N23" s="1056">
        <f t="shared" si="18"/>
        <v>0</v>
      </c>
      <c r="O23" s="73">
        <f t="shared" si="19"/>
        <v>0</v>
      </c>
      <c r="P23" s="62"/>
    </row>
    <row r="24" spans="1:16" s="59" customFormat="1" ht="18" hidden="1" customHeight="1" x14ac:dyDescent="0.2">
      <c r="A24" s="336" t="s">
        <v>123</v>
      </c>
      <c r="B24" s="334" t="s">
        <v>135</v>
      </c>
      <c r="C24" s="334" t="s">
        <v>126</v>
      </c>
      <c r="D24" s="842">
        <v>477.12</v>
      </c>
      <c r="E24" s="75"/>
      <c r="F24" s="75"/>
      <c r="G24" s="75"/>
      <c r="H24" s="75"/>
      <c r="I24" s="75"/>
      <c r="J24" s="618"/>
      <c r="K24" s="1054">
        <f t="shared" si="5"/>
        <v>0</v>
      </c>
      <c r="L24" s="1055">
        <f t="shared" si="6"/>
        <v>0</v>
      </c>
      <c r="M24" s="1055">
        <f t="shared" si="7"/>
        <v>0</v>
      </c>
      <c r="N24" s="1056">
        <f t="shared" si="8"/>
        <v>0</v>
      </c>
      <c r="O24" s="73">
        <f t="shared" si="9"/>
        <v>0</v>
      </c>
      <c r="P24" s="62"/>
    </row>
    <row r="25" spans="1:16" s="59" customFormat="1" ht="18" hidden="1" customHeight="1" x14ac:dyDescent="0.2">
      <c r="A25" s="76" t="s">
        <v>136</v>
      </c>
      <c r="B25" s="334" t="s">
        <v>137</v>
      </c>
      <c r="C25" s="334" t="s">
        <v>138</v>
      </c>
      <c r="D25" s="842">
        <v>647.79999999999995</v>
      </c>
      <c r="E25" s="75"/>
      <c r="F25" s="75"/>
      <c r="G25" s="75"/>
      <c r="H25" s="75"/>
      <c r="I25" s="75"/>
      <c r="J25" s="618"/>
      <c r="K25" s="1054">
        <f t="shared" ref="K25:K29" si="20">D25*G25*$C$5</f>
        <v>0</v>
      </c>
      <c r="L25" s="1055">
        <f t="shared" ref="L25:L29" si="21">H25*D25*$C$7</f>
        <v>0</v>
      </c>
      <c r="M25" s="1055">
        <f t="shared" ref="M25:M29" si="22">D25*I25*$C$6</f>
        <v>0</v>
      </c>
      <c r="N25" s="1056">
        <f t="shared" ref="N25:N29" si="23">D25*J25*$C$8</f>
        <v>0</v>
      </c>
      <c r="O25" s="73">
        <f t="shared" ref="O25:O29" si="24">SUM(K25:N25)</f>
        <v>0</v>
      </c>
      <c r="P25" s="62"/>
    </row>
    <row r="26" spans="1:16" s="59" customFormat="1" ht="18" hidden="1" customHeight="1" x14ac:dyDescent="0.2">
      <c r="A26" s="336" t="s">
        <v>116</v>
      </c>
      <c r="B26" s="334" t="s">
        <v>139</v>
      </c>
      <c r="C26" s="334" t="s">
        <v>138</v>
      </c>
      <c r="D26" s="842">
        <v>553.78</v>
      </c>
      <c r="E26" s="75"/>
      <c r="F26" s="75"/>
      <c r="G26" s="75"/>
      <c r="H26" s="75"/>
      <c r="I26" s="75"/>
      <c r="J26" s="618"/>
      <c r="K26" s="1054">
        <f t="shared" si="20"/>
        <v>0</v>
      </c>
      <c r="L26" s="1055">
        <f t="shared" si="21"/>
        <v>0</v>
      </c>
      <c r="M26" s="1055">
        <f t="shared" si="22"/>
        <v>0</v>
      </c>
      <c r="N26" s="1056">
        <f t="shared" si="23"/>
        <v>0</v>
      </c>
      <c r="O26" s="73">
        <f t="shared" si="24"/>
        <v>0</v>
      </c>
      <c r="P26" s="62"/>
    </row>
    <row r="27" spans="1:16" s="59" customFormat="1" ht="18" hidden="1" customHeight="1" x14ac:dyDescent="0.2">
      <c r="A27" s="336" t="s">
        <v>119</v>
      </c>
      <c r="B27" s="334" t="s">
        <v>140</v>
      </c>
      <c r="C27" s="334" t="s">
        <v>138</v>
      </c>
      <c r="D27" s="842">
        <v>553.78</v>
      </c>
      <c r="E27" s="75"/>
      <c r="F27" s="75"/>
      <c r="G27" s="75"/>
      <c r="H27" s="75"/>
      <c r="I27" s="75"/>
      <c r="J27" s="618"/>
      <c r="K27" s="1054">
        <f t="shared" si="20"/>
        <v>0</v>
      </c>
      <c r="L27" s="1055">
        <f t="shared" si="21"/>
        <v>0</v>
      </c>
      <c r="M27" s="1055">
        <f t="shared" si="22"/>
        <v>0</v>
      </c>
      <c r="N27" s="1056">
        <f t="shared" si="23"/>
        <v>0</v>
      </c>
      <c r="O27" s="73">
        <f t="shared" si="24"/>
        <v>0</v>
      </c>
      <c r="P27" s="62"/>
    </row>
    <row r="28" spans="1:16" s="59" customFormat="1" ht="18" hidden="1" customHeight="1" x14ac:dyDescent="0.2">
      <c r="A28" s="336" t="s">
        <v>121</v>
      </c>
      <c r="B28" s="334" t="s">
        <v>141</v>
      </c>
      <c r="C28" s="334" t="s">
        <v>138</v>
      </c>
      <c r="D28" s="842">
        <v>622.5</v>
      </c>
      <c r="E28" s="75"/>
      <c r="F28" s="75"/>
      <c r="G28" s="75"/>
      <c r="H28" s="75"/>
      <c r="I28" s="75"/>
      <c r="J28" s="618"/>
      <c r="K28" s="1054">
        <f t="shared" si="20"/>
        <v>0</v>
      </c>
      <c r="L28" s="1055">
        <f t="shared" si="21"/>
        <v>0</v>
      </c>
      <c r="M28" s="1055">
        <f t="shared" si="22"/>
        <v>0</v>
      </c>
      <c r="N28" s="1056">
        <f t="shared" si="23"/>
        <v>0</v>
      </c>
      <c r="O28" s="73">
        <f t="shared" si="24"/>
        <v>0</v>
      </c>
      <c r="P28" s="62"/>
    </row>
    <row r="29" spans="1:16" s="59" customFormat="1" ht="18" hidden="1" customHeight="1" x14ac:dyDescent="0.2">
      <c r="A29" s="336" t="s">
        <v>123</v>
      </c>
      <c r="B29" s="334" t="s">
        <v>142</v>
      </c>
      <c r="C29" s="334" t="s">
        <v>138</v>
      </c>
      <c r="D29" s="842">
        <v>641.76</v>
      </c>
      <c r="E29" s="75"/>
      <c r="F29" s="75"/>
      <c r="G29" s="75"/>
      <c r="H29" s="75"/>
      <c r="I29" s="75"/>
      <c r="J29" s="618"/>
      <c r="K29" s="1054">
        <f t="shared" si="20"/>
        <v>0</v>
      </c>
      <c r="L29" s="1055">
        <f t="shared" si="21"/>
        <v>0</v>
      </c>
      <c r="M29" s="1055">
        <f t="shared" si="22"/>
        <v>0</v>
      </c>
      <c r="N29" s="1056">
        <f t="shared" si="23"/>
        <v>0</v>
      </c>
      <c r="O29" s="73">
        <f t="shared" si="24"/>
        <v>0</v>
      </c>
      <c r="P29" s="62"/>
    </row>
    <row r="30" spans="1:16" s="59" customFormat="1" ht="18" hidden="1" customHeight="1" x14ac:dyDescent="0.2">
      <c r="A30" s="336" t="s">
        <v>116</v>
      </c>
      <c r="B30" s="334" t="s">
        <v>143</v>
      </c>
      <c r="C30" s="334" t="s">
        <v>144</v>
      </c>
      <c r="D30" s="842">
        <v>431.27</v>
      </c>
      <c r="E30" s="75"/>
      <c r="F30" s="75"/>
      <c r="G30" s="75"/>
      <c r="H30" s="75"/>
      <c r="I30" s="75"/>
      <c r="J30" s="618"/>
      <c r="K30" s="1054">
        <f>D30*G30*$C$5</f>
        <v>0</v>
      </c>
      <c r="L30" s="1055">
        <f>H30*D30*$C$7</f>
        <v>0</v>
      </c>
      <c r="M30" s="1055">
        <f>D30*I30*$C$6</f>
        <v>0</v>
      </c>
      <c r="N30" s="1056">
        <f>D30*J30*$C$8</f>
        <v>0</v>
      </c>
      <c r="O30" s="73">
        <f>SUM(K30:N30)</f>
        <v>0</v>
      </c>
      <c r="P30" s="62"/>
    </row>
    <row r="31" spans="1:16" s="59" customFormat="1" ht="18" hidden="1" customHeight="1" x14ac:dyDescent="0.2">
      <c r="A31" s="336" t="s">
        <v>121</v>
      </c>
      <c r="B31" s="334" t="s">
        <v>145</v>
      </c>
      <c r="C31" s="334" t="s">
        <v>144</v>
      </c>
      <c r="D31" s="842">
        <v>430.88</v>
      </c>
      <c r="E31" s="75"/>
      <c r="F31" s="75"/>
      <c r="G31" s="75"/>
      <c r="H31" s="75"/>
      <c r="I31" s="75"/>
      <c r="J31" s="618"/>
      <c r="K31" s="1054">
        <f>D31*G31*$C$5</f>
        <v>0</v>
      </c>
      <c r="L31" s="1055">
        <f>H31*D31*$C$7</f>
        <v>0</v>
      </c>
      <c r="M31" s="1055">
        <f>D31*I31*$C$6</f>
        <v>0</v>
      </c>
      <c r="N31" s="1056">
        <f>D31*J31*$C$8</f>
        <v>0</v>
      </c>
      <c r="O31" s="73">
        <f>SUM(K31:N31)</f>
        <v>0</v>
      </c>
      <c r="P31" s="62"/>
    </row>
    <row r="32" spans="1:16" s="59" customFormat="1" ht="18" hidden="1" customHeight="1" x14ac:dyDescent="0.2">
      <c r="A32" s="336" t="s">
        <v>116</v>
      </c>
      <c r="B32" s="334" t="s">
        <v>146</v>
      </c>
      <c r="C32" s="334" t="s">
        <v>147</v>
      </c>
      <c r="D32" s="842">
        <v>483.51</v>
      </c>
      <c r="E32" s="75"/>
      <c r="F32" s="75"/>
      <c r="G32" s="75"/>
      <c r="H32" s="75"/>
      <c r="I32" s="75"/>
      <c r="J32" s="618"/>
      <c r="K32" s="1054">
        <f t="shared" ref="K32:K37" si="25">D32*G32*$C$5</f>
        <v>0</v>
      </c>
      <c r="L32" s="1055">
        <f t="shared" ref="L32:L37" si="26">H32*D32*$C$7</f>
        <v>0</v>
      </c>
      <c r="M32" s="1055">
        <f t="shared" ref="M32:M37" si="27">D32*I32*$C$6</f>
        <v>0</v>
      </c>
      <c r="N32" s="1056">
        <f t="shared" ref="N32:N37" si="28">D32*J32*$C$8</f>
        <v>0</v>
      </c>
      <c r="O32" s="73">
        <f t="shared" ref="O32:O37" si="29">SUM(K32:N32)</f>
        <v>0</v>
      </c>
      <c r="P32" s="62"/>
    </row>
    <row r="33" spans="1:16" s="59" customFormat="1" ht="18" hidden="1" customHeight="1" x14ac:dyDescent="0.2">
      <c r="A33" s="336" t="s">
        <v>121</v>
      </c>
      <c r="B33" s="334" t="s">
        <v>148</v>
      </c>
      <c r="C33" s="334" t="s">
        <v>147</v>
      </c>
      <c r="D33" s="842">
        <v>478.86</v>
      </c>
      <c r="E33" s="306"/>
      <c r="F33" s="75"/>
      <c r="G33" s="75"/>
      <c r="H33" s="75"/>
      <c r="I33" s="75"/>
      <c r="J33" s="618"/>
      <c r="K33" s="1054">
        <f t="shared" si="25"/>
        <v>0</v>
      </c>
      <c r="L33" s="1055">
        <f t="shared" si="26"/>
        <v>0</v>
      </c>
      <c r="M33" s="1055">
        <f t="shared" si="27"/>
        <v>0</v>
      </c>
      <c r="N33" s="1056">
        <f t="shared" si="28"/>
        <v>0</v>
      </c>
      <c r="O33" s="73">
        <f t="shared" si="29"/>
        <v>0</v>
      </c>
      <c r="P33" s="62"/>
    </row>
    <row r="34" spans="1:16" s="59" customFormat="1" ht="18" hidden="1" customHeight="1" x14ac:dyDescent="0.2">
      <c r="A34" s="76" t="s">
        <v>149</v>
      </c>
      <c r="B34" s="334" t="s">
        <v>150</v>
      </c>
      <c r="C34" s="150" t="s">
        <v>151</v>
      </c>
      <c r="D34" s="842">
        <v>257.60000000000002</v>
      </c>
      <c r="E34" s="75"/>
      <c r="F34" s="75"/>
      <c r="G34" s="75"/>
      <c r="H34" s="75"/>
      <c r="I34" s="75"/>
      <c r="J34" s="618"/>
      <c r="K34" s="1054">
        <f t="shared" si="25"/>
        <v>0</v>
      </c>
      <c r="L34" s="1055">
        <f t="shared" si="26"/>
        <v>0</v>
      </c>
      <c r="M34" s="1055">
        <f t="shared" si="27"/>
        <v>0</v>
      </c>
      <c r="N34" s="1056">
        <f t="shared" si="28"/>
        <v>0</v>
      </c>
      <c r="O34" s="73">
        <f t="shared" si="29"/>
        <v>0</v>
      </c>
      <c r="P34" s="62"/>
    </row>
    <row r="35" spans="1:16" s="59" customFormat="1" ht="18" hidden="1" customHeight="1" x14ac:dyDescent="0.2">
      <c r="A35" s="76" t="s">
        <v>152</v>
      </c>
      <c r="B35" s="334" t="s">
        <v>153</v>
      </c>
      <c r="C35" s="150" t="s">
        <v>154</v>
      </c>
      <c r="D35" s="842">
        <v>128.80000000000001</v>
      </c>
      <c r="E35" s="75"/>
      <c r="F35" s="75"/>
      <c r="G35" s="75"/>
      <c r="H35" s="75"/>
      <c r="I35" s="75"/>
      <c r="J35" s="618"/>
      <c r="K35" s="1054">
        <f t="shared" si="25"/>
        <v>0</v>
      </c>
      <c r="L35" s="1055">
        <f t="shared" si="26"/>
        <v>0</v>
      </c>
      <c r="M35" s="1055">
        <f t="shared" si="27"/>
        <v>0</v>
      </c>
      <c r="N35" s="1056">
        <f t="shared" si="28"/>
        <v>0</v>
      </c>
      <c r="O35" s="73">
        <f t="shared" si="29"/>
        <v>0</v>
      </c>
      <c r="P35" s="62"/>
    </row>
    <row r="36" spans="1:16" s="59" customFormat="1" ht="18" hidden="1" customHeight="1" x14ac:dyDescent="0.2">
      <c r="A36" s="76" t="s">
        <v>155</v>
      </c>
      <c r="B36" s="334" t="s">
        <v>156</v>
      </c>
      <c r="C36" s="150" t="s">
        <v>151</v>
      </c>
      <c r="D36" s="842">
        <v>257.60000000000002</v>
      </c>
      <c r="E36" s="75"/>
      <c r="F36" s="75"/>
      <c r="G36" s="75"/>
      <c r="H36" s="75"/>
      <c r="I36" s="75"/>
      <c r="J36" s="618"/>
      <c r="K36" s="1054">
        <f t="shared" si="25"/>
        <v>0</v>
      </c>
      <c r="L36" s="1055">
        <f t="shared" si="26"/>
        <v>0</v>
      </c>
      <c r="M36" s="1055">
        <f t="shared" si="27"/>
        <v>0</v>
      </c>
      <c r="N36" s="1056">
        <f t="shared" si="28"/>
        <v>0</v>
      </c>
      <c r="O36" s="73">
        <f t="shared" si="29"/>
        <v>0</v>
      </c>
      <c r="P36" s="62"/>
    </row>
    <row r="37" spans="1:16" s="59" customFormat="1" ht="18" hidden="1" customHeight="1" x14ac:dyDescent="0.2">
      <c r="A37" s="76" t="s">
        <v>157</v>
      </c>
      <c r="B37" s="334" t="s">
        <v>158</v>
      </c>
      <c r="C37" s="150" t="s">
        <v>154</v>
      </c>
      <c r="D37" s="842">
        <v>128.80000000000001</v>
      </c>
      <c r="E37" s="75"/>
      <c r="F37" s="75"/>
      <c r="G37" s="75"/>
      <c r="H37" s="75"/>
      <c r="I37" s="75"/>
      <c r="J37" s="618"/>
      <c r="K37" s="1054">
        <f t="shared" si="25"/>
        <v>0</v>
      </c>
      <c r="L37" s="1055">
        <f t="shared" si="26"/>
        <v>0</v>
      </c>
      <c r="M37" s="1055">
        <f t="shared" si="27"/>
        <v>0</v>
      </c>
      <c r="N37" s="1056">
        <f t="shared" si="28"/>
        <v>0</v>
      </c>
      <c r="O37" s="73">
        <f t="shared" si="29"/>
        <v>0</v>
      </c>
      <c r="P37" s="62"/>
    </row>
    <row r="38" spans="1:16" ht="18" hidden="1" customHeight="1" x14ac:dyDescent="0.2">
      <c r="A38" s="309" t="s">
        <v>159</v>
      </c>
      <c r="B38" s="334" t="s">
        <v>160</v>
      </c>
      <c r="C38" s="334" t="s">
        <v>118</v>
      </c>
      <c r="D38" s="318">
        <v>140.08000000000001</v>
      </c>
      <c r="E38" s="75"/>
      <c r="F38" s="75"/>
      <c r="G38" s="75"/>
      <c r="H38" s="75"/>
      <c r="I38" s="75"/>
      <c r="J38" s="618"/>
      <c r="K38" s="806">
        <f>D38*G38*$C$5</f>
        <v>0</v>
      </c>
      <c r="L38" s="1055">
        <f t="shared" ref="L38:L69" si="30">H38*D38*$C$7</f>
        <v>0</v>
      </c>
      <c r="M38" s="1055">
        <f t="shared" ref="M38:M69" si="31">D38*I38*$C$6</f>
        <v>0</v>
      </c>
      <c r="N38" s="1056">
        <f t="shared" ref="N38:N69" si="32">D38*J38*$C$8</f>
        <v>0</v>
      </c>
      <c r="O38" s="73">
        <f t="shared" ref="O38:O69" si="33">SUM(K38:N38)</f>
        <v>0</v>
      </c>
      <c r="P38" s="53"/>
    </row>
    <row r="39" spans="1:16" ht="18" hidden="1" customHeight="1" x14ac:dyDescent="0.2">
      <c r="A39" s="309" t="s">
        <v>159</v>
      </c>
      <c r="B39" s="334" t="s">
        <v>161</v>
      </c>
      <c r="C39" s="334" t="s">
        <v>118</v>
      </c>
      <c r="D39" s="318">
        <v>70.61</v>
      </c>
      <c r="E39" s="75"/>
      <c r="F39" s="75"/>
      <c r="G39" s="75"/>
      <c r="H39" s="75"/>
      <c r="I39" s="75"/>
      <c r="J39" s="618"/>
      <c r="K39" s="806">
        <f>D39*G39*$C$5</f>
        <v>0</v>
      </c>
      <c r="L39" s="1055">
        <f t="shared" si="30"/>
        <v>0</v>
      </c>
      <c r="M39" s="1055">
        <f t="shared" si="31"/>
        <v>0</v>
      </c>
      <c r="N39" s="1056">
        <f t="shared" si="32"/>
        <v>0</v>
      </c>
      <c r="O39" s="73">
        <f t="shared" si="33"/>
        <v>0</v>
      </c>
      <c r="P39" s="53"/>
    </row>
    <row r="40" spans="1:16" ht="18" hidden="1" customHeight="1" x14ac:dyDescent="0.2">
      <c r="A40" s="309" t="s">
        <v>159</v>
      </c>
      <c r="B40" s="334" t="s">
        <v>162</v>
      </c>
      <c r="C40" s="334" t="s">
        <v>118</v>
      </c>
      <c r="D40" s="318">
        <v>139.13</v>
      </c>
      <c r="E40" s="75"/>
      <c r="F40" s="75"/>
      <c r="G40" s="75"/>
      <c r="H40" s="75"/>
      <c r="I40" s="75"/>
      <c r="J40" s="618"/>
      <c r="K40" s="806">
        <f>D40*G40*$C$5</f>
        <v>0</v>
      </c>
      <c r="L40" s="1055">
        <f t="shared" si="30"/>
        <v>0</v>
      </c>
      <c r="M40" s="1055">
        <f t="shared" si="31"/>
        <v>0</v>
      </c>
      <c r="N40" s="1056">
        <f t="shared" si="32"/>
        <v>0</v>
      </c>
      <c r="O40" s="73">
        <f t="shared" si="33"/>
        <v>0</v>
      </c>
      <c r="P40" s="53"/>
    </row>
    <row r="41" spans="1:16" ht="18" hidden="1" customHeight="1" x14ac:dyDescent="0.2">
      <c r="A41" s="307" t="s">
        <v>159</v>
      </c>
      <c r="B41" s="487" t="s">
        <v>163</v>
      </c>
      <c r="C41" s="487" t="s">
        <v>118</v>
      </c>
      <c r="D41" s="319">
        <v>155.4</v>
      </c>
      <c r="E41" s="94"/>
      <c r="F41" s="94"/>
      <c r="G41" s="94"/>
      <c r="H41" s="94"/>
      <c r="I41" s="94"/>
      <c r="J41" s="619"/>
      <c r="K41" s="806">
        <f>D41*G41*$N$5</f>
        <v>0</v>
      </c>
      <c r="L41" s="1055">
        <f t="shared" si="30"/>
        <v>0</v>
      </c>
      <c r="M41" s="1055">
        <f t="shared" si="31"/>
        <v>0</v>
      </c>
      <c r="N41" s="1056">
        <f t="shared" si="32"/>
        <v>0</v>
      </c>
      <c r="O41" s="73">
        <f t="shared" si="33"/>
        <v>0</v>
      </c>
      <c r="P41" s="53"/>
    </row>
    <row r="42" spans="1:16" ht="18" hidden="1" customHeight="1" x14ac:dyDescent="0.2">
      <c r="A42" s="309" t="s">
        <v>159</v>
      </c>
      <c r="B42" s="334" t="s">
        <v>164</v>
      </c>
      <c r="C42" s="334" t="s">
        <v>138</v>
      </c>
      <c r="D42" s="318">
        <v>179.68</v>
      </c>
      <c r="E42" s="75"/>
      <c r="F42" s="75"/>
      <c r="G42" s="75"/>
      <c r="H42" s="75"/>
      <c r="I42" s="75"/>
      <c r="J42" s="618"/>
      <c r="K42" s="806">
        <f t="shared" ref="K42:K73" si="34">D42*G42*$C$5</f>
        <v>0</v>
      </c>
      <c r="L42" s="1055">
        <f t="shared" si="30"/>
        <v>0</v>
      </c>
      <c r="M42" s="1055">
        <f t="shared" si="31"/>
        <v>0</v>
      </c>
      <c r="N42" s="1056">
        <f t="shared" si="32"/>
        <v>0</v>
      </c>
      <c r="O42" s="73">
        <f t="shared" si="33"/>
        <v>0</v>
      </c>
      <c r="P42" s="53"/>
    </row>
    <row r="43" spans="1:16" ht="18" hidden="1" customHeight="1" x14ac:dyDescent="0.2">
      <c r="A43" s="309" t="s">
        <v>165</v>
      </c>
      <c r="B43" s="150" t="s">
        <v>166</v>
      </c>
      <c r="C43" s="334" t="s">
        <v>118</v>
      </c>
      <c r="D43" s="318">
        <v>537.12</v>
      </c>
      <c r="E43" s="75"/>
      <c r="F43" s="75"/>
      <c r="G43" s="75"/>
      <c r="H43" s="75"/>
      <c r="I43" s="75"/>
      <c r="J43" s="618"/>
      <c r="K43" s="806">
        <f t="shared" si="34"/>
        <v>0</v>
      </c>
      <c r="L43" s="1055">
        <f t="shared" si="30"/>
        <v>0</v>
      </c>
      <c r="M43" s="1055">
        <f t="shared" si="31"/>
        <v>0</v>
      </c>
      <c r="N43" s="1056">
        <f t="shared" si="32"/>
        <v>0</v>
      </c>
      <c r="O43" s="73">
        <f t="shared" si="33"/>
        <v>0</v>
      </c>
      <c r="P43" s="53"/>
    </row>
    <row r="44" spans="1:16" ht="18" hidden="1" customHeight="1" x14ac:dyDescent="0.2">
      <c r="A44" s="309" t="s">
        <v>167</v>
      </c>
      <c r="B44" s="150" t="s">
        <v>166</v>
      </c>
      <c r="C44" s="334" t="s">
        <v>118</v>
      </c>
      <c r="D44" s="318">
        <v>48.34</v>
      </c>
      <c r="E44" s="75"/>
      <c r="F44" s="75"/>
      <c r="G44" s="75"/>
      <c r="H44" s="75"/>
      <c r="I44" s="75"/>
      <c r="J44" s="618"/>
      <c r="K44" s="806">
        <f t="shared" si="34"/>
        <v>0</v>
      </c>
      <c r="L44" s="1055">
        <f t="shared" si="30"/>
        <v>0</v>
      </c>
      <c r="M44" s="1055">
        <f t="shared" si="31"/>
        <v>0</v>
      </c>
      <c r="N44" s="1056">
        <f t="shared" si="32"/>
        <v>0</v>
      </c>
      <c r="O44" s="73">
        <f t="shared" si="33"/>
        <v>0</v>
      </c>
      <c r="P44" s="53"/>
    </row>
    <row r="45" spans="1:16" ht="18" hidden="1" customHeight="1" x14ac:dyDescent="0.2">
      <c r="A45" s="336" t="s">
        <v>168</v>
      </c>
      <c r="B45" s="150"/>
      <c r="C45" s="334" t="s">
        <v>118</v>
      </c>
      <c r="D45" s="388">
        <v>1783.21</v>
      </c>
      <c r="E45" s="75"/>
      <c r="F45" s="75"/>
      <c r="G45" s="75"/>
      <c r="H45" s="75"/>
      <c r="I45" s="75"/>
      <c r="J45" s="618"/>
      <c r="K45" s="806">
        <f t="shared" si="34"/>
        <v>0</v>
      </c>
      <c r="L45" s="1055">
        <f t="shared" si="30"/>
        <v>0</v>
      </c>
      <c r="M45" s="1055">
        <f t="shared" si="31"/>
        <v>0</v>
      </c>
      <c r="N45" s="1056">
        <f t="shared" si="32"/>
        <v>0</v>
      </c>
      <c r="O45" s="73">
        <f t="shared" si="33"/>
        <v>0</v>
      </c>
      <c r="P45" s="53"/>
    </row>
    <row r="46" spans="1:16" ht="18" customHeight="1" x14ac:dyDescent="0.2">
      <c r="A46" s="1128" t="s">
        <v>169</v>
      </c>
      <c r="B46" s="1138" t="s">
        <v>170</v>
      </c>
      <c r="C46" s="1139" t="s">
        <v>118</v>
      </c>
      <c r="D46" s="1140">
        <v>717.46</v>
      </c>
      <c r="E46" s="1120"/>
      <c r="F46" s="1120"/>
      <c r="G46" s="1120">
        <v>1</v>
      </c>
      <c r="H46" s="1120">
        <v>2</v>
      </c>
      <c r="I46" s="1120">
        <v>3</v>
      </c>
      <c r="J46" s="1122">
        <v>1</v>
      </c>
      <c r="K46" s="1141">
        <f t="shared" si="34"/>
        <v>107.619</v>
      </c>
      <c r="L46" s="1142">
        <f t="shared" si="30"/>
        <v>143.49200000000002</v>
      </c>
      <c r="M46" s="1142">
        <f t="shared" si="31"/>
        <v>64.571399999999997</v>
      </c>
      <c r="N46" s="1143">
        <f t="shared" si="32"/>
        <v>258.28559999999999</v>
      </c>
      <c r="O46" s="1144">
        <f t="shared" si="33"/>
        <v>573.96800000000007</v>
      </c>
      <c r="P46" s="53"/>
    </row>
    <row r="47" spans="1:16" ht="18" hidden="1" customHeight="1" x14ac:dyDescent="0.2">
      <c r="A47" s="336" t="s">
        <v>171</v>
      </c>
      <c r="B47" s="389" t="s">
        <v>170</v>
      </c>
      <c r="C47" s="334" t="s">
        <v>118</v>
      </c>
      <c r="D47" s="321">
        <v>69.39</v>
      </c>
      <c r="E47" s="75"/>
      <c r="F47" s="75"/>
      <c r="G47" s="75"/>
      <c r="H47" s="75"/>
      <c r="I47" s="75"/>
      <c r="J47" s="618"/>
      <c r="K47" s="806">
        <f t="shared" si="34"/>
        <v>0</v>
      </c>
      <c r="L47" s="1055">
        <f t="shared" si="30"/>
        <v>0</v>
      </c>
      <c r="M47" s="1055">
        <f t="shared" si="31"/>
        <v>0</v>
      </c>
      <c r="N47" s="1056">
        <f t="shared" si="32"/>
        <v>0</v>
      </c>
      <c r="O47" s="73">
        <f t="shared" si="33"/>
        <v>0</v>
      </c>
      <c r="P47" s="53"/>
    </row>
    <row r="48" spans="1:16" ht="18" hidden="1" customHeight="1" x14ac:dyDescent="0.2">
      <c r="A48" s="336" t="s">
        <v>172</v>
      </c>
      <c r="B48" s="389" t="s">
        <v>170</v>
      </c>
      <c r="C48" s="334" t="s">
        <v>118</v>
      </c>
      <c r="D48" s="321">
        <v>51.01</v>
      </c>
      <c r="E48" s="75"/>
      <c r="F48" s="75"/>
      <c r="G48" s="75"/>
      <c r="H48" s="75"/>
      <c r="I48" s="75"/>
      <c r="J48" s="618"/>
      <c r="K48" s="806">
        <f t="shared" si="34"/>
        <v>0</v>
      </c>
      <c r="L48" s="1055">
        <f t="shared" si="30"/>
        <v>0</v>
      </c>
      <c r="M48" s="1055">
        <f t="shared" si="31"/>
        <v>0</v>
      </c>
      <c r="N48" s="1056">
        <f t="shared" si="32"/>
        <v>0</v>
      </c>
      <c r="O48" s="73">
        <f t="shared" si="33"/>
        <v>0</v>
      </c>
      <c r="P48" s="53"/>
    </row>
    <row r="49" spans="1:16" ht="18" hidden="1" customHeight="1" x14ac:dyDescent="0.2">
      <c r="A49" s="336" t="s">
        <v>173</v>
      </c>
      <c r="B49" s="389" t="s">
        <v>170</v>
      </c>
      <c r="C49" s="334" t="s">
        <v>118</v>
      </c>
      <c r="D49" s="321">
        <v>321.06</v>
      </c>
      <c r="E49" s="75"/>
      <c r="F49" s="75"/>
      <c r="G49" s="75"/>
      <c r="H49" s="75"/>
      <c r="I49" s="75"/>
      <c r="J49" s="618"/>
      <c r="K49" s="806">
        <f t="shared" si="34"/>
        <v>0</v>
      </c>
      <c r="L49" s="1055">
        <f t="shared" si="30"/>
        <v>0</v>
      </c>
      <c r="M49" s="1055">
        <f t="shared" si="31"/>
        <v>0</v>
      </c>
      <c r="N49" s="1056">
        <f t="shared" si="32"/>
        <v>0</v>
      </c>
      <c r="O49" s="73">
        <f t="shared" si="33"/>
        <v>0</v>
      </c>
      <c r="P49" s="53"/>
    </row>
    <row r="50" spans="1:16" ht="18" hidden="1" customHeight="1" x14ac:dyDescent="0.2">
      <c r="A50" s="336" t="s">
        <v>174</v>
      </c>
      <c r="B50" s="389" t="s">
        <v>170</v>
      </c>
      <c r="C50" s="334" t="s">
        <v>118</v>
      </c>
      <c r="D50" s="321">
        <v>329.76</v>
      </c>
      <c r="E50" s="75"/>
      <c r="F50" s="75"/>
      <c r="G50" s="75"/>
      <c r="H50" s="75"/>
      <c r="I50" s="75"/>
      <c r="J50" s="618"/>
      <c r="K50" s="806">
        <f t="shared" si="34"/>
        <v>0</v>
      </c>
      <c r="L50" s="1055">
        <f t="shared" si="30"/>
        <v>0</v>
      </c>
      <c r="M50" s="1055">
        <f t="shared" si="31"/>
        <v>0</v>
      </c>
      <c r="N50" s="1056">
        <f t="shared" si="32"/>
        <v>0</v>
      </c>
      <c r="O50" s="73">
        <f t="shared" si="33"/>
        <v>0</v>
      </c>
      <c r="P50" s="53"/>
    </row>
    <row r="51" spans="1:16" ht="18" hidden="1" customHeight="1" x14ac:dyDescent="0.2">
      <c r="A51" s="336" t="s">
        <v>175</v>
      </c>
      <c r="B51" s="389" t="s">
        <v>170</v>
      </c>
      <c r="C51" s="334" t="s">
        <v>118</v>
      </c>
      <c r="D51" s="321">
        <v>294.52999999999997</v>
      </c>
      <c r="E51" s="75"/>
      <c r="F51" s="75"/>
      <c r="G51" s="75"/>
      <c r="H51" s="75"/>
      <c r="I51" s="75"/>
      <c r="J51" s="618"/>
      <c r="K51" s="806">
        <f t="shared" si="34"/>
        <v>0</v>
      </c>
      <c r="L51" s="1055">
        <f t="shared" si="30"/>
        <v>0</v>
      </c>
      <c r="M51" s="1055">
        <f t="shared" si="31"/>
        <v>0</v>
      </c>
      <c r="N51" s="1056">
        <f t="shared" si="32"/>
        <v>0</v>
      </c>
      <c r="O51" s="73">
        <f t="shared" si="33"/>
        <v>0</v>
      </c>
      <c r="P51" s="53"/>
    </row>
    <row r="52" spans="1:16" ht="18" hidden="1" customHeight="1" x14ac:dyDescent="0.2">
      <c r="A52" s="336" t="s">
        <v>176</v>
      </c>
      <c r="B52" s="389"/>
      <c r="C52" s="334" t="s">
        <v>126</v>
      </c>
      <c r="D52" s="321">
        <v>212.89</v>
      </c>
      <c r="E52" s="75"/>
      <c r="F52" s="75"/>
      <c r="G52" s="75"/>
      <c r="H52" s="75"/>
      <c r="I52" s="75"/>
      <c r="J52" s="618"/>
      <c r="K52" s="806">
        <f t="shared" si="34"/>
        <v>0</v>
      </c>
      <c r="L52" s="1055">
        <f t="shared" si="30"/>
        <v>0</v>
      </c>
      <c r="M52" s="1055">
        <f t="shared" si="31"/>
        <v>0</v>
      </c>
      <c r="N52" s="1056">
        <f t="shared" si="32"/>
        <v>0</v>
      </c>
      <c r="O52" s="73">
        <f t="shared" si="33"/>
        <v>0</v>
      </c>
      <c r="P52" s="53"/>
    </row>
    <row r="53" spans="1:16" ht="18" customHeight="1" x14ac:dyDescent="0.2">
      <c r="A53" s="336" t="s">
        <v>177</v>
      </c>
      <c r="B53" s="389"/>
      <c r="C53" s="334" t="s">
        <v>126</v>
      </c>
      <c r="D53" s="321">
        <v>108.44</v>
      </c>
      <c r="E53" s="75"/>
      <c r="F53" s="75"/>
      <c r="G53" s="75">
        <v>1</v>
      </c>
      <c r="H53" s="75">
        <v>2</v>
      </c>
      <c r="I53" s="75">
        <v>3</v>
      </c>
      <c r="J53" s="618">
        <v>1</v>
      </c>
      <c r="K53" s="806">
        <f t="shared" si="34"/>
        <v>16.265999999999998</v>
      </c>
      <c r="L53" s="1055">
        <f t="shared" si="30"/>
        <v>21.688000000000002</v>
      </c>
      <c r="M53" s="1055">
        <f t="shared" si="31"/>
        <v>9.7595999999999989</v>
      </c>
      <c r="N53" s="1056">
        <f t="shared" si="32"/>
        <v>39.038399999999996</v>
      </c>
      <c r="O53" s="73">
        <f t="shared" si="33"/>
        <v>86.751999999999995</v>
      </c>
      <c r="P53" s="53"/>
    </row>
    <row r="54" spans="1:16" ht="18" customHeight="1" x14ac:dyDescent="0.2">
      <c r="A54" s="336" t="s">
        <v>178</v>
      </c>
      <c r="B54" s="389"/>
      <c r="C54" s="334" t="s">
        <v>126</v>
      </c>
      <c r="D54" s="321">
        <v>108.63</v>
      </c>
      <c r="E54" s="75"/>
      <c r="F54" s="75"/>
      <c r="G54" s="75">
        <v>1</v>
      </c>
      <c r="H54" s="75">
        <v>2</v>
      </c>
      <c r="I54" s="75">
        <v>3</v>
      </c>
      <c r="J54" s="618">
        <v>1</v>
      </c>
      <c r="K54" s="806">
        <f t="shared" si="34"/>
        <v>16.294499999999999</v>
      </c>
      <c r="L54" s="1055">
        <f t="shared" si="30"/>
        <v>21.725999999999999</v>
      </c>
      <c r="M54" s="1055">
        <f t="shared" si="31"/>
        <v>9.7766999999999999</v>
      </c>
      <c r="N54" s="1056">
        <f t="shared" si="32"/>
        <v>39.1068</v>
      </c>
      <c r="O54" s="73">
        <f t="shared" si="33"/>
        <v>86.903999999999996</v>
      </c>
      <c r="P54" s="53"/>
    </row>
    <row r="55" spans="1:16" ht="18" hidden="1" customHeight="1" x14ac:dyDescent="0.2">
      <c r="A55" s="336" t="s">
        <v>179</v>
      </c>
      <c r="B55" s="389"/>
      <c r="C55" s="334" t="s">
        <v>126</v>
      </c>
      <c r="D55" s="321">
        <v>108.56</v>
      </c>
      <c r="E55" s="75"/>
      <c r="F55" s="75"/>
      <c r="G55" s="75">
        <v>1</v>
      </c>
      <c r="H55" s="75">
        <v>2</v>
      </c>
      <c r="I55" s="75">
        <v>3</v>
      </c>
      <c r="J55" s="618">
        <v>1</v>
      </c>
      <c r="K55" s="806">
        <f t="shared" si="34"/>
        <v>16.283999999999999</v>
      </c>
      <c r="L55" s="1055">
        <f t="shared" si="30"/>
        <v>21.712000000000003</v>
      </c>
      <c r="M55" s="1055">
        <f t="shared" si="31"/>
        <v>9.7704000000000004</v>
      </c>
      <c r="N55" s="1056">
        <f t="shared" si="32"/>
        <v>39.081600000000002</v>
      </c>
      <c r="O55" s="73">
        <f t="shared" si="33"/>
        <v>86.848000000000013</v>
      </c>
      <c r="P55" s="53"/>
    </row>
    <row r="56" spans="1:16" ht="18" customHeight="1" x14ac:dyDescent="0.2">
      <c r="A56" s="336" t="s">
        <v>180</v>
      </c>
      <c r="B56" s="389"/>
      <c r="C56" s="334" t="s">
        <v>138</v>
      </c>
      <c r="D56" s="321">
        <v>1527.57</v>
      </c>
      <c r="E56" s="75"/>
      <c r="F56" s="75"/>
      <c r="G56" s="75">
        <v>1</v>
      </c>
      <c r="H56" s="75">
        <v>2</v>
      </c>
      <c r="I56" s="75">
        <v>3</v>
      </c>
      <c r="J56" s="618">
        <v>1</v>
      </c>
      <c r="K56" s="806">
        <f t="shared" si="34"/>
        <v>229.13549999999998</v>
      </c>
      <c r="L56" s="1055">
        <f t="shared" si="30"/>
        <v>305.51400000000001</v>
      </c>
      <c r="M56" s="1055">
        <f t="shared" si="31"/>
        <v>137.4813</v>
      </c>
      <c r="N56" s="1056">
        <f t="shared" si="32"/>
        <v>549.9251999999999</v>
      </c>
      <c r="O56" s="73">
        <f t="shared" si="33"/>
        <v>1222.056</v>
      </c>
      <c r="P56" s="53"/>
    </row>
    <row r="57" spans="1:16" ht="18" customHeight="1" x14ac:dyDescent="0.2">
      <c r="A57" s="336" t="s">
        <v>181</v>
      </c>
      <c r="B57" s="389" t="s">
        <v>170</v>
      </c>
      <c r="C57" s="334" t="s">
        <v>138</v>
      </c>
      <c r="D57" s="321">
        <v>803.03</v>
      </c>
      <c r="E57" s="75"/>
      <c r="F57" s="75"/>
      <c r="G57" s="75">
        <v>1</v>
      </c>
      <c r="H57" s="75">
        <v>2</v>
      </c>
      <c r="I57" s="75">
        <v>3</v>
      </c>
      <c r="J57" s="618">
        <v>1</v>
      </c>
      <c r="K57" s="806">
        <f t="shared" si="34"/>
        <v>120.4545</v>
      </c>
      <c r="L57" s="1055">
        <f t="shared" si="30"/>
        <v>160.60599999999999</v>
      </c>
      <c r="M57" s="1055">
        <f t="shared" si="31"/>
        <v>72.2727</v>
      </c>
      <c r="N57" s="1056">
        <f t="shared" si="32"/>
        <v>289.0908</v>
      </c>
      <c r="O57" s="73">
        <f t="shared" si="33"/>
        <v>642.42399999999998</v>
      </c>
      <c r="P57" s="53"/>
    </row>
    <row r="58" spans="1:16" ht="18" hidden="1" customHeight="1" x14ac:dyDescent="0.2">
      <c r="A58" s="336" t="s">
        <v>171</v>
      </c>
      <c r="B58" s="389" t="s">
        <v>170</v>
      </c>
      <c r="C58" s="334" t="s">
        <v>138</v>
      </c>
      <c r="D58" s="321">
        <v>59.19</v>
      </c>
      <c r="E58" s="75"/>
      <c r="F58" s="75"/>
      <c r="G58" s="75">
        <v>1</v>
      </c>
      <c r="H58" s="75">
        <v>2</v>
      </c>
      <c r="I58" s="75">
        <v>3</v>
      </c>
      <c r="J58" s="618">
        <v>1</v>
      </c>
      <c r="K58" s="806">
        <f t="shared" si="34"/>
        <v>8.8784999999999989</v>
      </c>
      <c r="L58" s="1055">
        <f t="shared" si="30"/>
        <v>11.838000000000001</v>
      </c>
      <c r="M58" s="1055">
        <f t="shared" si="31"/>
        <v>5.3270999999999997</v>
      </c>
      <c r="N58" s="1056">
        <f t="shared" si="32"/>
        <v>21.308399999999999</v>
      </c>
      <c r="O58" s="73">
        <f t="shared" si="33"/>
        <v>47.351999999999997</v>
      </c>
      <c r="P58" s="53"/>
    </row>
    <row r="59" spans="1:16" ht="18" hidden="1" customHeight="1" x14ac:dyDescent="0.2">
      <c r="A59" s="336" t="s">
        <v>172</v>
      </c>
      <c r="B59" s="389" t="s">
        <v>170</v>
      </c>
      <c r="C59" s="334" t="s">
        <v>138</v>
      </c>
      <c r="D59" s="321">
        <v>36.67</v>
      </c>
      <c r="E59" s="75"/>
      <c r="F59" s="75"/>
      <c r="G59" s="75">
        <v>1</v>
      </c>
      <c r="H59" s="75">
        <v>2</v>
      </c>
      <c r="I59" s="75">
        <v>3</v>
      </c>
      <c r="J59" s="618">
        <v>1</v>
      </c>
      <c r="K59" s="806">
        <f t="shared" si="34"/>
        <v>5.5004999999999997</v>
      </c>
      <c r="L59" s="1055">
        <f t="shared" si="30"/>
        <v>7.3340000000000005</v>
      </c>
      <c r="M59" s="1055">
        <f t="shared" si="31"/>
        <v>3.3003</v>
      </c>
      <c r="N59" s="1056">
        <f t="shared" si="32"/>
        <v>13.2012</v>
      </c>
      <c r="O59" s="73">
        <f t="shared" si="33"/>
        <v>29.335999999999999</v>
      </c>
      <c r="P59" s="53"/>
    </row>
    <row r="60" spans="1:16" ht="18" customHeight="1" x14ac:dyDescent="0.2">
      <c r="A60" s="336" t="s">
        <v>182</v>
      </c>
      <c r="B60" s="389" t="s">
        <v>170</v>
      </c>
      <c r="C60" s="334" t="s">
        <v>138</v>
      </c>
      <c r="D60" s="321">
        <v>189.78</v>
      </c>
      <c r="E60" s="75"/>
      <c r="F60" s="75"/>
      <c r="G60" s="75">
        <v>1</v>
      </c>
      <c r="H60" s="75">
        <v>2</v>
      </c>
      <c r="I60" s="75">
        <v>3</v>
      </c>
      <c r="J60" s="618">
        <v>1</v>
      </c>
      <c r="K60" s="806">
        <f t="shared" si="34"/>
        <v>28.466999999999999</v>
      </c>
      <c r="L60" s="1055">
        <f t="shared" si="30"/>
        <v>37.956000000000003</v>
      </c>
      <c r="M60" s="1055">
        <f t="shared" si="31"/>
        <v>17.080200000000001</v>
      </c>
      <c r="N60" s="1056">
        <f t="shared" si="32"/>
        <v>68.320799999999991</v>
      </c>
      <c r="O60" s="73">
        <f t="shared" si="33"/>
        <v>151.82400000000001</v>
      </c>
      <c r="P60" s="53"/>
    </row>
    <row r="61" spans="1:16" ht="18" customHeight="1" x14ac:dyDescent="0.2">
      <c r="A61" s="336" t="s">
        <v>183</v>
      </c>
      <c r="B61" s="389" t="s">
        <v>170</v>
      </c>
      <c r="C61" s="334" t="s">
        <v>138</v>
      </c>
      <c r="D61" s="321">
        <v>198.07</v>
      </c>
      <c r="E61" s="75"/>
      <c r="F61" s="75"/>
      <c r="G61" s="75">
        <v>1</v>
      </c>
      <c r="H61" s="75">
        <v>2</v>
      </c>
      <c r="I61" s="75">
        <v>3</v>
      </c>
      <c r="J61" s="618">
        <v>1</v>
      </c>
      <c r="K61" s="806">
        <f t="shared" si="34"/>
        <v>29.710499999999996</v>
      </c>
      <c r="L61" s="1055">
        <f t="shared" si="30"/>
        <v>39.614000000000004</v>
      </c>
      <c r="M61" s="1055">
        <f t="shared" si="31"/>
        <v>17.8263</v>
      </c>
      <c r="N61" s="1056">
        <f t="shared" si="32"/>
        <v>71.305199999999999</v>
      </c>
      <c r="O61" s="73">
        <f t="shared" si="33"/>
        <v>158.45600000000002</v>
      </c>
      <c r="P61" s="53"/>
    </row>
    <row r="62" spans="1:16" ht="18" hidden="1" customHeight="1" x14ac:dyDescent="0.2">
      <c r="A62" s="336" t="s">
        <v>184</v>
      </c>
      <c r="B62" s="389" t="s">
        <v>170</v>
      </c>
      <c r="C62" s="334" t="s">
        <v>138</v>
      </c>
      <c r="D62" s="321">
        <v>182.39</v>
      </c>
      <c r="E62" s="75"/>
      <c r="F62" s="75"/>
      <c r="G62" s="75"/>
      <c r="H62" s="75"/>
      <c r="I62" s="75"/>
      <c r="J62" s="618"/>
      <c r="K62" s="806">
        <f t="shared" si="34"/>
        <v>0</v>
      </c>
      <c r="L62" s="1055">
        <f t="shared" si="30"/>
        <v>0</v>
      </c>
      <c r="M62" s="1055">
        <f t="shared" si="31"/>
        <v>0</v>
      </c>
      <c r="N62" s="1056">
        <f t="shared" si="32"/>
        <v>0</v>
      </c>
      <c r="O62" s="73">
        <f t="shared" si="33"/>
        <v>0</v>
      </c>
      <c r="P62" s="53"/>
    </row>
    <row r="63" spans="1:16" ht="24" hidden="1" x14ac:dyDescent="0.2">
      <c r="A63" s="390" t="s">
        <v>185</v>
      </c>
      <c r="B63" s="389" t="s">
        <v>170</v>
      </c>
      <c r="C63" s="334" t="s">
        <v>138</v>
      </c>
      <c r="D63" s="321">
        <v>58.44</v>
      </c>
      <c r="E63" s="75"/>
      <c r="F63" s="75"/>
      <c r="G63" s="75"/>
      <c r="H63" s="75"/>
      <c r="I63" s="75"/>
      <c r="J63" s="618"/>
      <c r="K63" s="806">
        <f t="shared" si="34"/>
        <v>0</v>
      </c>
      <c r="L63" s="1055">
        <f t="shared" si="30"/>
        <v>0</v>
      </c>
      <c r="M63" s="1055">
        <f t="shared" si="31"/>
        <v>0</v>
      </c>
      <c r="N63" s="1056">
        <f t="shared" si="32"/>
        <v>0</v>
      </c>
      <c r="O63" s="73">
        <f t="shared" si="33"/>
        <v>0</v>
      </c>
      <c r="P63" s="53"/>
    </row>
    <row r="64" spans="1:16" ht="18" hidden="1" customHeight="1" x14ac:dyDescent="0.2">
      <c r="A64" s="390" t="s">
        <v>186</v>
      </c>
      <c r="B64" s="389" t="s">
        <v>170</v>
      </c>
      <c r="C64" s="334" t="s">
        <v>147</v>
      </c>
      <c r="D64" s="321">
        <v>84.16</v>
      </c>
      <c r="E64" s="75"/>
      <c r="F64" s="75"/>
      <c r="G64" s="75"/>
      <c r="H64" s="75"/>
      <c r="I64" s="75"/>
      <c r="J64" s="618"/>
      <c r="K64" s="806">
        <f t="shared" si="34"/>
        <v>0</v>
      </c>
      <c r="L64" s="1055">
        <f t="shared" si="30"/>
        <v>0</v>
      </c>
      <c r="M64" s="1055">
        <f t="shared" si="31"/>
        <v>0</v>
      </c>
      <c r="N64" s="1056">
        <f t="shared" si="32"/>
        <v>0</v>
      </c>
      <c r="O64" s="73">
        <f t="shared" si="33"/>
        <v>0</v>
      </c>
      <c r="P64" s="53"/>
    </row>
    <row r="65" spans="1:16" ht="18" hidden="1" customHeight="1" x14ac:dyDescent="0.2">
      <c r="A65" s="390" t="s">
        <v>187</v>
      </c>
      <c r="B65" s="389" t="s">
        <v>170</v>
      </c>
      <c r="C65" s="334" t="s">
        <v>147</v>
      </c>
      <c r="D65" s="321">
        <v>72.3</v>
      </c>
      <c r="E65" s="75"/>
      <c r="F65" s="75"/>
      <c r="G65" s="75"/>
      <c r="H65" s="75"/>
      <c r="I65" s="75"/>
      <c r="J65" s="618"/>
      <c r="K65" s="806">
        <f t="shared" si="34"/>
        <v>0</v>
      </c>
      <c r="L65" s="1055">
        <f t="shared" si="30"/>
        <v>0</v>
      </c>
      <c r="M65" s="1055">
        <f t="shared" si="31"/>
        <v>0</v>
      </c>
      <c r="N65" s="1056">
        <f t="shared" si="32"/>
        <v>0</v>
      </c>
      <c r="O65" s="73">
        <f t="shared" si="33"/>
        <v>0</v>
      </c>
    </row>
    <row r="66" spans="1:16" ht="18" customHeight="1" x14ac:dyDescent="0.2">
      <c r="A66" s="390" t="s">
        <v>188</v>
      </c>
      <c r="B66" s="389" t="s">
        <v>170</v>
      </c>
      <c r="C66" s="334" t="s">
        <v>147</v>
      </c>
      <c r="D66" s="321">
        <v>121.85</v>
      </c>
      <c r="E66" s="75"/>
      <c r="F66" s="75"/>
      <c r="G66" s="1145">
        <v>1</v>
      </c>
      <c r="H66" s="75"/>
      <c r="I66" s="75"/>
      <c r="J66" s="618">
        <v>1</v>
      </c>
      <c r="K66" s="806">
        <f t="shared" si="34"/>
        <v>18.2775</v>
      </c>
      <c r="L66" s="1055">
        <f t="shared" si="30"/>
        <v>0</v>
      </c>
      <c r="M66" s="1055">
        <f t="shared" si="31"/>
        <v>0</v>
      </c>
      <c r="N66" s="1056">
        <f t="shared" si="32"/>
        <v>43.866</v>
      </c>
      <c r="O66" s="73">
        <f t="shared" si="33"/>
        <v>62.143500000000003</v>
      </c>
      <c r="P66" s="1147" t="s">
        <v>1244</v>
      </c>
    </row>
    <row r="67" spans="1:16" ht="18" customHeight="1" x14ac:dyDescent="0.2">
      <c r="A67" s="390" t="s">
        <v>189</v>
      </c>
      <c r="B67" s="389" t="s">
        <v>170</v>
      </c>
      <c r="C67" s="334" t="s">
        <v>147</v>
      </c>
      <c r="D67" s="321">
        <v>57.93</v>
      </c>
      <c r="E67" s="75"/>
      <c r="F67" s="75"/>
      <c r="G67" s="1146">
        <v>1</v>
      </c>
      <c r="H67" s="75"/>
      <c r="I67" s="75"/>
      <c r="J67" s="618">
        <v>1</v>
      </c>
      <c r="K67" s="806">
        <f>D67*G66*$C$5</f>
        <v>8.6894999999999989</v>
      </c>
      <c r="L67" s="1055">
        <f t="shared" si="30"/>
        <v>0</v>
      </c>
      <c r="M67" s="1055">
        <f t="shared" si="31"/>
        <v>0</v>
      </c>
      <c r="N67" s="1056">
        <f t="shared" si="32"/>
        <v>20.854800000000001</v>
      </c>
      <c r="O67" s="73">
        <f t="shared" si="33"/>
        <v>29.5443</v>
      </c>
      <c r="P67" s="1147" t="s">
        <v>1244</v>
      </c>
    </row>
    <row r="68" spans="1:16" ht="18" customHeight="1" x14ac:dyDescent="0.2">
      <c r="A68" s="390" t="s">
        <v>190</v>
      </c>
      <c r="B68" s="389"/>
      <c r="C68" s="334" t="s">
        <v>191</v>
      </c>
      <c r="D68" s="321">
        <v>182.9</v>
      </c>
      <c r="E68" s="75"/>
      <c r="F68" s="75"/>
      <c r="G68" s="1145">
        <v>1</v>
      </c>
      <c r="H68" s="75"/>
      <c r="I68" s="75"/>
      <c r="J68" s="618">
        <v>1</v>
      </c>
      <c r="K68" s="806">
        <f t="shared" si="34"/>
        <v>27.434999999999999</v>
      </c>
      <c r="L68" s="1055">
        <f t="shared" si="30"/>
        <v>0</v>
      </c>
      <c r="M68" s="1055">
        <f t="shared" si="31"/>
        <v>0</v>
      </c>
      <c r="N68" s="1056">
        <f t="shared" si="32"/>
        <v>65.843999999999994</v>
      </c>
      <c r="O68" s="73">
        <f t="shared" si="33"/>
        <v>93.278999999999996</v>
      </c>
      <c r="P68" s="1147" t="s">
        <v>1244</v>
      </c>
    </row>
    <row r="69" spans="1:16" ht="18" hidden="1" customHeight="1" x14ac:dyDescent="0.2">
      <c r="A69" s="309" t="s">
        <v>192</v>
      </c>
      <c r="B69" s="334" t="s">
        <v>193</v>
      </c>
      <c r="C69" s="334" t="s">
        <v>118</v>
      </c>
      <c r="D69" s="318">
        <v>59.13</v>
      </c>
      <c r="E69" s="75"/>
      <c r="F69" s="75"/>
      <c r="G69" s="75"/>
      <c r="H69" s="75"/>
      <c r="I69" s="75"/>
      <c r="J69" s="618"/>
      <c r="K69" s="806">
        <f t="shared" si="34"/>
        <v>0</v>
      </c>
      <c r="L69" s="1055">
        <f t="shared" si="30"/>
        <v>0</v>
      </c>
      <c r="M69" s="1055">
        <f t="shared" si="31"/>
        <v>0</v>
      </c>
      <c r="N69" s="1056">
        <f t="shared" si="32"/>
        <v>0</v>
      </c>
      <c r="O69" s="73">
        <f t="shared" si="33"/>
        <v>0</v>
      </c>
      <c r="P69" s="53"/>
    </row>
    <row r="70" spans="1:16" ht="18" hidden="1" customHeight="1" x14ac:dyDescent="0.2">
      <c r="A70" s="309" t="s">
        <v>194</v>
      </c>
      <c r="B70" s="150" t="s">
        <v>195</v>
      </c>
      <c r="C70" s="150" t="s">
        <v>196</v>
      </c>
      <c r="D70" s="318">
        <v>527.89</v>
      </c>
      <c r="E70" s="75"/>
      <c r="F70" s="75"/>
      <c r="G70" s="75"/>
      <c r="H70" s="75"/>
      <c r="I70" s="75"/>
      <c r="J70" s="618"/>
      <c r="K70" s="806">
        <f t="shared" si="34"/>
        <v>0</v>
      </c>
      <c r="L70" s="1055">
        <f t="shared" ref="L70:L91" si="35">H70*D70*$C$7</f>
        <v>0</v>
      </c>
      <c r="M70" s="1055">
        <f t="shared" ref="M70:M91" si="36">D70*I70*$C$6</f>
        <v>0</v>
      </c>
      <c r="N70" s="1056">
        <f t="shared" ref="N70:N91" si="37">D70*J70*$C$8</f>
        <v>0</v>
      </c>
      <c r="O70" s="73">
        <f t="shared" ref="O70:O91" si="38">SUM(K70:N70)</f>
        <v>0</v>
      </c>
      <c r="P70" s="53"/>
    </row>
    <row r="71" spans="1:16" ht="18" hidden="1" customHeight="1" x14ac:dyDescent="0.2">
      <c r="A71" s="309" t="s">
        <v>167</v>
      </c>
      <c r="B71" s="150" t="s">
        <v>195</v>
      </c>
      <c r="C71" s="150" t="s">
        <v>118</v>
      </c>
      <c r="D71" s="318">
        <v>114.15</v>
      </c>
      <c r="E71" s="75"/>
      <c r="F71" s="75"/>
      <c r="G71" s="75"/>
      <c r="H71" s="75"/>
      <c r="I71" s="75"/>
      <c r="J71" s="618"/>
      <c r="K71" s="806">
        <f t="shared" si="34"/>
        <v>0</v>
      </c>
      <c r="L71" s="1055">
        <f t="shared" si="35"/>
        <v>0</v>
      </c>
      <c r="M71" s="1055">
        <f t="shared" si="36"/>
        <v>0</v>
      </c>
      <c r="N71" s="1056">
        <f t="shared" si="37"/>
        <v>0</v>
      </c>
      <c r="O71" s="73">
        <f t="shared" si="38"/>
        <v>0</v>
      </c>
      <c r="P71" s="53"/>
    </row>
    <row r="72" spans="1:16" ht="18" hidden="1" customHeight="1" x14ac:dyDescent="0.2">
      <c r="A72" s="309" t="s">
        <v>197</v>
      </c>
      <c r="B72" s="150" t="s">
        <v>195</v>
      </c>
      <c r="C72" s="150" t="s">
        <v>118</v>
      </c>
      <c r="D72" s="318">
        <v>685.05</v>
      </c>
      <c r="E72" s="75"/>
      <c r="F72" s="75"/>
      <c r="G72" s="75"/>
      <c r="H72" s="75"/>
      <c r="I72" s="75"/>
      <c r="J72" s="618"/>
      <c r="K72" s="806">
        <f t="shared" si="34"/>
        <v>0</v>
      </c>
      <c r="L72" s="1055">
        <f t="shared" si="35"/>
        <v>0</v>
      </c>
      <c r="M72" s="1055">
        <f t="shared" si="36"/>
        <v>0</v>
      </c>
      <c r="N72" s="1056">
        <f t="shared" si="37"/>
        <v>0</v>
      </c>
      <c r="O72" s="73">
        <f t="shared" si="38"/>
        <v>0</v>
      </c>
      <c r="P72" s="53"/>
    </row>
    <row r="73" spans="1:16" ht="18" hidden="1" customHeight="1" x14ac:dyDescent="0.2">
      <c r="A73" s="336" t="s">
        <v>198</v>
      </c>
      <c r="B73" s="334" t="s">
        <v>195</v>
      </c>
      <c r="C73" s="334" t="s">
        <v>118</v>
      </c>
      <c r="D73" s="318">
        <v>1323.89</v>
      </c>
      <c r="E73" s="75"/>
      <c r="F73" s="75"/>
      <c r="G73" s="75"/>
      <c r="H73" s="75"/>
      <c r="I73" s="75"/>
      <c r="J73" s="618"/>
      <c r="K73" s="806">
        <f t="shared" si="34"/>
        <v>0</v>
      </c>
      <c r="L73" s="1055">
        <f t="shared" si="35"/>
        <v>0</v>
      </c>
      <c r="M73" s="1055">
        <f t="shared" si="36"/>
        <v>0</v>
      </c>
      <c r="N73" s="1056">
        <f t="shared" si="37"/>
        <v>0</v>
      </c>
      <c r="O73" s="73">
        <f t="shared" si="38"/>
        <v>0</v>
      </c>
      <c r="P73" s="53"/>
    </row>
    <row r="74" spans="1:16" ht="18" hidden="1" customHeight="1" x14ac:dyDescent="0.2">
      <c r="A74" s="309" t="s">
        <v>199</v>
      </c>
      <c r="B74" s="150" t="s">
        <v>195</v>
      </c>
      <c r="C74" s="150" t="s">
        <v>126</v>
      </c>
      <c r="D74" s="318">
        <v>407.26</v>
      </c>
      <c r="E74" s="75"/>
      <c r="F74" s="75"/>
      <c r="G74" s="75"/>
      <c r="H74" s="75"/>
      <c r="I74" s="75"/>
      <c r="J74" s="618"/>
      <c r="K74" s="806">
        <f t="shared" ref="K74:K91" si="39">D74*G74*$C$5</f>
        <v>0</v>
      </c>
      <c r="L74" s="1055">
        <f t="shared" si="35"/>
        <v>0</v>
      </c>
      <c r="M74" s="1055">
        <f t="shared" si="36"/>
        <v>0</v>
      </c>
      <c r="N74" s="1056">
        <f t="shared" si="37"/>
        <v>0</v>
      </c>
      <c r="O74" s="73">
        <f t="shared" si="38"/>
        <v>0</v>
      </c>
      <c r="P74" s="53"/>
    </row>
    <row r="75" spans="1:16" ht="18" hidden="1" customHeight="1" x14ac:dyDescent="0.2">
      <c r="A75" s="309" t="s">
        <v>200</v>
      </c>
      <c r="B75" s="334" t="s">
        <v>201</v>
      </c>
      <c r="C75" s="150" t="s">
        <v>138</v>
      </c>
      <c r="D75" s="318">
        <v>638.54</v>
      </c>
      <c r="E75" s="75"/>
      <c r="F75" s="75"/>
      <c r="G75" s="75"/>
      <c r="H75" s="75"/>
      <c r="I75" s="75"/>
      <c r="J75" s="618"/>
      <c r="K75" s="806">
        <f t="shared" si="39"/>
        <v>0</v>
      </c>
      <c r="L75" s="1055">
        <f t="shared" si="35"/>
        <v>0</v>
      </c>
      <c r="M75" s="1055">
        <f t="shared" si="36"/>
        <v>0</v>
      </c>
      <c r="N75" s="1056">
        <f t="shared" si="37"/>
        <v>0</v>
      </c>
      <c r="O75" s="73">
        <f t="shared" si="38"/>
        <v>0</v>
      </c>
      <c r="P75" s="53"/>
    </row>
    <row r="76" spans="1:16" ht="18" hidden="1" customHeight="1" x14ac:dyDescent="0.2">
      <c r="A76" s="309" t="s">
        <v>192</v>
      </c>
      <c r="B76" s="334" t="s">
        <v>202</v>
      </c>
      <c r="C76" s="334" t="s">
        <v>118</v>
      </c>
      <c r="D76" s="318">
        <v>81.319999999999993</v>
      </c>
      <c r="E76" s="75"/>
      <c r="F76" s="75"/>
      <c r="G76" s="75"/>
      <c r="H76" s="75"/>
      <c r="I76" s="75"/>
      <c r="J76" s="618"/>
      <c r="K76" s="806">
        <f t="shared" si="39"/>
        <v>0</v>
      </c>
      <c r="L76" s="1055">
        <f t="shared" si="35"/>
        <v>0</v>
      </c>
      <c r="M76" s="1055">
        <f t="shared" si="36"/>
        <v>0</v>
      </c>
      <c r="N76" s="1056">
        <f t="shared" si="37"/>
        <v>0</v>
      </c>
      <c r="O76" s="73">
        <f t="shared" si="38"/>
        <v>0</v>
      </c>
      <c r="P76" s="53"/>
    </row>
    <row r="77" spans="1:16" ht="18" hidden="1" customHeight="1" x14ac:dyDescent="0.2">
      <c r="A77" s="309" t="s">
        <v>203</v>
      </c>
      <c r="B77" s="334" t="s">
        <v>202</v>
      </c>
      <c r="C77" s="334" t="s">
        <v>118</v>
      </c>
      <c r="D77" s="318">
        <v>54.92</v>
      </c>
      <c r="E77" s="75"/>
      <c r="F77" s="75"/>
      <c r="G77" s="75"/>
      <c r="H77" s="75"/>
      <c r="I77" s="75"/>
      <c r="J77" s="618"/>
      <c r="K77" s="806">
        <f t="shared" si="39"/>
        <v>0</v>
      </c>
      <c r="L77" s="1055">
        <f t="shared" si="35"/>
        <v>0</v>
      </c>
      <c r="M77" s="1055">
        <f t="shared" si="36"/>
        <v>0</v>
      </c>
      <c r="N77" s="1056">
        <f t="shared" si="37"/>
        <v>0</v>
      </c>
      <c r="O77" s="73">
        <f t="shared" si="38"/>
        <v>0</v>
      </c>
      <c r="P77" s="53"/>
    </row>
    <row r="78" spans="1:16" ht="18" customHeight="1" x14ac:dyDescent="0.2">
      <c r="A78" s="336" t="s">
        <v>204</v>
      </c>
      <c r="B78" s="150"/>
      <c r="C78" s="334" t="s">
        <v>118</v>
      </c>
      <c r="D78" s="318">
        <v>850.27</v>
      </c>
      <c r="E78" s="75"/>
      <c r="F78" s="75"/>
      <c r="G78" s="75">
        <v>1</v>
      </c>
      <c r="H78" s="75">
        <v>2</v>
      </c>
      <c r="I78" s="75">
        <v>3</v>
      </c>
      <c r="J78" s="618">
        <v>1</v>
      </c>
      <c r="K78" s="806">
        <f t="shared" si="39"/>
        <v>127.54049999999999</v>
      </c>
      <c r="L78" s="1055">
        <f t="shared" si="35"/>
        <v>170.054</v>
      </c>
      <c r="M78" s="1055">
        <f t="shared" si="36"/>
        <v>76.524299999999997</v>
      </c>
      <c r="N78" s="1056">
        <f t="shared" si="37"/>
        <v>306.09719999999999</v>
      </c>
      <c r="O78" s="73">
        <f t="shared" si="38"/>
        <v>680.21599999999989</v>
      </c>
      <c r="P78" s="53"/>
    </row>
    <row r="79" spans="1:16" ht="18" hidden="1" customHeight="1" x14ac:dyDescent="0.2">
      <c r="A79" s="336" t="s">
        <v>205</v>
      </c>
      <c r="B79" s="334" t="s">
        <v>170</v>
      </c>
      <c r="C79" s="334" t="s">
        <v>118</v>
      </c>
      <c r="D79" s="318">
        <v>514.1</v>
      </c>
      <c r="E79" s="75"/>
      <c r="F79" s="75"/>
      <c r="G79" s="75"/>
      <c r="H79" s="75"/>
      <c r="I79" s="75"/>
      <c r="J79" s="618"/>
      <c r="K79" s="806">
        <f t="shared" si="39"/>
        <v>0</v>
      </c>
      <c r="L79" s="1055">
        <f t="shared" si="35"/>
        <v>0</v>
      </c>
      <c r="M79" s="1055">
        <f t="shared" si="36"/>
        <v>0</v>
      </c>
      <c r="N79" s="1056">
        <f t="shared" si="37"/>
        <v>0</v>
      </c>
      <c r="O79" s="73">
        <f t="shared" si="38"/>
        <v>0</v>
      </c>
      <c r="P79" s="53"/>
    </row>
    <row r="80" spans="1:16" ht="18" hidden="1" customHeight="1" x14ac:dyDescent="0.2">
      <c r="A80" s="336" t="s">
        <v>206</v>
      </c>
      <c r="B80" s="334" t="s">
        <v>170</v>
      </c>
      <c r="C80" s="334" t="s">
        <v>118</v>
      </c>
      <c r="D80" s="318">
        <v>301.75</v>
      </c>
      <c r="E80" s="75"/>
      <c r="F80" s="75"/>
      <c r="G80" s="75"/>
      <c r="H80" s="75"/>
      <c r="I80" s="75"/>
      <c r="J80" s="618"/>
      <c r="K80" s="806">
        <f t="shared" si="39"/>
        <v>0</v>
      </c>
      <c r="L80" s="1055">
        <f t="shared" si="35"/>
        <v>0</v>
      </c>
      <c r="M80" s="1055">
        <f t="shared" si="36"/>
        <v>0</v>
      </c>
      <c r="N80" s="1056">
        <f t="shared" si="37"/>
        <v>0</v>
      </c>
      <c r="O80" s="73">
        <f t="shared" si="38"/>
        <v>0</v>
      </c>
      <c r="P80" s="53"/>
    </row>
    <row r="81" spans="1:16" ht="18" hidden="1" customHeight="1" x14ac:dyDescent="0.2">
      <c r="A81" s="336" t="s">
        <v>207</v>
      </c>
      <c r="B81" s="334" t="s">
        <v>170</v>
      </c>
      <c r="C81" s="334" t="s">
        <v>118</v>
      </c>
      <c r="D81" s="318">
        <v>5.75</v>
      </c>
      <c r="E81" s="75"/>
      <c r="F81" s="75"/>
      <c r="G81" s="75"/>
      <c r="H81" s="75"/>
      <c r="I81" s="75"/>
      <c r="J81" s="618"/>
      <c r="K81" s="806">
        <f t="shared" si="39"/>
        <v>0</v>
      </c>
      <c r="L81" s="1055">
        <f t="shared" si="35"/>
        <v>0</v>
      </c>
      <c r="M81" s="1055">
        <f t="shared" si="36"/>
        <v>0</v>
      </c>
      <c r="N81" s="1056">
        <f t="shared" si="37"/>
        <v>0</v>
      </c>
      <c r="O81" s="73">
        <f t="shared" si="38"/>
        <v>0</v>
      </c>
      <c r="P81" s="53"/>
    </row>
    <row r="82" spans="1:16" ht="24" hidden="1" x14ac:dyDescent="0.2">
      <c r="A82" s="390" t="s">
        <v>208</v>
      </c>
      <c r="B82" s="334" t="s">
        <v>170</v>
      </c>
      <c r="C82" s="334" t="s">
        <v>118</v>
      </c>
      <c r="D82" s="318">
        <v>12.2</v>
      </c>
      <c r="E82" s="75"/>
      <c r="F82" s="75"/>
      <c r="G82" s="75"/>
      <c r="H82" s="75"/>
      <c r="I82" s="75"/>
      <c r="J82" s="618"/>
      <c r="K82" s="806">
        <f t="shared" si="39"/>
        <v>0</v>
      </c>
      <c r="L82" s="1055">
        <f t="shared" si="35"/>
        <v>0</v>
      </c>
      <c r="M82" s="1055">
        <f t="shared" si="36"/>
        <v>0</v>
      </c>
      <c r="N82" s="1056">
        <f t="shared" si="37"/>
        <v>0</v>
      </c>
      <c r="O82" s="73">
        <f t="shared" si="38"/>
        <v>0</v>
      </c>
      <c r="P82" s="53"/>
    </row>
    <row r="83" spans="1:16" ht="18" hidden="1" customHeight="1" x14ac:dyDescent="0.2">
      <c r="A83" s="336" t="s">
        <v>209</v>
      </c>
      <c r="B83" s="334" t="s">
        <v>170</v>
      </c>
      <c r="C83" s="334" t="s">
        <v>118</v>
      </c>
      <c r="D83" s="318">
        <v>16.47</v>
      </c>
      <c r="E83" s="75"/>
      <c r="F83" s="75"/>
      <c r="G83" s="75"/>
      <c r="H83" s="75"/>
      <c r="I83" s="75"/>
      <c r="J83" s="618"/>
      <c r="K83" s="806">
        <f t="shared" si="39"/>
        <v>0</v>
      </c>
      <c r="L83" s="1055">
        <f t="shared" si="35"/>
        <v>0</v>
      </c>
      <c r="M83" s="1055">
        <f t="shared" si="36"/>
        <v>0</v>
      </c>
      <c r="N83" s="1056">
        <f t="shared" si="37"/>
        <v>0</v>
      </c>
      <c r="O83" s="73">
        <f t="shared" si="38"/>
        <v>0</v>
      </c>
      <c r="P83" s="53"/>
    </row>
    <row r="84" spans="1:16" ht="18" customHeight="1" x14ac:dyDescent="0.2">
      <c r="A84" s="336" t="s">
        <v>210</v>
      </c>
      <c r="B84" s="334"/>
      <c r="C84" s="334" t="s">
        <v>118</v>
      </c>
      <c r="D84" s="318">
        <v>59.42</v>
      </c>
      <c r="E84" s="75"/>
      <c r="F84" s="75"/>
      <c r="G84" s="75">
        <v>1</v>
      </c>
      <c r="H84" s="75">
        <v>2</v>
      </c>
      <c r="I84" s="75">
        <v>3</v>
      </c>
      <c r="J84" s="618">
        <v>1</v>
      </c>
      <c r="K84" s="806">
        <f t="shared" si="39"/>
        <v>8.9130000000000003</v>
      </c>
      <c r="L84" s="1055">
        <f t="shared" si="35"/>
        <v>11.884</v>
      </c>
      <c r="M84" s="1055">
        <f t="shared" si="36"/>
        <v>5.3477999999999994</v>
      </c>
      <c r="N84" s="1056">
        <f t="shared" si="37"/>
        <v>21.391200000000001</v>
      </c>
      <c r="O84" s="73">
        <f t="shared" si="38"/>
        <v>47.536000000000001</v>
      </c>
      <c r="P84" s="53"/>
    </row>
    <row r="85" spans="1:16" ht="18" customHeight="1" x14ac:dyDescent="0.2">
      <c r="A85" s="336" t="s">
        <v>211</v>
      </c>
      <c r="B85" s="334"/>
      <c r="C85" s="334" t="s">
        <v>138</v>
      </c>
      <c r="D85" s="318">
        <v>830.98</v>
      </c>
      <c r="E85" s="75"/>
      <c r="F85" s="75"/>
      <c r="G85" s="75">
        <v>1</v>
      </c>
      <c r="H85" s="75">
        <v>2</v>
      </c>
      <c r="I85" s="75">
        <v>3</v>
      </c>
      <c r="J85" s="618">
        <v>1</v>
      </c>
      <c r="K85" s="806">
        <f t="shared" si="39"/>
        <v>124.64699999999999</v>
      </c>
      <c r="L85" s="1055">
        <f t="shared" si="35"/>
        <v>166.19600000000003</v>
      </c>
      <c r="M85" s="1055">
        <f t="shared" si="36"/>
        <v>74.788200000000003</v>
      </c>
      <c r="N85" s="1056">
        <f t="shared" si="37"/>
        <v>299.15280000000001</v>
      </c>
      <c r="O85" s="73">
        <f t="shared" si="38"/>
        <v>664.78400000000011</v>
      </c>
      <c r="P85" s="53"/>
    </row>
    <row r="86" spans="1:16" ht="18" hidden="1" customHeight="1" x14ac:dyDescent="0.2">
      <c r="A86" s="336" t="s">
        <v>212</v>
      </c>
      <c r="B86" s="334" t="s">
        <v>170</v>
      </c>
      <c r="C86" s="334" t="s">
        <v>138</v>
      </c>
      <c r="D86" s="318">
        <v>490.95</v>
      </c>
      <c r="E86" s="75"/>
      <c r="F86" s="75"/>
      <c r="G86" s="75"/>
      <c r="H86" s="75"/>
      <c r="I86" s="75"/>
      <c r="J86" s="618"/>
      <c r="K86" s="806">
        <f t="shared" si="39"/>
        <v>0</v>
      </c>
      <c r="L86" s="1055">
        <f t="shared" si="35"/>
        <v>0</v>
      </c>
      <c r="M86" s="1055">
        <f t="shared" si="36"/>
        <v>0</v>
      </c>
      <c r="N86" s="1056">
        <f t="shared" si="37"/>
        <v>0</v>
      </c>
      <c r="O86" s="73">
        <f t="shared" si="38"/>
        <v>0</v>
      </c>
      <c r="P86" s="53"/>
    </row>
    <row r="87" spans="1:16" ht="18" hidden="1" customHeight="1" x14ac:dyDescent="0.2">
      <c r="A87" s="336" t="s">
        <v>213</v>
      </c>
      <c r="B87" s="334" t="s">
        <v>170</v>
      </c>
      <c r="C87" s="334" t="s">
        <v>138</v>
      </c>
      <c r="D87" s="318">
        <v>260.5</v>
      </c>
      <c r="E87" s="75"/>
      <c r="F87" s="75"/>
      <c r="G87" s="75"/>
      <c r="H87" s="75"/>
      <c r="I87" s="75"/>
      <c r="J87" s="618"/>
      <c r="K87" s="806">
        <f t="shared" si="39"/>
        <v>0</v>
      </c>
      <c r="L87" s="1055">
        <f t="shared" si="35"/>
        <v>0</v>
      </c>
      <c r="M87" s="1055">
        <f t="shared" si="36"/>
        <v>0</v>
      </c>
      <c r="N87" s="1056">
        <f t="shared" si="37"/>
        <v>0</v>
      </c>
      <c r="O87" s="73">
        <f t="shared" si="38"/>
        <v>0</v>
      </c>
      <c r="P87" s="53"/>
    </row>
    <row r="88" spans="1:16" ht="18" hidden="1" customHeight="1" x14ac:dyDescent="0.2">
      <c r="A88" s="336" t="s">
        <v>214</v>
      </c>
      <c r="B88" s="334" t="s">
        <v>170</v>
      </c>
      <c r="C88" s="334" t="s">
        <v>138</v>
      </c>
      <c r="D88" s="318">
        <v>20.56</v>
      </c>
      <c r="E88" s="75"/>
      <c r="F88" s="75"/>
      <c r="G88" s="75"/>
      <c r="H88" s="75"/>
      <c r="I88" s="75"/>
      <c r="J88" s="618"/>
      <c r="K88" s="806">
        <f t="shared" si="39"/>
        <v>0</v>
      </c>
      <c r="L88" s="1055">
        <f t="shared" si="35"/>
        <v>0</v>
      </c>
      <c r="M88" s="1055">
        <f t="shared" si="36"/>
        <v>0</v>
      </c>
      <c r="N88" s="1056">
        <f t="shared" si="37"/>
        <v>0</v>
      </c>
      <c r="O88" s="73">
        <f t="shared" si="38"/>
        <v>0</v>
      </c>
      <c r="P88" s="53"/>
    </row>
    <row r="89" spans="1:16" ht="18" hidden="1" customHeight="1" x14ac:dyDescent="0.2">
      <c r="A89" s="309" t="s">
        <v>209</v>
      </c>
      <c r="B89" s="334" t="s">
        <v>170</v>
      </c>
      <c r="C89" s="334" t="s">
        <v>138</v>
      </c>
      <c r="D89" s="318">
        <v>25.76</v>
      </c>
      <c r="E89" s="75"/>
      <c r="F89" s="75"/>
      <c r="G89" s="75"/>
      <c r="H89" s="75"/>
      <c r="I89" s="75"/>
      <c r="J89" s="618"/>
      <c r="K89" s="806">
        <f t="shared" si="39"/>
        <v>0</v>
      </c>
      <c r="L89" s="1055">
        <f t="shared" si="35"/>
        <v>0</v>
      </c>
      <c r="M89" s="1055">
        <f t="shared" si="36"/>
        <v>0</v>
      </c>
      <c r="N89" s="1056">
        <f t="shared" si="37"/>
        <v>0</v>
      </c>
      <c r="O89" s="73">
        <f t="shared" si="38"/>
        <v>0</v>
      </c>
      <c r="P89" s="53"/>
    </row>
    <row r="90" spans="1:16" ht="24" hidden="1" x14ac:dyDescent="0.2">
      <c r="A90" s="390" t="s">
        <v>215</v>
      </c>
      <c r="B90" s="334" t="s">
        <v>170</v>
      </c>
      <c r="C90" s="334" t="s">
        <v>138</v>
      </c>
      <c r="D90" s="318">
        <v>20.87</v>
      </c>
      <c r="E90" s="75"/>
      <c r="F90" s="75"/>
      <c r="G90" s="75"/>
      <c r="H90" s="75"/>
      <c r="I90" s="75"/>
      <c r="J90" s="618"/>
      <c r="K90" s="806">
        <f t="shared" si="39"/>
        <v>0</v>
      </c>
      <c r="L90" s="1055">
        <f t="shared" si="35"/>
        <v>0</v>
      </c>
      <c r="M90" s="1055">
        <f t="shared" si="36"/>
        <v>0</v>
      </c>
      <c r="N90" s="1056">
        <f t="shared" si="37"/>
        <v>0</v>
      </c>
      <c r="O90" s="73">
        <f t="shared" si="38"/>
        <v>0</v>
      </c>
      <c r="P90" s="53"/>
    </row>
    <row r="91" spans="1:16" ht="24" hidden="1" x14ac:dyDescent="0.2">
      <c r="A91" s="390" t="s">
        <v>208</v>
      </c>
      <c r="B91" s="334" t="s">
        <v>170</v>
      </c>
      <c r="C91" s="334" t="s">
        <v>138</v>
      </c>
      <c r="D91" s="318">
        <v>12.34</v>
      </c>
      <c r="E91" s="75"/>
      <c r="F91" s="75"/>
      <c r="G91" s="75"/>
      <c r="H91" s="75"/>
      <c r="I91" s="75"/>
      <c r="J91" s="618"/>
      <c r="K91" s="806">
        <f t="shared" si="39"/>
        <v>0</v>
      </c>
      <c r="L91" s="1055">
        <f t="shared" si="35"/>
        <v>0</v>
      </c>
      <c r="M91" s="1055">
        <f t="shared" si="36"/>
        <v>0</v>
      </c>
      <c r="N91" s="1056">
        <f t="shared" si="37"/>
        <v>0</v>
      </c>
      <c r="O91" s="73">
        <f t="shared" si="38"/>
        <v>0</v>
      </c>
      <c r="P91" s="53"/>
    </row>
    <row r="92" spans="1:16" ht="18" hidden="1" customHeight="1" x14ac:dyDescent="0.2">
      <c r="A92" s="562" t="s">
        <v>216</v>
      </c>
      <c r="B92" s="563" t="s">
        <v>217</v>
      </c>
      <c r="C92" s="564" t="s">
        <v>118</v>
      </c>
      <c r="D92" s="565">
        <v>1366.12</v>
      </c>
      <c r="E92" s="558"/>
      <c r="F92" s="558"/>
      <c r="G92" s="558"/>
      <c r="H92" s="558"/>
      <c r="I92" s="558"/>
      <c r="J92" s="620"/>
      <c r="K92" s="807">
        <f t="shared" ref="K92:K123" si="40">D92*G92*$C$5</f>
        <v>0</v>
      </c>
      <c r="L92" s="599">
        <f t="shared" ref="L92:L123" si="41">H92*D92*$C$7</f>
        <v>0</v>
      </c>
      <c r="M92" s="599">
        <f t="shared" ref="M92:M123" si="42">D92*I92*$C$6</f>
        <v>0</v>
      </c>
      <c r="N92" s="600">
        <f t="shared" ref="N92:N123" si="43">D92*J92*$C$8</f>
        <v>0</v>
      </c>
      <c r="O92" s="561">
        <f t="shared" ref="O92:O123" si="44">SUM(K92:N92)</f>
        <v>0</v>
      </c>
    </row>
    <row r="93" spans="1:16" ht="18" hidden="1" customHeight="1" x14ac:dyDescent="0.2">
      <c r="A93" s="555" t="s">
        <v>218</v>
      </c>
      <c r="B93" s="573"/>
      <c r="C93" s="556"/>
      <c r="D93" s="560">
        <v>845</v>
      </c>
      <c r="E93" s="558"/>
      <c r="F93" s="558"/>
      <c r="G93" s="558"/>
      <c r="H93" s="558"/>
      <c r="I93" s="558"/>
      <c r="J93" s="620"/>
      <c r="K93" s="807">
        <f t="shared" si="40"/>
        <v>0</v>
      </c>
      <c r="L93" s="599">
        <f t="shared" si="41"/>
        <v>0</v>
      </c>
      <c r="M93" s="599">
        <f t="shared" si="42"/>
        <v>0</v>
      </c>
      <c r="N93" s="600">
        <f t="shared" si="43"/>
        <v>0</v>
      </c>
      <c r="O93" s="561">
        <f t="shared" si="44"/>
        <v>0</v>
      </c>
    </row>
    <row r="94" spans="1:16" ht="18" hidden="1" customHeight="1" x14ac:dyDescent="0.2">
      <c r="A94" s="555" t="s">
        <v>219</v>
      </c>
      <c r="B94" s="569" t="s">
        <v>220</v>
      </c>
      <c r="C94" s="556" t="s">
        <v>118</v>
      </c>
      <c r="D94" s="567">
        <v>567.14</v>
      </c>
      <c r="E94" s="566"/>
      <c r="F94" s="566"/>
      <c r="G94" s="558"/>
      <c r="H94" s="558"/>
      <c r="I94" s="558"/>
      <c r="J94" s="620"/>
      <c r="K94" s="807">
        <f t="shared" si="40"/>
        <v>0</v>
      </c>
      <c r="L94" s="599">
        <f t="shared" si="41"/>
        <v>0</v>
      </c>
      <c r="M94" s="599">
        <f t="shared" si="42"/>
        <v>0</v>
      </c>
      <c r="N94" s="600">
        <f t="shared" si="43"/>
        <v>0</v>
      </c>
      <c r="O94" s="561">
        <f t="shared" si="44"/>
        <v>0</v>
      </c>
    </row>
    <row r="95" spans="1:16" ht="18" hidden="1" customHeight="1" x14ac:dyDescent="0.2">
      <c r="A95" s="555" t="s">
        <v>221</v>
      </c>
      <c r="B95" s="559"/>
      <c r="C95" s="556"/>
      <c r="D95" s="560">
        <v>7.17</v>
      </c>
      <c r="E95" s="558"/>
      <c r="F95" s="558"/>
      <c r="G95" s="558"/>
      <c r="H95" s="558"/>
      <c r="I95" s="558"/>
      <c r="J95" s="620"/>
      <c r="K95" s="807">
        <f t="shared" si="40"/>
        <v>0</v>
      </c>
      <c r="L95" s="599">
        <f t="shared" si="41"/>
        <v>0</v>
      </c>
      <c r="M95" s="599">
        <f t="shared" si="42"/>
        <v>0</v>
      </c>
      <c r="N95" s="600">
        <f t="shared" si="43"/>
        <v>0</v>
      </c>
      <c r="O95" s="561">
        <f t="shared" si="44"/>
        <v>0</v>
      </c>
    </row>
    <row r="96" spans="1:16" ht="18" hidden="1" customHeight="1" x14ac:dyDescent="0.2">
      <c r="A96" s="555" t="s">
        <v>222</v>
      </c>
      <c r="B96" s="559"/>
      <c r="C96" s="556"/>
      <c r="D96" s="560">
        <v>7.17</v>
      </c>
      <c r="E96" s="558"/>
      <c r="F96" s="558"/>
      <c r="G96" s="558"/>
      <c r="H96" s="558"/>
      <c r="I96" s="558"/>
      <c r="J96" s="620"/>
      <c r="K96" s="807">
        <f t="shared" si="40"/>
        <v>0</v>
      </c>
      <c r="L96" s="599">
        <f t="shared" si="41"/>
        <v>0</v>
      </c>
      <c r="M96" s="599">
        <f t="shared" si="42"/>
        <v>0</v>
      </c>
      <c r="N96" s="600">
        <f t="shared" si="43"/>
        <v>0</v>
      </c>
      <c r="O96" s="561">
        <f t="shared" si="44"/>
        <v>0</v>
      </c>
    </row>
    <row r="97" spans="1:15" ht="18" hidden="1" customHeight="1" x14ac:dyDescent="0.2">
      <c r="A97" s="555" t="s">
        <v>223</v>
      </c>
      <c r="B97" s="568"/>
      <c r="C97" s="556"/>
      <c r="D97" s="567">
        <v>7.12</v>
      </c>
      <c r="E97" s="566"/>
      <c r="F97" s="566"/>
      <c r="G97" s="558"/>
      <c r="H97" s="558"/>
      <c r="I97" s="558"/>
      <c r="J97" s="620"/>
      <c r="K97" s="807">
        <f t="shared" si="40"/>
        <v>0</v>
      </c>
      <c r="L97" s="599">
        <f t="shared" si="41"/>
        <v>0</v>
      </c>
      <c r="M97" s="599">
        <f t="shared" si="42"/>
        <v>0</v>
      </c>
      <c r="N97" s="600">
        <f t="shared" si="43"/>
        <v>0</v>
      </c>
      <c r="O97" s="561">
        <f t="shared" si="44"/>
        <v>0</v>
      </c>
    </row>
    <row r="98" spans="1:15" ht="18" hidden="1" customHeight="1" x14ac:dyDescent="0.2">
      <c r="A98" s="555" t="s">
        <v>224</v>
      </c>
      <c r="B98" s="568"/>
      <c r="C98" s="556"/>
      <c r="D98" s="567">
        <v>7.12</v>
      </c>
      <c r="E98" s="566"/>
      <c r="F98" s="566"/>
      <c r="G98" s="558"/>
      <c r="H98" s="558"/>
      <c r="I98" s="558"/>
      <c r="J98" s="620"/>
      <c r="K98" s="807">
        <f t="shared" si="40"/>
        <v>0</v>
      </c>
      <c r="L98" s="599">
        <f t="shared" si="41"/>
        <v>0</v>
      </c>
      <c r="M98" s="599">
        <f t="shared" si="42"/>
        <v>0</v>
      </c>
      <c r="N98" s="600">
        <f t="shared" si="43"/>
        <v>0</v>
      </c>
      <c r="O98" s="561">
        <f t="shared" si="44"/>
        <v>0</v>
      </c>
    </row>
    <row r="99" spans="1:15" ht="18" hidden="1" customHeight="1" x14ac:dyDescent="0.2">
      <c r="A99" s="615" t="s">
        <v>225</v>
      </c>
      <c r="B99" s="616" t="s">
        <v>226</v>
      </c>
      <c r="C99" s="608" t="s">
        <v>118</v>
      </c>
      <c r="D99" s="609">
        <v>9.0500000000000007</v>
      </c>
      <c r="E99" s="610"/>
      <c r="F99" s="610"/>
      <c r="G99" s="611"/>
      <c r="H99" s="611"/>
      <c r="I99" s="611"/>
      <c r="J99" s="621"/>
      <c r="K99" s="808">
        <f t="shared" si="40"/>
        <v>0</v>
      </c>
      <c r="L99" s="612">
        <f t="shared" si="41"/>
        <v>0</v>
      </c>
      <c r="M99" s="612">
        <f t="shared" si="42"/>
        <v>0</v>
      </c>
      <c r="N99" s="613">
        <f t="shared" si="43"/>
        <v>0</v>
      </c>
      <c r="O99" s="614">
        <f t="shared" si="44"/>
        <v>0</v>
      </c>
    </row>
    <row r="100" spans="1:15" ht="18" hidden="1" customHeight="1" x14ac:dyDescent="0.2">
      <c r="A100" s="615" t="s">
        <v>227</v>
      </c>
      <c r="B100" s="616" t="s">
        <v>226</v>
      </c>
      <c r="C100" s="617" t="s">
        <v>118</v>
      </c>
      <c r="D100" s="609">
        <v>9.0500000000000007</v>
      </c>
      <c r="E100" s="610"/>
      <c r="F100" s="610"/>
      <c r="G100" s="611"/>
      <c r="H100" s="611"/>
      <c r="I100" s="611"/>
      <c r="J100" s="621"/>
      <c r="K100" s="808">
        <f t="shared" si="40"/>
        <v>0</v>
      </c>
      <c r="L100" s="612">
        <f t="shared" si="41"/>
        <v>0</v>
      </c>
      <c r="M100" s="612">
        <f t="shared" si="42"/>
        <v>0</v>
      </c>
      <c r="N100" s="613">
        <f t="shared" si="43"/>
        <v>0</v>
      </c>
      <c r="O100" s="614">
        <f t="shared" si="44"/>
        <v>0</v>
      </c>
    </row>
    <row r="101" spans="1:15" ht="18" hidden="1" customHeight="1" x14ac:dyDescent="0.2">
      <c r="A101" s="555" t="s">
        <v>228</v>
      </c>
      <c r="B101" s="568" t="s">
        <v>229</v>
      </c>
      <c r="C101" s="556" t="s">
        <v>118</v>
      </c>
      <c r="D101" s="567">
        <v>23.78</v>
      </c>
      <c r="E101" s="566"/>
      <c r="F101" s="566"/>
      <c r="G101" s="566"/>
      <c r="H101" s="566"/>
      <c r="I101" s="566"/>
      <c r="J101" s="622"/>
      <c r="K101" s="807">
        <f t="shared" si="40"/>
        <v>0</v>
      </c>
      <c r="L101" s="599">
        <f t="shared" si="41"/>
        <v>0</v>
      </c>
      <c r="M101" s="599">
        <f t="shared" si="42"/>
        <v>0</v>
      </c>
      <c r="N101" s="600">
        <f t="shared" si="43"/>
        <v>0</v>
      </c>
      <c r="O101" s="561">
        <f t="shared" si="44"/>
        <v>0</v>
      </c>
    </row>
    <row r="102" spans="1:15" ht="18" hidden="1" customHeight="1" x14ac:dyDescent="0.2">
      <c r="A102" s="570" t="s">
        <v>230</v>
      </c>
      <c r="B102" s="557" t="s">
        <v>231</v>
      </c>
      <c r="C102" s="557" t="s">
        <v>118</v>
      </c>
      <c r="D102" s="567">
        <v>126.15</v>
      </c>
      <c r="E102" s="566"/>
      <c r="F102" s="566"/>
      <c r="G102" s="558"/>
      <c r="H102" s="558"/>
      <c r="I102" s="558"/>
      <c r="J102" s="620"/>
      <c r="K102" s="807">
        <f t="shared" si="40"/>
        <v>0</v>
      </c>
      <c r="L102" s="599">
        <f t="shared" si="41"/>
        <v>0</v>
      </c>
      <c r="M102" s="599">
        <f t="shared" si="42"/>
        <v>0</v>
      </c>
      <c r="N102" s="600">
        <f t="shared" si="43"/>
        <v>0</v>
      </c>
      <c r="O102" s="561">
        <f t="shared" si="44"/>
        <v>0</v>
      </c>
    </row>
    <row r="103" spans="1:15" ht="18" hidden="1" customHeight="1" x14ac:dyDescent="0.2">
      <c r="A103" s="570" t="s">
        <v>232</v>
      </c>
      <c r="B103" s="557" t="s">
        <v>233</v>
      </c>
      <c r="C103" s="557" t="s">
        <v>118</v>
      </c>
      <c r="D103" s="567">
        <v>425</v>
      </c>
      <c r="E103" s="566"/>
      <c r="F103" s="566"/>
      <c r="G103" s="566"/>
      <c r="H103" s="566"/>
      <c r="I103" s="566"/>
      <c r="J103" s="622"/>
      <c r="K103" s="807">
        <f t="shared" si="40"/>
        <v>0</v>
      </c>
      <c r="L103" s="599">
        <f t="shared" si="41"/>
        <v>0</v>
      </c>
      <c r="M103" s="599">
        <f t="shared" si="42"/>
        <v>0</v>
      </c>
      <c r="N103" s="600">
        <f t="shared" si="43"/>
        <v>0</v>
      </c>
      <c r="O103" s="561">
        <f t="shared" si="44"/>
        <v>0</v>
      </c>
    </row>
    <row r="104" spans="1:15" ht="18" hidden="1" customHeight="1" x14ac:dyDescent="0.2">
      <c r="A104" s="570" t="s">
        <v>234</v>
      </c>
      <c r="B104" s="557" t="s">
        <v>235</v>
      </c>
      <c r="C104" s="557" t="s">
        <v>236</v>
      </c>
      <c r="D104" s="567">
        <v>1373.59</v>
      </c>
      <c r="E104" s="566"/>
      <c r="F104" s="566"/>
      <c r="G104" s="558"/>
      <c r="H104" s="558"/>
      <c r="I104" s="558"/>
      <c r="J104" s="620"/>
      <c r="K104" s="807">
        <f t="shared" si="40"/>
        <v>0</v>
      </c>
      <c r="L104" s="599">
        <f t="shared" si="41"/>
        <v>0</v>
      </c>
      <c r="M104" s="599">
        <f t="shared" si="42"/>
        <v>0</v>
      </c>
      <c r="N104" s="600">
        <f t="shared" si="43"/>
        <v>0</v>
      </c>
      <c r="O104" s="561">
        <f t="shared" si="44"/>
        <v>0</v>
      </c>
    </row>
    <row r="105" spans="1:15" ht="18" hidden="1" customHeight="1" x14ac:dyDescent="0.2">
      <c r="A105" s="570" t="s">
        <v>237</v>
      </c>
      <c r="B105" s="557" t="s">
        <v>238</v>
      </c>
      <c r="C105" s="557" t="s">
        <v>236</v>
      </c>
      <c r="D105" s="567">
        <v>32.700000000000003</v>
      </c>
      <c r="E105" s="566"/>
      <c r="F105" s="566"/>
      <c r="G105" s="558"/>
      <c r="H105" s="558"/>
      <c r="I105" s="558"/>
      <c r="J105" s="620"/>
      <c r="K105" s="807">
        <f t="shared" si="40"/>
        <v>0</v>
      </c>
      <c r="L105" s="599">
        <f t="shared" si="41"/>
        <v>0</v>
      </c>
      <c r="M105" s="599">
        <f t="shared" si="42"/>
        <v>0</v>
      </c>
      <c r="N105" s="600">
        <f t="shared" si="43"/>
        <v>0</v>
      </c>
      <c r="O105" s="561">
        <f t="shared" si="44"/>
        <v>0</v>
      </c>
    </row>
    <row r="106" spans="1:15" ht="18" hidden="1" customHeight="1" x14ac:dyDescent="0.2">
      <c r="A106" s="570" t="s">
        <v>239</v>
      </c>
      <c r="B106" s="557" t="s">
        <v>240</v>
      </c>
      <c r="C106" s="557" t="s">
        <v>236</v>
      </c>
      <c r="D106" s="567">
        <v>52.84</v>
      </c>
      <c r="E106" s="566"/>
      <c r="F106" s="566"/>
      <c r="G106" s="558"/>
      <c r="H106" s="558"/>
      <c r="I106" s="558"/>
      <c r="J106" s="620"/>
      <c r="K106" s="807">
        <f t="shared" si="40"/>
        <v>0</v>
      </c>
      <c r="L106" s="599">
        <f t="shared" si="41"/>
        <v>0</v>
      </c>
      <c r="M106" s="599">
        <f t="shared" si="42"/>
        <v>0</v>
      </c>
      <c r="N106" s="600">
        <f t="shared" si="43"/>
        <v>0</v>
      </c>
      <c r="O106" s="561">
        <f t="shared" si="44"/>
        <v>0</v>
      </c>
    </row>
    <row r="107" spans="1:15" ht="18" hidden="1" customHeight="1" x14ac:dyDescent="0.2">
      <c r="A107" s="607" t="s">
        <v>241</v>
      </c>
      <c r="B107" s="608" t="s">
        <v>242</v>
      </c>
      <c r="C107" s="608" t="s">
        <v>236</v>
      </c>
      <c r="D107" s="609">
        <v>22.2</v>
      </c>
      <c r="E107" s="610"/>
      <c r="F107" s="610"/>
      <c r="G107" s="611"/>
      <c r="H107" s="611"/>
      <c r="I107" s="611"/>
      <c r="J107" s="621"/>
      <c r="K107" s="808">
        <f t="shared" si="40"/>
        <v>0</v>
      </c>
      <c r="L107" s="612">
        <f t="shared" si="41"/>
        <v>0</v>
      </c>
      <c r="M107" s="612">
        <f t="shared" si="42"/>
        <v>0</v>
      </c>
      <c r="N107" s="613">
        <f t="shared" si="43"/>
        <v>0</v>
      </c>
      <c r="O107" s="614">
        <f t="shared" si="44"/>
        <v>0</v>
      </c>
    </row>
    <row r="108" spans="1:15" ht="18" hidden="1" customHeight="1" x14ac:dyDescent="0.2">
      <c r="A108" s="570" t="s">
        <v>243</v>
      </c>
      <c r="B108" s="557" t="s">
        <v>242</v>
      </c>
      <c r="C108" s="557" t="s">
        <v>236</v>
      </c>
      <c r="D108" s="567">
        <v>12.09</v>
      </c>
      <c r="E108" s="566"/>
      <c r="F108" s="566"/>
      <c r="G108" s="558"/>
      <c r="H108" s="558"/>
      <c r="I108" s="558"/>
      <c r="J108" s="620"/>
      <c r="K108" s="807">
        <f t="shared" si="40"/>
        <v>0</v>
      </c>
      <c r="L108" s="599">
        <f t="shared" si="41"/>
        <v>0</v>
      </c>
      <c r="M108" s="599">
        <f t="shared" si="42"/>
        <v>0</v>
      </c>
      <c r="N108" s="600">
        <f t="shared" si="43"/>
        <v>0</v>
      </c>
      <c r="O108" s="561">
        <f t="shared" si="44"/>
        <v>0</v>
      </c>
    </row>
    <row r="109" spans="1:15" ht="18" hidden="1" customHeight="1" x14ac:dyDescent="0.2">
      <c r="A109" s="570" t="s">
        <v>244</v>
      </c>
      <c r="B109" s="557" t="s">
        <v>245</v>
      </c>
      <c r="C109" s="557" t="s">
        <v>236</v>
      </c>
      <c r="D109" s="567">
        <v>97.81</v>
      </c>
      <c r="E109" s="566"/>
      <c r="F109" s="566"/>
      <c r="G109" s="566"/>
      <c r="H109" s="566"/>
      <c r="I109" s="566"/>
      <c r="J109" s="622"/>
      <c r="K109" s="807">
        <f t="shared" si="40"/>
        <v>0</v>
      </c>
      <c r="L109" s="599">
        <f t="shared" si="41"/>
        <v>0</v>
      </c>
      <c r="M109" s="599">
        <f t="shared" si="42"/>
        <v>0</v>
      </c>
      <c r="N109" s="600">
        <f t="shared" si="43"/>
        <v>0</v>
      </c>
      <c r="O109" s="561">
        <f t="shared" si="44"/>
        <v>0</v>
      </c>
    </row>
    <row r="110" spans="1:15" ht="18" hidden="1" customHeight="1" x14ac:dyDescent="0.2">
      <c r="A110" s="570" t="s">
        <v>246</v>
      </c>
      <c r="B110" s="557" t="s">
        <v>247</v>
      </c>
      <c r="C110" s="557" t="s">
        <v>236</v>
      </c>
      <c r="D110" s="567">
        <v>44.61</v>
      </c>
      <c r="E110" s="566"/>
      <c r="F110" s="566"/>
      <c r="G110" s="558"/>
      <c r="H110" s="558"/>
      <c r="I110" s="558"/>
      <c r="J110" s="620"/>
      <c r="K110" s="807">
        <f t="shared" si="40"/>
        <v>0</v>
      </c>
      <c r="L110" s="599">
        <f t="shared" si="41"/>
        <v>0</v>
      </c>
      <c r="M110" s="599">
        <f t="shared" si="42"/>
        <v>0</v>
      </c>
      <c r="N110" s="600">
        <f t="shared" si="43"/>
        <v>0</v>
      </c>
      <c r="O110" s="561">
        <f t="shared" si="44"/>
        <v>0</v>
      </c>
    </row>
    <row r="111" spans="1:15" ht="18" hidden="1" customHeight="1" x14ac:dyDescent="0.2">
      <c r="A111" s="570" t="s">
        <v>248</v>
      </c>
      <c r="B111" s="557" t="s">
        <v>249</v>
      </c>
      <c r="C111" s="557" t="s">
        <v>236</v>
      </c>
      <c r="D111" s="567">
        <v>34.06</v>
      </c>
      <c r="E111" s="566"/>
      <c r="F111" s="566"/>
      <c r="G111" s="558"/>
      <c r="H111" s="558"/>
      <c r="I111" s="558"/>
      <c r="J111" s="620"/>
      <c r="K111" s="807">
        <f t="shared" si="40"/>
        <v>0</v>
      </c>
      <c r="L111" s="599">
        <f t="shared" si="41"/>
        <v>0</v>
      </c>
      <c r="M111" s="599">
        <f t="shared" si="42"/>
        <v>0</v>
      </c>
      <c r="N111" s="600">
        <f t="shared" si="43"/>
        <v>0</v>
      </c>
      <c r="O111" s="561">
        <f t="shared" si="44"/>
        <v>0</v>
      </c>
    </row>
    <row r="112" spans="1:15" ht="18" hidden="1" customHeight="1" x14ac:dyDescent="0.2">
      <c r="A112" s="570" t="s">
        <v>250</v>
      </c>
      <c r="B112" s="557" t="s">
        <v>251</v>
      </c>
      <c r="C112" s="557" t="s">
        <v>236</v>
      </c>
      <c r="D112" s="567">
        <v>97.59</v>
      </c>
      <c r="E112" s="566"/>
      <c r="F112" s="566"/>
      <c r="G112" s="558"/>
      <c r="H112" s="558"/>
      <c r="I112" s="558"/>
      <c r="J112" s="620"/>
      <c r="K112" s="807">
        <f t="shared" si="40"/>
        <v>0</v>
      </c>
      <c r="L112" s="599">
        <f t="shared" si="41"/>
        <v>0</v>
      </c>
      <c r="M112" s="599">
        <f t="shared" si="42"/>
        <v>0</v>
      </c>
      <c r="N112" s="600">
        <f t="shared" si="43"/>
        <v>0</v>
      </c>
      <c r="O112" s="561">
        <f t="shared" si="44"/>
        <v>0</v>
      </c>
    </row>
    <row r="113" spans="1:15" ht="18" hidden="1" customHeight="1" x14ac:dyDescent="0.2">
      <c r="A113" s="570" t="s">
        <v>252</v>
      </c>
      <c r="B113" s="557" t="s">
        <v>253</v>
      </c>
      <c r="C113" s="557" t="s">
        <v>236</v>
      </c>
      <c r="D113" s="567">
        <v>26.25</v>
      </c>
      <c r="E113" s="566"/>
      <c r="F113" s="566"/>
      <c r="G113" s="558"/>
      <c r="H113" s="558"/>
      <c r="I113" s="558"/>
      <c r="J113" s="620"/>
      <c r="K113" s="807">
        <f t="shared" si="40"/>
        <v>0</v>
      </c>
      <c r="L113" s="599">
        <f t="shared" si="41"/>
        <v>0</v>
      </c>
      <c r="M113" s="599">
        <f t="shared" si="42"/>
        <v>0</v>
      </c>
      <c r="N113" s="600">
        <f t="shared" si="43"/>
        <v>0</v>
      </c>
      <c r="O113" s="561">
        <f t="shared" si="44"/>
        <v>0</v>
      </c>
    </row>
    <row r="114" spans="1:15" ht="18" hidden="1" customHeight="1" x14ac:dyDescent="0.2">
      <c r="A114" s="570" t="s">
        <v>254</v>
      </c>
      <c r="B114" s="557" t="s">
        <v>255</v>
      </c>
      <c r="C114" s="557" t="s">
        <v>236</v>
      </c>
      <c r="D114" s="567">
        <v>16.87</v>
      </c>
      <c r="E114" s="566"/>
      <c r="F114" s="566"/>
      <c r="G114" s="558"/>
      <c r="H114" s="558"/>
      <c r="I114" s="558"/>
      <c r="J114" s="620"/>
      <c r="K114" s="807">
        <f t="shared" si="40"/>
        <v>0</v>
      </c>
      <c r="L114" s="599">
        <f t="shared" si="41"/>
        <v>0</v>
      </c>
      <c r="M114" s="599">
        <f t="shared" si="42"/>
        <v>0</v>
      </c>
      <c r="N114" s="600">
        <f t="shared" si="43"/>
        <v>0</v>
      </c>
      <c r="O114" s="561">
        <f t="shared" si="44"/>
        <v>0</v>
      </c>
    </row>
    <row r="115" spans="1:15" ht="18" hidden="1" customHeight="1" x14ac:dyDescent="0.2">
      <c r="A115" s="570" t="s">
        <v>246</v>
      </c>
      <c r="B115" s="557" t="s">
        <v>256</v>
      </c>
      <c r="C115" s="557" t="s">
        <v>236</v>
      </c>
      <c r="D115" s="567">
        <v>17.87</v>
      </c>
      <c r="E115" s="566"/>
      <c r="F115" s="566"/>
      <c r="G115" s="558"/>
      <c r="H115" s="558"/>
      <c r="I115" s="558"/>
      <c r="J115" s="620"/>
      <c r="K115" s="807">
        <f t="shared" si="40"/>
        <v>0</v>
      </c>
      <c r="L115" s="599">
        <f t="shared" si="41"/>
        <v>0</v>
      </c>
      <c r="M115" s="599">
        <f t="shared" si="42"/>
        <v>0</v>
      </c>
      <c r="N115" s="600">
        <f t="shared" si="43"/>
        <v>0</v>
      </c>
      <c r="O115" s="561">
        <f t="shared" si="44"/>
        <v>0</v>
      </c>
    </row>
    <row r="116" spans="1:15" ht="18" hidden="1" customHeight="1" x14ac:dyDescent="0.2">
      <c r="A116" s="607" t="s">
        <v>257</v>
      </c>
      <c r="B116" s="608" t="s">
        <v>258</v>
      </c>
      <c r="C116" s="608" t="s">
        <v>236</v>
      </c>
      <c r="D116" s="609">
        <v>194.56</v>
      </c>
      <c r="E116" s="610"/>
      <c r="F116" s="610"/>
      <c r="G116" s="610"/>
      <c r="H116" s="610"/>
      <c r="I116" s="610"/>
      <c r="J116" s="623"/>
      <c r="K116" s="808">
        <f t="shared" si="40"/>
        <v>0</v>
      </c>
      <c r="L116" s="612">
        <f t="shared" si="41"/>
        <v>0</v>
      </c>
      <c r="M116" s="612">
        <f t="shared" si="42"/>
        <v>0</v>
      </c>
      <c r="N116" s="613">
        <f t="shared" si="43"/>
        <v>0</v>
      </c>
      <c r="O116" s="614">
        <f t="shared" si="44"/>
        <v>0</v>
      </c>
    </row>
    <row r="117" spans="1:15" ht="18" hidden="1" customHeight="1" x14ac:dyDescent="0.2">
      <c r="A117" s="607" t="s">
        <v>259</v>
      </c>
      <c r="B117" s="608" t="s">
        <v>260</v>
      </c>
      <c r="C117" s="608" t="s">
        <v>236</v>
      </c>
      <c r="D117" s="609">
        <v>191.24</v>
      </c>
      <c r="E117" s="610"/>
      <c r="F117" s="610"/>
      <c r="G117" s="610"/>
      <c r="H117" s="610"/>
      <c r="I117" s="610"/>
      <c r="J117" s="623"/>
      <c r="K117" s="808">
        <f t="shared" si="40"/>
        <v>0</v>
      </c>
      <c r="L117" s="612">
        <f t="shared" si="41"/>
        <v>0</v>
      </c>
      <c r="M117" s="612">
        <f t="shared" si="42"/>
        <v>0</v>
      </c>
      <c r="N117" s="613">
        <f t="shared" si="43"/>
        <v>0</v>
      </c>
      <c r="O117" s="614">
        <f t="shared" si="44"/>
        <v>0</v>
      </c>
    </row>
    <row r="118" spans="1:15" ht="18" hidden="1" customHeight="1" x14ac:dyDescent="0.2">
      <c r="A118" s="570" t="s">
        <v>261</v>
      </c>
      <c r="B118" s="557" t="s">
        <v>262</v>
      </c>
      <c r="C118" s="557" t="s">
        <v>236</v>
      </c>
      <c r="D118" s="567">
        <v>40.97</v>
      </c>
      <c r="E118" s="566"/>
      <c r="F118" s="566"/>
      <c r="G118" s="558"/>
      <c r="H118" s="558"/>
      <c r="I118" s="558"/>
      <c r="J118" s="620"/>
      <c r="K118" s="807">
        <f t="shared" si="40"/>
        <v>0</v>
      </c>
      <c r="L118" s="599">
        <f t="shared" si="41"/>
        <v>0</v>
      </c>
      <c r="M118" s="599">
        <f t="shared" si="42"/>
        <v>0</v>
      </c>
      <c r="N118" s="600">
        <f t="shared" si="43"/>
        <v>0</v>
      </c>
      <c r="O118" s="561">
        <f t="shared" si="44"/>
        <v>0</v>
      </c>
    </row>
    <row r="119" spans="1:15" ht="18" hidden="1" customHeight="1" x14ac:dyDescent="0.2">
      <c r="A119" s="570" t="s">
        <v>263</v>
      </c>
      <c r="B119" s="557" t="s">
        <v>264</v>
      </c>
      <c r="C119" s="557" t="s">
        <v>236</v>
      </c>
      <c r="D119" s="567">
        <v>10.18</v>
      </c>
      <c r="E119" s="566"/>
      <c r="F119" s="566"/>
      <c r="G119" s="558"/>
      <c r="H119" s="558"/>
      <c r="I119" s="558"/>
      <c r="J119" s="620"/>
      <c r="K119" s="807">
        <f t="shared" si="40"/>
        <v>0</v>
      </c>
      <c r="L119" s="599">
        <f t="shared" si="41"/>
        <v>0</v>
      </c>
      <c r="M119" s="599">
        <f t="shared" si="42"/>
        <v>0</v>
      </c>
      <c r="N119" s="600">
        <f t="shared" si="43"/>
        <v>0</v>
      </c>
      <c r="O119" s="561">
        <f t="shared" si="44"/>
        <v>0</v>
      </c>
    </row>
    <row r="120" spans="1:15" ht="18" hidden="1" customHeight="1" x14ac:dyDescent="0.2">
      <c r="A120" s="570" t="s">
        <v>265</v>
      </c>
      <c r="B120" s="557" t="s">
        <v>266</v>
      </c>
      <c r="C120" s="557" t="s">
        <v>236</v>
      </c>
      <c r="D120" s="567">
        <v>4.7699999999999996</v>
      </c>
      <c r="E120" s="566"/>
      <c r="F120" s="566"/>
      <c r="G120" s="566"/>
      <c r="H120" s="566"/>
      <c r="I120" s="566"/>
      <c r="J120" s="622"/>
      <c r="K120" s="807">
        <f t="shared" si="40"/>
        <v>0</v>
      </c>
      <c r="L120" s="599">
        <f t="shared" si="41"/>
        <v>0</v>
      </c>
      <c r="M120" s="599">
        <f t="shared" si="42"/>
        <v>0</v>
      </c>
      <c r="N120" s="600">
        <f t="shared" si="43"/>
        <v>0</v>
      </c>
      <c r="O120" s="561">
        <f t="shared" si="44"/>
        <v>0</v>
      </c>
    </row>
    <row r="121" spans="1:15" ht="18" hidden="1" customHeight="1" x14ac:dyDescent="0.2">
      <c r="A121" s="570" t="s">
        <v>267</v>
      </c>
      <c r="B121" s="557" t="s">
        <v>268</v>
      </c>
      <c r="C121" s="557" t="s">
        <v>236</v>
      </c>
      <c r="D121" s="567">
        <v>4.7699999999999996</v>
      </c>
      <c r="E121" s="566"/>
      <c r="F121" s="566"/>
      <c r="G121" s="566"/>
      <c r="H121" s="566"/>
      <c r="I121" s="566"/>
      <c r="J121" s="622"/>
      <c r="K121" s="807">
        <f t="shared" si="40"/>
        <v>0</v>
      </c>
      <c r="L121" s="599">
        <f t="shared" si="41"/>
        <v>0</v>
      </c>
      <c r="M121" s="599">
        <f t="shared" si="42"/>
        <v>0</v>
      </c>
      <c r="N121" s="600">
        <f t="shared" si="43"/>
        <v>0</v>
      </c>
      <c r="O121" s="561">
        <f t="shared" si="44"/>
        <v>0</v>
      </c>
    </row>
    <row r="122" spans="1:15" ht="18" hidden="1" customHeight="1" x14ac:dyDescent="0.2">
      <c r="A122" s="570" t="s">
        <v>269</v>
      </c>
      <c r="B122" s="557" t="s">
        <v>270</v>
      </c>
      <c r="C122" s="557" t="s">
        <v>236</v>
      </c>
      <c r="D122" s="567">
        <v>16.96</v>
      </c>
      <c r="E122" s="566"/>
      <c r="F122" s="566"/>
      <c r="G122" s="558"/>
      <c r="H122" s="558"/>
      <c r="I122" s="558"/>
      <c r="J122" s="620"/>
      <c r="K122" s="807">
        <f t="shared" si="40"/>
        <v>0</v>
      </c>
      <c r="L122" s="599">
        <f t="shared" si="41"/>
        <v>0</v>
      </c>
      <c r="M122" s="599">
        <f t="shared" si="42"/>
        <v>0</v>
      </c>
      <c r="N122" s="600">
        <f t="shared" si="43"/>
        <v>0</v>
      </c>
      <c r="O122" s="561">
        <f t="shared" si="44"/>
        <v>0</v>
      </c>
    </row>
    <row r="123" spans="1:15" ht="18" hidden="1" customHeight="1" x14ac:dyDescent="0.2">
      <c r="A123" s="570" t="s">
        <v>271</v>
      </c>
      <c r="B123" s="557" t="s">
        <v>272</v>
      </c>
      <c r="C123" s="557" t="s">
        <v>236</v>
      </c>
      <c r="D123" s="567">
        <v>46.31</v>
      </c>
      <c r="E123" s="566"/>
      <c r="F123" s="566"/>
      <c r="G123" s="558"/>
      <c r="H123" s="558"/>
      <c r="I123" s="558"/>
      <c r="J123" s="620"/>
      <c r="K123" s="807">
        <f t="shared" si="40"/>
        <v>0</v>
      </c>
      <c r="L123" s="599">
        <f t="shared" si="41"/>
        <v>0</v>
      </c>
      <c r="M123" s="599">
        <f t="shared" si="42"/>
        <v>0</v>
      </c>
      <c r="N123" s="600">
        <f t="shared" si="43"/>
        <v>0</v>
      </c>
      <c r="O123" s="561">
        <f t="shared" si="44"/>
        <v>0</v>
      </c>
    </row>
    <row r="124" spans="1:15" ht="18" hidden="1" customHeight="1" x14ac:dyDescent="0.2">
      <c r="A124" s="570" t="s">
        <v>273</v>
      </c>
      <c r="B124" s="557" t="s">
        <v>274</v>
      </c>
      <c r="C124" s="557" t="s">
        <v>236</v>
      </c>
      <c r="D124" s="567">
        <v>42.7</v>
      </c>
      <c r="E124" s="566"/>
      <c r="F124" s="566"/>
      <c r="G124" s="558"/>
      <c r="H124" s="558"/>
      <c r="I124" s="558"/>
      <c r="J124" s="620"/>
      <c r="K124" s="807">
        <f t="shared" ref="K124:K153" si="45">D124*G124*$C$5</f>
        <v>0</v>
      </c>
      <c r="L124" s="599">
        <f t="shared" ref="L124:L153" si="46">H124*D124*$C$7</f>
        <v>0</v>
      </c>
      <c r="M124" s="599">
        <f t="shared" ref="M124:M153" si="47">D124*I124*$C$6</f>
        <v>0</v>
      </c>
      <c r="N124" s="600">
        <f t="shared" ref="N124:N153" si="48">D124*J124*$C$8</f>
        <v>0</v>
      </c>
      <c r="O124" s="561">
        <f t="shared" ref="O124:O153" si="49">SUM(K124:N124)</f>
        <v>0</v>
      </c>
    </row>
    <row r="125" spans="1:15" ht="18" hidden="1" customHeight="1" x14ac:dyDescent="0.2">
      <c r="A125" s="570" t="s">
        <v>275</v>
      </c>
      <c r="B125" s="557" t="s">
        <v>276</v>
      </c>
      <c r="C125" s="557" t="s">
        <v>138</v>
      </c>
      <c r="D125" s="567">
        <v>948.58</v>
      </c>
      <c r="E125" s="566"/>
      <c r="F125" s="566"/>
      <c r="G125" s="558"/>
      <c r="H125" s="558"/>
      <c r="I125" s="558"/>
      <c r="J125" s="620"/>
      <c r="K125" s="807">
        <f t="shared" si="45"/>
        <v>0</v>
      </c>
      <c r="L125" s="599">
        <f t="shared" si="46"/>
        <v>0</v>
      </c>
      <c r="M125" s="599">
        <f t="shared" si="47"/>
        <v>0</v>
      </c>
      <c r="N125" s="600">
        <f t="shared" si="48"/>
        <v>0</v>
      </c>
      <c r="O125" s="561">
        <f t="shared" si="49"/>
        <v>0</v>
      </c>
    </row>
    <row r="126" spans="1:15" ht="18" hidden="1" customHeight="1" x14ac:dyDescent="0.2">
      <c r="A126" s="570" t="s">
        <v>277</v>
      </c>
      <c r="B126" s="557" t="s">
        <v>278</v>
      </c>
      <c r="C126" s="557" t="s">
        <v>138</v>
      </c>
      <c r="D126" s="567">
        <v>4.7300000000000004</v>
      </c>
      <c r="E126" s="566"/>
      <c r="F126" s="566"/>
      <c r="G126" s="558"/>
      <c r="H126" s="558"/>
      <c r="I126" s="558"/>
      <c r="J126" s="620"/>
      <c r="K126" s="807">
        <f t="shared" si="45"/>
        <v>0</v>
      </c>
      <c r="L126" s="599">
        <f t="shared" si="46"/>
        <v>0</v>
      </c>
      <c r="M126" s="599">
        <f t="shared" si="47"/>
        <v>0</v>
      </c>
      <c r="N126" s="600">
        <f t="shared" si="48"/>
        <v>0</v>
      </c>
      <c r="O126" s="561">
        <f t="shared" si="49"/>
        <v>0</v>
      </c>
    </row>
    <row r="127" spans="1:15" ht="18" hidden="1" customHeight="1" x14ac:dyDescent="0.2">
      <c r="A127" s="570" t="s">
        <v>279</v>
      </c>
      <c r="B127" s="557" t="s">
        <v>280</v>
      </c>
      <c r="C127" s="557" t="s">
        <v>138</v>
      </c>
      <c r="D127" s="571">
        <v>56.97</v>
      </c>
      <c r="E127" s="566"/>
      <c r="F127" s="566"/>
      <c r="G127" s="558"/>
      <c r="H127" s="558"/>
      <c r="I127" s="558"/>
      <c r="J127" s="620"/>
      <c r="K127" s="807">
        <f t="shared" si="45"/>
        <v>0</v>
      </c>
      <c r="L127" s="599">
        <f t="shared" si="46"/>
        <v>0</v>
      </c>
      <c r="M127" s="599">
        <f t="shared" si="47"/>
        <v>0</v>
      </c>
      <c r="N127" s="600">
        <f t="shared" si="48"/>
        <v>0</v>
      </c>
      <c r="O127" s="561">
        <f t="shared" si="49"/>
        <v>0</v>
      </c>
    </row>
    <row r="128" spans="1:15" ht="18" hidden="1" customHeight="1" x14ac:dyDescent="0.2">
      <c r="A128" s="570" t="s">
        <v>281</v>
      </c>
      <c r="B128" s="557" t="s">
        <v>282</v>
      </c>
      <c r="C128" s="557" t="s">
        <v>138</v>
      </c>
      <c r="D128" s="571">
        <v>94.49</v>
      </c>
      <c r="E128" s="566"/>
      <c r="F128" s="566"/>
      <c r="G128" s="558"/>
      <c r="H128" s="558"/>
      <c r="I128" s="558"/>
      <c r="J128" s="620"/>
      <c r="K128" s="807">
        <f t="shared" si="45"/>
        <v>0</v>
      </c>
      <c r="L128" s="599">
        <f t="shared" si="46"/>
        <v>0</v>
      </c>
      <c r="M128" s="599">
        <f t="shared" si="47"/>
        <v>0</v>
      </c>
      <c r="N128" s="600">
        <f t="shared" si="48"/>
        <v>0</v>
      </c>
      <c r="O128" s="561">
        <f t="shared" si="49"/>
        <v>0</v>
      </c>
    </row>
    <row r="129" spans="1:15" ht="18" hidden="1" customHeight="1" x14ac:dyDescent="0.2">
      <c r="A129" s="570" t="s">
        <v>283</v>
      </c>
      <c r="B129" s="557" t="s">
        <v>284</v>
      </c>
      <c r="C129" s="557" t="s">
        <v>138</v>
      </c>
      <c r="D129" s="567">
        <v>405.17</v>
      </c>
      <c r="E129" s="566"/>
      <c r="F129" s="566"/>
      <c r="G129" s="558"/>
      <c r="H129" s="558"/>
      <c r="I129" s="558"/>
      <c r="J129" s="620"/>
      <c r="K129" s="807">
        <f t="shared" si="45"/>
        <v>0</v>
      </c>
      <c r="L129" s="599">
        <f t="shared" si="46"/>
        <v>0</v>
      </c>
      <c r="M129" s="599">
        <f t="shared" si="47"/>
        <v>0</v>
      </c>
      <c r="N129" s="600">
        <f t="shared" si="48"/>
        <v>0</v>
      </c>
      <c r="O129" s="561">
        <f t="shared" si="49"/>
        <v>0</v>
      </c>
    </row>
    <row r="130" spans="1:15" ht="18" hidden="1" customHeight="1" x14ac:dyDescent="0.2">
      <c r="A130" s="570" t="s">
        <v>285</v>
      </c>
      <c r="B130" s="557" t="s">
        <v>286</v>
      </c>
      <c r="C130" s="557" t="s">
        <v>138</v>
      </c>
      <c r="D130" s="567">
        <v>388.92</v>
      </c>
      <c r="E130" s="566"/>
      <c r="F130" s="566"/>
      <c r="G130" s="558"/>
      <c r="H130" s="558"/>
      <c r="I130" s="558"/>
      <c r="J130" s="620"/>
      <c r="K130" s="807">
        <f t="shared" si="45"/>
        <v>0</v>
      </c>
      <c r="L130" s="599">
        <f t="shared" si="46"/>
        <v>0</v>
      </c>
      <c r="M130" s="599">
        <f t="shared" si="47"/>
        <v>0</v>
      </c>
      <c r="N130" s="600">
        <f t="shared" si="48"/>
        <v>0</v>
      </c>
      <c r="O130" s="561">
        <f t="shared" si="49"/>
        <v>0</v>
      </c>
    </row>
    <row r="131" spans="1:15" ht="18" hidden="1" customHeight="1" x14ac:dyDescent="0.2">
      <c r="A131" s="570" t="s">
        <v>287</v>
      </c>
      <c r="B131" s="557" t="s">
        <v>288</v>
      </c>
      <c r="C131" s="557" t="s">
        <v>138</v>
      </c>
      <c r="D131" s="567">
        <v>348.56</v>
      </c>
      <c r="E131" s="566"/>
      <c r="F131" s="566"/>
      <c r="G131" s="558"/>
      <c r="H131" s="558"/>
      <c r="I131" s="558"/>
      <c r="J131" s="620"/>
      <c r="K131" s="807">
        <f t="shared" si="45"/>
        <v>0</v>
      </c>
      <c r="L131" s="599">
        <f t="shared" si="46"/>
        <v>0</v>
      </c>
      <c r="M131" s="599">
        <f t="shared" si="47"/>
        <v>0</v>
      </c>
      <c r="N131" s="600">
        <f t="shared" si="48"/>
        <v>0</v>
      </c>
      <c r="O131" s="561">
        <f t="shared" si="49"/>
        <v>0</v>
      </c>
    </row>
    <row r="132" spans="1:15" ht="18" hidden="1" customHeight="1" x14ac:dyDescent="0.2">
      <c r="A132" s="570" t="s">
        <v>273</v>
      </c>
      <c r="B132" s="557" t="s">
        <v>289</v>
      </c>
      <c r="C132" s="557" t="s">
        <v>138</v>
      </c>
      <c r="D132" s="567">
        <v>21.73</v>
      </c>
      <c r="E132" s="566"/>
      <c r="F132" s="566"/>
      <c r="G132" s="558"/>
      <c r="H132" s="558"/>
      <c r="I132" s="558"/>
      <c r="J132" s="620"/>
      <c r="K132" s="807">
        <f t="shared" si="45"/>
        <v>0</v>
      </c>
      <c r="L132" s="599">
        <f t="shared" si="46"/>
        <v>0</v>
      </c>
      <c r="M132" s="599">
        <f t="shared" si="47"/>
        <v>0</v>
      </c>
      <c r="N132" s="600">
        <f t="shared" si="48"/>
        <v>0</v>
      </c>
      <c r="O132" s="561">
        <f t="shared" si="49"/>
        <v>0</v>
      </c>
    </row>
    <row r="133" spans="1:15" ht="18" hidden="1" customHeight="1" x14ac:dyDescent="0.2">
      <c r="A133" s="570" t="s">
        <v>271</v>
      </c>
      <c r="B133" s="557" t="s">
        <v>290</v>
      </c>
      <c r="C133" s="557" t="s">
        <v>138</v>
      </c>
      <c r="D133" s="567">
        <v>21.73</v>
      </c>
      <c r="E133" s="566"/>
      <c r="F133" s="566"/>
      <c r="G133" s="558"/>
      <c r="H133" s="558"/>
      <c r="I133" s="558"/>
      <c r="J133" s="620"/>
      <c r="K133" s="807">
        <f t="shared" si="45"/>
        <v>0</v>
      </c>
      <c r="L133" s="599">
        <f t="shared" si="46"/>
        <v>0</v>
      </c>
      <c r="M133" s="599">
        <f t="shared" si="47"/>
        <v>0</v>
      </c>
      <c r="N133" s="600">
        <f t="shared" si="48"/>
        <v>0</v>
      </c>
      <c r="O133" s="561">
        <f t="shared" si="49"/>
        <v>0</v>
      </c>
    </row>
    <row r="134" spans="1:15" ht="18" hidden="1" customHeight="1" x14ac:dyDescent="0.2">
      <c r="A134" s="570" t="s">
        <v>291</v>
      </c>
      <c r="B134" s="557" t="s">
        <v>292</v>
      </c>
      <c r="C134" s="557" t="s">
        <v>293</v>
      </c>
      <c r="D134" s="567">
        <v>71.599999999999994</v>
      </c>
      <c r="E134" s="566"/>
      <c r="F134" s="566"/>
      <c r="G134" s="558"/>
      <c r="H134" s="558"/>
      <c r="I134" s="558"/>
      <c r="J134" s="620"/>
      <c r="K134" s="807">
        <f t="shared" si="45"/>
        <v>0</v>
      </c>
      <c r="L134" s="599">
        <f t="shared" si="46"/>
        <v>0</v>
      </c>
      <c r="M134" s="599">
        <f t="shared" si="47"/>
        <v>0</v>
      </c>
      <c r="N134" s="600">
        <f t="shared" si="48"/>
        <v>0</v>
      </c>
      <c r="O134" s="561">
        <f t="shared" si="49"/>
        <v>0</v>
      </c>
    </row>
    <row r="135" spans="1:15" ht="18" hidden="1" customHeight="1" x14ac:dyDescent="0.2">
      <c r="A135" s="570" t="s">
        <v>294</v>
      </c>
      <c r="B135" s="557" t="s">
        <v>295</v>
      </c>
      <c r="C135" s="557" t="s">
        <v>147</v>
      </c>
      <c r="D135" s="567">
        <v>605.39</v>
      </c>
      <c r="E135" s="566"/>
      <c r="F135" s="566"/>
      <c r="G135" s="558"/>
      <c r="H135" s="558"/>
      <c r="I135" s="558"/>
      <c r="J135" s="620"/>
      <c r="K135" s="807">
        <f t="shared" si="45"/>
        <v>0</v>
      </c>
      <c r="L135" s="599">
        <f t="shared" si="46"/>
        <v>0</v>
      </c>
      <c r="M135" s="599">
        <f t="shared" si="47"/>
        <v>0</v>
      </c>
      <c r="N135" s="600">
        <f t="shared" si="48"/>
        <v>0</v>
      </c>
      <c r="O135" s="561">
        <f t="shared" si="49"/>
        <v>0</v>
      </c>
    </row>
    <row r="136" spans="1:15" ht="18" hidden="1" customHeight="1" x14ac:dyDescent="0.2">
      <c r="A136" s="570" t="s">
        <v>296</v>
      </c>
      <c r="B136" s="557" t="s">
        <v>297</v>
      </c>
      <c r="C136" s="557" t="s">
        <v>147</v>
      </c>
      <c r="D136" s="567">
        <v>74.22</v>
      </c>
      <c r="E136" s="566"/>
      <c r="F136" s="566"/>
      <c r="G136" s="558"/>
      <c r="H136" s="558"/>
      <c r="I136" s="558"/>
      <c r="J136" s="620"/>
      <c r="K136" s="807">
        <f t="shared" si="45"/>
        <v>0</v>
      </c>
      <c r="L136" s="599">
        <f t="shared" si="46"/>
        <v>0</v>
      </c>
      <c r="M136" s="599">
        <f t="shared" si="47"/>
        <v>0</v>
      </c>
      <c r="N136" s="600">
        <f t="shared" si="48"/>
        <v>0</v>
      </c>
      <c r="O136" s="561">
        <f t="shared" si="49"/>
        <v>0</v>
      </c>
    </row>
    <row r="137" spans="1:15" ht="18" hidden="1" customHeight="1" x14ac:dyDescent="0.2">
      <c r="A137" s="570" t="s">
        <v>298</v>
      </c>
      <c r="B137" s="557" t="s">
        <v>299</v>
      </c>
      <c r="C137" s="557" t="s">
        <v>147</v>
      </c>
      <c r="D137" s="567">
        <v>86.21</v>
      </c>
      <c r="E137" s="566"/>
      <c r="F137" s="566"/>
      <c r="G137" s="558"/>
      <c r="H137" s="558"/>
      <c r="I137" s="558"/>
      <c r="J137" s="620"/>
      <c r="K137" s="807">
        <f t="shared" si="45"/>
        <v>0</v>
      </c>
      <c r="L137" s="599">
        <f t="shared" si="46"/>
        <v>0</v>
      </c>
      <c r="M137" s="599">
        <f t="shared" si="47"/>
        <v>0</v>
      </c>
      <c r="N137" s="600">
        <f t="shared" si="48"/>
        <v>0</v>
      </c>
      <c r="O137" s="561">
        <f t="shared" si="49"/>
        <v>0</v>
      </c>
    </row>
    <row r="138" spans="1:15" ht="18" hidden="1" customHeight="1" x14ac:dyDescent="0.2">
      <c r="A138" s="570" t="s">
        <v>300</v>
      </c>
      <c r="B138" s="557" t="s">
        <v>301</v>
      </c>
      <c r="C138" s="557" t="s">
        <v>147</v>
      </c>
      <c r="D138" s="567">
        <v>252.06</v>
      </c>
      <c r="E138" s="566"/>
      <c r="F138" s="566"/>
      <c r="G138" s="558"/>
      <c r="H138" s="558"/>
      <c r="I138" s="558"/>
      <c r="J138" s="620"/>
      <c r="K138" s="807">
        <f t="shared" si="45"/>
        <v>0</v>
      </c>
      <c r="L138" s="599">
        <f t="shared" si="46"/>
        <v>0</v>
      </c>
      <c r="M138" s="599">
        <f t="shared" si="47"/>
        <v>0</v>
      </c>
      <c r="N138" s="600">
        <f t="shared" si="48"/>
        <v>0</v>
      </c>
      <c r="O138" s="561">
        <f t="shared" si="49"/>
        <v>0</v>
      </c>
    </row>
    <row r="139" spans="1:15" ht="18" hidden="1" customHeight="1" x14ac:dyDescent="0.2">
      <c r="A139" s="570" t="s">
        <v>302</v>
      </c>
      <c r="B139" s="557" t="s">
        <v>303</v>
      </c>
      <c r="C139" s="557" t="s">
        <v>147</v>
      </c>
      <c r="D139" s="567">
        <f>324.17+73.79</f>
        <v>397.96000000000004</v>
      </c>
      <c r="E139" s="566"/>
      <c r="F139" s="566"/>
      <c r="G139" s="558"/>
      <c r="H139" s="558"/>
      <c r="I139" s="558"/>
      <c r="J139" s="620"/>
      <c r="K139" s="807">
        <f t="shared" si="45"/>
        <v>0</v>
      </c>
      <c r="L139" s="599">
        <f t="shared" si="46"/>
        <v>0</v>
      </c>
      <c r="M139" s="599">
        <f t="shared" si="47"/>
        <v>0</v>
      </c>
      <c r="N139" s="600">
        <f t="shared" si="48"/>
        <v>0</v>
      </c>
      <c r="O139" s="561">
        <f t="shared" si="49"/>
        <v>0</v>
      </c>
    </row>
    <row r="140" spans="1:15" ht="18" hidden="1" customHeight="1" x14ac:dyDescent="0.2">
      <c r="A140" s="555" t="s">
        <v>304</v>
      </c>
      <c r="B140" s="556" t="s">
        <v>305</v>
      </c>
      <c r="C140" s="556" t="s">
        <v>306</v>
      </c>
      <c r="D140" s="560">
        <v>226.6</v>
      </c>
      <c r="E140" s="558"/>
      <c r="F140" s="558"/>
      <c r="G140" s="558"/>
      <c r="H140" s="558"/>
      <c r="I140" s="558"/>
      <c r="J140" s="620"/>
      <c r="K140" s="807">
        <f t="shared" si="45"/>
        <v>0</v>
      </c>
      <c r="L140" s="599">
        <f t="shared" si="46"/>
        <v>0</v>
      </c>
      <c r="M140" s="599">
        <f t="shared" si="47"/>
        <v>0</v>
      </c>
      <c r="N140" s="600">
        <f t="shared" si="48"/>
        <v>0</v>
      </c>
      <c r="O140" s="561">
        <f t="shared" si="49"/>
        <v>0</v>
      </c>
    </row>
    <row r="141" spans="1:15" ht="18" hidden="1" customHeight="1" x14ac:dyDescent="0.2">
      <c r="A141" s="555" t="s">
        <v>307</v>
      </c>
      <c r="B141" s="556"/>
      <c r="C141" s="556" t="s">
        <v>308</v>
      </c>
      <c r="D141" s="560">
        <v>272.97000000000003</v>
      </c>
      <c r="E141" s="566"/>
      <c r="F141" s="566"/>
      <c r="G141" s="566"/>
      <c r="H141" s="566"/>
      <c r="I141" s="566"/>
      <c r="J141" s="622"/>
      <c r="K141" s="807">
        <f t="shared" si="45"/>
        <v>0</v>
      </c>
      <c r="L141" s="599">
        <f t="shared" si="46"/>
        <v>0</v>
      </c>
      <c r="M141" s="599">
        <f t="shared" si="47"/>
        <v>0</v>
      </c>
      <c r="N141" s="600">
        <f t="shared" si="48"/>
        <v>0</v>
      </c>
      <c r="O141" s="561">
        <f t="shared" si="49"/>
        <v>0</v>
      </c>
    </row>
    <row r="142" spans="1:15" ht="18" hidden="1" customHeight="1" x14ac:dyDescent="0.2">
      <c r="A142" s="570" t="s">
        <v>309</v>
      </c>
      <c r="B142" s="557"/>
      <c r="C142" s="557" t="s">
        <v>310</v>
      </c>
      <c r="D142" s="567">
        <v>250.87</v>
      </c>
      <c r="E142" s="566"/>
      <c r="F142" s="566"/>
      <c r="G142" s="566"/>
      <c r="H142" s="566"/>
      <c r="I142" s="566"/>
      <c r="J142" s="622"/>
      <c r="K142" s="807">
        <f t="shared" si="45"/>
        <v>0</v>
      </c>
      <c r="L142" s="599">
        <f t="shared" si="46"/>
        <v>0</v>
      </c>
      <c r="M142" s="599">
        <f t="shared" si="47"/>
        <v>0</v>
      </c>
      <c r="N142" s="600">
        <f t="shared" si="48"/>
        <v>0</v>
      </c>
      <c r="O142" s="561">
        <f t="shared" si="49"/>
        <v>0</v>
      </c>
    </row>
    <row r="143" spans="1:15" ht="18" hidden="1" customHeight="1" x14ac:dyDescent="0.2">
      <c r="A143" s="555" t="s">
        <v>311</v>
      </c>
      <c r="B143" s="569"/>
      <c r="C143" s="557" t="s">
        <v>310</v>
      </c>
      <c r="D143" s="560">
        <v>175.47</v>
      </c>
      <c r="E143" s="566"/>
      <c r="F143" s="566"/>
      <c r="G143" s="566"/>
      <c r="H143" s="566"/>
      <c r="I143" s="566"/>
      <c r="J143" s="622"/>
      <c r="K143" s="807">
        <f t="shared" si="45"/>
        <v>0</v>
      </c>
      <c r="L143" s="599">
        <f t="shared" si="46"/>
        <v>0</v>
      </c>
      <c r="M143" s="599">
        <f t="shared" si="47"/>
        <v>0</v>
      </c>
      <c r="N143" s="600">
        <f t="shared" si="48"/>
        <v>0</v>
      </c>
      <c r="O143" s="561">
        <f t="shared" si="49"/>
        <v>0</v>
      </c>
    </row>
    <row r="144" spans="1:15" ht="18" hidden="1" customHeight="1" x14ac:dyDescent="0.2">
      <c r="A144" s="555" t="s">
        <v>312</v>
      </c>
      <c r="B144" s="556"/>
      <c r="C144" s="556" t="s">
        <v>313</v>
      </c>
      <c r="D144" s="560">
        <v>402.3</v>
      </c>
      <c r="E144" s="566"/>
      <c r="F144" s="566"/>
      <c r="G144" s="566"/>
      <c r="H144" s="566"/>
      <c r="I144" s="566"/>
      <c r="J144" s="622"/>
      <c r="K144" s="807">
        <f t="shared" si="45"/>
        <v>0</v>
      </c>
      <c r="L144" s="599">
        <f t="shared" si="46"/>
        <v>0</v>
      </c>
      <c r="M144" s="599">
        <f t="shared" si="47"/>
        <v>0</v>
      </c>
      <c r="N144" s="600">
        <f t="shared" si="48"/>
        <v>0</v>
      </c>
      <c r="O144" s="561">
        <f t="shared" si="49"/>
        <v>0</v>
      </c>
    </row>
    <row r="145" spans="1:15" ht="18" hidden="1" customHeight="1" x14ac:dyDescent="0.2">
      <c r="A145" s="555" t="s">
        <v>314</v>
      </c>
      <c r="B145" s="556"/>
      <c r="C145" s="556" t="s">
        <v>313</v>
      </c>
      <c r="D145" s="560">
        <v>323.92</v>
      </c>
      <c r="E145" s="566"/>
      <c r="F145" s="566"/>
      <c r="G145" s="566"/>
      <c r="H145" s="566"/>
      <c r="I145" s="566"/>
      <c r="J145" s="622"/>
      <c r="K145" s="807">
        <f t="shared" si="45"/>
        <v>0</v>
      </c>
      <c r="L145" s="599">
        <f t="shared" si="46"/>
        <v>0</v>
      </c>
      <c r="M145" s="599">
        <f t="shared" si="47"/>
        <v>0</v>
      </c>
      <c r="N145" s="600">
        <f t="shared" si="48"/>
        <v>0</v>
      </c>
      <c r="O145" s="561">
        <f t="shared" si="49"/>
        <v>0</v>
      </c>
    </row>
    <row r="146" spans="1:15" ht="18" hidden="1" customHeight="1" x14ac:dyDescent="0.2">
      <c r="A146" s="555" t="s">
        <v>315</v>
      </c>
      <c r="B146" s="556"/>
      <c r="C146" s="556" t="s">
        <v>313</v>
      </c>
      <c r="D146" s="560">
        <v>344.47</v>
      </c>
      <c r="E146" s="566"/>
      <c r="F146" s="566"/>
      <c r="G146" s="566"/>
      <c r="H146" s="566"/>
      <c r="I146" s="566"/>
      <c r="J146" s="622"/>
      <c r="K146" s="807">
        <f t="shared" si="45"/>
        <v>0</v>
      </c>
      <c r="L146" s="599">
        <f t="shared" si="46"/>
        <v>0</v>
      </c>
      <c r="M146" s="599">
        <f t="shared" si="47"/>
        <v>0</v>
      </c>
      <c r="N146" s="600">
        <f t="shared" si="48"/>
        <v>0</v>
      </c>
      <c r="O146" s="561">
        <f t="shared" si="49"/>
        <v>0</v>
      </c>
    </row>
    <row r="147" spans="1:15" ht="18" hidden="1" customHeight="1" x14ac:dyDescent="0.2">
      <c r="A147" s="555" t="s">
        <v>316</v>
      </c>
      <c r="B147" s="556"/>
      <c r="C147" s="556" t="s">
        <v>317</v>
      </c>
      <c r="D147" s="560">
        <v>230.18</v>
      </c>
      <c r="E147" s="566"/>
      <c r="F147" s="566"/>
      <c r="G147" s="566"/>
      <c r="H147" s="566"/>
      <c r="I147" s="566"/>
      <c r="J147" s="622"/>
      <c r="K147" s="807">
        <f t="shared" si="45"/>
        <v>0</v>
      </c>
      <c r="L147" s="599">
        <f t="shared" si="46"/>
        <v>0</v>
      </c>
      <c r="M147" s="599">
        <f t="shared" si="47"/>
        <v>0</v>
      </c>
      <c r="N147" s="600">
        <f t="shared" si="48"/>
        <v>0</v>
      </c>
      <c r="O147" s="561">
        <f t="shared" si="49"/>
        <v>0</v>
      </c>
    </row>
    <row r="148" spans="1:15" ht="18" hidden="1" customHeight="1" x14ac:dyDescent="0.2">
      <c r="A148" s="570" t="s">
        <v>318</v>
      </c>
      <c r="B148" s="557"/>
      <c r="C148" s="557" t="s">
        <v>310</v>
      </c>
      <c r="D148" s="567">
        <v>201.92</v>
      </c>
      <c r="E148" s="566"/>
      <c r="F148" s="566"/>
      <c r="G148" s="566"/>
      <c r="H148" s="566"/>
      <c r="I148" s="566"/>
      <c r="J148" s="622"/>
      <c r="K148" s="807">
        <f t="shared" si="45"/>
        <v>0</v>
      </c>
      <c r="L148" s="599">
        <f t="shared" si="46"/>
        <v>0</v>
      </c>
      <c r="M148" s="599">
        <f t="shared" si="47"/>
        <v>0</v>
      </c>
      <c r="N148" s="600">
        <f t="shared" si="48"/>
        <v>0</v>
      </c>
      <c r="O148" s="561">
        <f t="shared" si="49"/>
        <v>0</v>
      </c>
    </row>
    <row r="149" spans="1:15" ht="18" hidden="1" customHeight="1" x14ac:dyDescent="0.2">
      <c r="A149" s="570" t="s">
        <v>319</v>
      </c>
      <c r="B149" s="557"/>
      <c r="C149" s="557" t="s">
        <v>310</v>
      </c>
      <c r="D149" s="567">
        <v>202.7</v>
      </c>
      <c r="E149" s="566"/>
      <c r="F149" s="566"/>
      <c r="G149" s="566"/>
      <c r="H149" s="566"/>
      <c r="I149" s="566"/>
      <c r="J149" s="622"/>
      <c r="K149" s="807">
        <f t="shared" si="45"/>
        <v>0</v>
      </c>
      <c r="L149" s="599">
        <f t="shared" si="46"/>
        <v>0</v>
      </c>
      <c r="M149" s="599">
        <f t="shared" si="47"/>
        <v>0</v>
      </c>
      <c r="N149" s="600">
        <f t="shared" si="48"/>
        <v>0</v>
      </c>
      <c r="O149" s="561">
        <f t="shared" si="49"/>
        <v>0</v>
      </c>
    </row>
    <row r="150" spans="1:15" ht="18" hidden="1" customHeight="1" x14ac:dyDescent="0.2">
      <c r="A150" s="570" t="s">
        <v>320</v>
      </c>
      <c r="B150" s="557"/>
      <c r="C150" s="557" t="s">
        <v>321</v>
      </c>
      <c r="D150" s="567">
        <v>115.9</v>
      </c>
      <c r="E150" s="566"/>
      <c r="F150" s="566"/>
      <c r="G150" s="566"/>
      <c r="H150" s="566"/>
      <c r="I150" s="566"/>
      <c r="J150" s="622"/>
      <c r="K150" s="807">
        <f t="shared" si="45"/>
        <v>0</v>
      </c>
      <c r="L150" s="599">
        <f t="shared" si="46"/>
        <v>0</v>
      </c>
      <c r="M150" s="599">
        <f t="shared" si="47"/>
        <v>0</v>
      </c>
      <c r="N150" s="600">
        <f t="shared" si="48"/>
        <v>0</v>
      </c>
      <c r="O150" s="561">
        <f t="shared" si="49"/>
        <v>0</v>
      </c>
    </row>
    <row r="151" spans="1:15" ht="18" hidden="1" customHeight="1" x14ac:dyDescent="0.2">
      <c r="A151" s="570" t="s">
        <v>322</v>
      </c>
      <c r="B151" s="557"/>
      <c r="C151" s="557" t="s">
        <v>310</v>
      </c>
      <c r="D151" s="567">
        <v>175.47</v>
      </c>
      <c r="E151" s="566"/>
      <c r="F151" s="566"/>
      <c r="G151" s="566"/>
      <c r="H151" s="566"/>
      <c r="I151" s="566"/>
      <c r="J151" s="622"/>
      <c r="K151" s="807">
        <f t="shared" si="45"/>
        <v>0</v>
      </c>
      <c r="L151" s="599">
        <f t="shared" si="46"/>
        <v>0</v>
      </c>
      <c r="M151" s="599">
        <f t="shared" si="47"/>
        <v>0</v>
      </c>
      <c r="N151" s="600">
        <f t="shared" si="48"/>
        <v>0</v>
      </c>
      <c r="O151" s="561">
        <f t="shared" si="49"/>
        <v>0</v>
      </c>
    </row>
    <row r="152" spans="1:15" ht="18" hidden="1" customHeight="1" x14ac:dyDescent="0.2">
      <c r="A152" s="555" t="s">
        <v>323</v>
      </c>
      <c r="B152" s="556"/>
      <c r="C152" s="556" t="s">
        <v>324</v>
      </c>
      <c r="D152" s="560">
        <v>230.21</v>
      </c>
      <c r="E152" s="566"/>
      <c r="F152" s="566"/>
      <c r="G152" s="566"/>
      <c r="H152" s="566"/>
      <c r="I152" s="566"/>
      <c r="J152" s="622"/>
      <c r="K152" s="807">
        <f t="shared" si="45"/>
        <v>0</v>
      </c>
      <c r="L152" s="599">
        <f t="shared" si="46"/>
        <v>0</v>
      </c>
      <c r="M152" s="599">
        <f t="shared" si="47"/>
        <v>0</v>
      </c>
      <c r="N152" s="600">
        <f t="shared" si="48"/>
        <v>0</v>
      </c>
      <c r="O152" s="561">
        <f t="shared" si="49"/>
        <v>0</v>
      </c>
    </row>
    <row r="153" spans="1:15" ht="18" hidden="1" customHeight="1" x14ac:dyDescent="0.2">
      <c r="A153" s="555" t="s">
        <v>325</v>
      </c>
      <c r="B153" s="556"/>
      <c r="C153" s="556" t="s">
        <v>308</v>
      </c>
      <c r="D153" s="560">
        <v>312.08</v>
      </c>
      <c r="E153" s="566"/>
      <c r="F153" s="566"/>
      <c r="G153" s="566"/>
      <c r="H153" s="566"/>
      <c r="I153" s="566"/>
      <c r="J153" s="622"/>
      <c r="K153" s="807">
        <f t="shared" si="45"/>
        <v>0</v>
      </c>
      <c r="L153" s="599">
        <f t="shared" si="46"/>
        <v>0</v>
      </c>
      <c r="M153" s="599">
        <f t="shared" si="47"/>
        <v>0</v>
      </c>
      <c r="N153" s="600">
        <f t="shared" si="48"/>
        <v>0</v>
      </c>
      <c r="O153" s="561">
        <f t="shared" si="49"/>
        <v>0</v>
      </c>
    </row>
    <row r="154" spans="1:15" ht="18" customHeight="1" thickBot="1" x14ac:dyDescent="0.25">
      <c r="A154" s="730"/>
      <c r="B154" s="731"/>
      <c r="C154" s="731"/>
      <c r="D154" s="732"/>
      <c r="E154" s="733"/>
      <c r="F154" s="733"/>
      <c r="G154" s="733"/>
      <c r="H154" s="733"/>
      <c r="I154" s="733"/>
      <c r="J154" s="734"/>
      <c r="K154" s="735"/>
      <c r="L154" s="733"/>
      <c r="M154" s="733"/>
      <c r="N154" s="736"/>
      <c r="O154" s="737"/>
    </row>
    <row r="155" spans="1:15" ht="18" customHeight="1" thickBot="1" x14ac:dyDescent="0.25">
      <c r="A155" s="59"/>
      <c r="B155" s="59"/>
      <c r="C155" s="324"/>
      <c r="D155" s="59"/>
      <c r="E155" s="61"/>
      <c r="F155" s="61"/>
      <c r="G155" s="61"/>
      <c r="H155" s="61"/>
      <c r="I155" s="61"/>
      <c r="J155" s="61"/>
      <c r="K155" s="58"/>
      <c r="L155" s="58"/>
      <c r="M155" s="58"/>
      <c r="N155" s="553" t="s">
        <v>98</v>
      </c>
      <c r="O155" s="181">
        <f>SUM(O14:O154)</f>
        <v>4663.4228000000003</v>
      </c>
    </row>
    <row r="156" spans="1:15" ht="13.5" thickTop="1" x14ac:dyDescent="0.2"/>
  </sheetData>
  <sheetProtection formatCells="0" formatColumns="0" formatRows="0" insertColumns="0" insertRows="0" deleteColumns="0" deleteRows="0"/>
  <protectedRanges>
    <protectedRange sqref="K5:O10 B5:B8 K74:P91 P69:P73 A5:A18 P92:P155 P1:P10 A1:O4 D5:J18 C9:C18 B11:B18 E19:J19 A20:J20 A22:J22 E21:J21 K11:P24 A24:J24 E23:J23 A25:P63 K64:O73 A69:J91" name="Bereich1"/>
    <protectedRange sqref="A104:O140 A94:O102 E141:O153 A154:O155 C93:O93 E103:O103 A92:O92" name="Bereich1_1"/>
    <protectedRange sqref="A93:B93" name="Bereich1_2"/>
    <protectedRange sqref="A103:D103" name="Bereich1_1_2"/>
    <protectedRange sqref="P64 A64:F68 H64:J68 G64:G66 G68 P66:P68" name="Bereich1_4"/>
    <protectedRange sqref="A141:D153" name="Bereich1_1_3"/>
    <protectedRange sqref="A19:D19" name="Bereich1_5"/>
    <protectedRange sqref="A21:D21" name="Bereich1_7"/>
    <protectedRange sqref="A23:D23" name="Bereich1_8"/>
  </protectedRanges>
  <sortState xmlns:xlrd2="http://schemas.microsoft.com/office/spreadsheetml/2017/richdata2" ref="A192:D341">
    <sortCondition ref="B193"/>
  </sortState>
  <customSheetViews>
    <customSheetView guid="{5C32C84F-22BC-44CA-AD2B-12D34D143DA0}">
      <selection activeCell="A5" sqref="A5:C9"/>
      <pageMargins left="0" right="0" top="0" bottom="0" header="0" footer="0"/>
      <pageSetup paperSize="9" fitToHeight="2" orientation="landscape" r:id="rId1"/>
      <headerFooter alignWithMargins="0">
        <oddFooter>&amp;C&amp;A &amp;P / &amp;N&amp;R&amp;F</oddFooter>
      </headerFooter>
    </customSheetView>
  </customSheetViews>
  <mergeCells count="2">
    <mergeCell ref="K3:N3"/>
    <mergeCell ref="A3:B3"/>
  </mergeCells>
  <phoneticPr fontId="0" type="noConversion"/>
  <pageMargins left="0.39370078740157483" right="0.39370078740157483" top="0.39370078740157483" bottom="0.39370078740157483" header="0" footer="0"/>
  <pageSetup paperSize="9" scale="78" fitToHeight="2" orientation="landscape" r:id="rId2"/>
  <headerFooter alignWithMargins="0">
    <oddFooter>&amp;C&amp;A &amp;P / &amp;N&amp;R&amp;F</oddFooter>
  </headerFooter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tabColor rgb="FFFFFF00"/>
  </sheetPr>
  <dimension ref="A1:W60"/>
  <sheetViews>
    <sheetView showZeros="0" zoomScaleNormal="100" workbookViewId="0">
      <selection activeCell="R58" sqref="R58"/>
    </sheetView>
  </sheetViews>
  <sheetFormatPr baseColWidth="10" defaultColWidth="11.42578125" defaultRowHeight="12.75" x14ac:dyDescent="0.2"/>
  <cols>
    <col min="1" max="1" width="31.7109375" style="91" bestFit="1" customWidth="1"/>
    <col min="2" max="2" width="11.140625" style="96" customWidth="1"/>
    <col min="3" max="3" width="9.85546875" style="96" customWidth="1"/>
    <col min="4" max="4" width="9.28515625" style="86" bestFit="1" customWidth="1"/>
    <col min="5" max="5" width="9.42578125" style="86" customWidth="1"/>
    <col min="6" max="9" width="7.140625" style="86" customWidth="1"/>
    <col min="10" max="10" width="7.140625" style="74" customWidth="1"/>
    <col min="11" max="14" width="9.7109375" style="74" customWidth="1"/>
    <col min="15" max="15" width="9.7109375" style="59" customWidth="1"/>
    <col min="16" max="16" width="10.85546875" style="74" bestFit="1" customWidth="1"/>
    <col min="17" max="17" width="12.28515625" style="72" customWidth="1"/>
    <col min="18" max="16384" width="11.42578125" style="72"/>
  </cols>
  <sheetData>
    <row r="1" spans="1:18" ht="16.5" customHeight="1" x14ac:dyDescent="0.3">
      <c r="A1" s="1" t="str">
        <f>'Kostenzusammenstellung '!A1</f>
        <v>MEX 23 20. - 22.10.2023</v>
      </c>
      <c r="B1" s="483"/>
      <c r="C1" s="483"/>
      <c r="D1" s="1057"/>
      <c r="E1" s="48"/>
      <c r="F1" s="48"/>
      <c r="G1" s="1057"/>
      <c r="H1" s="1057"/>
      <c r="I1" s="1057"/>
      <c r="J1" s="1058"/>
      <c r="K1" s="1058"/>
      <c r="L1" s="1058"/>
      <c r="M1" s="1058"/>
      <c r="N1" s="1058"/>
      <c r="P1" s="2"/>
      <c r="Q1" s="484"/>
      <c r="R1" s="484"/>
    </row>
    <row r="2" spans="1:18" ht="16.5" customHeight="1" x14ac:dyDescent="0.25">
      <c r="A2" s="87"/>
      <c r="B2" s="483"/>
      <c r="C2" s="483"/>
      <c r="D2" s="750"/>
      <c r="E2" s="1057"/>
      <c r="F2" s="1057"/>
      <c r="G2" s="1057"/>
      <c r="H2" s="1057"/>
      <c r="I2" s="1057"/>
      <c r="J2" s="1058"/>
      <c r="K2" s="1058"/>
      <c r="L2" s="1058"/>
      <c r="M2" s="1058"/>
      <c r="N2" s="1058"/>
      <c r="P2" s="1058"/>
      <c r="Q2" s="484"/>
      <c r="R2" s="484"/>
    </row>
    <row r="3" spans="1:18" ht="27" customHeight="1" x14ac:dyDescent="0.25">
      <c r="A3" s="88" t="s">
        <v>326</v>
      </c>
      <c r="B3" s="89"/>
      <c r="C3" s="89"/>
      <c r="D3" s="90"/>
      <c r="E3" s="1057"/>
      <c r="F3" s="1057"/>
      <c r="G3" s="1057"/>
      <c r="H3" s="1057"/>
      <c r="I3" s="1057"/>
      <c r="J3"/>
      <c r="K3"/>
      <c r="L3" s="1058"/>
      <c r="M3" s="1058"/>
      <c r="N3" s="1058"/>
      <c r="P3" s="1058"/>
      <c r="Q3" s="484"/>
      <c r="R3" s="484"/>
    </row>
    <row r="4" spans="1:18" ht="16.5" customHeight="1" thickBot="1" x14ac:dyDescent="0.3">
      <c r="A4" s="88"/>
      <c r="B4" s="89"/>
      <c r="C4" s="89"/>
      <c r="D4" s="90"/>
      <c r="E4" s="1057"/>
      <c r="F4" s="1057"/>
      <c r="G4" s="1057"/>
      <c r="H4" s="1057"/>
      <c r="I4" s="1057"/>
      <c r="J4"/>
      <c r="K4"/>
      <c r="L4" s="1058"/>
      <c r="M4" s="1058"/>
      <c r="N4" s="1058"/>
      <c r="P4" s="1058"/>
      <c r="Q4" s="484"/>
      <c r="R4" s="572"/>
    </row>
    <row r="5" spans="1:18" ht="24" customHeight="1" thickBot="1" x14ac:dyDescent="0.25">
      <c r="A5" s="384"/>
      <c r="B5" s="508"/>
      <c r="C5" s="906" t="s">
        <v>24</v>
      </c>
      <c r="D5" s="292"/>
      <c r="E5" s="1057"/>
      <c r="F5" s="1057"/>
      <c r="G5" s="1057"/>
      <c r="H5" s="1057"/>
      <c r="I5" s="1057"/>
      <c r="J5"/>
      <c r="K5"/>
      <c r="L5" s="1058"/>
      <c r="M5" s="1058"/>
      <c r="N5" s="1058"/>
      <c r="P5" s="1058"/>
      <c r="Q5" s="484"/>
      <c r="R5" s="572"/>
    </row>
    <row r="6" spans="1:18" ht="18" customHeight="1" x14ac:dyDescent="0.2">
      <c r="A6" s="349" t="s">
        <v>327</v>
      </c>
      <c r="B6" s="810"/>
      <c r="C6" s="849">
        <v>0.3</v>
      </c>
      <c r="D6" s="605"/>
      <c r="E6" s="1057"/>
      <c r="F6" s="1057"/>
      <c r="G6" s="1057"/>
      <c r="H6" s="1057"/>
      <c r="I6" s="1057"/>
      <c r="J6"/>
      <c r="K6"/>
      <c r="L6" s="1058"/>
      <c r="M6" s="1058"/>
      <c r="N6" s="1058"/>
      <c r="P6" s="1058"/>
      <c r="Q6" s="484"/>
      <c r="R6" s="572"/>
    </row>
    <row r="7" spans="1:18" ht="18" customHeight="1" x14ac:dyDescent="0.2">
      <c r="A7" s="839" t="s">
        <v>328</v>
      </c>
      <c r="B7" s="840"/>
      <c r="C7" s="849">
        <v>0.34</v>
      </c>
      <c r="D7" s="605"/>
      <c r="E7" s="1057"/>
      <c r="F7" s="1057"/>
      <c r="G7" s="1057"/>
      <c r="H7" s="1057"/>
      <c r="I7" s="1057"/>
      <c r="J7"/>
      <c r="K7"/>
      <c r="L7" s="1058"/>
      <c r="M7" s="1058"/>
      <c r="N7" s="1058"/>
      <c r="P7" s="1058"/>
      <c r="Q7" s="1058"/>
      <c r="R7" s="572"/>
    </row>
    <row r="8" spans="1:18" ht="18" customHeight="1" x14ac:dyDescent="0.2">
      <c r="A8" s="350" t="s">
        <v>329</v>
      </c>
      <c r="B8" s="508"/>
      <c r="C8" s="849">
        <v>0.32</v>
      </c>
      <c r="D8" s="605"/>
      <c r="E8" s="1057"/>
      <c r="F8" s="1057"/>
      <c r="G8" s="1057"/>
      <c r="H8" s="1057"/>
      <c r="I8" s="1057"/>
      <c r="J8"/>
      <c r="K8"/>
      <c r="L8" s="1058"/>
      <c r="M8" s="1058"/>
      <c r="N8" s="1058"/>
      <c r="P8" s="1058"/>
      <c r="Q8" s="1058"/>
      <c r="R8" s="572"/>
    </row>
    <row r="9" spans="1:18" ht="18" customHeight="1" x14ac:dyDescent="0.2">
      <c r="A9" s="279" t="s">
        <v>102</v>
      </c>
      <c r="B9" s="811"/>
      <c r="C9" s="853">
        <v>0.73</v>
      </c>
      <c r="D9" s="605"/>
      <c r="E9" s="606"/>
      <c r="F9" s="1057"/>
      <c r="G9" s="1057"/>
      <c r="H9" s="1057"/>
      <c r="I9" s="1057"/>
      <c r="J9" s="1058"/>
      <c r="K9" s="1058"/>
      <c r="L9" s="1058"/>
      <c r="M9" s="1058"/>
      <c r="N9" s="1058"/>
      <c r="P9" s="1058"/>
      <c r="Q9" s="484"/>
      <c r="R9" s="572"/>
    </row>
    <row r="10" spans="1:18" ht="18" customHeight="1" x14ac:dyDescent="0.2">
      <c r="A10" s="279" t="s">
        <v>104</v>
      </c>
      <c r="B10" s="811"/>
      <c r="C10" s="853">
        <v>0.49</v>
      </c>
      <c r="D10" s="605"/>
      <c r="E10" s="606"/>
      <c r="F10" s="1057"/>
      <c r="G10" s="1057"/>
      <c r="H10" s="1057"/>
      <c r="I10" s="1057"/>
      <c r="J10" s="1058"/>
      <c r="K10" s="1058"/>
      <c r="L10" s="1058"/>
      <c r="M10" s="1058"/>
      <c r="N10" s="1058"/>
      <c r="P10" s="1058"/>
      <c r="Q10" s="484"/>
      <c r="R10" s="484"/>
    </row>
    <row r="11" spans="1:18" ht="18" customHeight="1" thickBot="1" x14ac:dyDescent="0.25">
      <c r="A11" s="351" t="s">
        <v>105</v>
      </c>
      <c r="B11" s="812"/>
      <c r="C11" s="803">
        <v>0.49</v>
      </c>
      <c r="D11" s="605"/>
      <c r="E11" s="606"/>
      <c r="F11" s="1057"/>
      <c r="G11" s="1057"/>
      <c r="H11" s="1057"/>
      <c r="I11" s="1057"/>
      <c r="J11" s="1058"/>
      <c r="K11" s="1058"/>
      <c r="L11" s="1058"/>
      <c r="M11" s="1058"/>
      <c r="N11" s="1058"/>
      <c r="P11" s="1058"/>
      <c r="Q11" s="484"/>
      <c r="R11" s="484"/>
    </row>
    <row r="12" spans="1:18" ht="18" customHeight="1" x14ac:dyDescent="0.2">
      <c r="A12" s="117"/>
      <c r="B12" s="508"/>
      <c r="C12" s="809"/>
      <c r="D12" s="605"/>
      <c r="E12" s="606"/>
      <c r="F12" s="1057"/>
      <c r="G12" s="1057"/>
      <c r="H12" s="1057"/>
      <c r="I12" s="1057"/>
      <c r="J12" s="1058"/>
      <c r="K12" s="1058"/>
      <c r="L12" s="1058"/>
      <c r="M12" s="1058"/>
      <c r="N12" s="1058"/>
      <c r="P12" s="1058"/>
      <c r="Q12" s="484"/>
      <c r="R12" s="484"/>
    </row>
    <row r="13" spans="1:18" ht="13.5" thickBot="1" x14ac:dyDescent="0.25">
      <c r="A13" s="748"/>
      <c r="B13" s="483"/>
      <c r="C13" s="483"/>
      <c r="D13" s="750"/>
      <c r="E13" s="750"/>
      <c r="F13" s="750"/>
      <c r="G13" s="750"/>
      <c r="H13" s="750"/>
      <c r="I13" s="750"/>
      <c r="J13" s="750"/>
      <c r="K13" s="750"/>
      <c r="L13" s="1058"/>
      <c r="M13" s="1058"/>
      <c r="N13" s="1058"/>
      <c r="O13" s="1058"/>
      <c r="P13" s="92"/>
      <c r="Q13" s="1044"/>
      <c r="R13" s="1057"/>
    </row>
    <row r="14" spans="1:18" x14ac:dyDescent="0.2">
      <c r="A14" s="1059"/>
      <c r="B14" s="1060"/>
      <c r="C14" s="1060"/>
      <c r="D14" s="891"/>
      <c r="E14" s="1168" t="s">
        <v>330</v>
      </c>
      <c r="F14" s="907"/>
      <c r="G14" s="908" t="s">
        <v>37</v>
      </c>
      <c r="H14" s="908"/>
      <c r="I14" s="909"/>
      <c r="J14" s="910"/>
      <c r="K14" s="869" t="s">
        <v>331</v>
      </c>
      <c r="L14" s="911" t="s">
        <v>39</v>
      </c>
      <c r="M14" s="911" t="s">
        <v>39</v>
      </c>
      <c r="N14" s="871" t="s">
        <v>38</v>
      </c>
      <c r="O14" s="871" t="s">
        <v>39</v>
      </c>
      <c r="P14" s="872"/>
      <c r="Q14" s="484"/>
      <c r="R14" s="484"/>
    </row>
    <row r="15" spans="1:18" s="59" customFormat="1" ht="28.5" customHeight="1" x14ac:dyDescent="0.2">
      <c r="A15" s="873" t="s">
        <v>332</v>
      </c>
      <c r="B15" s="912" t="s">
        <v>109</v>
      </c>
      <c r="C15" s="913" t="s">
        <v>110</v>
      </c>
      <c r="D15" s="914" t="s">
        <v>41</v>
      </c>
      <c r="E15" s="1169"/>
      <c r="F15" s="915" t="s">
        <v>333</v>
      </c>
      <c r="G15" s="915" t="s">
        <v>112</v>
      </c>
      <c r="H15" s="915" t="s">
        <v>113</v>
      </c>
      <c r="I15" s="915" t="s">
        <v>334</v>
      </c>
      <c r="J15" s="916" t="s">
        <v>335</v>
      </c>
      <c r="K15" s="917" t="s">
        <v>333</v>
      </c>
      <c r="L15" s="918" t="s">
        <v>48</v>
      </c>
      <c r="M15" s="918" t="s">
        <v>49</v>
      </c>
      <c r="N15" s="880" t="s">
        <v>334</v>
      </c>
      <c r="O15" s="880" t="s">
        <v>50</v>
      </c>
      <c r="P15" s="881" t="s">
        <v>51</v>
      </c>
      <c r="Q15" s="62"/>
    </row>
    <row r="16" spans="1:18" s="59" customFormat="1" ht="18" hidden="1" customHeight="1" x14ac:dyDescent="0.2">
      <c r="A16" s="336" t="s">
        <v>192</v>
      </c>
      <c r="B16" s="334" t="s">
        <v>336</v>
      </c>
      <c r="C16" s="334" t="s">
        <v>126</v>
      </c>
      <c r="D16" s="1045">
        <v>52.21</v>
      </c>
      <c r="E16" s="94">
        <f ca="1">'WC-Planung'!D8</f>
        <v>0</v>
      </c>
      <c r="F16" s="94">
        <f>COUNTIF('WC-Planung'!E8:P8,"=x")</f>
        <v>0</v>
      </c>
      <c r="G16" s="75"/>
      <c r="H16" s="94"/>
      <c r="I16" s="94">
        <f>COUNTIF('WC-Planung'!T8:V8,"=x")</f>
        <v>0</v>
      </c>
      <c r="J16" s="618"/>
      <c r="K16" s="1061">
        <f t="shared" ref="K16:K20" si="0">ROUND(D16*F16*$C$6,2)</f>
        <v>0</v>
      </c>
      <c r="L16" s="1050">
        <f>ROUND(D16*G16*$C$9,2)</f>
        <v>0</v>
      </c>
      <c r="M16" s="1050">
        <f t="shared" ref="M16:M42" si="1">ROUND(D16*H16*$C$10,2)</f>
        <v>0</v>
      </c>
      <c r="N16" s="1050">
        <f t="shared" ref="N16:N20" si="2">ROUND(D16*I16*$C$6,2)</f>
        <v>0</v>
      </c>
      <c r="O16" s="1062">
        <f t="shared" ref="O16:O20" si="3">ROUND(D16*J16*$C$11,2)</f>
        <v>0</v>
      </c>
      <c r="P16" s="95">
        <f t="shared" ref="P16:P20" si="4">SUM(K16:O16)</f>
        <v>0</v>
      </c>
      <c r="Q16" s="62"/>
    </row>
    <row r="17" spans="1:18" s="59" customFormat="1" ht="18" hidden="1" customHeight="1" x14ac:dyDescent="0.2">
      <c r="A17" s="336" t="s">
        <v>192</v>
      </c>
      <c r="B17" s="334" t="s">
        <v>336</v>
      </c>
      <c r="C17" s="334" t="s">
        <v>144</v>
      </c>
      <c r="D17" s="1045">
        <v>53.05</v>
      </c>
      <c r="E17" s="94">
        <f ca="1">'WC-Planung'!D9</f>
        <v>0</v>
      </c>
      <c r="F17" s="94">
        <f>COUNTIF('WC-Planung'!E9:P9,"=x")</f>
        <v>0</v>
      </c>
      <c r="G17" s="75"/>
      <c r="H17" s="94"/>
      <c r="I17" s="94">
        <f>COUNTIF('WC-Planung'!T9:V9,"=x")</f>
        <v>0</v>
      </c>
      <c r="J17" s="618"/>
      <c r="K17" s="1061">
        <f t="shared" si="0"/>
        <v>0</v>
      </c>
      <c r="L17" s="1050">
        <f t="shared" ref="L17:L43" si="5">ROUND(D17*G17*$C$9,2)</f>
        <v>0</v>
      </c>
      <c r="M17" s="1050">
        <f t="shared" si="1"/>
        <v>0</v>
      </c>
      <c r="N17" s="1050">
        <f t="shared" si="2"/>
        <v>0</v>
      </c>
      <c r="O17" s="1062">
        <f t="shared" si="3"/>
        <v>0</v>
      </c>
      <c r="P17" s="95">
        <f t="shared" si="4"/>
        <v>0</v>
      </c>
      <c r="Q17" s="62"/>
    </row>
    <row r="18" spans="1:18" s="59" customFormat="1" ht="18" hidden="1" customHeight="1" x14ac:dyDescent="0.2">
      <c r="A18" s="336" t="s">
        <v>337</v>
      </c>
      <c r="B18" s="334" t="s">
        <v>338</v>
      </c>
      <c r="C18" s="334" t="s">
        <v>126</v>
      </c>
      <c r="D18" s="1045">
        <v>51.4</v>
      </c>
      <c r="E18" s="94">
        <f ca="1">'WC-Planung'!D10</f>
        <v>0</v>
      </c>
      <c r="F18" s="94">
        <f>COUNTIF('WC-Planung'!E10:P10,"=x")</f>
        <v>0</v>
      </c>
      <c r="G18" s="75"/>
      <c r="H18" s="94"/>
      <c r="I18" s="94">
        <f>COUNTIF('WC-Planung'!T10:V10,"=x")</f>
        <v>0</v>
      </c>
      <c r="J18" s="618"/>
      <c r="K18" s="1061">
        <f t="shared" si="0"/>
        <v>0</v>
      </c>
      <c r="L18" s="1050">
        <f t="shared" si="5"/>
        <v>0</v>
      </c>
      <c r="M18" s="1050">
        <f t="shared" si="1"/>
        <v>0</v>
      </c>
      <c r="N18" s="1050">
        <f t="shared" si="2"/>
        <v>0</v>
      </c>
      <c r="O18" s="1062">
        <f t="shared" si="3"/>
        <v>0</v>
      </c>
      <c r="P18" s="95">
        <f t="shared" si="4"/>
        <v>0</v>
      </c>
      <c r="Q18" s="62"/>
    </row>
    <row r="19" spans="1:18" s="59" customFormat="1" ht="18" hidden="1" customHeight="1" x14ac:dyDescent="0.2">
      <c r="A19" s="336" t="s">
        <v>192</v>
      </c>
      <c r="B19" s="334" t="s">
        <v>339</v>
      </c>
      <c r="C19" s="334" t="s">
        <v>126</v>
      </c>
      <c r="D19" s="1045">
        <v>52.21</v>
      </c>
      <c r="E19" s="94">
        <f ca="1">'WC-Planung'!D11</f>
        <v>0</v>
      </c>
      <c r="F19" s="94">
        <f>COUNTIF('WC-Planung'!E11:P11,"=x")</f>
        <v>0</v>
      </c>
      <c r="G19" s="75"/>
      <c r="H19" s="94"/>
      <c r="I19" s="94">
        <f>COUNTIF('WC-Planung'!T11:V11,"=x")</f>
        <v>0</v>
      </c>
      <c r="J19" s="618"/>
      <c r="K19" s="1061">
        <f t="shared" si="0"/>
        <v>0</v>
      </c>
      <c r="L19" s="1050">
        <f t="shared" si="5"/>
        <v>0</v>
      </c>
      <c r="M19" s="1050">
        <f t="shared" si="1"/>
        <v>0</v>
      </c>
      <c r="N19" s="1050">
        <f t="shared" si="2"/>
        <v>0</v>
      </c>
      <c r="O19" s="1062">
        <f t="shared" si="3"/>
        <v>0</v>
      </c>
      <c r="P19" s="95">
        <f t="shared" si="4"/>
        <v>0</v>
      </c>
      <c r="Q19" s="62"/>
    </row>
    <row r="20" spans="1:18" s="59" customFormat="1" ht="18" hidden="1" customHeight="1" x14ac:dyDescent="0.2">
      <c r="A20" s="336" t="s">
        <v>192</v>
      </c>
      <c r="B20" s="334" t="s">
        <v>339</v>
      </c>
      <c r="C20" s="334" t="s">
        <v>144</v>
      </c>
      <c r="D20" s="1045">
        <v>53.6</v>
      </c>
      <c r="E20" s="94">
        <f ca="1">'WC-Planung'!D12</f>
        <v>0</v>
      </c>
      <c r="F20" s="94">
        <f>COUNTIF('WC-Planung'!E12:P12,"=x")</f>
        <v>0</v>
      </c>
      <c r="G20" s="75"/>
      <c r="H20" s="94"/>
      <c r="I20" s="94"/>
      <c r="J20" s="618"/>
      <c r="K20" s="1061">
        <f t="shared" si="0"/>
        <v>0</v>
      </c>
      <c r="L20" s="1050">
        <f t="shared" si="5"/>
        <v>0</v>
      </c>
      <c r="M20" s="1050">
        <f t="shared" si="1"/>
        <v>0</v>
      </c>
      <c r="N20" s="1050">
        <f t="shared" si="2"/>
        <v>0</v>
      </c>
      <c r="O20" s="1062">
        <f t="shared" si="3"/>
        <v>0</v>
      </c>
      <c r="P20" s="95">
        <f t="shared" si="4"/>
        <v>0</v>
      </c>
      <c r="Q20" s="62"/>
    </row>
    <row r="21" spans="1:18" s="59" customFormat="1" ht="18" hidden="1" customHeight="1" x14ac:dyDescent="0.2">
      <c r="A21" s="336" t="s">
        <v>340</v>
      </c>
      <c r="B21" s="334" t="s">
        <v>341</v>
      </c>
      <c r="C21" s="334" t="s">
        <v>138</v>
      </c>
      <c r="D21" s="1045">
        <v>31.04</v>
      </c>
      <c r="E21" s="94">
        <f ca="1">'WC-Planung'!D13</f>
        <v>0</v>
      </c>
      <c r="F21" s="94">
        <f>COUNTIF('WC-Planung'!E13:P13,"=x")</f>
        <v>0</v>
      </c>
      <c r="G21" s="75"/>
      <c r="H21" s="94"/>
      <c r="I21" s="94">
        <f>COUNTIF('WC-Planung'!T13:V13,"=x")</f>
        <v>0</v>
      </c>
      <c r="J21" s="618"/>
      <c r="K21" s="1061">
        <f t="shared" ref="K21:K43" si="6">ROUND(D21*F21*$C$6,2)</f>
        <v>0</v>
      </c>
      <c r="L21" s="1050">
        <f t="shared" si="5"/>
        <v>0</v>
      </c>
      <c r="M21" s="1050">
        <f t="shared" si="1"/>
        <v>0</v>
      </c>
      <c r="N21" s="1050">
        <f t="shared" ref="N21:N43" si="7">ROUND(D21*I21*$C$6,2)</f>
        <v>0</v>
      </c>
      <c r="O21" s="1062">
        <f t="shared" ref="O21:O43" si="8">ROUND(D21*J21*$C$11,2)</f>
        <v>0</v>
      </c>
      <c r="P21" s="95">
        <f t="shared" ref="P21:P43" si="9">SUM(K21:O21)</f>
        <v>0</v>
      </c>
      <c r="Q21" s="62"/>
    </row>
    <row r="22" spans="1:18" s="59" customFormat="1" ht="18" hidden="1" customHeight="1" x14ac:dyDescent="0.2">
      <c r="A22" s="336" t="s">
        <v>342</v>
      </c>
      <c r="B22" s="334" t="s">
        <v>341</v>
      </c>
      <c r="C22" s="334" t="s">
        <v>147</v>
      </c>
      <c r="D22" s="1045">
        <v>63.37</v>
      </c>
      <c r="E22" s="94">
        <f ca="1">'WC-Planung'!D14</f>
        <v>0</v>
      </c>
      <c r="F22" s="94">
        <f>COUNTIF('WC-Planung'!E14:P14,"=x")</f>
        <v>0</v>
      </c>
      <c r="G22" s="75"/>
      <c r="H22" s="94"/>
      <c r="I22" s="94">
        <f>COUNTIF('WC-Planung'!T14:V14,"=x")</f>
        <v>0</v>
      </c>
      <c r="J22" s="618"/>
      <c r="K22" s="1061">
        <f t="shared" si="6"/>
        <v>0</v>
      </c>
      <c r="L22" s="1050">
        <f t="shared" si="5"/>
        <v>0</v>
      </c>
      <c r="M22" s="1050">
        <f t="shared" si="1"/>
        <v>0</v>
      </c>
      <c r="N22" s="1050">
        <f t="shared" si="7"/>
        <v>0</v>
      </c>
      <c r="O22" s="1062">
        <f t="shared" si="8"/>
        <v>0</v>
      </c>
      <c r="P22" s="95">
        <f t="shared" si="9"/>
        <v>0</v>
      </c>
      <c r="Q22" s="62"/>
    </row>
    <row r="23" spans="1:18" s="59" customFormat="1" ht="18" hidden="1" customHeight="1" x14ac:dyDescent="0.2">
      <c r="A23" s="336" t="s">
        <v>192</v>
      </c>
      <c r="B23" s="334" t="s">
        <v>160</v>
      </c>
      <c r="C23" s="334" t="s">
        <v>118</v>
      </c>
      <c r="D23" s="1045">
        <v>39.28</v>
      </c>
      <c r="E23" s="94">
        <f ca="1">'WC-Planung'!D16</f>
        <v>0</v>
      </c>
      <c r="F23" s="94">
        <f>COUNTIF('WC-Planung'!E16:P16,"=x")</f>
        <v>0</v>
      </c>
      <c r="G23" s="75"/>
      <c r="H23" s="94"/>
      <c r="I23" s="94">
        <f>COUNTIF('WC-Planung'!T16:V16,"=x")</f>
        <v>0</v>
      </c>
      <c r="J23" s="618"/>
      <c r="K23" s="1061">
        <f t="shared" si="6"/>
        <v>0</v>
      </c>
      <c r="L23" s="1050">
        <f t="shared" si="5"/>
        <v>0</v>
      </c>
      <c r="M23" s="1050">
        <f t="shared" si="1"/>
        <v>0</v>
      </c>
      <c r="N23" s="1050">
        <f t="shared" si="7"/>
        <v>0</v>
      </c>
      <c r="O23" s="1062">
        <f t="shared" si="8"/>
        <v>0</v>
      </c>
      <c r="P23" s="95">
        <f t="shared" si="9"/>
        <v>0</v>
      </c>
      <c r="Q23" s="62"/>
    </row>
    <row r="24" spans="1:18" s="59" customFormat="1" ht="18" hidden="1" customHeight="1" x14ac:dyDescent="0.2">
      <c r="A24" s="336" t="s">
        <v>192</v>
      </c>
      <c r="B24" s="334" t="s">
        <v>162</v>
      </c>
      <c r="C24" s="334" t="s">
        <v>118</v>
      </c>
      <c r="D24" s="1045">
        <v>50.02</v>
      </c>
      <c r="E24" s="94">
        <f ca="1">'WC-Planung'!D17</f>
        <v>0</v>
      </c>
      <c r="F24" s="94">
        <f>COUNTIF('WC-Planung'!E17:P17,"=x")</f>
        <v>0</v>
      </c>
      <c r="G24" s="75"/>
      <c r="H24" s="94"/>
      <c r="I24" s="94">
        <f>COUNTIF('WC-Planung'!T17:V17,"=x")</f>
        <v>0</v>
      </c>
      <c r="J24" s="618"/>
      <c r="K24" s="1061">
        <f t="shared" si="6"/>
        <v>0</v>
      </c>
      <c r="L24" s="1050">
        <f t="shared" si="5"/>
        <v>0</v>
      </c>
      <c r="M24" s="1050">
        <f t="shared" si="1"/>
        <v>0</v>
      </c>
      <c r="N24" s="1050">
        <f t="shared" si="7"/>
        <v>0</v>
      </c>
      <c r="O24" s="1062">
        <f t="shared" si="8"/>
        <v>0</v>
      </c>
      <c r="P24" s="95">
        <f t="shared" si="9"/>
        <v>0</v>
      </c>
      <c r="Q24" s="62"/>
    </row>
    <row r="25" spans="1:18" s="59" customFormat="1" ht="18" hidden="1" customHeight="1" x14ac:dyDescent="0.2">
      <c r="A25" s="336" t="s">
        <v>343</v>
      </c>
      <c r="B25" s="334" t="s">
        <v>162</v>
      </c>
      <c r="C25" s="334" t="s">
        <v>118</v>
      </c>
      <c r="D25" s="1045">
        <v>6.82</v>
      </c>
      <c r="E25" s="94">
        <f>'WC-Planung'!D18</f>
        <v>0</v>
      </c>
      <c r="F25" s="94">
        <f>COUNTIF('WC-Planung'!E18:P18,"=x")</f>
        <v>0</v>
      </c>
      <c r="G25" s="75"/>
      <c r="H25" s="94"/>
      <c r="I25" s="94">
        <f>COUNTIF('WC-Planung'!T18:V18,"=x")</f>
        <v>0</v>
      </c>
      <c r="J25" s="618"/>
      <c r="K25" s="1061">
        <f t="shared" si="6"/>
        <v>0</v>
      </c>
      <c r="L25" s="1050">
        <f t="shared" si="5"/>
        <v>0</v>
      </c>
      <c r="M25" s="1050">
        <f t="shared" si="1"/>
        <v>0</v>
      </c>
      <c r="N25" s="1050">
        <f t="shared" si="7"/>
        <v>0</v>
      </c>
      <c r="O25" s="1062">
        <f t="shared" si="8"/>
        <v>0</v>
      </c>
      <c r="P25" s="95">
        <f t="shared" si="9"/>
        <v>0</v>
      </c>
      <c r="Q25" s="62"/>
    </row>
    <row r="26" spans="1:18" s="59" customFormat="1" ht="18" hidden="1" customHeight="1" x14ac:dyDescent="0.2">
      <c r="A26" s="336" t="s">
        <v>340</v>
      </c>
      <c r="B26" s="334" t="s">
        <v>166</v>
      </c>
      <c r="C26" s="334" t="s">
        <v>118</v>
      </c>
      <c r="D26" s="1045">
        <v>126.23</v>
      </c>
      <c r="E26" s="94">
        <f ca="1">'WC-Planung'!D19</f>
        <v>0</v>
      </c>
      <c r="F26" s="94">
        <f>COUNTIF('WC-Planung'!E19:P19,"=x")</f>
        <v>0</v>
      </c>
      <c r="G26" s="75"/>
      <c r="H26" s="94"/>
      <c r="I26" s="94">
        <f>COUNTIF('WC-Planung'!T19:V19,"=x")</f>
        <v>0</v>
      </c>
      <c r="J26" s="618"/>
      <c r="K26" s="1061">
        <f t="shared" si="6"/>
        <v>0</v>
      </c>
      <c r="L26" s="1050">
        <f t="shared" si="5"/>
        <v>0</v>
      </c>
      <c r="M26" s="1050">
        <f t="shared" si="1"/>
        <v>0</v>
      </c>
      <c r="N26" s="1050">
        <f t="shared" si="7"/>
        <v>0</v>
      </c>
      <c r="O26" s="1062">
        <f t="shared" si="8"/>
        <v>0</v>
      </c>
      <c r="P26" s="95">
        <f t="shared" si="9"/>
        <v>0</v>
      </c>
      <c r="Q26" s="62"/>
    </row>
    <row r="27" spans="1:18" s="59" customFormat="1" ht="18" customHeight="1" x14ac:dyDescent="0.2">
      <c r="A27" s="336" t="s">
        <v>344</v>
      </c>
      <c r="B27" s="334" t="s">
        <v>345</v>
      </c>
      <c r="C27" s="334" t="s">
        <v>126</v>
      </c>
      <c r="D27" s="1045">
        <v>79.83</v>
      </c>
      <c r="E27" s="94">
        <f ca="1">'WC-Planung'!D20</f>
        <v>8</v>
      </c>
      <c r="F27" s="94">
        <f>COUNTIF('WC-Planung'!E20:P20,"=x")</f>
        <v>0</v>
      </c>
      <c r="G27" s="75">
        <v>1</v>
      </c>
      <c r="H27" s="94">
        <v>2</v>
      </c>
      <c r="I27" s="94">
        <f>COUNTIF('WC-Planung'!T20:V20,"=x")</f>
        <v>0</v>
      </c>
      <c r="J27" s="618">
        <v>1</v>
      </c>
      <c r="K27" s="1061">
        <f t="shared" si="6"/>
        <v>0</v>
      </c>
      <c r="L27" s="1050">
        <f t="shared" si="5"/>
        <v>58.28</v>
      </c>
      <c r="M27" s="1050">
        <f t="shared" si="1"/>
        <v>78.23</v>
      </c>
      <c r="N27" s="1050">
        <f t="shared" si="7"/>
        <v>0</v>
      </c>
      <c r="O27" s="1062">
        <f t="shared" si="8"/>
        <v>39.119999999999997</v>
      </c>
      <c r="P27" s="95">
        <f t="shared" si="9"/>
        <v>175.63</v>
      </c>
      <c r="Q27" s="62"/>
    </row>
    <row r="28" spans="1:18" s="59" customFormat="1" ht="18" customHeight="1" x14ac:dyDescent="0.2">
      <c r="A28" s="336" t="s">
        <v>346</v>
      </c>
      <c r="B28" s="334" t="s">
        <v>345</v>
      </c>
      <c r="C28" s="334" t="s">
        <v>126</v>
      </c>
      <c r="D28" s="1045">
        <v>87.89</v>
      </c>
      <c r="E28" s="94">
        <f ca="1">'WC-Planung'!D21</f>
        <v>8</v>
      </c>
      <c r="F28" s="94">
        <f>COUNTIF('WC-Planung'!E21:P21,"=x")</f>
        <v>2</v>
      </c>
      <c r="G28" s="75">
        <v>1</v>
      </c>
      <c r="H28" s="94">
        <v>2</v>
      </c>
      <c r="I28" s="94">
        <f>COUNTIF('WC-Planung'!T21:V21,"=x")</f>
        <v>0</v>
      </c>
      <c r="J28" s="618">
        <v>1</v>
      </c>
      <c r="K28" s="1061">
        <f t="shared" si="6"/>
        <v>52.73</v>
      </c>
      <c r="L28" s="1050">
        <f t="shared" si="5"/>
        <v>64.16</v>
      </c>
      <c r="M28" s="1050">
        <f t="shared" si="1"/>
        <v>86.13</v>
      </c>
      <c r="N28" s="1050">
        <f t="shared" si="7"/>
        <v>0</v>
      </c>
      <c r="O28" s="1062">
        <f t="shared" si="8"/>
        <v>43.07</v>
      </c>
      <c r="P28" s="95">
        <f t="shared" si="9"/>
        <v>246.08999999999997</v>
      </c>
      <c r="Q28" s="62"/>
    </row>
    <row r="29" spans="1:18" s="59" customFormat="1" ht="18" hidden="1" customHeight="1" x14ac:dyDescent="0.2">
      <c r="A29" s="336" t="s">
        <v>347</v>
      </c>
      <c r="B29" s="334" t="s">
        <v>345</v>
      </c>
      <c r="C29" s="334" t="s">
        <v>126</v>
      </c>
      <c r="D29" s="1045">
        <v>80.03</v>
      </c>
      <c r="E29" s="94">
        <f ca="1">'WC-Planung'!D22</f>
        <v>0</v>
      </c>
      <c r="F29" s="94">
        <f>COUNTIF('WC-Planung'!E22:P22,"=x")</f>
        <v>0</v>
      </c>
      <c r="G29" s="75"/>
      <c r="H29" s="94"/>
      <c r="I29" s="94">
        <f>COUNTIF('WC-Planung'!T22:V22,"=x")</f>
        <v>0</v>
      </c>
      <c r="J29" s="618"/>
      <c r="K29" s="1061">
        <f t="shared" si="6"/>
        <v>0</v>
      </c>
      <c r="L29" s="1050">
        <f t="shared" si="5"/>
        <v>0</v>
      </c>
      <c r="M29" s="1050">
        <f t="shared" si="1"/>
        <v>0</v>
      </c>
      <c r="N29" s="1050">
        <f t="shared" si="7"/>
        <v>0</v>
      </c>
      <c r="O29" s="1062">
        <f t="shared" si="8"/>
        <v>0</v>
      </c>
      <c r="P29" s="95">
        <f t="shared" si="9"/>
        <v>0</v>
      </c>
      <c r="Q29" s="62"/>
    </row>
    <row r="30" spans="1:18" s="59" customFormat="1" ht="18" hidden="1" customHeight="1" x14ac:dyDescent="0.2">
      <c r="A30" s="336" t="s">
        <v>348</v>
      </c>
      <c r="B30" s="334" t="s">
        <v>349</v>
      </c>
      <c r="C30" s="334" t="s">
        <v>147</v>
      </c>
      <c r="D30" s="1045">
        <v>45.29</v>
      </c>
      <c r="E30" s="94">
        <f ca="1">'WC-Planung'!D23</f>
        <v>0</v>
      </c>
      <c r="F30" s="94">
        <f>COUNTIF('WC-Planung'!E23:P23,"=x")</f>
        <v>0</v>
      </c>
      <c r="G30" s="75"/>
      <c r="H30" s="94"/>
      <c r="I30" s="94">
        <f>COUNTIF('WC-Planung'!T23:V23,"=x")</f>
        <v>0</v>
      </c>
      <c r="J30" s="618"/>
      <c r="K30" s="1061">
        <f t="shared" si="6"/>
        <v>0</v>
      </c>
      <c r="L30" s="1050">
        <f t="shared" si="5"/>
        <v>0</v>
      </c>
      <c r="M30" s="1050">
        <f t="shared" si="1"/>
        <v>0</v>
      </c>
      <c r="N30" s="1050">
        <f t="shared" si="7"/>
        <v>0</v>
      </c>
      <c r="O30" s="1062">
        <f t="shared" si="8"/>
        <v>0</v>
      </c>
      <c r="P30" s="95">
        <f t="shared" si="9"/>
        <v>0</v>
      </c>
      <c r="Q30" s="62"/>
    </row>
    <row r="31" spans="1:18" s="59" customFormat="1" ht="18" hidden="1" customHeight="1" x14ac:dyDescent="0.2">
      <c r="A31" s="336" t="s">
        <v>348</v>
      </c>
      <c r="B31" s="334" t="s">
        <v>350</v>
      </c>
      <c r="C31" s="334" t="s">
        <v>147</v>
      </c>
      <c r="D31" s="1045">
        <v>45.28</v>
      </c>
      <c r="E31" s="94">
        <f ca="1">'WC-Planung'!D24</f>
        <v>0</v>
      </c>
      <c r="F31" s="94">
        <f>COUNTIF('WC-Planung'!E24:P24,"=x")</f>
        <v>0</v>
      </c>
      <c r="G31" s="75"/>
      <c r="H31" s="94"/>
      <c r="I31" s="94">
        <f>COUNTIF('WC-Planung'!T24:V24,"=x")</f>
        <v>0</v>
      </c>
      <c r="J31" s="618"/>
      <c r="K31" s="1061">
        <f t="shared" si="6"/>
        <v>0</v>
      </c>
      <c r="L31" s="1050">
        <f t="shared" si="5"/>
        <v>0</v>
      </c>
      <c r="M31" s="1050">
        <f t="shared" si="1"/>
        <v>0</v>
      </c>
      <c r="N31" s="1050">
        <f t="shared" si="7"/>
        <v>0</v>
      </c>
      <c r="O31" s="1062">
        <f t="shared" si="8"/>
        <v>0</v>
      </c>
      <c r="P31" s="95">
        <f t="shared" si="9"/>
        <v>0</v>
      </c>
      <c r="Q31" s="62"/>
    </row>
    <row r="32" spans="1:18" s="59" customFormat="1" ht="25.5" x14ac:dyDescent="0.2">
      <c r="A32" s="336" t="s">
        <v>348</v>
      </c>
      <c r="B32" s="500" t="s">
        <v>351</v>
      </c>
      <c r="C32" s="334" t="s">
        <v>147</v>
      </c>
      <c r="D32" s="1045">
        <v>63.66</v>
      </c>
      <c r="E32" s="94">
        <f ca="1">'WC-Planung'!D25</f>
        <v>3</v>
      </c>
      <c r="F32" s="94">
        <f>COUNTIF('WC-Planung'!E25:P25,"=x")</f>
        <v>0</v>
      </c>
      <c r="G32" s="75">
        <v>1</v>
      </c>
      <c r="H32" s="94">
        <v>2</v>
      </c>
      <c r="I32" s="94">
        <f>COUNTIF('WC-Planung'!T25:V25,"=x")</f>
        <v>0</v>
      </c>
      <c r="J32" s="618">
        <v>1</v>
      </c>
      <c r="K32" s="1061">
        <f t="shared" si="6"/>
        <v>0</v>
      </c>
      <c r="L32" s="1050">
        <f t="shared" si="5"/>
        <v>46.47</v>
      </c>
      <c r="M32" s="1050">
        <f t="shared" si="1"/>
        <v>62.39</v>
      </c>
      <c r="N32" s="1050">
        <f t="shared" si="7"/>
        <v>0</v>
      </c>
      <c r="O32" s="1062">
        <f t="shared" si="8"/>
        <v>31.19</v>
      </c>
      <c r="P32" s="95">
        <f t="shared" si="9"/>
        <v>140.05000000000001</v>
      </c>
      <c r="Q32" s="1158" t="s">
        <v>1251</v>
      </c>
      <c r="R32" s="1159"/>
    </row>
    <row r="33" spans="1:18" s="59" customFormat="1" ht="18" hidden="1" customHeight="1" x14ac:dyDescent="0.2">
      <c r="A33" s="336" t="s">
        <v>348</v>
      </c>
      <c r="B33" s="500" t="s">
        <v>352</v>
      </c>
      <c r="C33" s="334" t="s">
        <v>147</v>
      </c>
      <c r="D33" s="1045">
        <v>44.01</v>
      </c>
      <c r="E33" s="94">
        <f ca="1">'WC-Planung'!D26</f>
        <v>0</v>
      </c>
      <c r="F33" s="94">
        <f>COUNTIF('WC-Planung'!E26:P26,"=x")</f>
        <v>0</v>
      </c>
      <c r="G33" s="75"/>
      <c r="H33" s="94"/>
      <c r="I33" s="94">
        <f>COUNTIF('WC-Planung'!T26:V26,"=x")</f>
        <v>0</v>
      </c>
      <c r="J33" s="618"/>
      <c r="K33" s="1061">
        <f t="shared" si="6"/>
        <v>0</v>
      </c>
      <c r="L33" s="1050">
        <f t="shared" si="5"/>
        <v>0</v>
      </c>
      <c r="M33" s="1050">
        <f t="shared" si="1"/>
        <v>0</v>
      </c>
      <c r="N33" s="1050">
        <f t="shared" si="7"/>
        <v>0</v>
      </c>
      <c r="O33" s="1062">
        <f t="shared" si="8"/>
        <v>0</v>
      </c>
      <c r="P33" s="95">
        <f t="shared" si="9"/>
        <v>0</v>
      </c>
      <c r="Q33" s="62"/>
    </row>
    <row r="34" spans="1:18" s="59" customFormat="1" ht="18" customHeight="1" x14ac:dyDescent="0.2">
      <c r="A34" s="336" t="s">
        <v>353</v>
      </c>
      <c r="B34" s="334" t="s">
        <v>348</v>
      </c>
      <c r="C34" s="334" t="s">
        <v>191</v>
      </c>
      <c r="D34" s="1045">
        <v>51.71</v>
      </c>
      <c r="E34" s="94">
        <f ca="1">'WC-Planung'!D27</f>
        <v>3</v>
      </c>
      <c r="F34" s="94">
        <f>COUNTIF('WC-Planung'!E27:P27,"=x")</f>
        <v>0</v>
      </c>
      <c r="G34" s="1120">
        <v>1</v>
      </c>
      <c r="H34" s="1121">
        <v>2</v>
      </c>
      <c r="I34" s="1121">
        <f>COUNTIF('WC-Planung'!T27:V27,"=x")</f>
        <v>0</v>
      </c>
      <c r="J34" s="1122">
        <v>1</v>
      </c>
      <c r="K34" s="1061">
        <f t="shared" si="6"/>
        <v>0</v>
      </c>
      <c r="L34" s="1050">
        <f t="shared" si="5"/>
        <v>37.75</v>
      </c>
      <c r="M34" s="1050">
        <f t="shared" si="1"/>
        <v>50.68</v>
      </c>
      <c r="N34" s="1050">
        <f t="shared" si="7"/>
        <v>0</v>
      </c>
      <c r="O34" s="1062">
        <f t="shared" si="8"/>
        <v>25.34</v>
      </c>
      <c r="P34" s="95">
        <f t="shared" si="9"/>
        <v>113.77000000000001</v>
      </c>
      <c r="Q34" s="1158" t="s">
        <v>1251</v>
      </c>
      <c r="R34" s="1159"/>
    </row>
    <row r="35" spans="1:18" s="59" customFormat="1" ht="18" hidden="1" customHeight="1" x14ac:dyDescent="0.2">
      <c r="A35" s="336" t="s">
        <v>40</v>
      </c>
      <c r="B35" s="334" t="s">
        <v>81</v>
      </c>
      <c r="C35" s="334" t="s">
        <v>118</v>
      </c>
      <c r="D35" s="1045">
        <v>69.459999999999994</v>
      </c>
      <c r="E35" s="94">
        <f ca="1">'WC-Planung'!D28</f>
        <v>0</v>
      </c>
      <c r="F35" s="94">
        <f>COUNTIF('WC-Planung'!E28:P28,"=x")</f>
        <v>0</v>
      </c>
      <c r="G35" s="75"/>
      <c r="H35" s="94"/>
      <c r="I35" s="94">
        <f>COUNTIF('WC-Planung'!T28:V28,"=x")</f>
        <v>0</v>
      </c>
      <c r="J35" s="618"/>
      <c r="K35" s="1061">
        <f t="shared" si="6"/>
        <v>0</v>
      </c>
      <c r="L35" s="1050">
        <f t="shared" si="5"/>
        <v>0</v>
      </c>
      <c r="M35" s="1050">
        <f t="shared" si="1"/>
        <v>0</v>
      </c>
      <c r="N35" s="1050">
        <f t="shared" si="7"/>
        <v>0</v>
      </c>
      <c r="O35" s="1062">
        <f t="shared" si="8"/>
        <v>0</v>
      </c>
      <c r="P35" s="95">
        <f t="shared" si="9"/>
        <v>0</v>
      </c>
      <c r="Q35" s="62"/>
    </row>
    <row r="36" spans="1:18" s="59" customFormat="1" ht="18" hidden="1" customHeight="1" x14ac:dyDescent="0.2">
      <c r="A36" s="336" t="s">
        <v>340</v>
      </c>
      <c r="B36" s="334" t="s">
        <v>82</v>
      </c>
      <c r="C36" s="334" t="s">
        <v>118</v>
      </c>
      <c r="D36" s="1045">
        <v>77.290000000000006</v>
      </c>
      <c r="E36" s="94">
        <f ca="1">'WC-Planung'!D29</f>
        <v>0</v>
      </c>
      <c r="F36" s="94">
        <f>COUNTIF('WC-Planung'!E29:P29,"=x")</f>
        <v>0</v>
      </c>
      <c r="G36" s="75"/>
      <c r="H36" s="94"/>
      <c r="I36" s="94">
        <f>COUNTIF('WC-Planung'!T29:V29,"=x")</f>
        <v>0</v>
      </c>
      <c r="J36" s="618"/>
      <c r="K36" s="1061">
        <f t="shared" si="6"/>
        <v>0</v>
      </c>
      <c r="L36" s="1050">
        <f t="shared" si="5"/>
        <v>0</v>
      </c>
      <c r="M36" s="1050">
        <f t="shared" si="1"/>
        <v>0</v>
      </c>
      <c r="N36" s="1050">
        <f t="shared" si="7"/>
        <v>0</v>
      </c>
      <c r="O36" s="1062">
        <f t="shared" si="8"/>
        <v>0</v>
      </c>
      <c r="P36" s="95">
        <f t="shared" si="9"/>
        <v>0</v>
      </c>
      <c r="Q36" s="62"/>
    </row>
    <row r="37" spans="1:18" s="59" customFormat="1" ht="18" hidden="1" customHeight="1" x14ac:dyDescent="0.2">
      <c r="A37" s="336" t="s">
        <v>40</v>
      </c>
      <c r="B37" s="334" t="s">
        <v>83</v>
      </c>
      <c r="C37" s="334" t="s">
        <v>118</v>
      </c>
      <c r="D37" s="1045">
        <v>30.46</v>
      </c>
      <c r="E37" s="94">
        <f ca="1">'WC-Planung'!D30</f>
        <v>0</v>
      </c>
      <c r="F37" s="94">
        <f>COUNTIF('WC-Planung'!E30:P30,"=x")</f>
        <v>0</v>
      </c>
      <c r="G37" s="75"/>
      <c r="H37" s="94"/>
      <c r="I37" s="94">
        <f>COUNTIF('WC-Planung'!T30:V30,"=x")</f>
        <v>0</v>
      </c>
      <c r="J37" s="618"/>
      <c r="K37" s="1061">
        <f t="shared" si="6"/>
        <v>0</v>
      </c>
      <c r="L37" s="1050">
        <f t="shared" si="5"/>
        <v>0</v>
      </c>
      <c r="M37" s="1050">
        <f t="shared" si="1"/>
        <v>0</v>
      </c>
      <c r="N37" s="1050">
        <f t="shared" si="7"/>
        <v>0</v>
      </c>
      <c r="O37" s="1062">
        <f t="shared" si="8"/>
        <v>0</v>
      </c>
      <c r="P37" s="95">
        <f t="shared" si="9"/>
        <v>0</v>
      </c>
      <c r="Q37" s="62"/>
    </row>
    <row r="38" spans="1:18" s="59" customFormat="1" ht="18" hidden="1" customHeight="1" x14ac:dyDescent="0.2">
      <c r="A38" s="336" t="s">
        <v>40</v>
      </c>
      <c r="B38" s="334" t="s">
        <v>85</v>
      </c>
      <c r="C38" s="334" t="s">
        <v>118</v>
      </c>
      <c r="D38" s="1045">
        <v>38.450000000000003</v>
      </c>
      <c r="E38" s="94">
        <f ca="1">'WC-Planung'!D31</f>
        <v>0</v>
      </c>
      <c r="F38" s="94">
        <f>COUNTIF('WC-Planung'!E31:P31,"=x")</f>
        <v>0</v>
      </c>
      <c r="G38" s="75"/>
      <c r="H38" s="94"/>
      <c r="I38" s="94">
        <f>COUNTIF('WC-Planung'!T31:V31,"=x")</f>
        <v>0</v>
      </c>
      <c r="J38" s="618"/>
      <c r="K38" s="1061">
        <f t="shared" si="6"/>
        <v>0</v>
      </c>
      <c r="L38" s="1050">
        <f t="shared" si="5"/>
        <v>0</v>
      </c>
      <c r="M38" s="1050">
        <f t="shared" si="1"/>
        <v>0</v>
      </c>
      <c r="N38" s="1050">
        <f t="shared" si="7"/>
        <v>0</v>
      </c>
      <c r="O38" s="1062">
        <f t="shared" si="8"/>
        <v>0</v>
      </c>
      <c r="P38" s="95">
        <f t="shared" si="9"/>
        <v>0</v>
      </c>
      <c r="Q38" s="62"/>
    </row>
    <row r="39" spans="1:18" s="59" customFormat="1" ht="18" hidden="1" customHeight="1" x14ac:dyDescent="0.2">
      <c r="A39" s="336" t="s">
        <v>354</v>
      </c>
      <c r="B39" s="334"/>
      <c r="C39" s="334" t="s">
        <v>118</v>
      </c>
      <c r="D39" s="1045">
        <v>32.29</v>
      </c>
      <c r="E39" s="94">
        <f ca="1">'WC-Planung'!D32</f>
        <v>0</v>
      </c>
      <c r="F39" s="94">
        <f>COUNTIF('WC-Planung'!E32:P32,"=x")</f>
        <v>0</v>
      </c>
      <c r="G39" s="75"/>
      <c r="H39" s="94"/>
      <c r="I39" s="94">
        <f>COUNTIF('WC-Planung'!T32:V32,"=x")</f>
        <v>0</v>
      </c>
      <c r="J39" s="618"/>
      <c r="K39" s="1061">
        <f t="shared" si="6"/>
        <v>0</v>
      </c>
      <c r="L39" s="1050">
        <f t="shared" si="5"/>
        <v>0</v>
      </c>
      <c r="M39" s="1050">
        <f t="shared" si="1"/>
        <v>0</v>
      </c>
      <c r="N39" s="1050">
        <f t="shared" si="7"/>
        <v>0</v>
      </c>
      <c r="O39" s="1062">
        <f t="shared" si="8"/>
        <v>0</v>
      </c>
      <c r="P39" s="95">
        <f t="shared" si="9"/>
        <v>0</v>
      </c>
      <c r="Q39" s="62"/>
    </row>
    <row r="40" spans="1:18" s="59" customFormat="1" ht="18" hidden="1" customHeight="1" x14ac:dyDescent="0.2">
      <c r="A40" s="336" t="s">
        <v>40</v>
      </c>
      <c r="B40" s="334" t="s">
        <v>86</v>
      </c>
      <c r="C40" s="334" t="s">
        <v>118</v>
      </c>
      <c r="D40" s="1045">
        <v>87.58</v>
      </c>
      <c r="E40" s="94">
        <f ca="1">'WC-Planung'!D33</f>
        <v>0</v>
      </c>
      <c r="F40" s="94">
        <f>COUNTIF('WC-Planung'!E33:P33,"=x")</f>
        <v>0</v>
      </c>
      <c r="G40" s="75"/>
      <c r="H40" s="94"/>
      <c r="I40" s="94">
        <f>COUNTIF('WC-Planung'!T33:V33,"=x")</f>
        <v>0</v>
      </c>
      <c r="J40" s="618"/>
      <c r="K40" s="1061">
        <f t="shared" si="6"/>
        <v>0</v>
      </c>
      <c r="L40" s="1050">
        <f t="shared" si="5"/>
        <v>0</v>
      </c>
      <c r="M40" s="1050">
        <f t="shared" si="1"/>
        <v>0</v>
      </c>
      <c r="N40" s="1050">
        <f t="shared" si="7"/>
        <v>0</v>
      </c>
      <c r="O40" s="1062">
        <f t="shared" si="8"/>
        <v>0</v>
      </c>
      <c r="P40" s="95">
        <f t="shared" si="9"/>
        <v>0</v>
      </c>
      <c r="Q40" s="62"/>
    </row>
    <row r="41" spans="1:18" s="59" customFormat="1" ht="18" customHeight="1" x14ac:dyDescent="0.2">
      <c r="A41" s="336" t="s">
        <v>355</v>
      </c>
      <c r="B41" s="334" t="s">
        <v>356</v>
      </c>
      <c r="C41" s="334" t="s">
        <v>118</v>
      </c>
      <c r="D41" s="1045">
        <v>82.01</v>
      </c>
      <c r="E41" s="94">
        <f ca="1">'WC-Planung'!D34</f>
        <v>13</v>
      </c>
      <c r="F41" s="94">
        <f>COUNTIF('WC-Planung'!E34:P34,"=x")</f>
        <v>2</v>
      </c>
      <c r="G41" s="75">
        <v>1</v>
      </c>
      <c r="H41" s="94">
        <v>2</v>
      </c>
      <c r="I41" s="94">
        <f>COUNTIF('WC-Planung'!T34:V34,"=x")</f>
        <v>0</v>
      </c>
      <c r="J41" s="618">
        <v>1</v>
      </c>
      <c r="K41" s="1061">
        <f t="shared" si="6"/>
        <v>49.21</v>
      </c>
      <c r="L41" s="1050">
        <f t="shared" si="5"/>
        <v>59.87</v>
      </c>
      <c r="M41" s="1050">
        <f t="shared" si="1"/>
        <v>80.37</v>
      </c>
      <c r="N41" s="1050">
        <f t="shared" si="7"/>
        <v>0</v>
      </c>
      <c r="O41" s="1062">
        <f t="shared" si="8"/>
        <v>40.18</v>
      </c>
      <c r="P41" s="95">
        <f t="shared" si="9"/>
        <v>229.63</v>
      </c>
      <c r="Q41" s="62"/>
    </row>
    <row r="42" spans="1:18" s="59" customFormat="1" ht="18" customHeight="1" x14ac:dyDescent="0.2">
      <c r="A42" s="336" t="s">
        <v>355</v>
      </c>
      <c r="B42" s="334" t="s">
        <v>357</v>
      </c>
      <c r="C42" s="334" t="s">
        <v>138</v>
      </c>
      <c r="D42" s="1045">
        <v>73.12</v>
      </c>
      <c r="E42" s="94">
        <f ca="1">'WC-Planung'!D35</f>
        <v>9</v>
      </c>
      <c r="F42" s="94">
        <f>COUNTIF('WC-Planung'!E35:P35,"=x")</f>
        <v>0</v>
      </c>
      <c r="G42" s="1120">
        <v>1</v>
      </c>
      <c r="H42" s="1121">
        <v>2</v>
      </c>
      <c r="I42" s="1121">
        <f>COUNTIF('WC-Planung'!T35:V35,"=x")</f>
        <v>0</v>
      </c>
      <c r="J42" s="1122">
        <v>1</v>
      </c>
      <c r="K42" s="1061">
        <f t="shared" si="6"/>
        <v>0</v>
      </c>
      <c r="L42" s="1050">
        <f t="shared" si="5"/>
        <v>53.38</v>
      </c>
      <c r="M42" s="1050">
        <f t="shared" si="1"/>
        <v>71.66</v>
      </c>
      <c r="N42" s="1050">
        <f t="shared" si="7"/>
        <v>0</v>
      </c>
      <c r="O42" s="1062">
        <f t="shared" si="8"/>
        <v>35.83</v>
      </c>
      <c r="P42" s="95">
        <f t="shared" si="9"/>
        <v>160.87</v>
      </c>
      <c r="Q42" s="62"/>
    </row>
    <row r="43" spans="1:18" s="59" customFormat="1" ht="18" hidden="1" customHeight="1" x14ac:dyDescent="0.2">
      <c r="A43" s="336" t="s">
        <v>343</v>
      </c>
      <c r="B43" s="334" t="s">
        <v>358</v>
      </c>
      <c r="C43" s="334" t="s">
        <v>138</v>
      </c>
      <c r="D43" s="1045">
        <v>4.5999999999999996</v>
      </c>
      <c r="E43" s="94">
        <f>'WC-Planung'!D36</f>
        <v>0</v>
      </c>
      <c r="F43" s="94">
        <f>COUNTIF('WC-Planung'!E36:P36,"=x")</f>
        <v>0</v>
      </c>
      <c r="G43" s="75"/>
      <c r="H43" s="94"/>
      <c r="I43" s="94">
        <f>COUNTIF('WC-Planung'!T36:V36,"=x")</f>
        <v>0</v>
      </c>
      <c r="J43" s="618"/>
      <c r="K43" s="1061">
        <f t="shared" si="6"/>
        <v>0</v>
      </c>
      <c r="L43" s="1050">
        <f t="shared" si="5"/>
        <v>0</v>
      </c>
      <c r="M43" s="1050">
        <f>ROUND(D43*H43*$C$10,2)</f>
        <v>0</v>
      </c>
      <c r="N43" s="1050">
        <f t="shared" si="7"/>
        <v>0</v>
      </c>
      <c r="O43" s="1062">
        <f t="shared" si="8"/>
        <v>0</v>
      </c>
      <c r="P43" s="95">
        <f t="shared" si="9"/>
        <v>0</v>
      </c>
      <c r="Q43" s="62"/>
    </row>
    <row r="44" spans="1:18" s="59" customFormat="1" ht="18" hidden="1" customHeight="1" x14ac:dyDescent="0.2">
      <c r="A44" s="555" t="s">
        <v>359</v>
      </c>
      <c r="B44" s="556" t="s">
        <v>360</v>
      </c>
      <c r="C44" s="557" t="s">
        <v>118</v>
      </c>
      <c r="D44" s="1063">
        <v>60.52</v>
      </c>
      <c r="E44" s="919">
        <f ca="1">'WC-Planung'!D41</f>
        <v>0</v>
      </c>
      <c r="F44" s="919">
        <f>COUNTIF('WC-Planung'!E41:P41,"=x")</f>
        <v>0</v>
      </c>
      <c r="G44" s="558"/>
      <c r="H44" s="919"/>
      <c r="I44" s="919">
        <f>COUNTIF('WC-Planung'!T41:V41,"=x")</f>
        <v>0</v>
      </c>
      <c r="J44" s="620"/>
      <c r="K44" s="1064">
        <f t="shared" ref="K44:K53" si="10">ROUND(D44*F44*$C$6,2)</f>
        <v>0</v>
      </c>
      <c r="L44" s="1065">
        <f>ROUND(D44*G44*$C$9,2)</f>
        <v>0</v>
      </c>
      <c r="M44" s="1065">
        <f>ROUND(D44*H44*$C$10,2)</f>
        <v>0</v>
      </c>
      <c r="N44" s="1065">
        <f t="shared" ref="N44:N53" si="11">ROUND(D44*I44*$C$6,2)</f>
        <v>0</v>
      </c>
      <c r="O44" s="1066">
        <f t="shared" ref="O44:O53" si="12">ROUND(D44*J44*$C$11,2)</f>
        <v>0</v>
      </c>
      <c r="P44" s="920">
        <f t="shared" ref="P44:P53" si="13">SUM(K44:O44)</f>
        <v>0</v>
      </c>
      <c r="Q44" s="62"/>
    </row>
    <row r="45" spans="1:18" s="59" customFormat="1" ht="18" hidden="1" customHeight="1" x14ac:dyDescent="0.2">
      <c r="A45" s="555" t="s">
        <v>361</v>
      </c>
      <c r="B45" s="556" t="s">
        <v>360</v>
      </c>
      <c r="C45" s="557" t="s">
        <v>118</v>
      </c>
      <c r="D45" s="1063">
        <v>60.9</v>
      </c>
      <c r="E45" s="919">
        <f ca="1">'WC-Planung'!D42</f>
        <v>0</v>
      </c>
      <c r="F45" s="919">
        <f>COUNTIF('WC-Planung'!E42:P42,"=x")</f>
        <v>0</v>
      </c>
      <c r="G45" s="558"/>
      <c r="H45" s="919"/>
      <c r="I45" s="919">
        <f>COUNTIF('WC-Planung'!T42:V42,"=x")</f>
        <v>0</v>
      </c>
      <c r="J45" s="620"/>
      <c r="K45" s="1064">
        <f t="shared" si="10"/>
        <v>0</v>
      </c>
      <c r="L45" s="1065">
        <f t="shared" ref="L45:L53" si="14">ROUND(D45*G45*$C$9,2)</f>
        <v>0</v>
      </c>
      <c r="M45" s="1065">
        <f t="shared" ref="M45:M53" si="15">ROUND(D45*H45*$C$10,2)</f>
        <v>0</v>
      </c>
      <c r="N45" s="1065">
        <f t="shared" si="11"/>
        <v>0</v>
      </c>
      <c r="O45" s="1066">
        <f t="shared" si="12"/>
        <v>0</v>
      </c>
      <c r="P45" s="920">
        <f t="shared" si="13"/>
        <v>0</v>
      </c>
      <c r="Q45" s="62"/>
    </row>
    <row r="46" spans="1:18" s="59" customFormat="1" ht="18" hidden="1" customHeight="1" x14ac:dyDescent="0.2">
      <c r="A46" s="555" t="s">
        <v>362</v>
      </c>
      <c r="B46" s="556" t="s">
        <v>360</v>
      </c>
      <c r="C46" s="557" t="s">
        <v>118</v>
      </c>
      <c r="D46" s="1063">
        <v>94.92</v>
      </c>
      <c r="E46" s="919">
        <f ca="1">'WC-Planung'!D43</f>
        <v>0</v>
      </c>
      <c r="F46" s="919">
        <f>COUNTIF('WC-Planung'!E43:P43,"=x")</f>
        <v>0</v>
      </c>
      <c r="G46" s="558"/>
      <c r="H46" s="919"/>
      <c r="I46" s="919">
        <f>COUNTIF('WC-Planung'!T43:V43,"=x")</f>
        <v>0</v>
      </c>
      <c r="J46" s="620"/>
      <c r="K46" s="1064">
        <f t="shared" si="10"/>
        <v>0</v>
      </c>
      <c r="L46" s="1065">
        <f t="shared" si="14"/>
        <v>0</v>
      </c>
      <c r="M46" s="1065">
        <f t="shared" si="15"/>
        <v>0</v>
      </c>
      <c r="N46" s="1065">
        <f t="shared" si="11"/>
        <v>0</v>
      </c>
      <c r="O46" s="1066">
        <f t="shared" si="12"/>
        <v>0</v>
      </c>
      <c r="P46" s="920">
        <f t="shared" si="13"/>
        <v>0</v>
      </c>
      <c r="Q46" s="62"/>
    </row>
    <row r="47" spans="1:18" s="59" customFormat="1" ht="18" hidden="1" customHeight="1" x14ac:dyDescent="0.2">
      <c r="A47" s="555" t="s">
        <v>363</v>
      </c>
      <c r="B47" s="556" t="s">
        <v>236</v>
      </c>
      <c r="C47" s="557" t="s">
        <v>236</v>
      </c>
      <c r="D47" s="1063">
        <v>67.95</v>
      </c>
      <c r="E47" s="919">
        <f ca="1">'WC-Planung'!D44</f>
        <v>0</v>
      </c>
      <c r="F47" s="919">
        <f>COUNTIF('WC-Planung'!E44:P44,"=x")</f>
        <v>0</v>
      </c>
      <c r="G47" s="558"/>
      <c r="H47" s="919"/>
      <c r="I47" s="919">
        <f>COUNTIF('WC-Planung'!T44:V44,"=x")</f>
        <v>0</v>
      </c>
      <c r="J47" s="620"/>
      <c r="K47" s="1064">
        <f t="shared" si="10"/>
        <v>0</v>
      </c>
      <c r="L47" s="1065">
        <f t="shared" si="14"/>
        <v>0</v>
      </c>
      <c r="M47" s="1065">
        <f t="shared" si="15"/>
        <v>0</v>
      </c>
      <c r="N47" s="1065">
        <f t="shared" si="11"/>
        <v>0</v>
      </c>
      <c r="O47" s="1066">
        <f t="shared" si="12"/>
        <v>0</v>
      </c>
      <c r="P47" s="920">
        <f t="shared" si="13"/>
        <v>0</v>
      </c>
      <c r="Q47" s="62"/>
    </row>
    <row r="48" spans="1:18" s="59" customFormat="1" ht="18" hidden="1" customHeight="1" x14ac:dyDescent="0.2">
      <c r="A48" s="555" t="s">
        <v>364</v>
      </c>
      <c r="B48" s="556" t="s">
        <v>365</v>
      </c>
      <c r="C48" s="557" t="s">
        <v>138</v>
      </c>
      <c r="D48" s="1063">
        <v>31.8</v>
      </c>
      <c r="E48" s="919">
        <f ca="1">'WC-Planung'!D45</f>
        <v>0</v>
      </c>
      <c r="F48" s="919">
        <f>COUNTIF('WC-Planung'!E45:P45,"=x")</f>
        <v>0</v>
      </c>
      <c r="G48" s="558"/>
      <c r="H48" s="919"/>
      <c r="I48" s="919">
        <f>COUNTIF('WC-Planung'!T45:V45,"=x")</f>
        <v>0</v>
      </c>
      <c r="J48" s="620"/>
      <c r="K48" s="1064">
        <f t="shared" si="10"/>
        <v>0</v>
      </c>
      <c r="L48" s="1065">
        <f t="shared" si="14"/>
        <v>0</v>
      </c>
      <c r="M48" s="1065">
        <f t="shared" si="15"/>
        <v>0</v>
      </c>
      <c r="N48" s="1065">
        <f t="shared" si="11"/>
        <v>0</v>
      </c>
      <c r="O48" s="1066">
        <f t="shared" si="12"/>
        <v>0</v>
      </c>
      <c r="P48" s="920">
        <f t="shared" si="13"/>
        <v>0</v>
      </c>
      <c r="Q48" s="62"/>
    </row>
    <row r="49" spans="1:23" s="59" customFormat="1" ht="18" hidden="1" customHeight="1" x14ac:dyDescent="0.2">
      <c r="A49" s="555" t="s">
        <v>366</v>
      </c>
      <c r="B49" s="556" t="s">
        <v>365</v>
      </c>
      <c r="C49" s="557" t="s">
        <v>138</v>
      </c>
      <c r="D49" s="1063">
        <v>60.77</v>
      </c>
      <c r="E49" s="919">
        <f ca="1">'WC-Planung'!D46</f>
        <v>0</v>
      </c>
      <c r="F49" s="919">
        <f>COUNTIF('WC-Planung'!E46:P46,"=x")</f>
        <v>0</v>
      </c>
      <c r="G49" s="558"/>
      <c r="H49" s="919"/>
      <c r="I49" s="919">
        <f>COUNTIF('WC-Planung'!T46:V46,"=x")</f>
        <v>0</v>
      </c>
      <c r="J49" s="620"/>
      <c r="K49" s="1064">
        <f t="shared" si="10"/>
        <v>0</v>
      </c>
      <c r="L49" s="1065">
        <f t="shared" si="14"/>
        <v>0</v>
      </c>
      <c r="M49" s="1065">
        <f t="shared" si="15"/>
        <v>0</v>
      </c>
      <c r="N49" s="1065">
        <f t="shared" si="11"/>
        <v>0</v>
      </c>
      <c r="O49" s="1066">
        <f t="shared" si="12"/>
        <v>0</v>
      </c>
      <c r="P49" s="920">
        <f t="shared" si="13"/>
        <v>0</v>
      </c>
      <c r="Q49" s="62"/>
    </row>
    <row r="50" spans="1:23" s="59" customFormat="1" ht="18" hidden="1" customHeight="1" x14ac:dyDescent="0.2">
      <c r="A50" s="555" t="s">
        <v>367</v>
      </c>
      <c r="B50" s="556" t="s">
        <v>293</v>
      </c>
      <c r="C50" s="557" t="s">
        <v>293</v>
      </c>
      <c r="D50" s="1063">
        <v>74.56</v>
      </c>
      <c r="E50" s="919">
        <f ca="1">'WC-Planung'!D47</f>
        <v>0</v>
      </c>
      <c r="F50" s="919">
        <f>COUNTIF('WC-Planung'!E47:P47,"=x")</f>
        <v>0</v>
      </c>
      <c r="G50" s="558"/>
      <c r="H50" s="919"/>
      <c r="I50" s="919">
        <f>COUNTIF('WC-Planung'!T47:V47,"=x")</f>
        <v>0</v>
      </c>
      <c r="J50" s="620"/>
      <c r="K50" s="1064">
        <f t="shared" si="10"/>
        <v>0</v>
      </c>
      <c r="L50" s="1065">
        <f t="shared" si="14"/>
        <v>0</v>
      </c>
      <c r="M50" s="1065">
        <f t="shared" si="15"/>
        <v>0</v>
      </c>
      <c r="N50" s="1065">
        <f t="shared" si="11"/>
        <v>0</v>
      </c>
      <c r="O50" s="1066">
        <f t="shared" si="12"/>
        <v>0</v>
      </c>
      <c r="P50" s="920">
        <f t="shared" si="13"/>
        <v>0</v>
      </c>
      <c r="Q50" s="62"/>
    </row>
    <row r="51" spans="1:23" s="59" customFormat="1" ht="18" hidden="1" customHeight="1" x14ac:dyDescent="0.2">
      <c r="A51" s="555" t="s">
        <v>368</v>
      </c>
      <c r="B51" s="556" t="s">
        <v>369</v>
      </c>
      <c r="C51" s="557" t="s">
        <v>147</v>
      </c>
      <c r="D51" s="1063">
        <v>74.69</v>
      </c>
      <c r="E51" s="919">
        <f ca="1">'WC-Planung'!D48</f>
        <v>0</v>
      </c>
      <c r="F51" s="919">
        <f>COUNTIF('WC-Planung'!E48:P48,"=x")</f>
        <v>0</v>
      </c>
      <c r="G51" s="558"/>
      <c r="H51" s="919"/>
      <c r="I51" s="919">
        <f>COUNTIF('WC-Planung'!T48:V48,"=x")</f>
        <v>0</v>
      </c>
      <c r="J51" s="620"/>
      <c r="K51" s="1064">
        <f t="shared" si="10"/>
        <v>0</v>
      </c>
      <c r="L51" s="1065">
        <f t="shared" si="14"/>
        <v>0</v>
      </c>
      <c r="M51" s="1065">
        <f t="shared" si="15"/>
        <v>0</v>
      </c>
      <c r="N51" s="1065">
        <f t="shared" si="11"/>
        <v>0</v>
      </c>
      <c r="O51" s="1066">
        <f t="shared" si="12"/>
        <v>0</v>
      </c>
      <c r="P51" s="920">
        <f t="shared" si="13"/>
        <v>0</v>
      </c>
      <c r="Q51" s="62"/>
    </row>
    <row r="52" spans="1:23" s="59" customFormat="1" ht="18" hidden="1" customHeight="1" x14ac:dyDescent="0.2">
      <c r="A52" s="555" t="s">
        <v>370</v>
      </c>
      <c r="B52" s="556" t="s">
        <v>369</v>
      </c>
      <c r="C52" s="557" t="s">
        <v>147</v>
      </c>
      <c r="D52" s="1063">
        <v>40.82</v>
      </c>
      <c r="E52" s="919">
        <f ca="1">'WC-Planung'!D49</f>
        <v>0</v>
      </c>
      <c r="F52" s="919">
        <f>COUNTIF('WC-Planung'!E49:P49,"=x")</f>
        <v>0</v>
      </c>
      <c r="G52" s="558"/>
      <c r="H52" s="919"/>
      <c r="I52" s="919">
        <f>COUNTIF('WC-Planung'!T49:V49,"=x")</f>
        <v>0</v>
      </c>
      <c r="J52" s="620"/>
      <c r="K52" s="1064">
        <f t="shared" si="10"/>
        <v>0</v>
      </c>
      <c r="L52" s="1065">
        <f t="shared" si="14"/>
        <v>0</v>
      </c>
      <c r="M52" s="1065">
        <f t="shared" si="15"/>
        <v>0</v>
      </c>
      <c r="N52" s="1065">
        <f t="shared" si="11"/>
        <v>0</v>
      </c>
      <c r="O52" s="1066">
        <f t="shared" si="12"/>
        <v>0</v>
      </c>
      <c r="P52" s="920">
        <f t="shared" si="13"/>
        <v>0</v>
      </c>
      <c r="Q52" s="62"/>
    </row>
    <row r="53" spans="1:23" s="59" customFormat="1" ht="18" hidden="1" customHeight="1" x14ac:dyDescent="0.2">
      <c r="A53" s="555" t="s">
        <v>371</v>
      </c>
      <c r="B53" s="556" t="s">
        <v>306</v>
      </c>
      <c r="C53" s="557" t="s">
        <v>306</v>
      </c>
      <c r="D53" s="1063">
        <v>22.56</v>
      </c>
      <c r="E53" s="919">
        <f ca="1">'WC-Planung'!D50</f>
        <v>0</v>
      </c>
      <c r="F53" s="919">
        <f>COUNTIF('WC-Planung'!E50:P50,"=x")</f>
        <v>0</v>
      </c>
      <c r="G53" s="558"/>
      <c r="H53" s="919"/>
      <c r="I53" s="919">
        <f>COUNTIF('WC-Planung'!T50:V50,"=x")</f>
        <v>0</v>
      </c>
      <c r="J53" s="620"/>
      <c r="K53" s="1064">
        <f t="shared" si="10"/>
        <v>0</v>
      </c>
      <c r="L53" s="1065">
        <f t="shared" si="14"/>
        <v>0</v>
      </c>
      <c r="M53" s="1065">
        <f t="shared" si="15"/>
        <v>0</v>
      </c>
      <c r="N53" s="1065">
        <f t="shared" si="11"/>
        <v>0</v>
      </c>
      <c r="O53" s="1066">
        <f t="shared" si="12"/>
        <v>0</v>
      </c>
      <c r="P53" s="920">
        <f t="shared" si="13"/>
        <v>0</v>
      </c>
      <c r="Q53" s="62"/>
    </row>
    <row r="54" spans="1:23" ht="18" customHeight="1" thickBot="1" x14ac:dyDescent="0.25">
      <c r="A54" s="1067"/>
      <c r="B54" s="1068"/>
      <c r="C54" s="1068"/>
      <c r="D54" s="1069"/>
      <c r="E54" s="1070"/>
      <c r="F54" s="1070"/>
      <c r="G54" s="1070"/>
      <c r="H54" s="1070"/>
      <c r="I54" s="1071"/>
      <c r="J54" s="1072"/>
      <c r="K54" s="1073"/>
      <c r="L54" s="1074"/>
      <c r="M54" s="1074"/>
      <c r="N54" s="1075"/>
      <c r="O54" s="221"/>
      <c r="P54" s="1076"/>
      <c r="Q54" s="484"/>
      <c r="R54" s="59"/>
      <c r="S54" s="484"/>
      <c r="T54" s="484"/>
      <c r="U54" s="484"/>
      <c r="V54" s="484"/>
      <c r="W54" s="484"/>
    </row>
    <row r="55" spans="1:23" ht="20.25" customHeight="1" thickBot="1" x14ac:dyDescent="0.25">
      <c r="A55" s="85"/>
      <c r="B55" s="483"/>
      <c r="C55" s="483"/>
      <c r="D55" s="483"/>
      <c r="E55" s="124">
        <f ca="1">SUM(E16:E54)</f>
        <v>44</v>
      </c>
      <c r="F55" s="124"/>
      <c r="G55" s="483"/>
      <c r="H55" s="483"/>
      <c r="I55" s="483"/>
      <c r="J55" s="750"/>
      <c r="K55" s="750"/>
      <c r="L55" s="1077"/>
      <c r="M55" s="1077"/>
      <c r="N55" s="1077"/>
      <c r="O55" s="175" t="s">
        <v>98</v>
      </c>
      <c r="P55" s="177">
        <f>SUM(P16:P54)</f>
        <v>1066.04</v>
      </c>
      <c r="Q55" s="484"/>
      <c r="R55" s="59"/>
      <c r="S55" s="484"/>
      <c r="T55" s="484"/>
      <c r="U55" s="484"/>
      <c r="V55" s="484"/>
      <c r="W55" s="484"/>
    </row>
    <row r="56" spans="1:23" ht="11.25" customHeight="1" thickTop="1" x14ac:dyDescent="0.2">
      <c r="A56" s="384"/>
      <c r="B56" s="508"/>
      <c r="C56" s="508"/>
      <c r="D56" s="1057"/>
      <c r="E56" s="1057"/>
      <c r="F56" s="1057"/>
      <c r="G56" s="1057"/>
      <c r="H56" s="1057"/>
      <c r="I56" s="1057"/>
      <c r="J56" s="1058"/>
      <c r="K56" s="1058"/>
      <c r="L56" s="1058"/>
      <c r="M56" s="1058"/>
      <c r="N56" s="1058"/>
      <c r="P56" s="1058"/>
      <c r="Q56" s="484"/>
      <c r="R56" s="59"/>
      <c r="S56" s="484"/>
      <c r="T56" s="484"/>
      <c r="U56" s="484"/>
      <c r="V56" s="484"/>
      <c r="W56" s="484"/>
    </row>
    <row r="57" spans="1:23" x14ac:dyDescent="0.2">
      <c r="A57" s="384"/>
      <c r="B57" s="508"/>
      <c r="C57" s="508"/>
      <c r="D57" s="1057"/>
      <c r="E57" s="1057"/>
      <c r="F57" s="1057"/>
      <c r="G57" s="1057"/>
      <c r="H57" s="1057"/>
      <c r="I57" s="1057"/>
      <c r="J57" s="1058"/>
      <c r="K57" s="1058"/>
      <c r="L57" s="1058"/>
      <c r="M57" s="1058"/>
      <c r="N57" s="1058"/>
      <c r="P57" s="1058"/>
      <c r="Q57" s="484"/>
      <c r="R57" s="59"/>
      <c r="S57" s="484"/>
      <c r="T57" s="484"/>
      <c r="U57" s="484"/>
      <c r="V57" s="484"/>
      <c r="W57" s="484"/>
    </row>
    <row r="58" spans="1:23" x14ac:dyDescent="0.2">
      <c r="A58" s="384"/>
      <c r="B58" s="508"/>
      <c r="C58" s="508"/>
      <c r="D58" s="1057"/>
      <c r="E58" s="1057"/>
      <c r="F58" s="1057"/>
      <c r="G58" s="1057"/>
      <c r="H58" s="1057"/>
      <c r="I58" s="1057"/>
      <c r="J58" s="1058"/>
      <c r="K58" s="1058"/>
      <c r="L58" s="1058"/>
      <c r="M58" s="1058"/>
      <c r="N58" s="1058"/>
      <c r="P58" s="1058"/>
      <c r="Q58" s="484"/>
      <c r="R58" s="59"/>
      <c r="S58" s="484"/>
      <c r="T58" s="484"/>
      <c r="U58" s="484"/>
      <c r="V58" s="484"/>
      <c r="W58" s="484"/>
    </row>
    <row r="59" spans="1:23" x14ac:dyDescent="0.2">
      <c r="A59" s="384"/>
      <c r="B59" s="508"/>
      <c r="C59" s="508"/>
      <c r="D59" s="1057"/>
      <c r="E59" s="1057"/>
      <c r="F59" s="1057"/>
      <c r="G59" s="1057"/>
      <c r="H59" s="1057"/>
      <c r="I59" s="1057"/>
      <c r="J59" s="1058"/>
      <c r="K59" s="1058"/>
      <c r="L59" s="1058"/>
      <c r="M59" s="1058"/>
      <c r="N59" s="1058"/>
      <c r="P59" s="1058"/>
      <c r="Q59" s="484"/>
      <c r="R59" s="59"/>
      <c r="S59" s="484"/>
      <c r="T59" s="484"/>
      <c r="U59" s="484"/>
      <c r="V59" s="484"/>
      <c r="W59" s="484"/>
    </row>
    <row r="60" spans="1:23" x14ac:dyDescent="0.2">
      <c r="A60" s="384"/>
      <c r="B60" s="508"/>
      <c r="C60" s="508"/>
      <c r="D60" s="1057"/>
      <c r="E60" s="1057"/>
      <c r="F60" s="1057"/>
      <c r="G60" s="1057"/>
      <c r="H60" s="1057"/>
      <c r="I60" s="1057"/>
      <c r="J60" s="1058"/>
      <c r="K60" s="1058"/>
      <c r="L60" s="1058"/>
      <c r="M60" s="1058"/>
      <c r="N60" s="1058"/>
      <c r="P60" s="1058"/>
      <c r="Q60" s="484"/>
      <c r="R60" s="59"/>
      <c r="S60" s="484"/>
      <c r="T60" s="484"/>
      <c r="U60" s="484"/>
      <c r="V60" s="484"/>
      <c r="W60" s="484"/>
    </row>
  </sheetData>
  <sheetProtection formatCells="0" formatColumns="0" formatRows="0" insertColumns="0" insertRows="0" deleteColumns="0" deleteRows="0"/>
  <protectedRanges>
    <protectedRange sqref="A12:B13 A15 P1:Q15 P44:Q58 I23:K43 D6:D12 I54:P57 A1:P5 A14:H14 C15:H15 C13:P13 F9:P12 I14:P15 A16:L16 A17:K22 L43:Q43 I44:O53 L17:L42 E6:P8 A23:H57 M16:Q42" name="Bereich1"/>
    <protectedRange sqref="B15" name="Bereich1_1"/>
    <protectedRange sqref="E9:E12" name="Bereich1_4"/>
    <protectedRange sqref="A6:B11" name="Bereich1_3"/>
  </protectedRanges>
  <sortState xmlns:xlrd2="http://schemas.microsoft.com/office/spreadsheetml/2017/richdata2" ref="A89:F125">
    <sortCondition ref="B89"/>
  </sortState>
  <customSheetViews>
    <customSheetView guid="{5C32C84F-22BC-44CA-AD2B-12D34D143DA0}" zeroValues="0" hiddenColumns="1">
      <selection activeCell="E21" sqref="E21"/>
      <pageMargins left="0" right="0" top="0" bottom="0" header="0" footer="0"/>
      <pageSetup paperSize="9" scale="85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14:E15"/>
  </mergeCells>
  <phoneticPr fontId="0" type="noConversion"/>
  <pageMargins left="0.39370078740157483" right="0" top="0.39370078740157483" bottom="0.39370078740157483" header="0" footer="0"/>
  <pageSetup paperSize="9" scale="76" orientation="landscape" r:id="rId2"/>
  <headerFooter alignWithMargins="0">
    <oddFooter>&amp;C&amp;A &amp;P /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rgb="FFFFFF00"/>
  </sheetPr>
  <dimension ref="A1:Y63"/>
  <sheetViews>
    <sheetView showZeros="0" zoomScaleNormal="100" workbookViewId="0">
      <pane ySplit="7" topLeftCell="A20" activePane="bottomLeft" state="frozen"/>
      <selection activeCell="F6" sqref="F6"/>
      <selection pane="bottomLeft" activeCell="O61" sqref="O61"/>
    </sheetView>
  </sheetViews>
  <sheetFormatPr baseColWidth="10" defaultColWidth="11.42578125" defaultRowHeight="12.75" x14ac:dyDescent="0.2"/>
  <cols>
    <col min="1" max="1" width="16.5703125" style="384" customWidth="1"/>
    <col min="2" max="2" width="11.140625" style="508" customWidth="1"/>
    <col min="3" max="3" width="8" style="508" customWidth="1"/>
    <col min="4" max="4" width="9.42578125" style="484" customWidth="1"/>
    <col min="5" max="14" width="8.42578125" style="484" hidden="1" customWidth="1"/>
    <col min="15" max="16" width="8.42578125" style="484" customWidth="1"/>
    <col min="17" max="19" width="8.85546875" style="484" customWidth="1"/>
    <col min="20" max="22" width="8.42578125" style="484" customWidth="1"/>
    <col min="23" max="23" width="11.42578125" style="484" customWidth="1"/>
    <col min="24" max="24" width="11.42578125" style="484" hidden="1" customWidth="1"/>
    <col min="25" max="25" width="11.42578125" style="484" customWidth="1"/>
    <col min="26" max="16384" width="11.42578125" style="484"/>
  </cols>
  <sheetData>
    <row r="1" spans="1:25" ht="15.75" x14ac:dyDescent="0.25">
      <c r="A1" s="277" t="str">
        <f>'Kostenzusammenstellung '!A1</f>
        <v>MEX 23 20. - 22.10.2023</v>
      </c>
      <c r="B1" s="483"/>
      <c r="C1" s="483"/>
    </row>
    <row r="2" spans="1:25" ht="18" x14ac:dyDescent="0.25">
      <c r="A2" s="485"/>
      <c r="B2" s="88"/>
      <c r="C2" s="88"/>
    </row>
    <row r="3" spans="1:25" ht="15.75" customHeight="1" x14ac:dyDescent="0.25">
      <c r="A3" s="88" t="s">
        <v>372</v>
      </c>
      <c r="B3" s="89"/>
      <c r="C3" s="8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5" ht="20.25" customHeight="1" x14ac:dyDescent="0.25">
      <c r="A4" s="484"/>
      <c r="B4" s="486"/>
      <c r="C4" s="48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25" ht="16.5" customHeight="1" thickBot="1" x14ac:dyDescent="0.25">
      <c r="B5" s="99"/>
      <c r="C5" s="483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25" ht="15.75" customHeight="1" x14ac:dyDescent="0.2">
      <c r="A6" s="921"/>
      <c r="B6" s="922"/>
      <c r="C6" s="922"/>
      <c r="D6" s="1170" t="s">
        <v>373</v>
      </c>
      <c r="E6" s="1174"/>
      <c r="F6" s="1174"/>
      <c r="G6" s="1174"/>
      <c r="H6" s="1174"/>
      <c r="I6" s="1174"/>
      <c r="J6" s="1174"/>
      <c r="K6" s="1174"/>
      <c r="L6" s="1174"/>
      <c r="M6" s="1174"/>
      <c r="N6" s="1174"/>
      <c r="O6" s="1174"/>
      <c r="P6" s="1175"/>
      <c r="Q6" s="1172" t="s">
        <v>374</v>
      </c>
      <c r="R6" s="1173"/>
      <c r="S6" s="1173"/>
      <c r="T6" s="927" t="s">
        <v>334</v>
      </c>
      <c r="U6" s="928"/>
      <c r="V6" s="929"/>
    </row>
    <row r="7" spans="1:25" s="59" customFormat="1" ht="26.25" customHeight="1" x14ac:dyDescent="0.2">
      <c r="A7" s="923" t="s">
        <v>332</v>
      </c>
      <c r="B7" s="924" t="s">
        <v>40</v>
      </c>
      <c r="C7" s="924" t="s">
        <v>110</v>
      </c>
      <c r="D7" s="1171"/>
      <c r="E7" s="925"/>
      <c r="F7" s="925"/>
      <c r="G7" s="925"/>
      <c r="H7" s="925"/>
      <c r="I7" s="925"/>
      <c r="J7" s="925"/>
      <c r="K7" s="925"/>
      <c r="L7" s="925"/>
      <c r="M7" s="925"/>
      <c r="N7" s="925"/>
      <c r="O7" s="925" t="s">
        <v>375</v>
      </c>
      <c r="P7" s="926" t="s">
        <v>376</v>
      </c>
      <c r="Q7" s="629" t="s">
        <v>377</v>
      </c>
      <c r="R7" s="629" t="s">
        <v>378</v>
      </c>
      <c r="S7" s="629" t="s">
        <v>379</v>
      </c>
      <c r="T7" s="930"/>
      <c r="U7" s="931"/>
      <c r="V7" s="932"/>
    </row>
    <row r="8" spans="1:25" s="59" customFormat="1" ht="18" hidden="1" customHeight="1" x14ac:dyDescent="0.2">
      <c r="A8" s="336" t="s">
        <v>192</v>
      </c>
      <c r="B8" s="334" t="s">
        <v>336</v>
      </c>
      <c r="C8" s="334" t="s">
        <v>126</v>
      </c>
      <c r="D8" s="490">
        <f t="shared" ref="D8:D17" ca="1" si="0">SUM(IF(COUNTIF(OFFSET(Q8:S8,ROW($1:$70)-1,),"x"),X8))</f>
        <v>0</v>
      </c>
      <c r="E8" s="491"/>
      <c r="F8" s="491"/>
      <c r="G8" s="491"/>
      <c r="H8" s="491"/>
      <c r="I8" s="491"/>
      <c r="J8" s="491"/>
      <c r="K8" s="491"/>
      <c r="L8" s="75"/>
      <c r="M8" s="492"/>
      <c r="N8" s="75"/>
      <c r="O8" s="75"/>
      <c r="P8" s="492"/>
      <c r="Q8" s="493"/>
      <c r="R8" s="75"/>
      <c r="S8" s="75"/>
      <c r="T8" s="494"/>
      <c r="U8" s="492"/>
      <c r="V8" s="495"/>
      <c r="X8" s="391">
        <v>5</v>
      </c>
      <c r="Y8" s="391"/>
    </row>
    <row r="9" spans="1:25" s="59" customFormat="1" ht="18" hidden="1" customHeight="1" x14ac:dyDescent="0.2">
      <c r="A9" s="336" t="s">
        <v>192</v>
      </c>
      <c r="B9" s="334" t="s">
        <v>336</v>
      </c>
      <c r="C9" s="334" t="s">
        <v>144</v>
      </c>
      <c r="D9" s="490">
        <f t="shared" ca="1" si="0"/>
        <v>0</v>
      </c>
      <c r="E9" s="491"/>
      <c r="F9" s="491"/>
      <c r="G9" s="491"/>
      <c r="H9" s="491"/>
      <c r="I9" s="491"/>
      <c r="J9" s="491"/>
      <c r="K9" s="491"/>
      <c r="L9" s="75"/>
      <c r="M9" s="492"/>
      <c r="N9" s="75"/>
      <c r="O9" s="75"/>
      <c r="P9" s="492"/>
      <c r="Q9" s="493"/>
      <c r="R9" s="75"/>
      <c r="S9" s="75"/>
      <c r="T9" s="494"/>
      <c r="U9" s="492"/>
      <c r="V9" s="495"/>
      <c r="X9" s="391">
        <v>8</v>
      </c>
      <c r="Y9" s="391"/>
    </row>
    <row r="10" spans="1:25" s="59" customFormat="1" ht="18" hidden="1" customHeight="1" x14ac:dyDescent="0.2">
      <c r="A10" s="336" t="s">
        <v>337</v>
      </c>
      <c r="B10" s="334" t="s">
        <v>338</v>
      </c>
      <c r="C10" s="334" t="s">
        <v>126</v>
      </c>
      <c r="D10" s="490">
        <f t="shared" ca="1" si="0"/>
        <v>0</v>
      </c>
      <c r="E10" s="491"/>
      <c r="F10" s="491"/>
      <c r="G10" s="491"/>
      <c r="H10" s="491"/>
      <c r="I10" s="491"/>
      <c r="J10" s="491"/>
      <c r="K10" s="491"/>
      <c r="L10" s="75"/>
      <c r="M10" s="492"/>
      <c r="N10" s="75"/>
      <c r="O10" s="75"/>
      <c r="P10" s="492"/>
      <c r="Q10" s="493"/>
      <c r="R10" s="75"/>
      <c r="S10" s="75"/>
      <c r="T10" s="494"/>
      <c r="U10" s="492"/>
      <c r="V10" s="495"/>
      <c r="X10" s="391">
        <v>5</v>
      </c>
      <c r="Y10" s="391"/>
    </row>
    <row r="11" spans="1:25" s="59" customFormat="1" ht="18" hidden="1" customHeight="1" x14ac:dyDescent="0.2">
      <c r="A11" s="336" t="s">
        <v>192</v>
      </c>
      <c r="B11" s="334" t="s">
        <v>339</v>
      </c>
      <c r="C11" s="334" t="s">
        <v>126</v>
      </c>
      <c r="D11" s="490">
        <f t="shared" ca="1" si="0"/>
        <v>0</v>
      </c>
      <c r="E11" s="491"/>
      <c r="F11" s="491"/>
      <c r="G11" s="491"/>
      <c r="H11" s="491"/>
      <c r="I11" s="491"/>
      <c r="J11" s="491"/>
      <c r="K11" s="491"/>
      <c r="L11" s="75"/>
      <c r="M11" s="492"/>
      <c r="N11" s="75"/>
      <c r="O11" s="75"/>
      <c r="P11" s="492"/>
      <c r="Q11" s="493"/>
      <c r="R11" s="75"/>
      <c r="S11" s="75"/>
      <c r="T11" s="494"/>
      <c r="U11" s="492"/>
      <c r="V11" s="495"/>
      <c r="X11" s="391">
        <v>5</v>
      </c>
      <c r="Y11" s="391"/>
    </row>
    <row r="12" spans="1:25" s="59" customFormat="1" ht="18" hidden="1" customHeight="1" x14ac:dyDescent="0.2">
      <c r="A12" s="336" t="s">
        <v>192</v>
      </c>
      <c r="B12" s="334" t="s">
        <v>339</v>
      </c>
      <c r="C12" s="334" t="s">
        <v>144</v>
      </c>
      <c r="D12" s="490">
        <f t="shared" ca="1" si="0"/>
        <v>0</v>
      </c>
      <c r="E12" s="491"/>
      <c r="F12" s="491"/>
      <c r="G12" s="491"/>
      <c r="H12" s="491"/>
      <c r="I12" s="491"/>
      <c r="J12" s="491"/>
      <c r="K12" s="491"/>
      <c r="L12" s="75"/>
      <c r="M12" s="492"/>
      <c r="N12" s="75"/>
      <c r="O12" s="75"/>
      <c r="P12" s="492"/>
      <c r="Q12" s="493"/>
      <c r="R12" s="75"/>
      <c r="S12" s="75"/>
      <c r="T12" s="494"/>
      <c r="U12" s="492"/>
      <c r="V12" s="495"/>
      <c r="X12" s="391">
        <v>8</v>
      </c>
      <c r="Y12" s="391"/>
    </row>
    <row r="13" spans="1:25" s="59" customFormat="1" ht="18" hidden="1" customHeight="1" x14ac:dyDescent="0.2">
      <c r="A13" s="336" t="s">
        <v>340</v>
      </c>
      <c r="B13" s="334" t="s">
        <v>341</v>
      </c>
      <c r="C13" s="334" t="s">
        <v>138</v>
      </c>
      <c r="D13" s="490">
        <f t="shared" ca="1" si="0"/>
        <v>0</v>
      </c>
      <c r="E13" s="491"/>
      <c r="F13" s="491"/>
      <c r="G13" s="491"/>
      <c r="H13" s="491"/>
      <c r="I13" s="491"/>
      <c r="J13" s="491"/>
      <c r="K13" s="491"/>
      <c r="L13" s="75"/>
      <c r="M13" s="492"/>
      <c r="N13" s="75"/>
      <c r="O13" s="75"/>
      <c r="P13" s="492"/>
      <c r="Q13" s="493"/>
      <c r="R13" s="75"/>
      <c r="S13" s="75"/>
      <c r="T13" s="494"/>
      <c r="U13" s="492"/>
      <c r="V13" s="495"/>
      <c r="X13" s="391">
        <v>2</v>
      </c>
      <c r="Y13" s="391"/>
    </row>
    <row r="14" spans="1:25" s="59" customFormat="1" ht="18" hidden="1" customHeight="1" x14ac:dyDescent="0.2">
      <c r="A14" s="336" t="s">
        <v>342</v>
      </c>
      <c r="B14" s="334" t="s">
        <v>341</v>
      </c>
      <c r="C14" s="334" t="s">
        <v>147</v>
      </c>
      <c r="D14" s="490">
        <f t="shared" ca="1" si="0"/>
        <v>0</v>
      </c>
      <c r="E14" s="491"/>
      <c r="F14" s="491"/>
      <c r="G14" s="491"/>
      <c r="H14" s="491"/>
      <c r="I14" s="491"/>
      <c r="J14" s="491"/>
      <c r="K14" s="491"/>
      <c r="L14" s="75"/>
      <c r="M14" s="492"/>
      <c r="N14" s="75"/>
      <c r="O14" s="75"/>
      <c r="P14" s="492"/>
      <c r="Q14" s="493"/>
      <c r="R14" s="75"/>
      <c r="S14" s="75"/>
      <c r="T14" s="494"/>
      <c r="U14" s="492"/>
      <c r="V14" s="495"/>
      <c r="X14" s="391">
        <v>6</v>
      </c>
      <c r="Y14" s="391"/>
    </row>
    <row r="15" spans="1:25" s="59" customFormat="1" ht="18" hidden="1" customHeight="1" x14ac:dyDescent="0.2">
      <c r="A15" s="336" t="s">
        <v>380</v>
      </c>
      <c r="B15" s="334" t="s">
        <v>156</v>
      </c>
      <c r="C15" s="334" t="s">
        <v>147</v>
      </c>
      <c r="D15" s="490">
        <f t="shared" ca="1" si="0"/>
        <v>0</v>
      </c>
      <c r="E15" s="491"/>
      <c r="F15" s="491"/>
      <c r="G15" s="491"/>
      <c r="H15" s="491"/>
      <c r="I15" s="491"/>
      <c r="J15" s="491"/>
      <c r="K15" s="491"/>
      <c r="L15" s="75"/>
      <c r="M15" s="492"/>
      <c r="N15" s="75"/>
      <c r="O15" s="75"/>
      <c r="P15" s="492"/>
      <c r="Q15" s="493"/>
      <c r="R15" s="75"/>
      <c r="S15" s="75"/>
      <c r="T15" s="494"/>
      <c r="U15" s="492"/>
      <c r="V15" s="495"/>
      <c r="X15" s="391"/>
      <c r="Y15" s="391"/>
    </row>
    <row r="16" spans="1:25" s="59" customFormat="1" ht="18" hidden="1" customHeight="1" x14ac:dyDescent="0.2">
      <c r="A16" s="336" t="s">
        <v>192</v>
      </c>
      <c r="B16" s="334" t="s">
        <v>160</v>
      </c>
      <c r="C16" s="334" t="s">
        <v>118</v>
      </c>
      <c r="D16" s="490">
        <f t="shared" ca="1" si="0"/>
        <v>0</v>
      </c>
      <c r="E16" s="491"/>
      <c r="F16" s="491"/>
      <c r="G16" s="491"/>
      <c r="H16" s="491"/>
      <c r="I16" s="491"/>
      <c r="J16" s="491"/>
      <c r="K16" s="491"/>
      <c r="L16" s="75"/>
      <c r="M16" s="492"/>
      <c r="N16" s="75"/>
      <c r="O16" s="75"/>
      <c r="P16" s="492"/>
      <c r="Q16" s="493"/>
      <c r="R16" s="75"/>
      <c r="S16" s="75"/>
      <c r="T16" s="494"/>
      <c r="U16" s="492"/>
      <c r="V16" s="495"/>
      <c r="X16" s="391">
        <v>6</v>
      </c>
      <c r="Y16" s="391"/>
    </row>
    <row r="17" spans="1:25" s="59" customFormat="1" ht="18" hidden="1" customHeight="1" x14ac:dyDescent="0.2">
      <c r="A17" s="336" t="s">
        <v>192</v>
      </c>
      <c r="B17" s="334" t="s">
        <v>162</v>
      </c>
      <c r="C17" s="334" t="s">
        <v>118</v>
      </c>
      <c r="D17" s="490">
        <f t="shared" ca="1" si="0"/>
        <v>0</v>
      </c>
      <c r="E17" s="491"/>
      <c r="F17" s="491"/>
      <c r="G17" s="491"/>
      <c r="H17" s="491"/>
      <c r="I17" s="491"/>
      <c r="J17" s="491"/>
      <c r="K17" s="491"/>
      <c r="L17" s="75"/>
      <c r="M17" s="492"/>
      <c r="N17" s="75"/>
      <c r="O17" s="75"/>
      <c r="P17" s="492"/>
      <c r="Q17" s="493"/>
      <c r="R17" s="75"/>
      <c r="S17" s="75"/>
      <c r="T17" s="494"/>
      <c r="U17" s="492"/>
      <c r="V17" s="495"/>
      <c r="X17" s="391">
        <v>6</v>
      </c>
      <c r="Y17" s="391"/>
    </row>
    <row r="18" spans="1:25" s="59" customFormat="1" ht="18" hidden="1" customHeight="1" x14ac:dyDescent="0.2">
      <c r="A18" s="336" t="s">
        <v>343</v>
      </c>
      <c r="B18" s="334" t="s">
        <v>162</v>
      </c>
      <c r="C18" s="334" t="s">
        <v>118</v>
      </c>
      <c r="D18" s="490"/>
      <c r="E18" s="491"/>
      <c r="F18" s="491"/>
      <c r="G18" s="491"/>
      <c r="H18" s="491"/>
      <c r="I18" s="491"/>
      <c r="J18" s="491"/>
      <c r="K18" s="491"/>
      <c r="L18" s="75"/>
      <c r="M18" s="492"/>
      <c r="N18" s="75"/>
      <c r="O18" s="75"/>
      <c r="P18" s="492"/>
      <c r="Q18" s="493"/>
      <c r="R18" s="75"/>
      <c r="S18" s="75"/>
      <c r="T18" s="494"/>
      <c r="U18" s="492"/>
      <c r="V18" s="495"/>
      <c r="X18" s="391"/>
      <c r="Y18" s="391"/>
    </row>
    <row r="19" spans="1:25" s="59" customFormat="1" ht="18" hidden="1" customHeight="1" x14ac:dyDescent="0.2">
      <c r="A19" s="336" t="s">
        <v>340</v>
      </c>
      <c r="B19" s="334" t="s">
        <v>166</v>
      </c>
      <c r="C19" s="334" t="s">
        <v>118</v>
      </c>
      <c r="D19" s="490">
        <f t="shared" ref="D19:D35" ca="1" si="1">SUM(IF(COUNTIF(OFFSET(Q19:S19,ROW($1:$70)-1,),"x"),X19))</f>
        <v>0</v>
      </c>
      <c r="E19" s="491"/>
      <c r="F19" s="491"/>
      <c r="G19" s="491"/>
      <c r="H19" s="491"/>
      <c r="I19" s="491"/>
      <c r="J19" s="491"/>
      <c r="K19" s="491"/>
      <c r="L19" s="75"/>
      <c r="M19" s="492"/>
      <c r="N19" s="75"/>
      <c r="O19" s="75"/>
      <c r="P19" s="492"/>
      <c r="Q19" s="493"/>
      <c r="R19" s="75"/>
      <c r="S19" s="75"/>
      <c r="T19" s="494"/>
      <c r="U19" s="492"/>
      <c r="V19" s="495"/>
      <c r="X19" s="391">
        <v>10</v>
      </c>
      <c r="Y19" s="391"/>
    </row>
    <row r="20" spans="1:25" s="59" customFormat="1" ht="18" customHeight="1" x14ac:dyDescent="0.2">
      <c r="A20" s="336" t="s">
        <v>344</v>
      </c>
      <c r="B20" s="334" t="s">
        <v>345</v>
      </c>
      <c r="C20" s="334" t="s">
        <v>126</v>
      </c>
      <c r="D20" s="490">
        <f t="shared" ca="1" si="1"/>
        <v>8</v>
      </c>
      <c r="E20" s="491"/>
      <c r="F20" s="491"/>
      <c r="G20" s="491"/>
      <c r="H20" s="491"/>
      <c r="I20" s="491"/>
      <c r="J20" s="491"/>
      <c r="K20" s="491"/>
      <c r="L20" s="75"/>
      <c r="M20" s="492"/>
      <c r="N20" s="75"/>
      <c r="O20" s="75"/>
      <c r="P20" s="492"/>
      <c r="Q20" s="493" t="s">
        <v>381</v>
      </c>
      <c r="R20" s="75" t="s">
        <v>381</v>
      </c>
      <c r="S20" s="75" t="s">
        <v>381</v>
      </c>
      <c r="T20" s="494"/>
      <c r="U20" s="492"/>
      <c r="V20" s="495"/>
      <c r="X20" s="391">
        <v>8</v>
      </c>
      <c r="Y20" s="391"/>
    </row>
    <row r="21" spans="1:25" s="59" customFormat="1" ht="18" customHeight="1" x14ac:dyDescent="0.2">
      <c r="A21" s="336" t="s">
        <v>346</v>
      </c>
      <c r="B21" s="334" t="s">
        <v>345</v>
      </c>
      <c r="C21" s="334" t="s">
        <v>126</v>
      </c>
      <c r="D21" s="490">
        <f t="shared" ca="1" si="1"/>
        <v>8</v>
      </c>
      <c r="E21" s="491"/>
      <c r="F21" s="491"/>
      <c r="G21" s="491"/>
      <c r="H21" s="491"/>
      <c r="I21" s="491"/>
      <c r="J21" s="491"/>
      <c r="K21" s="491"/>
      <c r="L21" s="75"/>
      <c r="M21" s="492"/>
      <c r="N21" s="75"/>
      <c r="O21" s="75" t="s">
        <v>381</v>
      </c>
      <c r="P21" s="492" t="s">
        <v>381</v>
      </c>
      <c r="Q21" s="493" t="s">
        <v>381</v>
      </c>
      <c r="R21" s="75" t="s">
        <v>381</v>
      </c>
      <c r="S21" s="75" t="s">
        <v>381</v>
      </c>
      <c r="T21" s="494"/>
      <c r="U21" s="492"/>
      <c r="V21" s="495"/>
      <c r="X21" s="391">
        <v>8</v>
      </c>
      <c r="Y21" s="391"/>
    </row>
    <row r="22" spans="1:25" s="59" customFormat="1" ht="18" hidden="1" customHeight="1" x14ac:dyDescent="0.2">
      <c r="A22" s="336" t="s">
        <v>347</v>
      </c>
      <c r="B22" s="334" t="s">
        <v>345</v>
      </c>
      <c r="C22" s="334" t="s">
        <v>126</v>
      </c>
      <c r="D22" s="490">
        <f t="shared" ca="1" si="1"/>
        <v>0</v>
      </c>
      <c r="E22" s="491"/>
      <c r="F22" s="491"/>
      <c r="G22" s="491"/>
      <c r="H22" s="491"/>
      <c r="I22" s="491"/>
      <c r="J22" s="491"/>
      <c r="K22" s="491"/>
      <c r="L22" s="75"/>
      <c r="M22" s="492"/>
      <c r="N22" s="75"/>
      <c r="O22" s="75"/>
      <c r="P22" s="492"/>
      <c r="Q22" s="493"/>
      <c r="R22" s="75"/>
      <c r="S22" s="75"/>
      <c r="T22" s="494"/>
      <c r="U22" s="492"/>
      <c r="V22" s="495"/>
      <c r="X22" s="391">
        <v>8</v>
      </c>
      <c r="Y22" s="391"/>
    </row>
    <row r="23" spans="1:25" s="59" customFormat="1" ht="18" hidden="1" customHeight="1" x14ac:dyDescent="0.2">
      <c r="A23" s="336" t="s">
        <v>348</v>
      </c>
      <c r="B23" s="334" t="s">
        <v>349</v>
      </c>
      <c r="C23" s="334" t="s">
        <v>144</v>
      </c>
      <c r="D23" s="490">
        <f t="shared" ca="1" si="1"/>
        <v>0</v>
      </c>
      <c r="E23" s="491"/>
      <c r="F23" s="491"/>
      <c r="G23" s="491"/>
      <c r="H23" s="491"/>
      <c r="I23" s="491"/>
      <c r="J23" s="491"/>
      <c r="K23" s="491"/>
      <c r="L23" s="75"/>
      <c r="M23" s="492"/>
      <c r="N23" s="75"/>
      <c r="O23" s="75"/>
      <c r="P23" s="492"/>
      <c r="Q23" s="493"/>
      <c r="R23" s="75"/>
      <c r="S23" s="75"/>
      <c r="T23" s="494"/>
      <c r="U23" s="492"/>
      <c r="V23" s="495"/>
      <c r="X23" s="391">
        <v>3</v>
      </c>
      <c r="Y23" s="391"/>
    </row>
    <row r="24" spans="1:25" s="59" customFormat="1" ht="18" hidden="1" customHeight="1" x14ac:dyDescent="0.2">
      <c r="A24" s="336" t="s">
        <v>348</v>
      </c>
      <c r="B24" s="334" t="s">
        <v>350</v>
      </c>
      <c r="C24" s="334" t="s">
        <v>144</v>
      </c>
      <c r="D24" s="490">
        <f t="shared" ca="1" si="1"/>
        <v>0</v>
      </c>
      <c r="E24" s="491"/>
      <c r="F24" s="491"/>
      <c r="G24" s="491"/>
      <c r="H24" s="491"/>
      <c r="I24" s="491"/>
      <c r="J24" s="491"/>
      <c r="K24" s="491"/>
      <c r="L24" s="75"/>
      <c r="M24" s="492"/>
      <c r="N24" s="75"/>
      <c r="O24" s="75"/>
      <c r="P24" s="492"/>
      <c r="Q24" s="493"/>
      <c r="R24" s="75"/>
      <c r="S24" s="75"/>
      <c r="T24" s="494"/>
      <c r="U24" s="492"/>
      <c r="V24" s="495"/>
      <c r="X24" s="391">
        <v>3</v>
      </c>
      <c r="Y24" s="391"/>
    </row>
    <row r="25" spans="1:25" s="59" customFormat="1" ht="24" customHeight="1" x14ac:dyDescent="0.2">
      <c r="A25" s="336" t="s">
        <v>348</v>
      </c>
      <c r="B25" s="500" t="s">
        <v>351</v>
      </c>
      <c r="C25" s="334" t="s">
        <v>144</v>
      </c>
      <c r="D25" s="490">
        <f t="shared" ca="1" si="1"/>
        <v>3</v>
      </c>
      <c r="E25" s="491"/>
      <c r="F25" s="491"/>
      <c r="G25" s="491"/>
      <c r="H25" s="491"/>
      <c r="I25" s="491"/>
      <c r="J25" s="491"/>
      <c r="K25" s="491"/>
      <c r="L25" s="75"/>
      <c r="M25" s="492"/>
      <c r="N25" s="75"/>
      <c r="O25" s="75"/>
      <c r="P25" s="492"/>
      <c r="Q25" s="493" t="s">
        <v>381</v>
      </c>
      <c r="R25" s="75" t="s">
        <v>381</v>
      </c>
      <c r="S25" s="75" t="s">
        <v>381</v>
      </c>
      <c r="T25" s="494"/>
      <c r="U25" s="492"/>
      <c r="V25" s="495"/>
      <c r="X25" s="391">
        <v>3</v>
      </c>
      <c r="Y25" s="391"/>
    </row>
    <row r="26" spans="1:25" s="59" customFormat="1" ht="18" hidden="1" customHeight="1" x14ac:dyDescent="0.2">
      <c r="A26" s="336" t="s">
        <v>348</v>
      </c>
      <c r="B26" s="500" t="s">
        <v>352</v>
      </c>
      <c r="C26" s="334" t="s">
        <v>144</v>
      </c>
      <c r="D26" s="490">
        <f t="shared" ca="1" si="1"/>
        <v>0</v>
      </c>
      <c r="E26" s="491"/>
      <c r="F26" s="491"/>
      <c r="G26" s="491"/>
      <c r="H26" s="491"/>
      <c r="I26" s="491"/>
      <c r="J26" s="491"/>
      <c r="K26" s="491"/>
      <c r="L26" s="75"/>
      <c r="M26" s="492"/>
      <c r="N26" s="75"/>
      <c r="O26" s="75"/>
      <c r="P26" s="492"/>
      <c r="Q26" s="501"/>
      <c r="R26" s="502"/>
      <c r="S26" s="502"/>
      <c r="T26" s="503"/>
      <c r="U26" s="504"/>
      <c r="V26" s="505"/>
      <c r="X26" s="391">
        <v>3</v>
      </c>
      <c r="Y26" s="391"/>
    </row>
    <row r="27" spans="1:25" s="59" customFormat="1" ht="18" customHeight="1" x14ac:dyDescent="0.2">
      <c r="A27" s="336" t="s">
        <v>353</v>
      </c>
      <c r="B27" s="334" t="s">
        <v>348</v>
      </c>
      <c r="C27" s="334" t="s">
        <v>147</v>
      </c>
      <c r="D27" s="490">
        <f t="shared" ca="1" si="1"/>
        <v>3</v>
      </c>
      <c r="E27" s="491"/>
      <c r="F27" s="491"/>
      <c r="G27" s="491"/>
      <c r="H27" s="491"/>
      <c r="I27" s="491"/>
      <c r="J27" s="491"/>
      <c r="K27" s="491"/>
      <c r="L27" s="75"/>
      <c r="M27" s="492"/>
      <c r="N27" s="75"/>
      <c r="O27" s="75"/>
      <c r="P27" s="492"/>
      <c r="Q27" s="493" t="s">
        <v>381</v>
      </c>
      <c r="R27" s="75" t="s">
        <v>381</v>
      </c>
      <c r="S27" s="75" t="s">
        <v>381</v>
      </c>
      <c r="T27" s="494"/>
      <c r="U27" s="492"/>
      <c r="V27" s="495"/>
      <c r="X27" s="391">
        <v>3</v>
      </c>
      <c r="Y27" s="391"/>
    </row>
    <row r="28" spans="1:25" s="59" customFormat="1" ht="18" hidden="1" customHeight="1" x14ac:dyDescent="0.2">
      <c r="A28" s="336" t="s">
        <v>40</v>
      </c>
      <c r="B28" s="334" t="s">
        <v>81</v>
      </c>
      <c r="C28" s="334" t="s">
        <v>118</v>
      </c>
      <c r="D28" s="490">
        <f t="shared" ca="1" si="1"/>
        <v>0</v>
      </c>
      <c r="E28" s="491"/>
      <c r="F28" s="491"/>
      <c r="G28" s="491"/>
      <c r="H28" s="491"/>
      <c r="I28" s="491"/>
      <c r="J28" s="491"/>
      <c r="K28" s="491"/>
      <c r="L28" s="75"/>
      <c r="M28" s="492"/>
      <c r="N28" s="75"/>
      <c r="O28" s="75"/>
      <c r="P28" s="492"/>
      <c r="Q28" s="493"/>
      <c r="R28" s="75"/>
      <c r="S28" s="75"/>
      <c r="T28" s="494"/>
      <c r="U28" s="492"/>
      <c r="V28" s="495"/>
      <c r="X28" s="391">
        <v>4</v>
      </c>
      <c r="Y28" s="391"/>
    </row>
    <row r="29" spans="1:25" s="59" customFormat="1" ht="18" hidden="1" customHeight="1" x14ac:dyDescent="0.2">
      <c r="A29" s="336" t="s">
        <v>340</v>
      </c>
      <c r="B29" s="334" t="s">
        <v>82</v>
      </c>
      <c r="C29" s="334" t="s">
        <v>118</v>
      </c>
      <c r="D29" s="490">
        <f t="shared" ca="1" si="1"/>
        <v>0</v>
      </c>
      <c r="E29" s="491"/>
      <c r="F29" s="491"/>
      <c r="G29" s="491"/>
      <c r="H29" s="491"/>
      <c r="I29" s="491"/>
      <c r="J29" s="491"/>
      <c r="K29" s="491"/>
      <c r="L29" s="75"/>
      <c r="M29" s="492"/>
      <c r="N29" s="75"/>
      <c r="O29" s="75"/>
      <c r="P29" s="492"/>
      <c r="Q29" s="493"/>
      <c r="R29" s="75"/>
      <c r="S29" s="75"/>
      <c r="T29" s="494"/>
      <c r="U29" s="492"/>
      <c r="V29" s="495"/>
      <c r="X29" s="391">
        <v>7</v>
      </c>
      <c r="Y29" s="391"/>
    </row>
    <row r="30" spans="1:25" s="59" customFormat="1" ht="18" hidden="1" customHeight="1" x14ac:dyDescent="0.2">
      <c r="A30" s="336" t="s">
        <v>40</v>
      </c>
      <c r="B30" s="334" t="s">
        <v>83</v>
      </c>
      <c r="C30" s="334" t="s">
        <v>118</v>
      </c>
      <c r="D30" s="490">
        <f t="shared" ca="1" si="1"/>
        <v>0</v>
      </c>
      <c r="E30" s="491"/>
      <c r="F30" s="491"/>
      <c r="G30" s="491"/>
      <c r="H30" s="491"/>
      <c r="I30" s="491"/>
      <c r="J30" s="491"/>
      <c r="K30" s="491"/>
      <c r="L30" s="75"/>
      <c r="M30" s="492"/>
      <c r="N30" s="75"/>
      <c r="O30" s="75"/>
      <c r="P30" s="492"/>
      <c r="Q30" s="493"/>
      <c r="R30" s="75"/>
      <c r="S30" s="75"/>
      <c r="T30" s="494"/>
      <c r="U30" s="492"/>
      <c r="V30" s="495"/>
      <c r="X30" s="391">
        <v>3</v>
      </c>
      <c r="Y30" s="391"/>
    </row>
    <row r="31" spans="1:25" s="59" customFormat="1" ht="18" hidden="1" customHeight="1" x14ac:dyDescent="0.2">
      <c r="A31" s="336" t="s">
        <v>40</v>
      </c>
      <c r="B31" s="334" t="s">
        <v>85</v>
      </c>
      <c r="C31" s="334" t="s">
        <v>118</v>
      </c>
      <c r="D31" s="490">
        <f t="shared" ca="1" si="1"/>
        <v>0</v>
      </c>
      <c r="E31" s="498"/>
      <c r="F31" s="498"/>
      <c r="G31" s="498"/>
      <c r="H31" s="498"/>
      <c r="I31" s="498"/>
      <c r="J31" s="498"/>
      <c r="K31" s="498"/>
      <c r="L31" s="75"/>
      <c r="M31" s="488"/>
      <c r="N31" s="94"/>
      <c r="O31" s="94"/>
      <c r="P31" s="488"/>
      <c r="Q31" s="499"/>
      <c r="R31" s="75"/>
      <c r="S31" s="75"/>
      <c r="T31" s="494"/>
      <c r="U31" s="492"/>
      <c r="V31" s="495"/>
      <c r="X31" s="391">
        <v>3</v>
      </c>
      <c r="Y31" s="391"/>
    </row>
    <row r="32" spans="1:25" s="59" customFormat="1" ht="18" hidden="1" customHeight="1" x14ac:dyDescent="0.2">
      <c r="A32" s="336" t="s">
        <v>354</v>
      </c>
      <c r="B32" s="334"/>
      <c r="C32" s="334" t="s">
        <v>118</v>
      </c>
      <c r="D32" s="490">
        <f t="shared" ca="1" si="1"/>
        <v>0</v>
      </c>
      <c r="E32" s="498"/>
      <c r="F32" s="498"/>
      <c r="G32" s="498"/>
      <c r="H32" s="498"/>
      <c r="I32" s="498"/>
      <c r="J32" s="498"/>
      <c r="K32" s="498"/>
      <c r="L32" s="75"/>
      <c r="M32" s="488"/>
      <c r="N32" s="94"/>
      <c r="O32" s="94"/>
      <c r="P32" s="488"/>
      <c r="Q32" s="499"/>
      <c r="R32" s="75"/>
      <c r="S32" s="75"/>
      <c r="T32" s="494"/>
      <c r="U32" s="492"/>
      <c r="V32" s="495"/>
      <c r="X32" s="391">
        <v>3</v>
      </c>
      <c r="Y32" s="391"/>
    </row>
    <row r="33" spans="1:25" s="59" customFormat="1" ht="18" hidden="1" customHeight="1" x14ac:dyDescent="0.2">
      <c r="A33" s="336" t="s">
        <v>40</v>
      </c>
      <c r="B33" s="334" t="s">
        <v>86</v>
      </c>
      <c r="C33" s="334" t="s">
        <v>118</v>
      </c>
      <c r="D33" s="490">
        <f t="shared" ca="1" si="1"/>
        <v>0</v>
      </c>
      <c r="E33" s="491"/>
      <c r="F33" s="491"/>
      <c r="G33" s="491"/>
      <c r="H33" s="491"/>
      <c r="I33" s="491"/>
      <c r="J33" s="491"/>
      <c r="K33" s="491"/>
      <c r="L33" s="75"/>
      <c r="M33" s="492"/>
      <c r="N33" s="75"/>
      <c r="O33" s="75"/>
      <c r="P33" s="492"/>
      <c r="Q33" s="493"/>
      <c r="R33" s="75"/>
      <c r="S33" s="75"/>
      <c r="T33" s="494"/>
      <c r="U33" s="492"/>
      <c r="V33" s="495"/>
      <c r="X33" s="391">
        <v>8</v>
      </c>
      <c r="Y33" s="391"/>
    </row>
    <row r="34" spans="1:25" s="59" customFormat="1" ht="18" customHeight="1" x14ac:dyDescent="0.2">
      <c r="A34" s="336" t="s">
        <v>355</v>
      </c>
      <c r="B34" s="334" t="s">
        <v>356</v>
      </c>
      <c r="C34" s="334" t="s">
        <v>118</v>
      </c>
      <c r="D34" s="490">
        <f t="shared" ca="1" si="1"/>
        <v>13</v>
      </c>
      <c r="E34" s="491"/>
      <c r="F34" s="491"/>
      <c r="G34" s="491"/>
      <c r="H34" s="491"/>
      <c r="I34" s="491"/>
      <c r="J34" s="491"/>
      <c r="K34" s="491"/>
      <c r="L34" s="75"/>
      <c r="M34" s="492"/>
      <c r="N34" s="75"/>
      <c r="O34" s="75" t="s">
        <v>381</v>
      </c>
      <c r="P34" s="492" t="s">
        <v>381</v>
      </c>
      <c r="Q34" s="493" t="s">
        <v>381</v>
      </c>
      <c r="R34" s="75" t="s">
        <v>381</v>
      </c>
      <c r="S34" s="75" t="s">
        <v>381</v>
      </c>
      <c r="T34" s="494"/>
      <c r="U34" s="492"/>
      <c r="V34" s="495"/>
      <c r="X34" s="391">
        <v>13</v>
      </c>
      <c r="Y34" s="391"/>
    </row>
    <row r="35" spans="1:25" s="59" customFormat="1" ht="18" customHeight="1" x14ac:dyDescent="0.2">
      <c r="A35" s="336" t="s">
        <v>355</v>
      </c>
      <c r="B35" s="334" t="s">
        <v>357</v>
      </c>
      <c r="C35" s="334" t="s">
        <v>138</v>
      </c>
      <c r="D35" s="490">
        <f t="shared" ca="1" si="1"/>
        <v>9</v>
      </c>
      <c r="E35" s="491"/>
      <c r="F35" s="491"/>
      <c r="G35" s="491"/>
      <c r="H35" s="491"/>
      <c r="I35" s="491"/>
      <c r="J35" s="491"/>
      <c r="K35" s="491"/>
      <c r="L35" s="75"/>
      <c r="M35" s="492"/>
      <c r="N35" s="75"/>
      <c r="O35" s="75"/>
      <c r="P35" s="492"/>
      <c r="Q35" s="1123" t="s">
        <v>381</v>
      </c>
      <c r="R35" s="1120" t="s">
        <v>381</v>
      </c>
      <c r="S35" s="1120" t="s">
        <v>381</v>
      </c>
      <c r="T35" s="494"/>
      <c r="U35" s="492"/>
      <c r="V35" s="495"/>
      <c r="X35" s="391">
        <v>9</v>
      </c>
      <c r="Y35" s="391"/>
    </row>
    <row r="36" spans="1:25" s="59" customFormat="1" ht="18" customHeight="1" x14ac:dyDescent="0.2">
      <c r="A36" s="336" t="s">
        <v>343</v>
      </c>
      <c r="B36" s="334" t="s">
        <v>358</v>
      </c>
      <c r="C36" s="334" t="s">
        <v>138</v>
      </c>
      <c r="D36" s="490"/>
      <c r="E36" s="491"/>
      <c r="F36" s="491"/>
      <c r="G36" s="491"/>
      <c r="H36" s="491"/>
      <c r="I36" s="491"/>
      <c r="J36" s="491"/>
      <c r="K36" s="491"/>
      <c r="L36" s="75"/>
      <c r="M36" s="492"/>
      <c r="N36" s="75"/>
      <c r="O36" s="75"/>
      <c r="P36" s="492"/>
      <c r="Q36" s="493"/>
      <c r="R36" s="75"/>
      <c r="S36" s="75"/>
      <c r="T36" s="494"/>
      <c r="U36" s="492"/>
      <c r="V36" s="495"/>
      <c r="X36" s="391"/>
      <c r="Y36" s="391"/>
    </row>
    <row r="37" spans="1:25" ht="18" hidden="1" customHeight="1" x14ac:dyDescent="0.2">
      <c r="A37" s="496" t="s">
        <v>382</v>
      </c>
      <c r="B37" s="497"/>
      <c r="C37" s="497" t="s">
        <v>383</v>
      </c>
      <c r="D37" s="490"/>
      <c r="E37" s="574"/>
      <c r="F37" s="574"/>
      <c r="G37" s="574"/>
      <c r="H37" s="574"/>
      <c r="I37" s="506"/>
      <c r="J37" s="506"/>
      <c r="K37" s="506"/>
      <c r="L37" s="539"/>
      <c r="M37" s="575"/>
      <c r="N37" s="539"/>
      <c r="O37" s="539"/>
      <c r="P37" s="575"/>
      <c r="Q37" s="576"/>
      <c r="R37" s="539"/>
      <c r="S37" s="539"/>
      <c r="T37" s="577"/>
      <c r="U37" s="575"/>
      <c r="V37" s="578"/>
      <c r="X37" s="391"/>
      <c r="Y37" s="391"/>
    </row>
    <row r="38" spans="1:25" ht="18" hidden="1" customHeight="1" x14ac:dyDescent="0.2">
      <c r="A38" s="496" t="s">
        <v>382</v>
      </c>
      <c r="B38" s="497"/>
      <c r="C38" s="497" t="s">
        <v>384</v>
      </c>
      <c r="D38" s="490"/>
      <c r="E38" s="574"/>
      <c r="F38" s="574"/>
      <c r="G38" s="574"/>
      <c r="H38" s="574"/>
      <c r="I38" s="506"/>
      <c r="J38" s="506"/>
      <c r="K38" s="506"/>
      <c r="L38" s="539"/>
      <c r="M38" s="575"/>
      <c r="N38" s="539"/>
      <c r="O38" s="539"/>
      <c r="P38" s="575"/>
      <c r="Q38" s="576"/>
      <c r="R38" s="539"/>
      <c r="S38" s="539"/>
      <c r="T38" s="577"/>
      <c r="U38" s="575"/>
      <c r="V38" s="578"/>
      <c r="X38" s="391"/>
      <c r="Y38" s="391"/>
    </row>
    <row r="39" spans="1:25" ht="18" hidden="1" customHeight="1" x14ac:dyDescent="0.2">
      <c r="A39" s="496"/>
      <c r="B39" s="497"/>
      <c r="C39" s="497"/>
      <c r="D39" s="490">
        <f ca="1">SUM(IF(COUNTIF(OFFSET(Q39:S39,ROW($1:$70)-1,),"x"),X39))</f>
        <v>0</v>
      </c>
      <c r="E39" s="574"/>
      <c r="F39" s="574"/>
      <c r="G39" s="574"/>
      <c r="H39" s="574"/>
      <c r="I39" s="506"/>
      <c r="J39" s="506"/>
      <c r="K39" s="506"/>
      <c r="L39" s="539"/>
      <c r="M39" s="575"/>
      <c r="N39" s="539"/>
      <c r="O39" s="539"/>
      <c r="P39" s="575"/>
      <c r="Q39" s="576"/>
      <c r="R39" s="539"/>
      <c r="S39" s="539"/>
      <c r="T39" s="577"/>
      <c r="U39" s="575"/>
      <c r="V39" s="578"/>
      <c r="X39" s="391"/>
      <c r="Y39" s="391"/>
    </row>
    <row r="40" spans="1:25" ht="18" hidden="1" customHeight="1" x14ac:dyDescent="0.2">
      <c r="A40" s="581" t="s">
        <v>385</v>
      </c>
      <c r="B40" s="582"/>
      <c r="C40" s="582"/>
      <c r="D40" s="588"/>
      <c r="E40" s="582"/>
      <c r="F40" s="582"/>
      <c r="G40" s="582"/>
      <c r="H40" s="582"/>
      <c r="I40" s="582"/>
      <c r="J40" s="582"/>
      <c r="K40" s="582"/>
      <c r="L40" s="582"/>
      <c r="M40" s="584"/>
      <c r="N40" s="583"/>
      <c r="O40" s="583"/>
      <c r="P40" s="584"/>
      <c r="Q40" s="585"/>
      <c r="R40" s="583"/>
      <c r="S40" s="583"/>
      <c r="T40" s="586"/>
      <c r="U40" s="584"/>
      <c r="V40" s="587"/>
      <c r="X40" s="391"/>
      <c r="Y40" s="391"/>
    </row>
    <row r="41" spans="1:25" ht="18" hidden="1" customHeight="1" x14ac:dyDescent="0.2">
      <c r="A41" s="335" t="s">
        <v>386</v>
      </c>
      <c r="B41" s="487"/>
      <c r="C41" s="487" t="s">
        <v>118</v>
      </c>
      <c r="D41" s="490">
        <f t="shared" ref="D41:D50" ca="1" si="2">SUM(IF(COUNTIF(OFFSET(Q41:S41,ROW($1:$70)-1,),"x"),X41))</f>
        <v>0</v>
      </c>
      <c r="E41" s="579"/>
      <c r="F41" s="579"/>
      <c r="G41" s="579"/>
      <c r="H41" s="579"/>
      <c r="I41" s="498"/>
      <c r="J41" s="498"/>
      <c r="K41" s="498"/>
      <c r="L41" s="94"/>
      <c r="M41" s="488"/>
      <c r="N41" s="94"/>
      <c r="O41" s="94"/>
      <c r="P41" s="488"/>
      <c r="Q41" s="499"/>
      <c r="R41" s="94"/>
      <c r="S41" s="94"/>
      <c r="T41" s="580"/>
      <c r="U41" s="488"/>
      <c r="V41" s="489"/>
      <c r="X41" s="391">
        <v>6</v>
      </c>
      <c r="Y41" s="391"/>
    </row>
    <row r="42" spans="1:25" ht="18" hidden="1" customHeight="1" x14ac:dyDescent="0.2">
      <c r="A42" s="335" t="s">
        <v>387</v>
      </c>
      <c r="B42" s="334"/>
      <c r="C42" s="334" t="s">
        <v>118</v>
      </c>
      <c r="D42" s="490">
        <f t="shared" ca="1" si="2"/>
        <v>0</v>
      </c>
      <c r="E42" s="507"/>
      <c r="F42" s="507"/>
      <c r="G42" s="507"/>
      <c r="H42" s="507"/>
      <c r="I42" s="491"/>
      <c r="J42" s="491"/>
      <c r="K42" s="491"/>
      <c r="L42" s="75"/>
      <c r="M42" s="492"/>
      <c r="N42" s="75"/>
      <c r="O42" s="75"/>
      <c r="P42" s="492"/>
      <c r="Q42" s="493"/>
      <c r="R42" s="75"/>
      <c r="S42" s="75"/>
      <c r="T42" s="494"/>
      <c r="U42" s="492"/>
      <c r="V42" s="495"/>
      <c r="X42" s="391">
        <v>6</v>
      </c>
      <c r="Y42" s="391"/>
    </row>
    <row r="43" spans="1:25" ht="18" hidden="1" customHeight="1" x14ac:dyDescent="0.2">
      <c r="A43" s="336" t="s">
        <v>388</v>
      </c>
      <c r="B43" s="334"/>
      <c r="C43" s="334" t="s">
        <v>118</v>
      </c>
      <c r="D43" s="490">
        <f t="shared" ca="1" si="2"/>
        <v>0</v>
      </c>
      <c r="E43" s="507"/>
      <c r="F43" s="507"/>
      <c r="G43" s="507"/>
      <c r="H43" s="507"/>
      <c r="I43" s="491"/>
      <c r="J43" s="491"/>
      <c r="K43" s="491"/>
      <c r="L43" s="75"/>
      <c r="M43" s="492"/>
      <c r="N43" s="75"/>
      <c r="O43" s="75"/>
      <c r="P43" s="492"/>
      <c r="Q43" s="493"/>
      <c r="R43" s="75"/>
      <c r="S43" s="75"/>
      <c r="T43" s="494"/>
      <c r="U43" s="492"/>
      <c r="V43" s="495"/>
      <c r="X43" s="391">
        <v>12</v>
      </c>
      <c r="Y43" s="391"/>
    </row>
    <row r="44" spans="1:25" ht="18" hidden="1" customHeight="1" x14ac:dyDescent="0.2">
      <c r="A44" s="336" t="s">
        <v>389</v>
      </c>
      <c r="B44" s="334"/>
      <c r="C44" s="334" t="s">
        <v>236</v>
      </c>
      <c r="D44" s="490">
        <f t="shared" ca="1" si="2"/>
        <v>0</v>
      </c>
      <c r="E44" s="507"/>
      <c r="F44" s="507"/>
      <c r="G44" s="507"/>
      <c r="H44" s="507"/>
      <c r="I44" s="491"/>
      <c r="J44" s="491"/>
      <c r="K44" s="491"/>
      <c r="L44" s="75"/>
      <c r="M44" s="492"/>
      <c r="N44" s="75"/>
      <c r="O44" s="75"/>
      <c r="P44" s="492"/>
      <c r="Q44" s="493"/>
      <c r="R44" s="75"/>
      <c r="S44" s="75"/>
      <c r="T44" s="494"/>
      <c r="U44" s="492"/>
      <c r="V44" s="495"/>
      <c r="X44" s="391">
        <v>8</v>
      </c>
      <c r="Y44" s="391"/>
    </row>
    <row r="45" spans="1:25" ht="18" hidden="1" customHeight="1" x14ac:dyDescent="0.2">
      <c r="A45" s="336" t="s">
        <v>390</v>
      </c>
      <c r="B45" s="334"/>
      <c r="C45" s="334" t="s">
        <v>138</v>
      </c>
      <c r="D45" s="490">
        <f t="shared" ca="1" si="2"/>
        <v>0</v>
      </c>
      <c r="E45" s="507"/>
      <c r="F45" s="507"/>
      <c r="G45" s="507"/>
      <c r="H45" s="507"/>
      <c r="I45" s="491"/>
      <c r="J45" s="491"/>
      <c r="K45" s="491"/>
      <c r="L45" s="75"/>
      <c r="M45" s="492"/>
      <c r="N45" s="75"/>
      <c r="O45" s="75"/>
      <c r="P45" s="492"/>
      <c r="Q45" s="493"/>
      <c r="R45" s="75"/>
      <c r="S45" s="75"/>
      <c r="T45" s="494"/>
      <c r="U45" s="492"/>
      <c r="V45" s="495"/>
      <c r="X45" s="391"/>
      <c r="Y45" s="391"/>
    </row>
    <row r="46" spans="1:25" ht="18" hidden="1" customHeight="1" x14ac:dyDescent="0.2">
      <c r="A46" s="336" t="s">
        <v>391</v>
      </c>
      <c r="B46" s="334"/>
      <c r="C46" s="334" t="s">
        <v>138</v>
      </c>
      <c r="D46" s="490">
        <f t="shared" ca="1" si="2"/>
        <v>0</v>
      </c>
      <c r="E46" s="507"/>
      <c r="F46" s="507"/>
      <c r="G46" s="507"/>
      <c r="H46" s="507"/>
      <c r="I46" s="491"/>
      <c r="J46" s="491"/>
      <c r="K46" s="491"/>
      <c r="L46" s="75"/>
      <c r="M46" s="492"/>
      <c r="N46" s="75"/>
      <c r="O46" s="75"/>
      <c r="P46" s="492"/>
      <c r="Q46" s="493"/>
      <c r="R46" s="75"/>
      <c r="S46" s="75"/>
      <c r="T46" s="494"/>
      <c r="U46" s="492"/>
      <c r="V46" s="495"/>
      <c r="X46" s="391">
        <v>8</v>
      </c>
      <c r="Y46" s="391"/>
    </row>
    <row r="47" spans="1:25" ht="18" hidden="1" customHeight="1" x14ac:dyDescent="0.2">
      <c r="A47" s="336" t="s">
        <v>392</v>
      </c>
      <c r="B47" s="334"/>
      <c r="C47" s="334" t="s">
        <v>293</v>
      </c>
      <c r="D47" s="490">
        <f t="shared" ca="1" si="2"/>
        <v>0</v>
      </c>
      <c r="E47" s="507"/>
      <c r="F47" s="507"/>
      <c r="G47" s="507"/>
      <c r="H47" s="507"/>
      <c r="I47" s="491"/>
      <c r="J47" s="491"/>
      <c r="K47" s="491"/>
      <c r="L47" s="75"/>
      <c r="M47" s="492"/>
      <c r="N47" s="75"/>
      <c r="O47" s="75"/>
      <c r="P47" s="492"/>
      <c r="Q47" s="493"/>
      <c r="R47" s="75"/>
      <c r="S47" s="75"/>
      <c r="T47" s="494"/>
      <c r="U47" s="492"/>
      <c r="V47" s="495"/>
      <c r="X47" s="391">
        <v>5</v>
      </c>
      <c r="Y47" s="391"/>
    </row>
    <row r="48" spans="1:25" ht="18" hidden="1" customHeight="1" x14ac:dyDescent="0.2">
      <c r="A48" s="336" t="s">
        <v>393</v>
      </c>
      <c r="B48" s="334"/>
      <c r="C48" s="334" t="s">
        <v>147</v>
      </c>
      <c r="D48" s="490">
        <f t="shared" ca="1" si="2"/>
        <v>0</v>
      </c>
      <c r="E48" s="507"/>
      <c r="F48" s="507"/>
      <c r="G48" s="507"/>
      <c r="H48" s="507"/>
      <c r="I48" s="491"/>
      <c r="J48" s="491"/>
      <c r="K48" s="491"/>
      <c r="L48" s="75"/>
      <c r="M48" s="492"/>
      <c r="N48" s="75"/>
      <c r="O48" s="75"/>
      <c r="P48" s="492"/>
      <c r="Q48" s="493"/>
      <c r="R48" s="75"/>
      <c r="S48" s="75"/>
      <c r="T48" s="494"/>
      <c r="U48" s="492"/>
      <c r="V48" s="495"/>
      <c r="X48" s="391">
        <v>4</v>
      </c>
      <c r="Y48" s="391"/>
    </row>
    <row r="49" spans="1:25" ht="18" hidden="1" customHeight="1" x14ac:dyDescent="0.2">
      <c r="A49" s="336" t="s">
        <v>394</v>
      </c>
      <c r="B49" s="334"/>
      <c r="C49" s="334" t="s">
        <v>147</v>
      </c>
      <c r="D49" s="490">
        <f t="shared" ca="1" si="2"/>
        <v>0</v>
      </c>
      <c r="E49" s="507"/>
      <c r="F49" s="507"/>
      <c r="G49" s="507"/>
      <c r="H49" s="507"/>
      <c r="I49" s="491"/>
      <c r="J49" s="491"/>
      <c r="K49" s="491"/>
      <c r="L49" s="75"/>
      <c r="M49" s="492"/>
      <c r="N49" s="75"/>
      <c r="O49" s="75"/>
      <c r="P49" s="492"/>
      <c r="Q49" s="493"/>
      <c r="R49" s="75"/>
      <c r="S49" s="75"/>
      <c r="T49" s="494"/>
      <c r="U49" s="492"/>
      <c r="V49" s="495"/>
      <c r="X49" s="391">
        <v>4</v>
      </c>
      <c r="Y49" s="391"/>
    </row>
    <row r="50" spans="1:25" ht="18" hidden="1" customHeight="1" x14ac:dyDescent="0.2">
      <c r="A50" s="336" t="s">
        <v>371</v>
      </c>
      <c r="B50" s="334"/>
      <c r="C50" s="334" t="s">
        <v>306</v>
      </c>
      <c r="D50" s="490">
        <f t="shared" ca="1" si="2"/>
        <v>0</v>
      </c>
      <c r="E50" s="507"/>
      <c r="F50" s="507"/>
      <c r="G50" s="507"/>
      <c r="H50" s="507"/>
      <c r="I50" s="491"/>
      <c r="J50" s="491"/>
      <c r="K50" s="491"/>
      <c r="L50" s="75"/>
      <c r="M50" s="492"/>
      <c r="N50" s="75"/>
      <c r="O50" s="75"/>
      <c r="P50" s="492"/>
      <c r="Q50" s="493"/>
      <c r="R50" s="75"/>
      <c r="S50" s="75"/>
      <c r="T50" s="494"/>
      <c r="U50" s="492"/>
      <c r="V50" s="495"/>
      <c r="X50" s="391">
        <v>4</v>
      </c>
      <c r="Y50" s="391"/>
    </row>
    <row r="51" spans="1:25" ht="18" customHeight="1" thickBot="1" x14ac:dyDescent="0.25">
      <c r="A51" s="589"/>
      <c r="B51" s="590"/>
      <c r="C51" s="590"/>
      <c r="D51" s="591"/>
      <c r="E51" s="592"/>
      <c r="F51" s="592"/>
      <c r="G51" s="592"/>
      <c r="H51" s="592"/>
      <c r="I51" s="593"/>
      <c r="J51" s="593"/>
      <c r="K51" s="593"/>
      <c r="L51" s="594"/>
      <c r="M51" s="595"/>
      <c r="N51" s="594"/>
      <c r="O51" s="594"/>
      <c r="P51" s="595"/>
      <c r="Q51" s="596"/>
      <c r="R51" s="594"/>
      <c r="S51" s="594"/>
      <c r="T51" s="597"/>
      <c r="U51" s="595"/>
      <c r="V51" s="598"/>
      <c r="X51" s="391"/>
      <c r="Y51" s="391"/>
    </row>
    <row r="52" spans="1:25" x14ac:dyDescent="0.2">
      <c r="A52" s="484"/>
      <c r="B52" s="484"/>
      <c r="C52" s="484"/>
    </row>
    <row r="53" spans="1:25" x14ac:dyDescent="0.2">
      <c r="A53" s="484"/>
      <c r="B53" s="484"/>
      <c r="C53" s="484"/>
    </row>
    <row r="54" spans="1:25" x14ac:dyDescent="0.2">
      <c r="A54" s="484"/>
      <c r="B54" s="484"/>
      <c r="C54" s="484"/>
      <c r="Q54" s="484" t="s">
        <v>1245</v>
      </c>
    </row>
    <row r="55" spans="1:25" x14ac:dyDescent="0.2">
      <c r="A55" s="484"/>
      <c r="B55" s="484"/>
      <c r="C55" s="484"/>
    </row>
    <row r="56" spans="1:25" x14ac:dyDescent="0.2">
      <c r="A56" s="484"/>
      <c r="B56" s="484"/>
      <c r="C56" s="484"/>
    </row>
    <row r="57" spans="1:25" x14ac:dyDescent="0.2">
      <c r="A57" s="484"/>
      <c r="B57" s="484"/>
      <c r="C57" s="484"/>
    </row>
    <row r="58" spans="1:25" x14ac:dyDescent="0.2">
      <c r="A58" s="484"/>
      <c r="B58" s="484"/>
      <c r="C58" s="484"/>
    </row>
    <row r="59" spans="1:25" x14ac:dyDescent="0.2">
      <c r="A59" s="484"/>
      <c r="B59" s="484"/>
      <c r="C59" s="484"/>
    </row>
    <row r="60" spans="1:25" x14ac:dyDescent="0.2">
      <c r="A60" s="484"/>
      <c r="B60" s="484"/>
      <c r="C60" s="484"/>
    </row>
    <row r="61" spans="1:25" x14ac:dyDescent="0.2">
      <c r="A61" s="484"/>
      <c r="B61" s="484"/>
      <c r="C61" s="484"/>
    </row>
    <row r="62" spans="1:25" x14ac:dyDescent="0.2">
      <c r="A62" s="484"/>
      <c r="B62" s="484"/>
      <c r="C62" s="484"/>
    </row>
    <row r="63" spans="1:25" x14ac:dyDescent="0.2">
      <c r="A63" s="484"/>
      <c r="B63" s="484"/>
      <c r="C63" s="484"/>
    </row>
  </sheetData>
  <sheetProtection formatCells="0" formatColumns="0" formatRows="0" insertColumns="0" insertRows="0" deleteColumns="0" deleteRows="0"/>
  <protectedRanges>
    <protectedRange sqref="T1:W6 E1:H5 E6:G6 A1:D7 A8:D52 E7:W52 I1:S6" name="Bereich1"/>
  </protectedRanges>
  <customSheetViews>
    <customSheetView guid="{5C32C84F-22BC-44CA-AD2B-12D34D143DA0}" zeroValues="0" hiddenColumns="1">
      <selection activeCell="N8" sqref="N8"/>
      <pageMargins left="0" right="0" top="0" bottom="0" header="0" footer="0"/>
      <pageSetup paperSize="9" scale="85" orientation="landscape" horizontalDpi="300" r:id="rId1"/>
      <headerFooter alignWithMargins="0">
        <oddFooter>&amp;C&amp;A &amp;P / &amp;N&amp;R&amp;F</oddFooter>
      </headerFooter>
    </customSheetView>
  </customSheetViews>
  <mergeCells count="3">
    <mergeCell ref="D6:D7"/>
    <mergeCell ref="Q6:S6"/>
    <mergeCell ref="E6:P6"/>
  </mergeCells>
  <pageMargins left="0.39370078740157483" right="0" top="0.39370078740157483" bottom="0.39370078740157483" header="0" footer="0"/>
  <pageSetup paperSize="9" scale="90" orientation="landscape" horizontalDpi="300" r:id="rId2"/>
  <headerFooter alignWithMargins="0">
    <oddFooter>&amp;C&amp;A &amp;P /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2">
    <tabColor rgb="FFFFC000"/>
  </sheetPr>
  <dimension ref="A1:M93"/>
  <sheetViews>
    <sheetView workbookViewId="0">
      <selection activeCell="N32" sqref="N32"/>
    </sheetView>
  </sheetViews>
  <sheetFormatPr baseColWidth="10" defaultColWidth="11.42578125" defaultRowHeight="12.75" x14ac:dyDescent="0.2"/>
  <cols>
    <col min="1" max="1" width="14.28515625" style="5" customWidth="1"/>
    <col min="2" max="2" width="27.85546875" customWidth="1"/>
    <col min="3" max="3" width="25" customWidth="1"/>
    <col min="4" max="4" width="14.5703125" customWidth="1"/>
    <col min="5" max="8" width="11.5703125" customWidth="1"/>
    <col min="9" max="9" width="15.7109375" customWidth="1"/>
    <col min="10" max="10" width="9.42578125" customWidth="1"/>
    <col min="11" max="11" width="8.42578125" customWidth="1"/>
    <col min="12" max="12" width="9.7109375" customWidth="1"/>
    <col min="13" max="13" width="8.85546875" customWidth="1"/>
  </cols>
  <sheetData>
    <row r="1" spans="1:13" ht="16.5" customHeight="1" x14ac:dyDescent="0.25">
      <c r="A1" s="1" t="str">
        <f>'Kostenzusammenstellung '!A1</f>
        <v>MEX 23 20. - 22.10.2023</v>
      </c>
      <c r="H1" s="2"/>
    </row>
    <row r="2" spans="1:13" ht="16.5" customHeight="1" thickBot="1" x14ac:dyDescent="0.3">
      <c r="A2" s="1"/>
      <c r="H2" s="2"/>
    </row>
    <row r="3" spans="1:13" ht="27" customHeight="1" x14ac:dyDescent="0.25">
      <c r="A3" s="3" t="s">
        <v>19</v>
      </c>
      <c r="B3" s="4"/>
      <c r="C3" s="4"/>
      <c r="D3" s="766" t="s">
        <v>395</v>
      </c>
      <c r="E3" s="767" t="s">
        <v>396</v>
      </c>
      <c r="F3" s="768" t="s">
        <v>397</v>
      </c>
      <c r="G3" s="768" t="s">
        <v>398</v>
      </c>
      <c r="H3" s="769" t="s">
        <v>399</v>
      </c>
    </row>
    <row r="4" spans="1:13" ht="24" x14ac:dyDescent="0.2">
      <c r="A4" s="6"/>
      <c r="D4" s="770" t="s">
        <v>400</v>
      </c>
      <c r="E4" s="771"/>
      <c r="F4" s="772"/>
      <c r="G4" s="772"/>
      <c r="H4" s="773"/>
      <c r="I4" s="147"/>
    </row>
    <row r="5" spans="1:13" ht="24" x14ac:dyDescent="0.2">
      <c r="A5" s="6"/>
      <c r="D5" s="770" t="s">
        <v>401</v>
      </c>
      <c r="E5" s="771"/>
      <c r="F5" s="772"/>
      <c r="G5" s="772"/>
      <c r="H5" s="773"/>
      <c r="I5" s="147"/>
    </row>
    <row r="6" spans="1:13" ht="24" x14ac:dyDescent="0.2">
      <c r="A6" s="6"/>
      <c r="D6" s="770" t="s">
        <v>402</v>
      </c>
      <c r="E6" s="771"/>
      <c r="F6" s="772"/>
      <c r="G6" s="772"/>
      <c r="H6" s="773"/>
      <c r="I6" s="147"/>
    </row>
    <row r="7" spans="1:13" ht="24.75" thickBot="1" x14ac:dyDescent="0.25">
      <c r="A7" s="6"/>
      <c r="D7" s="774" t="s">
        <v>403</v>
      </c>
      <c r="E7" s="775"/>
      <c r="F7" s="776"/>
      <c r="G7" s="776"/>
      <c r="H7" s="777"/>
      <c r="I7" s="147"/>
    </row>
    <row r="8" spans="1:13" ht="18.75" customHeight="1" thickBot="1" x14ac:dyDescent="0.25">
      <c r="A8" s="6"/>
      <c r="D8" s="99"/>
      <c r="E8" s="517"/>
      <c r="F8" s="517"/>
      <c r="I8" s="147"/>
    </row>
    <row r="9" spans="1:13" ht="25.5" x14ac:dyDescent="0.2">
      <c r="A9" s="6"/>
      <c r="D9" s="257" t="s">
        <v>404</v>
      </c>
      <c r="E9" s="258" t="s">
        <v>405</v>
      </c>
      <c r="F9" s="258" t="s">
        <v>406</v>
      </c>
      <c r="G9" s="813" t="s">
        <v>407</v>
      </c>
      <c r="H9" s="259" t="s">
        <v>408</v>
      </c>
      <c r="I9" s="147"/>
      <c r="J9" s="147"/>
      <c r="K9" s="147"/>
      <c r="L9" s="147"/>
    </row>
    <row r="10" spans="1:13" ht="18.75" customHeight="1" thickBot="1" x14ac:dyDescent="0.25">
      <c r="A10" s="6"/>
      <c r="D10" s="815">
        <v>25</v>
      </c>
      <c r="E10" s="778">
        <v>28.47</v>
      </c>
      <c r="F10" s="778">
        <v>35.42</v>
      </c>
      <c r="G10" s="814">
        <v>38.89</v>
      </c>
      <c r="H10" s="779">
        <v>52.78</v>
      </c>
      <c r="I10" s="147"/>
      <c r="J10" s="147"/>
      <c r="K10" s="147"/>
      <c r="L10" s="147"/>
    </row>
    <row r="11" spans="1:13" ht="15.75" customHeight="1" thickBot="1" x14ac:dyDescent="0.25">
      <c r="D11" s="7"/>
      <c r="E11" s="8"/>
      <c r="F11" s="8"/>
      <c r="G11" s="514"/>
      <c r="J11" s="126"/>
    </row>
    <row r="12" spans="1:13" ht="20.25" customHeight="1" x14ac:dyDescent="0.2">
      <c r="A12" s="191" t="s">
        <v>409</v>
      </c>
      <c r="B12" s="10" t="s">
        <v>410</v>
      </c>
      <c r="C12" s="10" t="s">
        <v>411</v>
      </c>
      <c r="D12" s="192" t="s">
        <v>412</v>
      </c>
      <c r="E12" s="192" t="s">
        <v>413</v>
      </c>
      <c r="F12" s="192" t="s">
        <v>414</v>
      </c>
      <c r="G12" s="192" t="s">
        <v>415</v>
      </c>
      <c r="H12" s="193" t="s">
        <v>51</v>
      </c>
      <c r="J12" s="126"/>
    </row>
    <row r="13" spans="1:13" ht="18" customHeight="1" x14ac:dyDescent="0.2">
      <c r="A13" s="12"/>
      <c r="B13" s="601" t="s">
        <v>416</v>
      </c>
      <c r="C13" s="601"/>
      <c r="D13" s="780"/>
      <c r="E13" s="14"/>
      <c r="F13" s="15"/>
      <c r="G13" s="16"/>
      <c r="H13" s="17"/>
      <c r="J13" s="37"/>
      <c r="K13" s="146"/>
      <c r="M13" s="146"/>
    </row>
    <row r="14" spans="1:13" ht="18" customHeight="1" x14ac:dyDescent="0.2">
      <c r="A14" s="12"/>
      <c r="B14" s="13"/>
      <c r="C14" s="13"/>
      <c r="D14" s="781"/>
      <c r="E14" s="14"/>
      <c r="F14" s="15"/>
      <c r="G14" s="16">
        <f>D10</f>
        <v>25</v>
      </c>
      <c r="H14" s="17">
        <f>D14*E14*F14*G14</f>
        <v>0</v>
      </c>
      <c r="J14" s="58"/>
      <c r="K14" s="146"/>
      <c r="M14" s="146"/>
    </row>
    <row r="15" spans="1:13" ht="18" customHeight="1" x14ac:dyDescent="0.2">
      <c r="A15" s="12"/>
      <c r="B15" s="13"/>
      <c r="C15" s="13"/>
      <c r="D15" s="780"/>
      <c r="E15" s="14"/>
      <c r="F15" s="15"/>
      <c r="G15" s="16"/>
      <c r="H15" s="17"/>
      <c r="J15" s="58"/>
      <c r="K15" s="146"/>
      <c r="M15" s="146"/>
    </row>
    <row r="16" spans="1:13" ht="18" hidden="1" customHeight="1" x14ac:dyDescent="0.2">
      <c r="A16" s="12"/>
      <c r="B16" s="601" t="s">
        <v>385</v>
      </c>
      <c r="C16" s="13"/>
      <c r="D16" s="780"/>
      <c r="E16" s="14"/>
      <c r="F16" s="15"/>
      <c r="G16" s="16"/>
      <c r="H16" s="17"/>
      <c r="J16" s="58"/>
      <c r="K16" s="146"/>
      <c r="M16" s="146"/>
    </row>
    <row r="17" spans="1:13" ht="26.25" hidden="1" customHeight="1" x14ac:dyDescent="0.2">
      <c r="A17" s="12"/>
      <c r="B17" s="13" t="s">
        <v>417</v>
      </c>
      <c r="C17" s="782" t="s">
        <v>418</v>
      </c>
      <c r="D17" s="783">
        <v>381</v>
      </c>
      <c r="E17" s="784"/>
      <c r="F17" s="784"/>
      <c r="G17" s="785">
        <f>$H$6</f>
        <v>0</v>
      </c>
      <c r="H17" s="17">
        <f>D17*E17*G17</f>
        <v>0</v>
      </c>
      <c r="J17" s="58"/>
      <c r="K17" s="146"/>
      <c r="M17" s="146"/>
    </row>
    <row r="18" spans="1:13" s="786" customFormat="1" ht="39.75" hidden="1" customHeight="1" x14ac:dyDescent="0.2">
      <c r="A18" s="12"/>
      <c r="B18" s="13" t="s">
        <v>419</v>
      </c>
      <c r="C18" s="782" t="s">
        <v>420</v>
      </c>
      <c r="D18" s="783">
        <v>125</v>
      </c>
      <c r="E18" s="784"/>
      <c r="F18" s="784"/>
      <c r="G18" s="785">
        <f>$G$4</f>
        <v>0</v>
      </c>
      <c r="H18" s="17">
        <f t="shared" ref="H18:H27" si="0">D18*E18*G18</f>
        <v>0</v>
      </c>
      <c r="J18" s="787"/>
      <c r="K18" s="788"/>
      <c r="M18" s="788"/>
    </row>
    <row r="19" spans="1:13" s="786" customFormat="1" ht="39.75" hidden="1" customHeight="1" x14ac:dyDescent="0.2">
      <c r="A19" s="12"/>
      <c r="B19" s="13" t="s">
        <v>421</v>
      </c>
      <c r="C19" s="782" t="s">
        <v>418</v>
      </c>
      <c r="D19" s="783">
        <v>62.5</v>
      </c>
      <c r="E19" s="784"/>
      <c r="F19" s="784"/>
      <c r="G19" s="785">
        <f>$H$6</f>
        <v>0</v>
      </c>
      <c r="H19" s="17">
        <f t="shared" si="0"/>
        <v>0</v>
      </c>
      <c r="J19" s="787"/>
      <c r="K19" s="788"/>
      <c r="M19" s="788"/>
    </row>
    <row r="20" spans="1:13" s="786" customFormat="1" ht="27" hidden="1" customHeight="1" x14ac:dyDescent="0.2">
      <c r="A20" s="12"/>
      <c r="B20" s="13" t="s">
        <v>422</v>
      </c>
      <c r="C20" s="782" t="s">
        <v>418</v>
      </c>
      <c r="D20" s="783">
        <v>296.88</v>
      </c>
      <c r="E20" s="784"/>
      <c r="F20" s="784"/>
      <c r="G20" s="785">
        <f>$H$6</f>
        <v>0</v>
      </c>
      <c r="H20" s="17">
        <f t="shared" si="0"/>
        <v>0</v>
      </c>
      <c r="J20" s="787"/>
      <c r="K20" s="788"/>
      <c r="M20" s="788"/>
    </row>
    <row r="21" spans="1:13" s="786" customFormat="1" ht="27.75" hidden="1" customHeight="1" x14ac:dyDescent="0.2">
      <c r="A21" s="12"/>
      <c r="B21" s="13" t="s">
        <v>423</v>
      </c>
      <c r="C21" s="782" t="s">
        <v>420</v>
      </c>
      <c r="D21" s="783">
        <v>140.63</v>
      </c>
      <c r="E21" s="784"/>
      <c r="F21" s="784"/>
      <c r="G21" s="785">
        <f>G4</f>
        <v>0</v>
      </c>
      <c r="H21" s="17">
        <f t="shared" si="0"/>
        <v>0</v>
      </c>
      <c r="J21" s="787"/>
      <c r="K21" s="788"/>
      <c r="M21" s="788"/>
    </row>
    <row r="22" spans="1:13" s="786" customFormat="1" ht="27" hidden="1" customHeight="1" x14ac:dyDescent="0.2">
      <c r="A22" s="12"/>
      <c r="B22" s="13" t="s">
        <v>424</v>
      </c>
      <c r="C22" s="782" t="s">
        <v>418</v>
      </c>
      <c r="D22" s="783">
        <v>203.13</v>
      </c>
      <c r="E22" s="784"/>
      <c r="F22" s="784"/>
      <c r="G22" s="785">
        <f>$H$6</f>
        <v>0</v>
      </c>
      <c r="H22" s="17">
        <f t="shared" si="0"/>
        <v>0</v>
      </c>
      <c r="J22" s="787"/>
      <c r="K22" s="788"/>
      <c r="M22" s="788"/>
    </row>
    <row r="23" spans="1:13" s="786" customFormat="1" ht="26.25" hidden="1" customHeight="1" x14ac:dyDescent="0.2">
      <c r="A23" s="12"/>
      <c r="B23" s="13" t="s">
        <v>425</v>
      </c>
      <c r="C23" s="782" t="s">
        <v>418</v>
      </c>
      <c r="D23" s="783">
        <v>298.88</v>
      </c>
      <c r="E23" s="784"/>
      <c r="F23" s="784"/>
      <c r="G23" s="785">
        <f>$H$6</f>
        <v>0</v>
      </c>
      <c r="H23" s="17">
        <f t="shared" si="0"/>
        <v>0</v>
      </c>
      <c r="J23" s="787"/>
      <c r="K23" s="788"/>
      <c r="M23" s="788"/>
    </row>
    <row r="24" spans="1:13" s="786" customFormat="1" ht="26.25" hidden="1" customHeight="1" x14ac:dyDescent="0.2">
      <c r="A24" s="12"/>
      <c r="B24" s="13" t="s">
        <v>426</v>
      </c>
      <c r="C24" s="782" t="s">
        <v>427</v>
      </c>
      <c r="D24" s="783">
        <f>109.73</f>
        <v>109.73</v>
      </c>
      <c r="E24" s="784"/>
      <c r="F24" s="784"/>
      <c r="G24" s="785">
        <f>$G$4</f>
        <v>0</v>
      </c>
      <c r="H24" s="17">
        <f t="shared" si="0"/>
        <v>0</v>
      </c>
      <c r="J24" s="787"/>
      <c r="K24" s="788"/>
      <c r="M24" s="788"/>
    </row>
    <row r="25" spans="1:13" s="786" customFormat="1" ht="24" hidden="1" customHeight="1" x14ac:dyDescent="0.2">
      <c r="A25" s="12"/>
      <c r="B25" s="13" t="s">
        <v>428</v>
      </c>
      <c r="C25" s="782" t="s">
        <v>427</v>
      </c>
      <c r="D25" s="783">
        <v>252.8</v>
      </c>
      <c r="E25" s="784"/>
      <c r="F25" s="784"/>
      <c r="G25" s="785">
        <f>$G$4</f>
        <v>0</v>
      </c>
      <c r="H25" s="17">
        <f t="shared" si="0"/>
        <v>0</v>
      </c>
      <c r="J25" s="787"/>
      <c r="K25" s="788"/>
      <c r="M25" s="788"/>
    </row>
    <row r="26" spans="1:13" s="786" customFormat="1" ht="25.5" hidden="1" customHeight="1" x14ac:dyDescent="0.2">
      <c r="A26" s="12"/>
      <c r="B26" s="13" t="s">
        <v>429</v>
      </c>
      <c r="C26" s="782" t="s">
        <v>427</v>
      </c>
      <c r="D26" s="789">
        <v>136</v>
      </c>
      <c r="E26" s="784"/>
      <c r="F26" s="784"/>
      <c r="G26" s="785">
        <f>$G$4</f>
        <v>0</v>
      </c>
      <c r="H26" s="17">
        <f t="shared" si="0"/>
        <v>0</v>
      </c>
      <c r="J26" s="787"/>
      <c r="K26" s="788"/>
      <c r="M26" s="788"/>
    </row>
    <row r="27" spans="1:13" s="786" customFormat="1" ht="27" hidden="1" customHeight="1" x14ac:dyDescent="0.2">
      <c r="A27" s="12"/>
      <c r="B27" s="37" t="s">
        <v>430</v>
      </c>
      <c r="C27" s="790" t="s">
        <v>427</v>
      </c>
      <c r="D27" s="791">
        <v>42</v>
      </c>
      <c r="E27" s="792"/>
      <c r="F27" s="792"/>
      <c r="G27" s="785">
        <f>$G$4</f>
        <v>0</v>
      </c>
      <c r="H27" s="17">
        <f t="shared" si="0"/>
        <v>0</v>
      </c>
      <c r="K27" s="788"/>
    </row>
    <row r="28" spans="1:13" s="786" customFormat="1" ht="24.75" hidden="1" customHeight="1" x14ac:dyDescent="0.2">
      <c r="A28" s="12"/>
      <c r="B28" s="13" t="s">
        <v>431</v>
      </c>
      <c r="C28" s="793"/>
      <c r="D28" s="793"/>
      <c r="E28" s="793"/>
      <c r="F28" s="793"/>
      <c r="G28" s="794">
        <f>G14</f>
        <v>25</v>
      </c>
      <c r="H28" s="17">
        <f t="shared" ref="H28" si="1">D28*E28*F28*G28</f>
        <v>0</v>
      </c>
    </row>
    <row r="29" spans="1:13" ht="18" customHeight="1" thickBot="1" x14ac:dyDescent="0.25">
      <c r="A29" s="795"/>
      <c r="B29" s="796"/>
      <c r="C29" s="796"/>
      <c r="D29" s="796"/>
      <c r="E29" s="797"/>
      <c r="F29" s="798"/>
      <c r="G29" s="799"/>
      <c r="H29" s="800"/>
    </row>
    <row r="30" spans="1:13" ht="18" customHeight="1" x14ac:dyDescent="0.35">
      <c r="A30" s="35"/>
      <c r="B30" s="36"/>
      <c r="C30" s="36"/>
      <c r="D30" s="37"/>
      <c r="E30" s="37"/>
      <c r="G30" s="186" t="s">
        <v>115</v>
      </c>
      <c r="H30" s="801">
        <f>SUM(H14:H29)</f>
        <v>0</v>
      </c>
    </row>
    <row r="31" spans="1:13" x14ac:dyDescent="0.2">
      <c r="A31" s="39"/>
      <c r="F31" s="40"/>
      <c r="G31" s="8"/>
      <c r="H31" s="42"/>
    </row>
    <row r="32" spans="1:13" x14ac:dyDescent="0.2">
      <c r="A32" s="39"/>
      <c r="F32" s="40"/>
      <c r="G32" s="8"/>
      <c r="H32" s="42"/>
    </row>
    <row r="33" spans="1:8" x14ac:dyDescent="0.2">
      <c r="A33" s="39"/>
      <c r="B33" s="43"/>
      <c r="C33" s="43"/>
      <c r="F33" s="40"/>
      <c r="G33" s="8"/>
      <c r="H33" s="42"/>
    </row>
    <row r="34" spans="1:8" x14ac:dyDescent="0.2">
      <c r="A34" s="39"/>
      <c r="F34" s="40"/>
      <c r="G34" s="8"/>
      <c r="H34" s="42"/>
    </row>
    <row r="35" spans="1:8" x14ac:dyDescent="0.2">
      <c r="A35" s="39"/>
      <c r="F35" s="40"/>
      <c r="G35" s="8"/>
      <c r="H35" s="42"/>
    </row>
    <row r="36" spans="1:8" x14ac:dyDescent="0.2">
      <c r="A36" s="39"/>
      <c r="F36" s="40"/>
      <c r="G36" s="8"/>
      <c r="H36" s="42"/>
    </row>
    <row r="37" spans="1:8" x14ac:dyDescent="0.2">
      <c r="A37" s="39"/>
      <c r="F37" s="40"/>
      <c r="G37" s="8"/>
      <c r="H37" s="42"/>
    </row>
    <row r="38" spans="1:8" x14ac:dyDescent="0.2">
      <c r="A38" s="39"/>
      <c r="F38" s="40"/>
      <c r="G38" s="8"/>
      <c r="H38" s="42"/>
    </row>
    <row r="39" spans="1:8" x14ac:dyDescent="0.2">
      <c r="A39" s="39"/>
      <c r="F39" s="40"/>
      <c r="G39" s="8"/>
      <c r="H39" s="42"/>
    </row>
    <row r="40" spans="1:8" x14ac:dyDescent="0.2">
      <c r="A40" s="39"/>
      <c r="F40" s="40"/>
      <c r="G40" s="8"/>
      <c r="H40" s="42"/>
    </row>
    <row r="41" spans="1:8" x14ac:dyDescent="0.2">
      <c r="H41" s="42"/>
    </row>
    <row r="42" spans="1:8" x14ac:dyDescent="0.2">
      <c r="H42" s="42"/>
    </row>
    <row r="43" spans="1:8" x14ac:dyDescent="0.2">
      <c r="B43" s="37"/>
      <c r="C43" s="37"/>
      <c r="H43" s="42"/>
    </row>
    <row r="44" spans="1:8" x14ac:dyDescent="0.2">
      <c r="B44" s="39"/>
      <c r="C44" s="39"/>
      <c r="H44" s="42"/>
    </row>
    <row r="45" spans="1:8" x14ac:dyDescent="0.2">
      <c r="H45" s="42"/>
    </row>
    <row r="46" spans="1:8" x14ac:dyDescent="0.2">
      <c r="A46"/>
      <c r="B46" s="37"/>
      <c r="C46" s="37"/>
      <c r="H46" s="42"/>
    </row>
    <row r="47" spans="1:8" x14ac:dyDescent="0.2">
      <c r="A47"/>
      <c r="B47" s="39"/>
      <c r="C47" s="39"/>
      <c r="H47" s="42"/>
    </row>
    <row r="48" spans="1:8" x14ac:dyDescent="0.2">
      <c r="A48"/>
      <c r="H48" s="42"/>
    </row>
    <row r="49" spans="1:8" x14ac:dyDescent="0.2">
      <c r="A49"/>
      <c r="B49" s="37"/>
      <c r="C49" s="37"/>
      <c r="H49" s="42"/>
    </row>
    <row r="50" spans="1:8" x14ac:dyDescent="0.2">
      <c r="A50"/>
      <c r="H50" s="42"/>
    </row>
    <row r="51" spans="1:8" x14ac:dyDescent="0.2">
      <c r="A51"/>
      <c r="H51" s="42"/>
    </row>
    <row r="52" spans="1:8" x14ac:dyDescent="0.2">
      <c r="A52"/>
      <c r="H52" s="42"/>
    </row>
    <row r="53" spans="1:8" x14ac:dyDescent="0.2">
      <c r="A53"/>
      <c r="H53" s="42"/>
    </row>
    <row r="54" spans="1:8" x14ac:dyDescent="0.2">
      <c r="A54"/>
      <c r="H54" s="42"/>
    </row>
    <row r="55" spans="1:8" x14ac:dyDescent="0.2">
      <c r="A55"/>
      <c r="H55" s="42"/>
    </row>
    <row r="56" spans="1:8" x14ac:dyDescent="0.2">
      <c r="A56"/>
      <c r="H56" s="42"/>
    </row>
    <row r="57" spans="1:8" x14ac:dyDescent="0.2">
      <c r="A57"/>
      <c r="H57" s="42"/>
    </row>
    <row r="58" spans="1:8" x14ac:dyDescent="0.2">
      <c r="A58"/>
      <c r="H58" s="42"/>
    </row>
    <row r="59" spans="1:8" x14ac:dyDescent="0.2">
      <c r="A59"/>
      <c r="H59" s="42"/>
    </row>
    <row r="60" spans="1:8" x14ac:dyDescent="0.2">
      <c r="A60"/>
      <c r="H60" s="42"/>
    </row>
    <row r="61" spans="1:8" x14ac:dyDescent="0.2">
      <c r="A61"/>
      <c r="B61" s="37"/>
      <c r="C61" s="37"/>
      <c r="H61" s="42"/>
    </row>
    <row r="62" spans="1:8" x14ac:dyDescent="0.2">
      <c r="A62"/>
      <c r="H62" s="42"/>
    </row>
    <row r="63" spans="1:8" x14ac:dyDescent="0.2">
      <c r="A63"/>
      <c r="H63" s="42"/>
    </row>
    <row r="64" spans="1:8" x14ac:dyDescent="0.2">
      <c r="A64"/>
      <c r="H64" s="42"/>
    </row>
    <row r="65" spans="1:8" x14ac:dyDescent="0.2">
      <c r="A65"/>
      <c r="H65" s="42"/>
    </row>
    <row r="66" spans="1:8" x14ac:dyDescent="0.2">
      <c r="A66"/>
      <c r="B66" s="37"/>
      <c r="C66" s="37"/>
      <c r="H66" s="42"/>
    </row>
    <row r="67" spans="1:8" x14ac:dyDescent="0.2">
      <c r="A67"/>
      <c r="H67" s="42"/>
    </row>
    <row r="68" spans="1:8" x14ac:dyDescent="0.2">
      <c r="A68"/>
      <c r="H68" s="42"/>
    </row>
    <row r="69" spans="1:8" x14ac:dyDescent="0.2">
      <c r="A69"/>
      <c r="B69" s="36"/>
      <c r="C69" s="36"/>
      <c r="H69" s="42"/>
    </row>
    <row r="70" spans="1:8" x14ac:dyDescent="0.2">
      <c r="A70"/>
      <c r="H70" s="42"/>
    </row>
    <row r="71" spans="1:8" x14ac:dyDescent="0.2">
      <c r="A71"/>
      <c r="H71" s="42"/>
    </row>
    <row r="72" spans="1:8" x14ac:dyDescent="0.2">
      <c r="A72"/>
      <c r="B72" s="37"/>
      <c r="C72" s="37"/>
      <c r="H72" s="42"/>
    </row>
    <row r="73" spans="1:8" x14ac:dyDescent="0.2">
      <c r="A73"/>
      <c r="H73" s="42"/>
    </row>
    <row r="74" spans="1:8" x14ac:dyDescent="0.2">
      <c r="A74"/>
      <c r="B74" s="37"/>
      <c r="C74" s="37"/>
      <c r="H74" s="42"/>
    </row>
    <row r="75" spans="1:8" x14ac:dyDescent="0.2">
      <c r="A75"/>
      <c r="H75" s="42"/>
    </row>
    <row r="76" spans="1:8" x14ac:dyDescent="0.2">
      <c r="A76"/>
      <c r="B76" s="37"/>
      <c r="C76" s="37"/>
      <c r="H76" s="42"/>
    </row>
    <row r="77" spans="1:8" x14ac:dyDescent="0.2">
      <c r="A77"/>
      <c r="H77" s="42"/>
    </row>
    <row r="78" spans="1:8" x14ac:dyDescent="0.2">
      <c r="A78"/>
      <c r="B78" s="37"/>
      <c r="C78" s="37"/>
      <c r="H78" s="42"/>
    </row>
    <row r="79" spans="1:8" x14ac:dyDescent="0.2">
      <c r="A79"/>
      <c r="H79" s="42"/>
    </row>
    <row r="80" spans="1:8" x14ac:dyDescent="0.2">
      <c r="A80"/>
      <c r="H80" s="42"/>
    </row>
    <row r="81" spans="1:8" x14ac:dyDescent="0.2">
      <c r="A81"/>
      <c r="B81" s="37"/>
      <c r="C81" s="37"/>
    </row>
    <row r="82" spans="1:8" x14ac:dyDescent="0.2">
      <c r="A82"/>
      <c r="H82" s="42"/>
    </row>
    <row r="83" spans="1:8" x14ac:dyDescent="0.2">
      <c r="A83"/>
      <c r="B83" s="37"/>
      <c r="C83" s="37"/>
      <c r="H83" s="42"/>
    </row>
    <row r="84" spans="1:8" x14ac:dyDescent="0.2">
      <c r="A84"/>
      <c r="H84" s="42"/>
    </row>
    <row r="85" spans="1:8" x14ac:dyDescent="0.2">
      <c r="A85"/>
      <c r="H85" s="42"/>
    </row>
    <row r="86" spans="1:8" x14ac:dyDescent="0.2">
      <c r="A86"/>
      <c r="H86" s="42"/>
    </row>
    <row r="87" spans="1:8" x14ac:dyDescent="0.2">
      <c r="A87"/>
      <c r="B87" s="43"/>
      <c r="C87" s="43"/>
      <c r="H87" s="42"/>
    </row>
    <row r="88" spans="1:8" x14ac:dyDescent="0.2">
      <c r="A88"/>
      <c r="B88" s="43"/>
      <c r="C88" s="43"/>
      <c r="H88" s="42"/>
    </row>
    <row r="89" spans="1:8" x14ac:dyDescent="0.2">
      <c r="A89"/>
      <c r="B89" s="43"/>
      <c r="C89" s="43"/>
      <c r="H89" s="8"/>
    </row>
    <row r="90" spans="1:8" x14ac:dyDescent="0.2">
      <c r="A90"/>
      <c r="H90" s="44"/>
    </row>
    <row r="91" spans="1:8" x14ac:dyDescent="0.2">
      <c r="A91"/>
    </row>
    <row r="92" spans="1:8" x14ac:dyDescent="0.2">
      <c r="A92"/>
    </row>
    <row r="93" spans="1:8" x14ac:dyDescent="0.2">
      <c r="A93"/>
    </row>
  </sheetData>
  <protectedRanges>
    <protectedRange sqref="C9:H9 C10" name="Bereich1_1_1"/>
  </protectedRange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&amp;C&amp;P/&amp;N 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9">
    <tabColor rgb="FFFFFF00"/>
  </sheetPr>
  <dimension ref="A1:K28"/>
  <sheetViews>
    <sheetView zoomScaleNormal="100" workbookViewId="0">
      <selection activeCell="E11" sqref="E11"/>
    </sheetView>
  </sheetViews>
  <sheetFormatPr baseColWidth="10" defaultColWidth="11.42578125" defaultRowHeight="12.75" x14ac:dyDescent="0.2"/>
  <cols>
    <col min="1" max="1" width="14.42578125" style="5" customWidth="1"/>
    <col min="2" max="2" width="46.42578125" customWidth="1"/>
    <col min="4" max="7" width="11.5703125" customWidth="1"/>
    <col min="8" max="11" width="11.42578125" customWidth="1"/>
  </cols>
  <sheetData>
    <row r="1" spans="1:11" ht="16.5" customHeight="1" thickBot="1" x14ac:dyDescent="0.3">
      <c r="A1" s="1" t="str">
        <f>'Kostenzusammenstellung '!A1</f>
        <v>MEX 23 20. - 22.10.2023</v>
      </c>
      <c r="G1" s="2"/>
    </row>
    <row r="2" spans="1:11" ht="16.5" customHeight="1" thickBot="1" x14ac:dyDescent="0.3">
      <c r="A2" s="1"/>
      <c r="D2" s="99"/>
      <c r="E2" s="1176" t="s">
        <v>432</v>
      </c>
      <c r="F2" s="1177"/>
      <c r="G2" s="1177"/>
      <c r="H2" s="1178"/>
    </row>
    <row r="3" spans="1:11" ht="27" customHeight="1" thickBot="1" x14ac:dyDescent="0.3">
      <c r="A3" s="3" t="s">
        <v>433</v>
      </c>
      <c r="B3" s="4"/>
      <c r="D3" s="818" t="s">
        <v>434</v>
      </c>
      <c r="E3" s="937" t="s">
        <v>435</v>
      </c>
      <c r="F3" s="937" t="s">
        <v>436</v>
      </c>
      <c r="G3" s="938" t="s">
        <v>437</v>
      </c>
      <c r="H3" s="958" t="s">
        <v>438</v>
      </c>
    </row>
    <row r="4" spans="1:11" ht="15" customHeight="1" x14ac:dyDescent="0.2">
      <c r="C4" s="821" t="s">
        <v>439</v>
      </c>
      <c r="D4" s="260">
        <v>25.72</v>
      </c>
      <c r="E4" s="152">
        <v>29.2</v>
      </c>
      <c r="F4" s="152">
        <v>36.14</v>
      </c>
      <c r="G4" s="940">
        <v>39.619999999999997</v>
      </c>
      <c r="H4" s="261">
        <v>53.52</v>
      </c>
      <c r="I4" s="147"/>
      <c r="J4" s="147"/>
      <c r="K4" s="147"/>
    </row>
    <row r="5" spans="1:11" ht="15" customHeight="1" thickBot="1" x14ac:dyDescent="0.25">
      <c r="C5" s="822" t="s">
        <v>440</v>
      </c>
      <c r="D5" s="950">
        <v>30.98</v>
      </c>
      <c r="E5" s="951">
        <v>35.17</v>
      </c>
      <c r="F5" s="951">
        <v>43.54</v>
      </c>
      <c r="G5" s="952">
        <v>47.42</v>
      </c>
      <c r="H5" s="953">
        <v>64.47</v>
      </c>
      <c r="I5" s="147"/>
      <c r="J5" s="147"/>
      <c r="K5" s="147"/>
    </row>
    <row r="6" spans="1:11" ht="13.5" thickBot="1" x14ac:dyDescent="0.25"/>
    <row r="7" spans="1:11" ht="18" customHeight="1" x14ac:dyDescent="0.2">
      <c r="A7" s="955" t="s">
        <v>409</v>
      </c>
      <c r="B7" s="956" t="s">
        <v>410</v>
      </c>
      <c r="C7" s="957" t="s">
        <v>441</v>
      </c>
      <c r="D7" s="957" t="s">
        <v>413</v>
      </c>
      <c r="E7" s="957" t="s">
        <v>414</v>
      </c>
      <c r="F7" s="934" t="s">
        <v>442</v>
      </c>
      <c r="G7" s="936" t="s">
        <v>443</v>
      </c>
    </row>
    <row r="8" spans="1:11" ht="18" customHeight="1" x14ac:dyDescent="0.2">
      <c r="A8" s="659"/>
      <c r="B8" s="660"/>
      <c r="C8" s="14"/>
      <c r="D8" s="14"/>
      <c r="E8" s="381"/>
      <c r="F8" s="201"/>
      <c r="G8" s="276"/>
    </row>
    <row r="9" spans="1:11" ht="25.5" x14ac:dyDescent="0.2">
      <c r="A9" s="1043" t="s">
        <v>377</v>
      </c>
      <c r="B9" s="650" t="s">
        <v>1249</v>
      </c>
      <c r="C9" s="1124">
        <v>4</v>
      </c>
      <c r="D9" s="14">
        <v>1</v>
      </c>
      <c r="E9" s="381">
        <v>5</v>
      </c>
      <c r="F9" s="201">
        <f>$D$4</f>
        <v>25.72</v>
      </c>
      <c r="G9" s="276">
        <f>C9*D9*E9*F9</f>
        <v>514.4</v>
      </c>
    </row>
    <row r="10" spans="1:11" ht="25.5" x14ac:dyDescent="0.2">
      <c r="A10" s="652" t="s">
        <v>378</v>
      </c>
      <c r="B10" s="650" t="s">
        <v>1250</v>
      </c>
      <c r="C10" s="1124">
        <v>4</v>
      </c>
      <c r="D10" s="14">
        <v>1</v>
      </c>
      <c r="E10" s="381">
        <v>10</v>
      </c>
      <c r="F10" s="201">
        <f>$D$4</f>
        <v>25.72</v>
      </c>
      <c r="G10" s="276">
        <f>C10*D10*E10*F10</f>
        <v>1028.8</v>
      </c>
    </row>
    <row r="11" spans="1:11" ht="25.5" x14ac:dyDescent="0.2">
      <c r="A11" s="652" t="s">
        <v>379</v>
      </c>
      <c r="B11" s="650" t="s">
        <v>1248</v>
      </c>
      <c r="C11" s="1124">
        <v>4</v>
      </c>
      <c r="D11" s="14">
        <v>1</v>
      </c>
      <c r="E11" s="381">
        <v>9</v>
      </c>
      <c r="F11" s="201">
        <f>$E$4</f>
        <v>29.2</v>
      </c>
      <c r="G11" s="276">
        <f>C11*D11*E11*F11</f>
        <v>1051.2</v>
      </c>
    </row>
    <row r="12" spans="1:11" ht="18" customHeight="1" thickBot="1" x14ac:dyDescent="0.25">
      <c r="A12" s="653"/>
      <c r="B12" s="651"/>
      <c r="C12" s="273"/>
      <c r="D12" s="274"/>
      <c r="E12" s="273"/>
      <c r="F12" s="275"/>
      <c r="G12" s="34"/>
    </row>
    <row r="13" spans="1:11" ht="18" customHeight="1" thickBot="1" x14ac:dyDescent="0.25">
      <c r="F13" s="2" t="s">
        <v>98</v>
      </c>
      <c r="G13" s="178">
        <f>SUM(G8:G12)</f>
        <v>2594.3999999999996</v>
      </c>
    </row>
    <row r="14" spans="1:11" ht="13.5" thickTop="1" x14ac:dyDescent="0.2">
      <c r="C14" s="46"/>
      <c r="F14" s="2"/>
      <c r="G14" s="42"/>
    </row>
    <row r="15" spans="1:11" x14ac:dyDescent="0.2">
      <c r="C15" s="46"/>
      <c r="G15" s="42"/>
    </row>
    <row r="16" spans="1:11" x14ac:dyDescent="0.2">
      <c r="C16" s="46"/>
      <c r="G16" s="42"/>
    </row>
    <row r="17" spans="2:7" x14ac:dyDescent="0.2">
      <c r="C17" s="46"/>
      <c r="G17" s="42"/>
    </row>
    <row r="18" spans="2:7" x14ac:dyDescent="0.2">
      <c r="C18" s="46"/>
      <c r="G18" s="42"/>
    </row>
    <row r="19" spans="2:7" x14ac:dyDescent="0.2">
      <c r="C19" s="46"/>
      <c r="G19" s="42"/>
    </row>
    <row r="20" spans="2:7" x14ac:dyDescent="0.2">
      <c r="C20" s="46"/>
      <c r="G20" s="42"/>
    </row>
    <row r="21" spans="2:7" x14ac:dyDescent="0.2">
      <c r="C21" s="46"/>
      <c r="G21" s="42"/>
    </row>
    <row r="22" spans="2:7" x14ac:dyDescent="0.2">
      <c r="C22" s="46"/>
      <c r="G22" s="42"/>
    </row>
    <row r="23" spans="2:7" x14ac:dyDescent="0.2">
      <c r="C23" s="46"/>
      <c r="G23" s="42"/>
    </row>
    <row r="24" spans="2:7" x14ac:dyDescent="0.2">
      <c r="C24" s="46"/>
      <c r="G24" s="42"/>
    </row>
    <row r="25" spans="2:7" x14ac:dyDescent="0.2">
      <c r="C25" s="46"/>
      <c r="G25" s="42"/>
    </row>
    <row r="26" spans="2:7" x14ac:dyDescent="0.2">
      <c r="B26" s="43"/>
      <c r="C26" s="46"/>
      <c r="G26" s="42"/>
    </row>
    <row r="27" spans="2:7" x14ac:dyDescent="0.2">
      <c r="C27" s="46"/>
      <c r="G27" s="8"/>
    </row>
    <row r="28" spans="2:7" x14ac:dyDescent="0.2">
      <c r="C28" s="46"/>
      <c r="G28" s="44"/>
    </row>
  </sheetData>
  <sheetProtection formatCells="0" formatColumns="0" formatRows="0" insertColumns="0" insertRows="0" deleteColumns="0" deleteRows="0"/>
  <protectedRanges>
    <protectedRange sqref="A6:G14" name="Bereich1"/>
    <protectedRange sqref="E2:G2 D3:H3" name="Bereich1_1_1_1_2_2"/>
  </protectedRanges>
  <customSheetViews>
    <customSheetView guid="{5C32C84F-22BC-44CA-AD2B-12D34D143DA0}" hiddenColumns="1">
      <selection activeCell="N8" sqref="N8"/>
      <pageMargins left="0" right="0" top="0" bottom="0" header="0" footer="0"/>
      <pageSetup paperSize="9" orientation="landscape" r:id="rId1"/>
      <headerFooter alignWithMargins="0">
        <oddFooter>&amp;C&amp;A &amp;P / &amp;N&amp;R&amp;F</oddFooter>
      </headerFooter>
    </customSheetView>
  </customSheetViews>
  <mergeCells count="1">
    <mergeCell ref="E2:H2"/>
  </mergeCells>
  <phoneticPr fontId="18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M87"/>
  <sheetViews>
    <sheetView zoomScaleNormal="100" workbookViewId="0">
      <selection activeCell="G33" sqref="G33"/>
    </sheetView>
  </sheetViews>
  <sheetFormatPr baseColWidth="10" defaultColWidth="11.42578125" defaultRowHeight="12.75" x14ac:dyDescent="0.2"/>
  <cols>
    <col min="1" max="1" width="12.7109375" style="5" customWidth="1"/>
    <col min="2" max="2" width="41.5703125" customWidth="1"/>
    <col min="3" max="3" width="14.5703125" customWidth="1"/>
    <col min="4" max="6" width="11.5703125" customWidth="1"/>
    <col min="7" max="7" width="11.140625" customWidth="1"/>
    <col min="8" max="8" width="12" customWidth="1"/>
    <col min="9" max="9" width="9.42578125" customWidth="1"/>
    <col min="10" max="10" width="8.42578125" customWidth="1"/>
    <col min="11" max="11" width="9.7109375" customWidth="1"/>
    <col min="12" max="12" width="8.85546875" customWidth="1"/>
  </cols>
  <sheetData>
    <row r="1" spans="1:13" ht="16.5" customHeight="1" x14ac:dyDescent="0.25">
      <c r="A1" s="1" t="str">
        <f>'Kostenzusammenstellung '!A1</f>
        <v>MEX 23 20. - 22.10.2023</v>
      </c>
      <c r="G1" s="2"/>
    </row>
    <row r="2" spans="1:13" ht="16.5" customHeight="1" thickBot="1" x14ac:dyDescent="0.3">
      <c r="A2" s="1"/>
      <c r="G2" s="2"/>
    </row>
    <row r="3" spans="1:13" ht="27" customHeight="1" x14ac:dyDescent="0.25">
      <c r="A3" s="3" t="s">
        <v>444</v>
      </c>
      <c r="B3" s="4"/>
      <c r="D3" s="511" t="s">
        <v>333</v>
      </c>
      <c r="E3" s="512" t="s">
        <v>31</v>
      </c>
      <c r="F3" s="513" t="s">
        <v>445</v>
      </c>
      <c r="G3" s="513" t="s">
        <v>446</v>
      </c>
      <c r="H3" s="513" t="s">
        <v>36</v>
      </c>
      <c r="I3" s="939" t="s">
        <v>334</v>
      </c>
    </row>
    <row r="4" spans="1:13" ht="18.75" customHeight="1" thickBot="1" x14ac:dyDescent="0.25">
      <c r="A4" s="6"/>
      <c r="D4" s="843">
        <v>2.4899999999999999E-2</v>
      </c>
      <c r="E4" s="844">
        <v>3.1199999999999999E-2</v>
      </c>
      <c r="F4" s="844">
        <v>3.1199999999999999E-2</v>
      </c>
      <c r="G4" s="844">
        <v>2.3300000000000001E-2</v>
      </c>
      <c r="H4" s="844">
        <v>2.4899999999999999E-2</v>
      </c>
      <c r="I4" s="845">
        <v>2.4899999999999999E-2</v>
      </c>
      <c r="J4" s="147"/>
      <c r="K4" s="147"/>
      <c r="L4" s="147"/>
    </row>
    <row r="5" spans="1:13" ht="18.75" customHeight="1" thickBot="1" x14ac:dyDescent="0.25">
      <c r="A5" s="6"/>
      <c r="C5" s="816" t="s">
        <v>436</v>
      </c>
      <c r="D5" s="846">
        <v>4.99E-2</v>
      </c>
      <c r="E5" s="847">
        <v>4.99E-2</v>
      </c>
      <c r="F5" s="847"/>
      <c r="G5" s="847">
        <v>4.6600000000000003E-2</v>
      </c>
      <c r="H5" s="847">
        <v>4.99E-2</v>
      </c>
      <c r="I5" s="848">
        <v>4.99E-2</v>
      </c>
      <c r="J5" s="147"/>
      <c r="K5" s="147"/>
      <c r="L5" s="147"/>
    </row>
    <row r="6" spans="1:13" ht="7.5" customHeight="1" thickBot="1" x14ac:dyDescent="0.25">
      <c r="A6" s="6"/>
      <c r="C6" s="99"/>
      <c r="D6" s="517"/>
      <c r="E6" s="517"/>
      <c r="F6" s="517"/>
      <c r="G6" s="517"/>
      <c r="H6" s="517"/>
      <c r="I6" s="147"/>
      <c r="J6" s="147"/>
      <c r="K6" s="147"/>
      <c r="L6" s="147"/>
    </row>
    <row r="7" spans="1:13" ht="26.25" thickBot="1" x14ac:dyDescent="0.25">
      <c r="A7" s="6"/>
      <c r="E7" s="818" t="s">
        <v>434</v>
      </c>
      <c r="F7" s="258" t="s">
        <v>435</v>
      </c>
      <c r="G7" s="258" t="s">
        <v>436</v>
      </c>
      <c r="H7" s="942" t="s">
        <v>437</v>
      </c>
      <c r="I7" s="943" t="s">
        <v>438</v>
      </c>
      <c r="J7" s="147"/>
      <c r="K7" s="147"/>
      <c r="L7" s="147"/>
    </row>
    <row r="8" spans="1:13" ht="18.75" customHeight="1" thickBot="1" x14ac:dyDescent="0.25">
      <c r="A8" s="6"/>
      <c r="D8" s="836" t="s">
        <v>439</v>
      </c>
      <c r="E8" s="372">
        <v>25.72</v>
      </c>
      <c r="F8" s="373">
        <v>29.2</v>
      </c>
      <c r="G8" s="373">
        <v>36.14</v>
      </c>
      <c r="H8" s="941">
        <v>39.619999999999997</v>
      </c>
      <c r="I8" s="374">
        <v>53.52</v>
      </c>
      <c r="J8" s="147"/>
      <c r="K8" s="147"/>
      <c r="L8" s="147"/>
      <c r="M8" s="147"/>
    </row>
    <row r="9" spans="1:13" ht="15.75" customHeight="1" thickBot="1" x14ac:dyDescent="0.25">
      <c r="C9" s="7"/>
      <c r="D9" s="8"/>
      <c r="E9" s="8"/>
      <c r="F9" s="514"/>
      <c r="I9" s="126"/>
    </row>
    <row r="10" spans="1:13" ht="20.25" customHeight="1" x14ac:dyDescent="0.2">
      <c r="A10" s="933" t="s">
        <v>409</v>
      </c>
      <c r="B10" s="934" t="s">
        <v>410</v>
      </c>
      <c r="C10" s="935" t="s">
        <v>412</v>
      </c>
      <c r="D10" s="935" t="s">
        <v>413</v>
      </c>
      <c r="E10" s="935" t="s">
        <v>414</v>
      </c>
      <c r="F10" s="935" t="s">
        <v>415</v>
      </c>
      <c r="G10" s="934"/>
      <c r="H10" s="936" t="s">
        <v>51</v>
      </c>
      <c r="J10" s="126"/>
    </row>
    <row r="11" spans="1:13" ht="18" customHeight="1" thickBot="1" x14ac:dyDescent="0.25">
      <c r="A11" s="645"/>
      <c r="B11" s="644"/>
      <c r="C11" s="14"/>
      <c r="D11" s="14"/>
      <c r="E11" s="15"/>
      <c r="F11" s="661"/>
      <c r="G11" s="515"/>
      <c r="H11" s="17"/>
      <c r="J11" s="37"/>
      <c r="K11" s="146"/>
      <c r="M11" s="146"/>
    </row>
    <row r="12" spans="1:13" ht="18" customHeight="1" x14ac:dyDescent="0.2">
      <c r="A12" s="645"/>
      <c r="B12" s="10" t="s">
        <v>447</v>
      </c>
      <c r="C12" s="706"/>
      <c r="D12" s="14"/>
      <c r="E12" s="15"/>
      <c r="F12" s="661"/>
      <c r="G12" s="1040"/>
      <c r="H12" s="17"/>
      <c r="J12" s="37"/>
      <c r="K12" s="146"/>
      <c r="M12" s="146"/>
    </row>
    <row r="13" spans="1:13" ht="18" customHeight="1" x14ac:dyDescent="0.2">
      <c r="A13" s="645" t="s">
        <v>377</v>
      </c>
      <c r="B13" s="644" t="s">
        <v>448</v>
      </c>
      <c r="C13" s="1041">
        <v>3518.666666666667</v>
      </c>
      <c r="D13" s="14">
        <v>1</v>
      </c>
      <c r="E13" s="15"/>
      <c r="F13" s="661">
        <f>$E$4</f>
        <v>3.1199999999999999E-2</v>
      </c>
      <c r="G13" s="1040"/>
      <c r="H13" s="17">
        <f>C13*D13*F13</f>
        <v>109.78240000000001</v>
      </c>
      <c r="J13" s="37"/>
      <c r="K13" s="146"/>
      <c r="M13" s="146"/>
    </row>
    <row r="14" spans="1:13" ht="18" customHeight="1" thickBot="1" x14ac:dyDescent="0.25">
      <c r="A14" s="645"/>
      <c r="B14" s="644"/>
      <c r="C14" s="711"/>
      <c r="D14" s="14"/>
      <c r="E14" s="15"/>
      <c r="F14" s="661"/>
      <c r="G14" s="1040"/>
      <c r="H14" s="17"/>
      <c r="J14" s="37"/>
      <c r="K14" s="146"/>
      <c r="M14" s="146"/>
    </row>
    <row r="15" spans="1:13" ht="18" customHeight="1" x14ac:dyDescent="0.2">
      <c r="A15" s="645"/>
      <c r="B15" s="10" t="s">
        <v>449</v>
      </c>
      <c r="C15" s="14"/>
      <c r="D15" s="14"/>
      <c r="E15" s="15"/>
      <c r="F15" s="661"/>
      <c r="G15" s="1040"/>
      <c r="H15" s="17"/>
      <c r="J15" s="37"/>
      <c r="K15" s="146"/>
      <c r="M15" s="146"/>
    </row>
    <row r="16" spans="1:13" ht="18" customHeight="1" x14ac:dyDescent="0.2">
      <c r="A16" s="645" t="s">
        <v>450</v>
      </c>
      <c r="B16" s="644" t="s">
        <v>451</v>
      </c>
      <c r="C16" s="1042">
        <v>3518.666666666667</v>
      </c>
      <c r="D16" s="14">
        <v>2</v>
      </c>
      <c r="E16" s="15"/>
      <c r="F16" s="661">
        <f>$G$4</f>
        <v>2.3300000000000001E-2</v>
      </c>
      <c r="G16" s="1040"/>
      <c r="H16" s="17">
        <f>C16*D16*F16</f>
        <v>163.96986666666669</v>
      </c>
      <c r="J16" s="37"/>
      <c r="K16" s="146"/>
      <c r="M16" s="146"/>
    </row>
    <row r="17" spans="1:13" ht="18" customHeight="1" thickBot="1" x14ac:dyDescent="0.25">
      <c r="A17" s="645"/>
      <c r="B17" s="644"/>
      <c r="C17" s="14"/>
      <c r="D17" s="14"/>
      <c r="E17" s="15"/>
      <c r="F17" s="661"/>
      <c r="G17" s="1040"/>
      <c r="H17" s="17"/>
      <c r="J17" s="37"/>
      <c r="K17" s="146"/>
      <c r="M17" s="146"/>
    </row>
    <row r="18" spans="1:13" ht="18" customHeight="1" x14ac:dyDescent="0.2">
      <c r="A18" s="713"/>
      <c r="B18" s="10" t="s">
        <v>452</v>
      </c>
      <c r="C18" s="14"/>
      <c r="D18" s="707"/>
      <c r="E18" s="708"/>
      <c r="F18" s="661"/>
      <c r="G18" s="272"/>
      <c r="H18" s="17"/>
      <c r="J18" s="58"/>
      <c r="K18" s="146"/>
      <c r="M18" s="146"/>
    </row>
    <row r="19" spans="1:13" ht="18" customHeight="1" x14ac:dyDescent="0.2">
      <c r="A19" s="714"/>
      <c r="B19" s="644" t="s">
        <v>448</v>
      </c>
      <c r="C19" s="1041">
        <v>3518.666666666667</v>
      </c>
      <c r="D19" s="709">
        <v>1</v>
      </c>
      <c r="E19" s="710"/>
      <c r="F19" s="661">
        <f>$H$4</f>
        <v>2.4899999999999999E-2</v>
      </c>
      <c r="G19" s="272"/>
      <c r="H19" s="17">
        <f>C19*D19*F19</f>
        <v>87.614800000000002</v>
      </c>
      <c r="J19" s="58"/>
      <c r="K19" s="146"/>
      <c r="M19" s="146"/>
    </row>
    <row r="20" spans="1:13" ht="18" customHeight="1" x14ac:dyDescent="0.2">
      <c r="A20" s="714"/>
      <c r="B20" s="644"/>
      <c r="C20" s="711"/>
      <c r="D20" s="709"/>
      <c r="E20" s="710"/>
      <c r="F20" s="661"/>
      <c r="G20" s="272"/>
      <c r="H20" s="17"/>
      <c r="J20" s="58"/>
      <c r="K20" s="146"/>
      <c r="M20" s="146"/>
    </row>
    <row r="21" spans="1:13" ht="18" customHeight="1" thickBot="1" x14ac:dyDescent="0.25">
      <c r="A21" s="646"/>
      <c r="B21" s="630"/>
      <c r="C21" s="30"/>
      <c r="D21" s="31"/>
      <c r="E21" s="32"/>
      <c r="F21" s="33"/>
      <c r="G21" s="516"/>
      <c r="H21" s="34"/>
    </row>
    <row r="22" spans="1:13" ht="18" customHeight="1" thickBot="1" x14ac:dyDescent="0.25">
      <c r="A22" s="35"/>
      <c r="B22" s="36"/>
      <c r="C22" s="37"/>
      <c r="D22" s="37"/>
      <c r="G22" s="186" t="s">
        <v>98</v>
      </c>
      <c r="H22" s="187">
        <f>SUM(H11:H21)</f>
        <v>361.36706666666669</v>
      </c>
    </row>
    <row r="23" spans="1:13" ht="13.5" thickTop="1" x14ac:dyDescent="0.2">
      <c r="A23" s="39"/>
      <c r="E23" s="40"/>
      <c r="F23" s="41"/>
      <c r="H23" s="188"/>
    </row>
    <row r="24" spans="1:13" x14ac:dyDescent="0.2">
      <c r="A24" s="39"/>
      <c r="B24" s="43"/>
      <c r="E24" s="40"/>
      <c r="F24" s="8"/>
      <c r="G24" s="42"/>
    </row>
    <row r="25" spans="1:13" x14ac:dyDescent="0.2">
      <c r="A25" s="39"/>
      <c r="E25" s="40"/>
      <c r="F25" s="8"/>
      <c r="G25" s="42"/>
    </row>
    <row r="26" spans="1:13" x14ac:dyDescent="0.2">
      <c r="A26" s="39"/>
      <c r="E26" s="40"/>
      <c r="F26" s="8"/>
      <c r="G26" s="42"/>
    </row>
    <row r="27" spans="1:13" x14ac:dyDescent="0.2">
      <c r="A27" s="39"/>
      <c r="B27" s="43"/>
      <c r="E27" s="40"/>
      <c r="F27" s="8"/>
      <c r="G27" s="42"/>
    </row>
    <row r="28" spans="1:13" x14ac:dyDescent="0.2">
      <c r="A28" s="39"/>
      <c r="E28" s="40"/>
      <c r="F28" s="8"/>
      <c r="G28" s="42"/>
    </row>
    <row r="29" spans="1:13" x14ac:dyDescent="0.2">
      <c r="A29" s="39"/>
      <c r="E29" s="40"/>
      <c r="F29" s="8"/>
      <c r="G29" s="42"/>
    </row>
    <row r="30" spans="1:13" x14ac:dyDescent="0.2">
      <c r="A30" s="39"/>
      <c r="E30" s="40"/>
      <c r="F30" s="8"/>
      <c r="G30" s="42"/>
    </row>
    <row r="31" spans="1:13" x14ac:dyDescent="0.2">
      <c r="A31" s="39"/>
      <c r="E31" s="40"/>
      <c r="F31" s="8"/>
      <c r="G31" s="42"/>
    </row>
    <row r="32" spans="1:13" x14ac:dyDescent="0.2">
      <c r="A32" s="39"/>
      <c r="E32" s="40"/>
      <c r="F32" s="8"/>
      <c r="G32" s="42"/>
    </row>
    <row r="33" spans="1:7" x14ac:dyDescent="0.2">
      <c r="A33" s="39"/>
      <c r="E33" s="40"/>
      <c r="F33" s="8"/>
      <c r="G33" s="42"/>
    </row>
    <row r="34" spans="1:7" x14ac:dyDescent="0.2">
      <c r="A34" s="39"/>
      <c r="E34" s="40"/>
      <c r="F34" s="8"/>
      <c r="G34" s="42"/>
    </row>
    <row r="35" spans="1:7" x14ac:dyDescent="0.2">
      <c r="G35" s="42"/>
    </row>
    <row r="36" spans="1:7" x14ac:dyDescent="0.2">
      <c r="G36" s="42"/>
    </row>
    <row r="37" spans="1:7" x14ac:dyDescent="0.2">
      <c r="B37" s="37"/>
      <c r="G37" s="42"/>
    </row>
    <row r="38" spans="1:7" x14ac:dyDescent="0.2">
      <c r="B38" s="39"/>
      <c r="G38" s="42"/>
    </row>
    <row r="39" spans="1:7" x14ac:dyDescent="0.2">
      <c r="G39" s="42"/>
    </row>
    <row r="40" spans="1:7" x14ac:dyDescent="0.2">
      <c r="A40"/>
      <c r="B40" s="37"/>
      <c r="G40" s="42"/>
    </row>
    <row r="41" spans="1:7" x14ac:dyDescent="0.2">
      <c r="A41"/>
      <c r="B41" s="39"/>
      <c r="G41" s="42"/>
    </row>
    <row r="42" spans="1:7" x14ac:dyDescent="0.2">
      <c r="A42"/>
      <c r="G42" s="42"/>
    </row>
    <row r="43" spans="1:7" x14ac:dyDescent="0.2">
      <c r="A43"/>
      <c r="B43" s="37"/>
      <c r="G43" s="42"/>
    </row>
    <row r="44" spans="1:7" x14ac:dyDescent="0.2">
      <c r="A44"/>
      <c r="G44" s="42"/>
    </row>
    <row r="45" spans="1:7" x14ac:dyDescent="0.2">
      <c r="A45"/>
      <c r="G45" s="42"/>
    </row>
    <row r="46" spans="1:7" x14ac:dyDescent="0.2">
      <c r="A46"/>
      <c r="G46" s="42"/>
    </row>
    <row r="47" spans="1:7" x14ac:dyDescent="0.2">
      <c r="A47"/>
      <c r="G47" s="42"/>
    </row>
    <row r="48" spans="1:7" x14ac:dyDescent="0.2">
      <c r="A48"/>
      <c r="G48" s="42"/>
    </row>
    <row r="49" spans="1:7" x14ac:dyDescent="0.2">
      <c r="A49"/>
      <c r="G49" s="42"/>
    </row>
    <row r="50" spans="1:7" x14ac:dyDescent="0.2">
      <c r="A50"/>
      <c r="G50" s="42"/>
    </row>
    <row r="51" spans="1:7" x14ac:dyDescent="0.2">
      <c r="A51"/>
      <c r="G51" s="42"/>
    </row>
    <row r="52" spans="1:7" x14ac:dyDescent="0.2">
      <c r="A52"/>
      <c r="G52" s="42"/>
    </row>
    <row r="53" spans="1:7" x14ac:dyDescent="0.2">
      <c r="A53"/>
      <c r="G53" s="42"/>
    </row>
    <row r="54" spans="1:7" x14ac:dyDescent="0.2">
      <c r="A54"/>
      <c r="G54" s="42"/>
    </row>
    <row r="55" spans="1:7" x14ac:dyDescent="0.2">
      <c r="A55"/>
      <c r="B55" s="37"/>
      <c r="G55" s="42"/>
    </row>
    <row r="56" spans="1:7" x14ac:dyDescent="0.2">
      <c r="A56"/>
      <c r="G56" s="42"/>
    </row>
    <row r="57" spans="1:7" x14ac:dyDescent="0.2">
      <c r="A57"/>
      <c r="G57" s="42"/>
    </row>
    <row r="58" spans="1:7" x14ac:dyDescent="0.2">
      <c r="A58"/>
      <c r="G58" s="42"/>
    </row>
    <row r="59" spans="1:7" x14ac:dyDescent="0.2">
      <c r="A59"/>
      <c r="G59" s="42"/>
    </row>
    <row r="60" spans="1:7" x14ac:dyDescent="0.2">
      <c r="A60"/>
      <c r="B60" s="37"/>
      <c r="G60" s="42"/>
    </row>
    <row r="61" spans="1:7" x14ac:dyDescent="0.2">
      <c r="A61"/>
      <c r="G61" s="42"/>
    </row>
    <row r="62" spans="1:7" x14ac:dyDescent="0.2">
      <c r="A62"/>
      <c r="G62" s="42"/>
    </row>
    <row r="63" spans="1:7" x14ac:dyDescent="0.2">
      <c r="A63"/>
      <c r="B63" s="36"/>
      <c r="G63" s="42"/>
    </row>
    <row r="64" spans="1:7" x14ac:dyDescent="0.2">
      <c r="A64"/>
      <c r="G64" s="42"/>
    </row>
    <row r="65" spans="1:7" x14ac:dyDescent="0.2">
      <c r="A65"/>
      <c r="G65" s="42"/>
    </row>
    <row r="66" spans="1:7" x14ac:dyDescent="0.2">
      <c r="A66"/>
      <c r="B66" s="37"/>
      <c r="G66" s="42"/>
    </row>
    <row r="67" spans="1:7" x14ac:dyDescent="0.2">
      <c r="A67"/>
      <c r="G67" s="42"/>
    </row>
    <row r="68" spans="1:7" x14ac:dyDescent="0.2">
      <c r="A68"/>
      <c r="B68" s="37"/>
      <c r="G68" s="42"/>
    </row>
    <row r="69" spans="1:7" x14ac:dyDescent="0.2">
      <c r="A69"/>
      <c r="G69" s="42"/>
    </row>
    <row r="70" spans="1:7" x14ac:dyDescent="0.2">
      <c r="A70"/>
      <c r="B70" s="37"/>
      <c r="G70" s="42"/>
    </row>
    <row r="71" spans="1:7" x14ac:dyDescent="0.2">
      <c r="A71"/>
      <c r="G71" s="42"/>
    </row>
    <row r="72" spans="1:7" x14ac:dyDescent="0.2">
      <c r="A72"/>
      <c r="B72" s="37"/>
      <c r="G72" s="42"/>
    </row>
    <row r="73" spans="1:7" x14ac:dyDescent="0.2">
      <c r="A73"/>
      <c r="G73" s="42"/>
    </row>
    <row r="74" spans="1:7" x14ac:dyDescent="0.2">
      <c r="A74"/>
      <c r="G74" s="42"/>
    </row>
    <row r="75" spans="1:7" x14ac:dyDescent="0.2">
      <c r="A75"/>
      <c r="B75" s="37"/>
    </row>
    <row r="76" spans="1:7" x14ac:dyDescent="0.2">
      <c r="A76"/>
      <c r="G76" s="42"/>
    </row>
    <row r="77" spans="1:7" x14ac:dyDescent="0.2">
      <c r="A77"/>
      <c r="B77" s="37"/>
      <c r="G77" s="42"/>
    </row>
    <row r="78" spans="1:7" x14ac:dyDescent="0.2">
      <c r="A78"/>
      <c r="G78" s="42"/>
    </row>
    <row r="79" spans="1:7" x14ac:dyDescent="0.2">
      <c r="A79"/>
      <c r="G79" s="42"/>
    </row>
    <row r="80" spans="1:7" x14ac:dyDescent="0.2">
      <c r="A80"/>
      <c r="G80" s="42"/>
    </row>
    <row r="81" spans="1:7" x14ac:dyDescent="0.2">
      <c r="A81"/>
      <c r="B81" s="43"/>
      <c r="G81" s="42"/>
    </row>
    <row r="82" spans="1:7" x14ac:dyDescent="0.2">
      <c r="A82"/>
      <c r="B82" s="43"/>
      <c r="G82" s="42"/>
    </row>
    <row r="83" spans="1:7" x14ac:dyDescent="0.2">
      <c r="A83"/>
      <c r="B83" s="43"/>
      <c r="G83" s="8"/>
    </row>
    <row r="84" spans="1:7" x14ac:dyDescent="0.2">
      <c r="A84"/>
      <c r="G84" s="44"/>
    </row>
    <row r="85" spans="1:7" x14ac:dyDescent="0.2">
      <c r="A85"/>
    </row>
    <row r="86" spans="1:7" x14ac:dyDescent="0.2">
      <c r="A86"/>
    </row>
    <row r="87" spans="1:7" x14ac:dyDescent="0.2">
      <c r="A87"/>
    </row>
  </sheetData>
  <protectedRanges>
    <protectedRange sqref="D7" name="Bereich1_4_1"/>
    <protectedRange sqref="E7:I7" name="Bereich1_1_1_1_1_2_1"/>
  </protectedRanges>
  <pageMargins left="0.70866141732283472" right="0.70866141732283472" top="0.78740157480314965" bottom="0.78740157480314965" header="0.31496062992125984" footer="0.31496062992125984"/>
  <pageSetup paperSize="9" scale="94" orientation="landscape" r:id="rId1"/>
  <headerFooter>
    <oddFooter>&amp;C&amp;A &amp;P / &amp;N&amp;R&amp;F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26">
    <tabColor rgb="FF92D050"/>
  </sheetPr>
  <dimension ref="A1:J273"/>
  <sheetViews>
    <sheetView topLeftCell="A86" zoomScaleNormal="100" workbookViewId="0">
      <selection activeCell="M49" sqref="M49"/>
    </sheetView>
  </sheetViews>
  <sheetFormatPr baseColWidth="10" defaultColWidth="11.42578125" defaultRowHeight="12.75" x14ac:dyDescent="0.2"/>
  <cols>
    <col min="1" max="1" width="8.28515625" style="748" bestFit="1" customWidth="1"/>
    <col min="2" max="2" width="30.28515625" style="755" bestFit="1" customWidth="1"/>
    <col min="3" max="3" width="6.7109375" style="756" bestFit="1" customWidth="1"/>
    <col min="4" max="4" width="23.28515625" style="756" bestFit="1" customWidth="1"/>
    <col min="5" max="5" width="12.42578125" style="419" bestFit="1" customWidth="1"/>
    <col min="6" max="16384" width="11.42578125" style="419"/>
  </cols>
  <sheetData>
    <row r="1" spans="1:10" ht="26.25" thickBot="1" x14ac:dyDescent="0.25">
      <c r="A1" s="758" t="s">
        <v>453</v>
      </c>
      <c r="B1" s="759" t="s">
        <v>454</v>
      </c>
      <c r="C1" s="760" t="s">
        <v>110</v>
      </c>
      <c r="D1" s="760" t="s">
        <v>455</v>
      </c>
      <c r="E1" s="761" t="s">
        <v>41</v>
      </c>
      <c r="F1" s="762" t="s">
        <v>456</v>
      </c>
      <c r="G1" s="762" t="s">
        <v>457</v>
      </c>
      <c r="H1" s="763" t="s">
        <v>458</v>
      </c>
      <c r="I1" s="763" t="s">
        <v>459</v>
      </c>
      <c r="J1" s="763" t="s">
        <v>460</v>
      </c>
    </row>
    <row r="2" spans="1:10" ht="17.25" customHeight="1" x14ac:dyDescent="0.2">
      <c r="A2" s="748" t="s">
        <v>461</v>
      </c>
      <c r="B2" s="749" t="s">
        <v>462</v>
      </c>
      <c r="C2" s="750">
        <v>2</v>
      </c>
      <c r="D2" s="749" t="s">
        <v>463</v>
      </c>
      <c r="E2" s="751">
        <v>30486</v>
      </c>
      <c r="F2" s="757"/>
    </row>
    <row r="3" spans="1:10" ht="17.25" customHeight="1" x14ac:dyDescent="0.2">
      <c r="B3" s="749"/>
      <c r="C3" s="750">
        <v>2</v>
      </c>
      <c r="D3" s="749" t="s">
        <v>464</v>
      </c>
      <c r="E3" s="751">
        <v>2715</v>
      </c>
      <c r="F3" s="757"/>
    </row>
    <row r="4" spans="1:10" ht="17.25" customHeight="1" x14ac:dyDescent="0.2">
      <c r="A4" s="748" t="s">
        <v>465</v>
      </c>
      <c r="B4" s="749" t="s">
        <v>466</v>
      </c>
      <c r="C4" s="750">
        <v>2</v>
      </c>
      <c r="D4" s="749" t="s">
        <v>463</v>
      </c>
      <c r="E4" s="751">
        <v>3521</v>
      </c>
      <c r="F4" s="757"/>
    </row>
    <row r="5" spans="1:10" ht="17.25" customHeight="1" x14ac:dyDescent="0.2">
      <c r="B5" s="749"/>
      <c r="C5" s="750">
        <v>2</v>
      </c>
      <c r="D5" s="749" t="s">
        <v>467</v>
      </c>
      <c r="E5" s="751">
        <v>3343</v>
      </c>
      <c r="F5" s="757"/>
    </row>
    <row r="6" spans="1:10" ht="17.25" customHeight="1" x14ac:dyDescent="0.2">
      <c r="B6" s="749"/>
      <c r="C6" s="750">
        <v>2</v>
      </c>
      <c r="D6" s="749" t="s">
        <v>464</v>
      </c>
      <c r="E6" s="751">
        <v>52</v>
      </c>
      <c r="F6" s="757"/>
    </row>
    <row r="7" spans="1:10" ht="17.25" customHeight="1" x14ac:dyDescent="0.2">
      <c r="A7" s="748" t="s">
        <v>468</v>
      </c>
      <c r="B7" s="419" t="s">
        <v>469</v>
      </c>
      <c r="C7" s="750">
        <v>2</v>
      </c>
      <c r="D7" s="749" t="s">
        <v>463</v>
      </c>
      <c r="E7" s="751">
        <v>1304</v>
      </c>
      <c r="F7" s="757"/>
    </row>
    <row r="8" spans="1:10" ht="17.25" customHeight="1" x14ac:dyDescent="0.2">
      <c r="B8" s="419"/>
      <c r="C8" s="750">
        <v>2</v>
      </c>
      <c r="D8" s="749" t="s">
        <v>464</v>
      </c>
      <c r="E8" s="751">
        <v>1449</v>
      </c>
      <c r="F8" s="757"/>
    </row>
    <row r="9" spans="1:10" ht="17.25" customHeight="1" x14ac:dyDescent="0.2">
      <c r="A9" s="748" t="s">
        <v>470</v>
      </c>
      <c r="B9" s="749" t="s">
        <v>471</v>
      </c>
      <c r="C9" s="750">
        <v>2</v>
      </c>
      <c r="D9" s="749" t="s">
        <v>463</v>
      </c>
      <c r="E9" s="751">
        <v>9000</v>
      </c>
      <c r="F9" s="757"/>
      <c r="G9" s="757"/>
      <c r="H9" s="757"/>
      <c r="I9" s="757"/>
      <c r="J9" s="757"/>
    </row>
    <row r="10" spans="1:10" ht="17.25" customHeight="1" x14ac:dyDescent="0.2">
      <c r="B10" s="749"/>
      <c r="C10" s="750">
        <v>2</v>
      </c>
      <c r="D10" s="749" t="s">
        <v>467</v>
      </c>
      <c r="E10" s="751">
        <v>931</v>
      </c>
      <c r="F10" s="757"/>
      <c r="G10" s="757"/>
      <c r="H10" s="757"/>
      <c r="I10" s="757"/>
      <c r="J10" s="757"/>
    </row>
    <row r="11" spans="1:10" ht="17.25" customHeight="1" x14ac:dyDescent="0.2">
      <c r="A11" s="748" t="s">
        <v>472</v>
      </c>
      <c r="B11" s="749" t="s">
        <v>473</v>
      </c>
      <c r="C11" s="750">
        <v>2</v>
      </c>
      <c r="D11" s="749" t="s">
        <v>463</v>
      </c>
      <c r="E11" s="751">
        <v>1015</v>
      </c>
      <c r="F11" s="757"/>
    </row>
    <row r="12" spans="1:10" ht="17.25" customHeight="1" x14ac:dyDescent="0.2">
      <c r="B12" s="749"/>
      <c r="C12" s="750">
        <v>2</v>
      </c>
      <c r="D12" s="749" t="s">
        <v>463</v>
      </c>
      <c r="E12" s="751">
        <v>1261</v>
      </c>
      <c r="F12" s="757"/>
    </row>
    <row r="13" spans="1:10" ht="17.25" customHeight="1" x14ac:dyDescent="0.2">
      <c r="B13" s="749"/>
      <c r="C13" s="750">
        <v>2</v>
      </c>
      <c r="D13" s="749" t="s">
        <v>467</v>
      </c>
      <c r="E13" s="751">
        <v>83</v>
      </c>
      <c r="F13" s="757"/>
    </row>
    <row r="14" spans="1:10" ht="17.25" customHeight="1" x14ac:dyDescent="0.2">
      <c r="A14" s="748" t="s">
        <v>474</v>
      </c>
      <c r="B14" s="749" t="s">
        <v>475</v>
      </c>
      <c r="C14" s="750">
        <v>2</v>
      </c>
      <c r="D14" s="749" t="s">
        <v>463</v>
      </c>
      <c r="E14" s="751">
        <v>89</v>
      </c>
      <c r="F14" s="757"/>
    </row>
    <row r="15" spans="1:10" ht="17.25" customHeight="1" x14ac:dyDescent="0.2">
      <c r="A15" s="748" t="s">
        <v>476</v>
      </c>
      <c r="B15" s="749" t="s">
        <v>477</v>
      </c>
      <c r="C15" s="750">
        <v>2</v>
      </c>
      <c r="D15" s="749" t="s">
        <v>463</v>
      </c>
      <c r="E15" s="751">
        <v>155</v>
      </c>
      <c r="F15" s="757"/>
    </row>
    <row r="16" spans="1:10" ht="17.25" customHeight="1" x14ac:dyDescent="0.2">
      <c r="A16" s="748" t="s">
        <v>478</v>
      </c>
      <c r="B16" s="749" t="s">
        <v>479</v>
      </c>
      <c r="C16" s="750">
        <v>2</v>
      </c>
      <c r="D16" s="749" t="s">
        <v>463</v>
      </c>
      <c r="E16" s="751">
        <v>2807</v>
      </c>
      <c r="F16" s="757"/>
    </row>
    <row r="17" spans="1:6" ht="17.25" customHeight="1" x14ac:dyDescent="0.2">
      <c r="A17" s="748" t="s">
        <v>480</v>
      </c>
      <c r="B17" s="749" t="s">
        <v>481</v>
      </c>
      <c r="C17" s="750">
        <v>2</v>
      </c>
      <c r="D17" s="749" t="s">
        <v>463</v>
      </c>
      <c r="E17" s="751">
        <v>1455</v>
      </c>
      <c r="F17" s="757"/>
    </row>
    <row r="18" spans="1:6" ht="17.25" customHeight="1" x14ac:dyDescent="0.2">
      <c r="B18" s="749"/>
      <c r="C18" s="750">
        <v>2</v>
      </c>
      <c r="D18" s="749" t="s">
        <v>467</v>
      </c>
      <c r="E18" s="751">
        <v>243</v>
      </c>
      <c r="F18" s="757"/>
    </row>
    <row r="19" spans="1:6" ht="17.25" customHeight="1" x14ac:dyDescent="0.2">
      <c r="B19" s="749"/>
      <c r="C19" s="750">
        <v>2</v>
      </c>
      <c r="D19" s="749" t="s">
        <v>464</v>
      </c>
      <c r="E19" s="751">
        <v>289</v>
      </c>
      <c r="F19" s="757"/>
    </row>
    <row r="20" spans="1:6" ht="17.25" customHeight="1" x14ac:dyDescent="0.2">
      <c r="A20" s="748" t="s">
        <v>482</v>
      </c>
      <c r="B20" s="749" t="s">
        <v>483</v>
      </c>
      <c r="C20" s="750">
        <v>2</v>
      </c>
      <c r="D20" s="749" t="s">
        <v>463</v>
      </c>
      <c r="E20" s="751">
        <v>1056</v>
      </c>
      <c r="F20" s="757"/>
    </row>
    <row r="21" spans="1:6" ht="17.25" customHeight="1" x14ac:dyDescent="0.2">
      <c r="B21" s="749"/>
      <c r="C21" s="750">
        <v>2</v>
      </c>
      <c r="D21" s="749" t="s">
        <v>467</v>
      </c>
      <c r="E21" s="751">
        <v>644</v>
      </c>
      <c r="F21" s="757"/>
    </row>
    <row r="22" spans="1:6" ht="17.25" customHeight="1" x14ac:dyDescent="0.2">
      <c r="B22" s="749"/>
      <c r="C22" s="750">
        <v>2</v>
      </c>
      <c r="D22" s="749" t="s">
        <v>464</v>
      </c>
      <c r="E22" s="751">
        <v>244</v>
      </c>
      <c r="F22" s="757"/>
    </row>
    <row r="23" spans="1:6" ht="17.25" customHeight="1" x14ac:dyDescent="0.2">
      <c r="A23" s="748" t="s">
        <v>80</v>
      </c>
      <c r="B23" s="749" t="s">
        <v>484</v>
      </c>
      <c r="C23" s="750">
        <v>2</v>
      </c>
      <c r="D23" s="749" t="s">
        <v>463</v>
      </c>
      <c r="E23" s="751">
        <v>1441</v>
      </c>
      <c r="F23" s="757"/>
    </row>
    <row r="24" spans="1:6" ht="17.25" customHeight="1" x14ac:dyDescent="0.2">
      <c r="B24" s="749"/>
      <c r="C24" s="750">
        <v>2</v>
      </c>
      <c r="D24" s="749" t="s">
        <v>467</v>
      </c>
      <c r="E24" s="751">
        <v>677</v>
      </c>
      <c r="F24" s="757"/>
    </row>
    <row r="25" spans="1:6" ht="17.25" customHeight="1" x14ac:dyDescent="0.2">
      <c r="B25" s="749"/>
      <c r="C25" s="750">
        <v>2</v>
      </c>
      <c r="D25" s="749" t="s">
        <v>464</v>
      </c>
      <c r="E25" s="751">
        <v>247</v>
      </c>
      <c r="F25" s="757"/>
    </row>
    <row r="26" spans="1:6" ht="17.25" customHeight="1" x14ac:dyDescent="0.2">
      <c r="A26" s="748" t="s">
        <v>81</v>
      </c>
      <c r="B26" s="749" t="s">
        <v>485</v>
      </c>
      <c r="C26" s="750">
        <v>2</v>
      </c>
      <c r="D26" s="749" t="s">
        <v>463</v>
      </c>
      <c r="E26" s="751">
        <v>1875</v>
      </c>
      <c r="F26" s="757"/>
    </row>
    <row r="27" spans="1:6" ht="17.25" customHeight="1" x14ac:dyDescent="0.2">
      <c r="B27" s="749"/>
      <c r="C27" s="750">
        <v>2</v>
      </c>
      <c r="D27" s="749" t="s">
        <v>464</v>
      </c>
      <c r="E27" s="751">
        <v>472</v>
      </c>
      <c r="F27" s="757"/>
    </row>
    <row r="28" spans="1:6" ht="17.25" customHeight="1" x14ac:dyDescent="0.2">
      <c r="A28" s="748" t="s">
        <v>486</v>
      </c>
      <c r="B28" s="749" t="s">
        <v>487</v>
      </c>
      <c r="C28" s="750">
        <v>2</v>
      </c>
      <c r="D28" s="749" t="s">
        <v>463</v>
      </c>
      <c r="E28" s="751">
        <v>1733</v>
      </c>
      <c r="F28" s="757"/>
    </row>
    <row r="29" spans="1:6" ht="17.25" customHeight="1" x14ac:dyDescent="0.2">
      <c r="B29" s="749"/>
      <c r="C29" s="750">
        <v>2</v>
      </c>
      <c r="D29" s="419" t="s">
        <v>464</v>
      </c>
      <c r="E29" s="751">
        <v>23</v>
      </c>
      <c r="F29" s="757"/>
    </row>
    <row r="30" spans="1:6" ht="17.25" customHeight="1" x14ac:dyDescent="0.2">
      <c r="A30" s="748" t="s">
        <v>488</v>
      </c>
      <c r="B30" s="749" t="s">
        <v>489</v>
      </c>
      <c r="C30" s="750">
        <v>2</v>
      </c>
      <c r="D30" s="419" t="s">
        <v>463</v>
      </c>
      <c r="E30" s="751">
        <v>967</v>
      </c>
      <c r="F30" s="757"/>
    </row>
    <row r="31" spans="1:6" ht="17.25" customHeight="1" x14ac:dyDescent="0.2">
      <c r="B31" s="749"/>
      <c r="C31" s="750">
        <v>2</v>
      </c>
      <c r="D31" s="419" t="s">
        <v>464</v>
      </c>
      <c r="E31" s="751">
        <v>199</v>
      </c>
      <c r="F31" s="757"/>
    </row>
    <row r="32" spans="1:6" ht="17.25" customHeight="1" x14ac:dyDescent="0.2">
      <c r="A32" s="748" t="s">
        <v>86</v>
      </c>
      <c r="B32" s="749" t="s">
        <v>490</v>
      </c>
      <c r="C32" s="750">
        <v>2</v>
      </c>
      <c r="D32" s="419" t="s">
        <v>463</v>
      </c>
      <c r="E32" s="751">
        <v>927</v>
      </c>
      <c r="F32" s="757"/>
    </row>
    <row r="33" spans="1:6" ht="17.25" customHeight="1" x14ac:dyDescent="0.2">
      <c r="B33" s="749"/>
      <c r="C33" s="750"/>
      <c r="D33" s="419" t="s">
        <v>464</v>
      </c>
      <c r="E33" s="751">
        <v>204</v>
      </c>
      <c r="F33" s="757"/>
    </row>
    <row r="34" spans="1:6" ht="17.25" customHeight="1" x14ac:dyDescent="0.2">
      <c r="A34" s="748" t="s">
        <v>87</v>
      </c>
      <c r="B34" s="749" t="s">
        <v>491</v>
      </c>
      <c r="C34" s="750">
        <v>2</v>
      </c>
      <c r="D34" s="419" t="s">
        <v>463</v>
      </c>
      <c r="E34" s="751">
        <v>2550</v>
      </c>
      <c r="F34" s="757"/>
    </row>
    <row r="35" spans="1:6" ht="17.25" customHeight="1" x14ac:dyDescent="0.2">
      <c r="B35" s="749"/>
      <c r="C35" s="750"/>
      <c r="D35" s="419" t="s">
        <v>464</v>
      </c>
      <c r="E35" s="751">
        <v>341</v>
      </c>
      <c r="F35" s="757"/>
    </row>
    <row r="36" spans="1:6" ht="17.25" customHeight="1" x14ac:dyDescent="0.2">
      <c r="A36" s="748" t="s">
        <v>492</v>
      </c>
      <c r="B36" s="419" t="s">
        <v>493</v>
      </c>
      <c r="C36" s="750">
        <v>1</v>
      </c>
      <c r="D36" s="419" t="s">
        <v>463</v>
      </c>
      <c r="E36" s="751">
        <v>1593</v>
      </c>
      <c r="F36" s="752"/>
    </row>
    <row r="37" spans="1:6" ht="17.25" customHeight="1" x14ac:dyDescent="0.2">
      <c r="A37" s="748" t="s">
        <v>494</v>
      </c>
      <c r="B37" s="749" t="s">
        <v>495</v>
      </c>
      <c r="C37" s="750">
        <v>2</v>
      </c>
      <c r="D37" s="419" t="s">
        <v>463</v>
      </c>
      <c r="E37" s="751">
        <v>2535</v>
      </c>
      <c r="F37" s="757"/>
    </row>
    <row r="38" spans="1:6" ht="17.25" customHeight="1" x14ac:dyDescent="0.2">
      <c r="A38" s="748" t="s">
        <v>496</v>
      </c>
      <c r="B38" s="749" t="s">
        <v>497</v>
      </c>
      <c r="C38" s="750">
        <v>2</v>
      </c>
      <c r="D38" s="419" t="s">
        <v>463</v>
      </c>
      <c r="E38" s="751">
        <v>3395.25</v>
      </c>
      <c r="F38" s="757"/>
    </row>
    <row r="39" spans="1:6" ht="17.25" customHeight="1" x14ac:dyDescent="0.2">
      <c r="A39" s="748" t="s">
        <v>498</v>
      </c>
      <c r="B39" s="749" t="s">
        <v>499</v>
      </c>
      <c r="C39" s="750">
        <v>2</v>
      </c>
      <c r="D39" s="419" t="s">
        <v>463</v>
      </c>
      <c r="E39" s="751">
        <v>2263</v>
      </c>
      <c r="F39" s="757"/>
    </row>
    <row r="40" spans="1:6" ht="17.25" customHeight="1" x14ac:dyDescent="0.2">
      <c r="B40" s="749"/>
      <c r="C40" s="750"/>
      <c r="D40" s="419" t="s">
        <v>467</v>
      </c>
      <c r="E40" s="751">
        <v>784</v>
      </c>
      <c r="F40" s="757"/>
    </row>
    <row r="41" spans="1:6" ht="17.25" customHeight="1" x14ac:dyDescent="0.2">
      <c r="B41" s="749"/>
      <c r="C41" s="750"/>
      <c r="D41" s="419" t="s">
        <v>464</v>
      </c>
      <c r="E41" s="751">
        <v>302</v>
      </c>
      <c r="F41" s="757"/>
    </row>
    <row r="42" spans="1:6" ht="17.25" customHeight="1" x14ac:dyDescent="0.2">
      <c r="A42" s="748" t="s">
        <v>500</v>
      </c>
      <c r="B42" s="749" t="s">
        <v>501</v>
      </c>
      <c r="C42" s="750">
        <v>2</v>
      </c>
      <c r="D42" s="419" t="s">
        <v>463</v>
      </c>
      <c r="E42" s="751">
        <v>1472</v>
      </c>
      <c r="F42" s="757"/>
    </row>
    <row r="43" spans="1:6" ht="17.25" customHeight="1" x14ac:dyDescent="0.2">
      <c r="B43" s="749"/>
      <c r="C43" s="750"/>
      <c r="D43" s="419" t="s">
        <v>467</v>
      </c>
      <c r="E43" s="751">
        <v>278</v>
      </c>
      <c r="F43" s="757"/>
    </row>
    <row r="44" spans="1:6" ht="17.25" customHeight="1" x14ac:dyDescent="0.2">
      <c r="B44" s="749"/>
      <c r="C44" s="750"/>
      <c r="D44" s="419" t="s">
        <v>464</v>
      </c>
      <c r="E44" s="751">
        <v>327</v>
      </c>
      <c r="F44" s="757"/>
    </row>
    <row r="45" spans="1:6" ht="17.25" customHeight="1" x14ac:dyDescent="0.2">
      <c r="A45" s="748" t="s">
        <v>502</v>
      </c>
      <c r="B45" s="749" t="s">
        <v>503</v>
      </c>
      <c r="C45" s="750">
        <v>1</v>
      </c>
      <c r="D45" s="750"/>
      <c r="E45" s="751">
        <v>2076.9499999999998</v>
      </c>
      <c r="F45" s="752"/>
    </row>
    <row r="46" spans="1:6" ht="17.25" customHeight="1" x14ac:dyDescent="0.2">
      <c r="A46" s="748" t="s">
        <v>504</v>
      </c>
      <c r="B46" s="749" t="s">
        <v>348</v>
      </c>
      <c r="C46" s="750">
        <v>2</v>
      </c>
      <c r="D46" s="419" t="s">
        <v>463</v>
      </c>
      <c r="E46" s="751">
        <v>741</v>
      </c>
      <c r="F46" s="757"/>
    </row>
    <row r="47" spans="1:6" ht="17.25" customHeight="1" x14ac:dyDescent="0.2">
      <c r="B47" s="749"/>
      <c r="C47" s="750"/>
      <c r="D47" s="419" t="s">
        <v>464</v>
      </c>
      <c r="E47" s="751">
        <v>1154</v>
      </c>
      <c r="F47" s="757"/>
    </row>
    <row r="48" spans="1:6" ht="17.25" customHeight="1" x14ac:dyDescent="0.2">
      <c r="A48" s="748" t="s">
        <v>505</v>
      </c>
      <c r="B48" s="749" t="s">
        <v>506</v>
      </c>
      <c r="C48" s="750">
        <v>1</v>
      </c>
      <c r="D48" s="419" t="s">
        <v>463</v>
      </c>
      <c r="E48" s="751">
        <v>1894.65</v>
      </c>
    </row>
    <row r="49" spans="1:5" ht="17.25" customHeight="1" x14ac:dyDescent="0.2">
      <c r="A49" s="748" t="s">
        <v>507</v>
      </c>
      <c r="B49" s="749" t="s">
        <v>508</v>
      </c>
      <c r="C49" s="750">
        <v>2</v>
      </c>
      <c r="D49" s="419" t="s">
        <v>463</v>
      </c>
      <c r="E49" s="751">
        <v>848</v>
      </c>
    </row>
    <row r="50" spans="1:5" ht="17.25" customHeight="1" x14ac:dyDescent="0.2">
      <c r="B50" s="749"/>
      <c r="C50" s="750"/>
      <c r="D50" s="419" t="s">
        <v>464</v>
      </c>
      <c r="E50" s="751">
        <v>387</v>
      </c>
    </row>
    <row r="51" spans="1:5" ht="17.25" customHeight="1" x14ac:dyDescent="0.2">
      <c r="A51" s="748" t="s">
        <v>509</v>
      </c>
      <c r="B51" s="749" t="s">
        <v>510</v>
      </c>
      <c r="C51" s="750">
        <v>1</v>
      </c>
      <c r="D51" s="750"/>
      <c r="E51" s="751">
        <v>1234.97</v>
      </c>
    </row>
    <row r="52" spans="1:5" ht="17.25" customHeight="1" x14ac:dyDescent="0.2">
      <c r="A52" s="748" t="s">
        <v>511</v>
      </c>
      <c r="B52" s="749" t="s">
        <v>512</v>
      </c>
      <c r="C52" s="750">
        <v>2</v>
      </c>
      <c r="D52" s="419" t="s">
        <v>463</v>
      </c>
      <c r="E52" s="751">
        <v>2361</v>
      </c>
    </row>
    <row r="53" spans="1:5" ht="17.25" customHeight="1" x14ac:dyDescent="0.2">
      <c r="B53" s="749"/>
      <c r="C53" s="750"/>
      <c r="D53" s="419" t="s">
        <v>464</v>
      </c>
      <c r="E53" s="751">
        <v>37</v>
      </c>
    </row>
    <row r="54" spans="1:5" ht="17.25" customHeight="1" x14ac:dyDescent="0.2">
      <c r="A54" s="748" t="s">
        <v>513</v>
      </c>
      <c r="B54" s="749" t="s">
        <v>514</v>
      </c>
      <c r="C54" s="750">
        <v>1</v>
      </c>
      <c r="D54" s="750"/>
      <c r="E54" s="751">
        <v>2398.5</v>
      </c>
    </row>
    <row r="55" spans="1:5" ht="17.25" customHeight="1" x14ac:dyDescent="0.2">
      <c r="A55" s="748" t="s">
        <v>515</v>
      </c>
      <c r="B55" s="749" t="s">
        <v>516</v>
      </c>
      <c r="C55" s="750">
        <v>2</v>
      </c>
      <c r="D55" s="750"/>
      <c r="E55" s="751">
        <v>1067.98</v>
      </c>
    </row>
    <row r="56" spans="1:5" ht="17.25" customHeight="1" x14ac:dyDescent="0.2">
      <c r="A56" s="748" t="s">
        <v>517</v>
      </c>
      <c r="B56" s="749" t="s">
        <v>518</v>
      </c>
      <c r="C56" s="750">
        <v>2</v>
      </c>
      <c r="D56" s="750"/>
      <c r="E56" s="751">
        <v>3500.1</v>
      </c>
    </row>
    <row r="57" spans="1:5" ht="17.25" customHeight="1" x14ac:dyDescent="0.2">
      <c r="A57" s="748" t="s">
        <v>519</v>
      </c>
      <c r="B57" s="749" t="s">
        <v>520</v>
      </c>
      <c r="C57" s="750">
        <v>1</v>
      </c>
      <c r="D57" s="750"/>
      <c r="E57" s="751">
        <v>3500.1</v>
      </c>
    </row>
    <row r="58" spans="1:5" ht="17.25" customHeight="1" x14ac:dyDescent="0.2">
      <c r="A58" s="748" t="s">
        <v>521</v>
      </c>
      <c r="B58" s="749" t="s">
        <v>522</v>
      </c>
      <c r="C58" s="750">
        <v>2</v>
      </c>
      <c r="D58" s="419" t="s">
        <v>463</v>
      </c>
      <c r="E58" s="751">
        <v>2877</v>
      </c>
    </row>
    <row r="59" spans="1:5" ht="17.25" customHeight="1" x14ac:dyDescent="0.2">
      <c r="B59" s="749"/>
      <c r="C59" s="750"/>
      <c r="D59" s="419" t="s">
        <v>467</v>
      </c>
      <c r="E59" s="751">
        <v>216</v>
      </c>
    </row>
    <row r="60" spans="1:5" ht="17.25" customHeight="1" x14ac:dyDescent="0.2">
      <c r="A60" s="748" t="s">
        <v>523</v>
      </c>
      <c r="B60" s="749" t="s">
        <v>524</v>
      </c>
      <c r="C60" s="750">
        <v>1</v>
      </c>
      <c r="D60" s="419" t="s">
        <v>463</v>
      </c>
      <c r="E60" s="751">
        <v>3093.39</v>
      </c>
    </row>
    <row r="61" spans="1:5" ht="17.25" customHeight="1" x14ac:dyDescent="0.2">
      <c r="A61" s="748" t="s">
        <v>525</v>
      </c>
      <c r="B61" s="749" t="s">
        <v>526</v>
      </c>
      <c r="C61" s="750">
        <v>2</v>
      </c>
      <c r="D61" s="419" t="s">
        <v>463</v>
      </c>
      <c r="E61" s="751">
        <v>2883</v>
      </c>
    </row>
    <row r="62" spans="1:5" ht="17.25" customHeight="1" x14ac:dyDescent="0.2">
      <c r="B62" s="749"/>
      <c r="C62" s="750"/>
      <c r="D62" s="419" t="s">
        <v>467</v>
      </c>
      <c r="E62" s="751">
        <v>546</v>
      </c>
    </row>
    <row r="63" spans="1:5" ht="17.25" customHeight="1" x14ac:dyDescent="0.2">
      <c r="A63" s="748" t="s">
        <v>527</v>
      </c>
      <c r="B63" s="749" t="s">
        <v>528</v>
      </c>
      <c r="C63" s="750">
        <v>1</v>
      </c>
      <c r="D63" s="750"/>
      <c r="E63" s="751">
        <v>3428.58</v>
      </c>
    </row>
    <row r="64" spans="1:5" ht="17.25" customHeight="1" x14ac:dyDescent="0.2">
      <c r="A64" s="748" t="s">
        <v>529</v>
      </c>
      <c r="B64" s="749" t="s">
        <v>530</v>
      </c>
      <c r="C64" s="750">
        <v>2</v>
      </c>
      <c r="D64" s="419" t="s">
        <v>463</v>
      </c>
      <c r="E64" s="751">
        <v>3378</v>
      </c>
    </row>
    <row r="65" spans="1:5" ht="17.25" customHeight="1" x14ac:dyDescent="0.2">
      <c r="B65" s="749"/>
      <c r="C65" s="750"/>
      <c r="D65" s="419" t="s">
        <v>467</v>
      </c>
      <c r="E65" s="751">
        <v>772</v>
      </c>
    </row>
    <row r="66" spans="1:5" ht="17.25" customHeight="1" x14ac:dyDescent="0.2">
      <c r="A66" s="748" t="s">
        <v>531</v>
      </c>
      <c r="B66" s="749" t="s">
        <v>532</v>
      </c>
      <c r="C66" s="750">
        <v>1</v>
      </c>
      <c r="D66" s="750"/>
      <c r="E66" s="751">
        <v>4150.6400000000003</v>
      </c>
    </row>
    <row r="67" spans="1:5" ht="17.25" customHeight="1" x14ac:dyDescent="0.2">
      <c r="A67" s="748" t="s">
        <v>533</v>
      </c>
      <c r="B67" s="749" t="s">
        <v>534</v>
      </c>
      <c r="C67" s="750">
        <v>2</v>
      </c>
      <c r="D67" s="419" t="s">
        <v>463</v>
      </c>
      <c r="E67" s="751">
        <v>3529</v>
      </c>
    </row>
    <row r="68" spans="1:5" ht="17.25" customHeight="1" x14ac:dyDescent="0.2">
      <c r="B68" s="749"/>
      <c r="C68" s="750"/>
      <c r="D68" s="419" t="s">
        <v>467</v>
      </c>
      <c r="E68" s="751">
        <v>828</v>
      </c>
    </row>
    <row r="69" spans="1:5" ht="17.25" customHeight="1" x14ac:dyDescent="0.2">
      <c r="A69" s="748" t="s">
        <v>535</v>
      </c>
      <c r="B69" s="749" t="s">
        <v>536</v>
      </c>
      <c r="C69" s="750">
        <v>1</v>
      </c>
      <c r="D69" s="750"/>
      <c r="E69" s="751">
        <v>4356.3900000000003</v>
      </c>
    </row>
    <row r="70" spans="1:5" ht="17.25" customHeight="1" x14ac:dyDescent="0.2">
      <c r="A70" s="748" t="s">
        <v>537</v>
      </c>
      <c r="B70" s="749" t="s">
        <v>538</v>
      </c>
      <c r="C70" s="750">
        <v>2</v>
      </c>
      <c r="D70" s="419" t="s">
        <v>463</v>
      </c>
      <c r="E70" s="751">
        <v>3368</v>
      </c>
    </row>
    <row r="71" spans="1:5" ht="17.25" customHeight="1" x14ac:dyDescent="0.2">
      <c r="B71" s="749"/>
      <c r="C71" s="750"/>
      <c r="D71" s="419" t="s">
        <v>467</v>
      </c>
      <c r="E71" s="751">
        <v>796</v>
      </c>
    </row>
    <row r="72" spans="1:5" ht="17.25" customHeight="1" x14ac:dyDescent="0.2">
      <c r="A72" s="748" t="s">
        <v>539</v>
      </c>
      <c r="B72" s="749" t="s">
        <v>540</v>
      </c>
      <c r="C72" s="750">
        <v>1</v>
      </c>
      <c r="D72" s="750"/>
      <c r="E72" s="751">
        <v>4163.76</v>
      </c>
    </row>
    <row r="73" spans="1:5" ht="17.25" customHeight="1" x14ac:dyDescent="0.2">
      <c r="A73" s="748" t="s">
        <v>541</v>
      </c>
      <c r="B73" s="749" t="s">
        <v>542</v>
      </c>
      <c r="C73" s="750">
        <v>2</v>
      </c>
      <c r="D73" s="419" t="s">
        <v>463</v>
      </c>
      <c r="E73" s="751">
        <v>3634</v>
      </c>
    </row>
    <row r="74" spans="1:5" ht="17.25" customHeight="1" x14ac:dyDescent="0.2">
      <c r="B74" s="749"/>
      <c r="C74" s="750"/>
      <c r="D74" s="419" t="s">
        <v>467</v>
      </c>
      <c r="E74" s="751">
        <v>737</v>
      </c>
    </row>
    <row r="75" spans="1:5" ht="17.25" customHeight="1" x14ac:dyDescent="0.2">
      <c r="A75" s="748" t="s">
        <v>543</v>
      </c>
      <c r="B75" s="749" t="s">
        <v>544</v>
      </c>
      <c r="C75" s="750">
        <v>1</v>
      </c>
      <c r="D75" s="750"/>
      <c r="E75" s="751">
        <v>4370.08</v>
      </c>
    </row>
    <row r="76" spans="1:5" ht="17.25" customHeight="1" x14ac:dyDescent="0.2">
      <c r="A76" s="748" t="s">
        <v>545</v>
      </c>
      <c r="B76" s="749" t="s">
        <v>546</v>
      </c>
      <c r="C76" s="750">
        <v>2</v>
      </c>
      <c r="D76" s="419" t="s">
        <v>463</v>
      </c>
      <c r="E76" s="751">
        <v>3558</v>
      </c>
    </row>
    <row r="77" spans="1:5" ht="17.25" customHeight="1" x14ac:dyDescent="0.2">
      <c r="B77" s="749"/>
      <c r="C77" s="750"/>
      <c r="D77" s="419" t="s">
        <v>467</v>
      </c>
      <c r="E77" s="751">
        <v>332</v>
      </c>
    </row>
    <row r="78" spans="1:5" ht="17.25" customHeight="1" x14ac:dyDescent="0.2">
      <c r="A78" s="748" t="s">
        <v>547</v>
      </c>
      <c r="B78" s="749" t="s">
        <v>548</v>
      </c>
      <c r="C78" s="750">
        <v>1</v>
      </c>
      <c r="D78" s="750"/>
      <c r="E78" s="751">
        <v>3890.6</v>
      </c>
    </row>
    <row r="79" spans="1:5" ht="17.25" customHeight="1" x14ac:dyDescent="0.2">
      <c r="A79" s="748" t="s">
        <v>549</v>
      </c>
      <c r="B79" s="749" t="s">
        <v>550</v>
      </c>
      <c r="C79" s="750">
        <v>2</v>
      </c>
      <c r="D79" s="419" t="s">
        <v>463</v>
      </c>
      <c r="E79" s="751">
        <v>1642</v>
      </c>
    </row>
    <row r="80" spans="1:5" ht="17.25" customHeight="1" x14ac:dyDescent="0.2">
      <c r="B80" s="749"/>
      <c r="C80" s="750"/>
      <c r="D80" s="419" t="s">
        <v>467</v>
      </c>
      <c r="E80" s="751">
        <v>342</v>
      </c>
    </row>
    <row r="81" spans="1:6" ht="17.25" customHeight="1" x14ac:dyDescent="0.2">
      <c r="A81" s="748" t="s">
        <v>551</v>
      </c>
      <c r="B81" s="749" t="s">
        <v>552</v>
      </c>
      <c r="C81" s="750">
        <v>1</v>
      </c>
      <c r="D81" s="750"/>
      <c r="E81" s="751">
        <v>1984.46</v>
      </c>
    </row>
    <row r="82" spans="1:6" ht="17.25" customHeight="1" x14ac:dyDescent="0.2">
      <c r="A82" s="748" t="s">
        <v>553</v>
      </c>
      <c r="B82" s="749" t="s">
        <v>554</v>
      </c>
      <c r="C82" s="750">
        <v>2</v>
      </c>
      <c r="D82" s="419" t="s">
        <v>463</v>
      </c>
      <c r="E82" s="751">
        <v>2117.6799999999998</v>
      </c>
    </row>
    <row r="83" spans="1:6" ht="17.25" customHeight="1" x14ac:dyDescent="0.2">
      <c r="A83" s="748" t="s">
        <v>555</v>
      </c>
      <c r="B83" s="749" t="s">
        <v>556</v>
      </c>
      <c r="C83" s="750">
        <v>1</v>
      </c>
      <c r="D83" s="750"/>
      <c r="E83" s="751">
        <v>2117.6799999999998</v>
      </c>
    </row>
    <row r="84" spans="1:6" ht="17.25" customHeight="1" x14ac:dyDescent="0.2">
      <c r="A84" s="748" t="s">
        <v>557</v>
      </c>
      <c r="B84" s="749" t="s">
        <v>558</v>
      </c>
      <c r="C84" s="750">
        <v>2</v>
      </c>
      <c r="D84" s="419" t="s">
        <v>463</v>
      </c>
      <c r="E84" s="751">
        <v>5073.41</v>
      </c>
    </row>
    <row r="85" spans="1:6" ht="17.25" customHeight="1" x14ac:dyDescent="0.2">
      <c r="A85" s="748" t="s">
        <v>559</v>
      </c>
      <c r="B85" s="749" t="s">
        <v>560</v>
      </c>
      <c r="C85" s="750">
        <v>1</v>
      </c>
      <c r="D85" s="750"/>
      <c r="E85" s="751">
        <v>846.81</v>
      </c>
    </row>
    <row r="86" spans="1:6" ht="17.25" customHeight="1" x14ac:dyDescent="0.2">
      <c r="A86" s="748" t="s">
        <v>561</v>
      </c>
      <c r="B86" s="749" t="s">
        <v>562</v>
      </c>
      <c r="C86" s="750">
        <v>2</v>
      </c>
      <c r="D86" s="419" t="s">
        <v>463</v>
      </c>
      <c r="E86" s="751">
        <v>846.81</v>
      </c>
      <c r="F86" s="757"/>
    </row>
    <row r="87" spans="1:6" ht="17.25" customHeight="1" x14ac:dyDescent="0.2">
      <c r="A87" s="748" t="s">
        <v>563</v>
      </c>
      <c r="B87" s="749" t="s">
        <v>564</v>
      </c>
      <c r="C87" s="750">
        <v>2</v>
      </c>
      <c r="D87" s="419" t="s">
        <v>463</v>
      </c>
      <c r="E87" s="751">
        <v>8565</v>
      </c>
      <c r="F87" s="757"/>
    </row>
    <row r="88" spans="1:6" ht="17.25" customHeight="1" x14ac:dyDescent="0.2">
      <c r="B88" s="749"/>
      <c r="C88" s="750"/>
      <c r="D88" s="419" t="s">
        <v>467</v>
      </c>
      <c r="E88" s="751">
        <v>206</v>
      </c>
      <c r="F88" s="757"/>
    </row>
    <row r="89" spans="1:6" ht="17.25" customHeight="1" x14ac:dyDescent="0.2">
      <c r="B89" s="749"/>
      <c r="C89" s="750"/>
      <c r="D89" s="419" t="s">
        <v>464</v>
      </c>
      <c r="E89" s="751">
        <v>229</v>
      </c>
      <c r="F89" s="757"/>
    </row>
    <row r="90" spans="1:6" ht="17.25" customHeight="1" x14ac:dyDescent="0.2">
      <c r="A90" s="748" t="s">
        <v>565</v>
      </c>
      <c r="B90" s="749" t="s">
        <v>566</v>
      </c>
      <c r="C90" s="750">
        <v>2</v>
      </c>
      <c r="D90" s="419" t="s">
        <v>463</v>
      </c>
      <c r="E90" s="751">
        <v>6598</v>
      </c>
    </row>
    <row r="91" spans="1:6" ht="17.25" customHeight="1" x14ac:dyDescent="0.2">
      <c r="B91" s="749"/>
      <c r="C91" s="750"/>
      <c r="D91" s="419" t="s">
        <v>467</v>
      </c>
      <c r="E91" s="751">
        <v>4716</v>
      </c>
    </row>
    <row r="92" spans="1:6" ht="17.25" customHeight="1" x14ac:dyDescent="0.2">
      <c r="A92" s="748" t="s">
        <v>567</v>
      </c>
      <c r="B92" s="749" t="s">
        <v>568</v>
      </c>
      <c r="C92" s="750">
        <v>2</v>
      </c>
      <c r="D92" s="419" t="s">
        <v>463</v>
      </c>
      <c r="E92" s="751">
        <v>4712</v>
      </c>
    </row>
    <row r="93" spans="1:6" ht="17.25" customHeight="1" x14ac:dyDescent="0.2">
      <c r="B93" s="749"/>
      <c r="C93" s="750"/>
      <c r="D93" s="419" t="s">
        <v>464</v>
      </c>
      <c r="E93" s="751">
        <v>1178</v>
      </c>
    </row>
    <row r="94" spans="1:6" ht="17.25" customHeight="1" x14ac:dyDescent="0.2">
      <c r="A94" s="748" t="s">
        <v>569</v>
      </c>
      <c r="B94" s="749" t="s">
        <v>570</v>
      </c>
      <c r="C94" s="750">
        <v>1</v>
      </c>
      <c r="D94" s="419" t="s">
        <v>463</v>
      </c>
      <c r="E94" s="751">
        <v>13574</v>
      </c>
    </row>
    <row r="95" spans="1:6" ht="17.25" customHeight="1" x14ac:dyDescent="0.2">
      <c r="B95" s="749"/>
      <c r="C95" s="750"/>
      <c r="D95" s="419" t="s">
        <v>464</v>
      </c>
      <c r="E95" s="751">
        <v>327</v>
      </c>
    </row>
    <row r="96" spans="1:6" ht="17.25" customHeight="1" x14ac:dyDescent="0.2">
      <c r="A96" s="748" t="s">
        <v>571</v>
      </c>
      <c r="B96" s="749" t="s">
        <v>572</v>
      </c>
      <c r="C96" s="750">
        <v>2</v>
      </c>
      <c r="D96" s="419" t="s">
        <v>463</v>
      </c>
      <c r="E96" s="751">
        <v>3630</v>
      </c>
    </row>
    <row r="97" spans="1:6" ht="17.25" customHeight="1" x14ac:dyDescent="0.2">
      <c r="A97" s="748" t="s">
        <v>573</v>
      </c>
      <c r="B97" s="749" t="s">
        <v>574</v>
      </c>
      <c r="C97" s="750">
        <v>2</v>
      </c>
      <c r="D97" s="419" t="s">
        <v>463</v>
      </c>
      <c r="E97" s="751">
        <v>4921</v>
      </c>
    </row>
    <row r="98" spans="1:6" ht="17.25" customHeight="1" x14ac:dyDescent="0.2">
      <c r="A98" s="748" t="s">
        <v>575</v>
      </c>
      <c r="B98" s="749" t="s">
        <v>576</v>
      </c>
      <c r="C98" s="750">
        <v>2</v>
      </c>
      <c r="D98" s="419" t="s">
        <v>463</v>
      </c>
      <c r="E98" s="751">
        <v>6368</v>
      </c>
    </row>
    <row r="99" spans="1:6" ht="17.25" customHeight="1" x14ac:dyDescent="0.2">
      <c r="A99" s="748" t="s">
        <v>577</v>
      </c>
      <c r="B99" s="749" t="s">
        <v>578</v>
      </c>
      <c r="C99" s="750"/>
      <c r="D99" s="419" t="s">
        <v>463</v>
      </c>
      <c r="E99" s="751">
        <v>3562</v>
      </c>
    </row>
    <row r="100" spans="1:6" ht="17.25" customHeight="1" x14ac:dyDescent="0.2">
      <c r="B100" s="749"/>
      <c r="C100" s="750"/>
      <c r="D100" s="419" t="s">
        <v>467</v>
      </c>
      <c r="E100" s="751">
        <v>2005</v>
      </c>
    </row>
    <row r="101" spans="1:6" ht="17.25" customHeight="1" x14ac:dyDescent="0.2">
      <c r="A101" s="748" t="s">
        <v>579</v>
      </c>
      <c r="B101" s="749" t="s">
        <v>580</v>
      </c>
      <c r="C101" s="750"/>
      <c r="D101" s="419" t="s">
        <v>463</v>
      </c>
      <c r="E101" s="751">
        <v>6215</v>
      </c>
    </row>
    <row r="102" spans="1:6" ht="17.25" customHeight="1" x14ac:dyDescent="0.2">
      <c r="B102" s="749"/>
      <c r="C102" s="750"/>
      <c r="D102" s="419" t="s">
        <v>467</v>
      </c>
      <c r="E102" s="751">
        <v>864</v>
      </c>
    </row>
    <row r="103" spans="1:6" s="753" customFormat="1" ht="17.25" customHeight="1" x14ac:dyDescent="0.2">
      <c r="A103" s="748" t="s">
        <v>581</v>
      </c>
      <c r="B103" s="749" t="s">
        <v>582</v>
      </c>
      <c r="C103" s="750">
        <v>2</v>
      </c>
      <c r="D103" s="419" t="s">
        <v>463</v>
      </c>
      <c r="E103" s="751">
        <v>3369</v>
      </c>
      <c r="F103" s="419"/>
    </row>
    <row r="104" spans="1:6" s="753" customFormat="1" ht="17.25" customHeight="1" x14ac:dyDescent="0.2">
      <c r="A104" s="748"/>
      <c r="B104" s="749"/>
      <c r="C104" s="750"/>
      <c r="D104" s="419" t="s">
        <v>467</v>
      </c>
      <c r="E104" s="751">
        <v>787</v>
      </c>
      <c r="F104" s="419"/>
    </row>
    <row r="105" spans="1:6" s="753" customFormat="1" ht="17.25" customHeight="1" x14ac:dyDescent="0.2">
      <c r="A105" s="748" t="s">
        <v>583</v>
      </c>
      <c r="B105" s="749" t="s">
        <v>584</v>
      </c>
      <c r="C105" s="750">
        <v>2</v>
      </c>
      <c r="D105" s="419" t="s">
        <v>463</v>
      </c>
      <c r="E105" s="751">
        <v>335</v>
      </c>
      <c r="F105" s="419"/>
    </row>
    <row r="106" spans="1:6" s="753" customFormat="1" ht="17.25" customHeight="1" x14ac:dyDescent="0.2">
      <c r="A106" s="748" t="s">
        <v>585</v>
      </c>
      <c r="B106" s="749" t="s">
        <v>586</v>
      </c>
      <c r="C106" s="750">
        <v>2</v>
      </c>
      <c r="D106" s="419" t="s">
        <v>463</v>
      </c>
      <c r="E106" s="751">
        <v>441</v>
      </c>
      <c r="F106" s="419"/>
    </row>
    <row r="107" spans="1:6" s="753" customFormat="1" ht="17.25" customHeight="1" x14ac:dyDescent="0.2">
      <c r="A107" s="748" t="s">
        <v>587</v>
      </c>
      <c r="B107" s="749" t="s">
        <v>588</v>
      </c>
      <c r="C107" s="750"/>
      <c r="D107" s="419" t="s">
        <v>463</v>
      </c>
      <c r="E107" s="751">
        <v>5575</v>
      </c>
      <c r="F107" s="419"/>
    </row>
    <row r="108" spans="1:6" s="753" customFormat="1" ht="17.25" customHeight="1" x14ac:dyDescent="0.2">
      <c r="A108" s="748"/>
      <c r="B108" s="749"/>
      <c r="C108" s="750"/>
      <c r="D108" s="419" t="s">
        <v>467</v>
      </c>
      <c r="E108" s="751">
        <v>711</v>
      </c>
      <c r="F108" s="419"/>
    </row>
    <row r="109" spans="1:6" s="753" customFormat="1" ht="17.25" customHeight="1" x14ac:dyDescent="0.2">
      <c r="A109" s="748" t="s">
        <v>589</v>
      </c>
      <c r="B109" s="749" t="s">
        <v>590</v>
      </c>
      <c r="C109" s="750"/>
      <c r="D109" s="419" t="s">
        <v>591</v>
      </c>
      <c r="E109" s="751">
        <v>358</v>
      </c>
      <c r="F109" s="419"/>
    </row>
    <row r="110" spans="1:6" s="753" customFormat="1" ht="17.25" customHeight="1" x14ac:dyDescent="0.2">
      <c r="A110" s="748"/>
      <c r="B110" s="749"/>
      <c r="C110" s="750"/>
      <c r="D110" s="419" t="s">
        <v>463</v>
      </c>
      <c r="E110" s="751">
        <v>1796</v>
      </c>
      <c r="F110" s="419"/>
    </row>
    <row r="111" spans="1:6" s="753" customFormat="1" ht="17.25" customHeight="1" x14ac:dyDescent="0.2">
      <c r="A111" s="748"/>
      <c r="B111" s="749"/>
      <c r="C111" s="750"/>
      <c r="D111" s="419" t="s">
        <v>463</v>
      </c>
      <c r="E111" s="751">
        <v>5974</v>
      </c>
      <c r="F111" s="419"/>
    </row>
    <row r="112" spans="1:6" s="753" customFormat="1" ht="17.25" customHeight="1" x14ac:dyDescent="0.2">
      <c r="A112" s="748"/>
      <c r="B112" s="749"/>
      <c r="C112" s="750"/>
      <c r="D112" s="419" t="s">
        <v>464</v>
      </c>
      <c r="E112" s="751">
        <v>583</v>
      </c>
      <c r="F112" s="419"/>
    </row>
    <row r="113" spans="1:6" s="753" customFormat="1" ht="17.25" customHeight="1" x14ac:dyDescent="0.2">
      <c r="A113" s="748" t="s">
        <v>592</v>
      </c>
      <c r="B113" s="749" t="s">
        <v>593</v>
      </c>
      <c r="C113" s="750"/>
      <c r="D113" s="419" t="s">
        <v>463</v>
      </c>
      <c r="E113" s="751">
        <v>1283</v>
      </c>
      <c r="F113" s="419"/>
    </row>
    <row r="114" spans="1:6" s="753" customFormat="1" ht="17.25" customHeight="1" x14ac:dyDescent="0.2">
      <c r="A114" s="748" t="s">
        <v>594</v>
      </c>
      <c r="B114" s="749" t="s">
        <v>595</v>
      </c>
      <c r="C114" s="750"/>
      <c r="D114" s="419" t="s">
        <v>463</v>
      </c>
      <c r="E114" s="751">
        <v>702</v>
      </c>
      <c r="F114" s="757"/>
    </row>
    <row r="115" spans="1:6" s="753" customFormat="1" ht="17.25" customHeight="1" x14ac:dyDescent="0.2">
      <c r="A115" s="748" t="s">
        <v>596</v>
      </c>
      <c r="B115" s="749" t="s">
        <v>597</v>
      </c>
      <c r="C115" s="750"/>
      <c r="D115" s="419" t="s">
        <v>463</v>
      </c>
      <c r="E115" s="751">
        <v>863</v>
      </c>
      <c r="F115" s="757"/>
    </row>
    <row r="116" spans="1:6" s="753" customFormat="1" ht="17.25" customHeight="1" x14ac:dyDescent="0.2">
      <c r="A116" s="748"/>
      <c r="B116" s="749"/>
      <c r="C116" s="750"/>
      <c r="D116" s="419" t="s">
        <v>467</v>
      </c>
      <c r="E116" s="751">
        <v>459</v>
      </c>
      <c r="F116" s="757"/>
    </row>
    <row r="117" spans="1:6" s="753" customFormat="1" ht="17.25" customHeight="1" x14ac:dyDescent="0.2">
      <c r="A117" s="748" t="s">
        <v>598</v>
      </c>
      <c r="B117" s="749" t="s">
        <v>599</v>
      </c>
      <c r="C117" s="750"/>
      <c r="D117" s="419" t="s">
        <v>463</v>
      </c>
      <c r="E117" s="751">
        <v>1143</v>
      </c>
      <c r="F117" s="757"/>
    </row>
    <row r="118" spans="1:6" s="753" customFormat="1" ht="17.25" customHeight="1" x14ac:dyDescent="0.2">
      <c r="A118" s="748"/>
      <c r="B118" s="749"/>
      <c r="C118" s="750"/>
      <c r="D118" s="419" t="s">
        <v>464</v>
      </c>
      <c r="E118" s="751">
        <v>116</v>
      </c>
      <c r="F118" s="757"/>
    </row>
    <row r="119" spans="1:6" s="753" customFormat="1" ht="17.25" customHeight="1" x14ac:dyDescent="0.2">
      <c r="A119" s="748" t="s">
        <v>600</v>
      </c>
      <c r="B119" s="749" t="s">
        <v>601</v>
      </c>
      <c r="C119" s="750">
        <v>1</v>
      </c>
      <c r="D119" s="419" t="s">
        <v>463</v>
      </c>
      <c r="E119" s="751">
        <v>1813</v>
      </c>
      <c r="F119" s="757"/>
    </row>
    <row r="120" spans="1:6" s="753" customFormat="1" ht="17.25" customHeight="1" x14ac:dyDescent="0.2">
      <c r="A120" s="748"/>
      <c r="B120" s="749"/>
      <c r="C120" s="750"/>
      <c r="D120" s="419" t="s">
        <v>467</v>
      </c>
      <c r="E120" s="751">
        <v>412</v>
      </c>
      <c r="F120" s="757"/>
    </row>
    <row r="121" spans="1:6" s="753" customFormat="1" ht="17.25" customHeight="1" x14ac:dyDescent="0.2">
      <c r="A121" s="748" t="s">
        <v>602</v>
      </c>
      <c r="B121" s="749" t="s">
        <v>603</v>
      </c>
      <c r="C121" s="750">
        <v>1</v>
      </c>
      <c r="D121" s="419" t="s">
        <v>463</v>
      </c>
      <c r="E121" s="751">
        <v>1935</v>
      </c>
      <c r="F121" s="757"/>
    </row>
    <row r="122" spans="1:6" s="753" customFormat="1" ht="17.25" customHeight="1" x14ac:dyDescent="0.2">
      <c r="A122" s="748"/>
      <c r="B122" s="749"/>
      <c r="C122" s="750"/>
      <c r="D122" s="419" t="s">
        <v>467</v>
      </c>
      <c r="E122" s="751">
        <v>1797</v>
      </c>
      <c r="F122" s="757"/>
    </row>
    <row r="123" spans="1:6" s="753" customFormat="1" ht="17.25" customHeight="1" x14ac:dyDescent="0.2">
      <c r="A123" s="748" t="s">
        <v>604</v>
      </c>
      <c r="B123" s="749" t="s">
        <v>605</v>
      </c>
      <c r="C123" s="750">
        <v>1</v>
      </c>
      <c r="D123" s="419" t="s">
        <v>463</v>
      </c>
      <c r="E123" s="751">
        <v>959</v>
      </c>
      <c r="F123" s="757"/>
    </row>
    <row r="124" spans="1:6" s="753" customFormat="1" ht="17.25" customHeight="1" x14ac:dyDescent="0.2">
      <c r="A124" s="748"/>
      <c r="B124" s="749"/>
      <c r="C124" s="750"/>
      <c r="D124" s="419" t="s">
        <v>464</v>
      </c>
      <c r="E124" s="751">
        <v>21</v>
      </c>
      <c r="F124" s="757"/>
    </row>
    <row r="125" spans="1:6" s="753" customFormat="1" ht="17.25" customHeight="1" x14ac:dyDescent="0.2">
      <c r="A125" s="748" t="s">
        <v>606</v>
      </c>
      <c r="B125" s="749" t="s">
        <v>607</v>
      </c>
      <c r="C125" s="750">
        <v>1</v>
      </c>
      <c r="D125" s="419" t="s">
        <v>463</v>
      </c>
      <c r="E125" s="751">
        <v>1067</v>
      </c>
      <c r="F125" s="757"/>
    </row>
    <row r="126" spans="1:6" s="753" customFormat="1" ht="17.25" customHeight="1" x14ac:dyDescent="0.2">
      <c r="A126" s="748"/>
      <c r="B126" s="749"/>
      <c r="C126" s="750"/>
      <c r="D126" s="419" t="s">
        <v>464</v>
      </c>
      <c r="E126" s="751">
        <v>334</v>
      </c>
      <c r="F126" s="757"/>
    </row>
    <row r="127" spans="1:6" s="753" customFormat="1" ht="17.25" customHeight="1" x14ac:dyDescent="0.2">
      <c r="A127" s="748" t="s">
        <v>608</v>
      </c>
      <c r="B127" s="749" t="s">
        <v>609</v>
      </c>
      <c r="C127" s="750">
        <v>1</v>
      </c>
      <c r="D127" s="419" t="s">
        <v>463</v>
      </c>
      <c r="E127" s="751">
        <v>476</v>
      </c>
      <c r="F127" s="757"/>
    </row>
    <row r="128" spans="1:6" s="753" customFormat="1" ht="17.25" customHeight="1" x14ac:dyDescent="0.2">
      <c r="A128" s="748"/>
      <c r="B128" s="749"/>
      <c r="C128" s="750"/>
      <c r="D128" s="419" t="s">
        <v>464</v>
      </c>
      <c r="E128" s="751">
        <v>133</v>
      </c>
      <c r="F128" s="757"/>
    </row>
    <row r="129" spans="1:6" s="753" customFormat="1" ht="17.25" customHeight="1" x14ac:dyDescent="0.2">
      <c r="A129" s="748" t="s">
        <v>610</v>
      </c>
      <c r="B129" s="749" t="s">
        <v>611</v>
      </c>
      <c r="C129" s="750"/>
      <c r="D129" s="419" t="s">
        <v>463</v>
      </c>
      <c r="E129" s="751">
        <v>3162</v>
      </c>
      <c r="F129" s="419"/>
    </row>
    <row r="130" spans="1:6" s="753" customFormat="1" ht="17.25" customHeight="1" x14ac:dyDescent="0.2">
      <c r="A130" s="748" t="s">
        <v>612</v>
      </c>
      <c r="B130" s="749" t="s">
        <v>613</v>
      </c>
      <c r="C130" s="750">
        <v>1</v>
      </c>
      <c r="D130" s="419" t="s">
        <v>463</v>
      </c>
      <c r="E130" s="751">
        <v>1017</v>
      </c>
      <c r="F130" s="757"/>
    </row>
    <row r="131" spans="1:6" ht="17.25" customHeight="1" x14ac:dyDescent="0.2">
      <c r="A131" s="748" t="s">
        <v>614</v>
      </c>
      <c r="B131" s="749" t="s">
        <v>615</v>
      </c>
      <c r="C131" s="750">
        <v>1</v>
      </c>
      <c r="D131" s="419" t="s">
        <v>463</v>
      </c>
      <c r="E131" s="751">
        <v>493</v>
      </c>
      <c r="F131" s="757"/>
    </row>
    <row r="132" spans="1:6" ht="17.25" customHeight="1" x14ac:dyDescent="0.2">
      <c r="A132" s="748" t="s">
        <v>616</v>
      </c>
      <c r="B132" s="749" t="s">
        <v>617</v>
      </c>
      <c r="C132" s="750">
        <v>1</v>
      </c>
      <c r="D132" s="419" t="s">
        <v>463</v>
      </c>
      <c r="E132" s="751">
        <v>680</v>
      </c>
      <c r="F132" s="757"/>
    </row>
    <row r="133" spans="1:6" ht="17.25" customHeight="1" x14ac:dyDescent="0.2">
      <c r="A133" s="748" t="s">
        <v>618</v>
      </c>
      <c r="B133" s="749" t="s">
        <v>619</v>
      </c>
      <c r="C133" s="750">
        <v>1</v>
      </c>
      <c r="D133" s="419" t="s">
        <v>463</v>
      </c>
      <c r="E133" s="751">
        <v>1648</v>
      </c>
      <c r="F133" s="757"/>
    </row>
    <row r="134" spans="1:6" ht="17.25" customHeight="1" x14ac:dyDescent="0.2">
      <c r="A134" s="748" t="s">
        <v>620</v>
      </c>
      <c r="B134" s="749" t="s">
        <v>621</v>
      </c>
      <c r="C134" s="750">
        <v>2</v>
      </c>
      <c r="D134" s="419" t="s">
        <v>463</v>
      </c>
      <c r="E134" s="751">
        <v>1201</v>
      </c>
      <c r="F134" s="757"/>
    </row>
    <row r="135" spans="1:6" ht="17.25" customHeight="1" x14ac:dyDescent="0.2">
      <c r="B135" s="749"/>
      <c r="C135" s="750"/>
      <c r="D135" s="419" t="s">
        <v>467</v>
      </c>
      <c r="E135" s="751">
        <v>860</v>
      </c>
      <c r="F135" s="757"/>
    </row>
    <row r="136" spans="1:6" ht="17.25" customHeight="1" x14ac:dyDescent="0.2">
      <c r="A136" s="748" t="s">
        <v>622</v>
      </c>
      <c r="B136" s="749" t="s">
        <v>623</v>
      </c>
      <c r="C136" s="750"/>
      <c r="D136" s="419" t="s">
        <v>463</v>
      </c>
      <c r="E136" s="751">
        <v>1646</v>
      </c>
      <c r="F136" s="757"/>
    </row>
    <row r="137" spans="1:6" ht="17.25" customHeight="1" x14ac:dyDescent="0.2">
      <c r="B137" s="749"/>
      <c r="C137" s="750"/>
      <c r="D137" s="419" t="s">
        <v>467</v>
      </c>
      <c r="E137" s="751">
        <v>1766</v>
      </c>
      <c r="F137" s="757"/>
    </row>
    <row r="138" spans="1:6" ht="17.25" customHeight="1" x14ac:dyDescent="0.2">
      <c r="A138" s="748" t="s">
        <v>624</v>
      </c>
      <c r="B138" s="749" t="s">
        <v>625</v>
      </c>
      <c r="C138" s="750"/>
      <c r="D138" s="419" t="s">
        <v>463</v>
      </c>
      <c r="E138" s="751">
        <v>3198</v>
      </c>
    </row>
    <row r="139" spans="1:6" ht="17.25" customHeight="1" x14ac:dyDescent="0.2">
      <c r="B139" s="749"/>
      <c r="C139" s="750"/>
      <c r="D139" s="419" t="s">
        <v>467</v>
      </c>
      <c r="E139" s="751">
        <v>3460</v>
      </c>
    </row>
    <row r="140" spans="1:6" ht="17.25" customHeight="1" x14ac:dyDescent="0.2">
      <c r="A140" s="748" t="s">
        <v>626</v>
      </c>
      <c r="B140" s="749" t="s">
        <v>627</v>
      </c>
      <c r="C140" s="750">
        <v>2</v>
      </c>
      <c r="D140" s="419" t="s">
        <v>463</v>
      </c>
      <c r="E140" s="751">
        <v>3406</v>
      </c>
      <c r="F140" s="757"/>
    </row>
    <row r="141" spans="1:6" ht="17.25" customHeight="1" x14ac:dyDescent="0.2">
      <c r="A141" s="748" t="s">
        <v>628</v>
      </c>
      <c r="B141" s="749" t="s">
        <v>629</v>
      </c>
      <c r="C141" s="750"/>
      <c r="D141" s="419" t="s">
        <v>463</v>
      </c>
      <c r="E141" s="751">
        <v>3209</v>
      </c>
    </row>
    <row r="142" spans="1:6" ht="17.25" customHeight="1" x14ac:dyDescent="0.2">
      <c r="B142" s="749"/>
      <c r="C142" s="750"/>
      <c r="D142" s="419" t="s">
        <v>467</v>
      </c>
      <c r="E142" s="751">
        <v>3738</v>
      </c>
    </row>
    <row r="143" spans="1:6" ht="17.25" customHeight="1" x14ac:dyDescent="0.2">
      <c r="A143" s="748" t="s">
        <v>630</v>
      </c>
      <c r="B143" s="749" t="s">
        <v>631</v>
      </c>
      <c r="C143" s="750">
        <v>2</v>
      </c>
      <c r="D143" s="419" t="s">
        <v>463</v>
      </c>
      <c r="E143" s="751">
        <v>1253</v>
      </c>
      <c r="F143" s="757"/>
    </row>
    <row r="144" spans="1:6" ht="17.25" customHeight="1" x14ac:dyDescent="0.2">
      <c r="B144" s="749"/>
      <c r="C144" s="750"/>
      <c r="D144" s="419" t="s">
        <v>467</v>
      </c>
      <c r="E144" s="751">
        <v>874</v>
      </c>
      <c r="F144" s="757"/>
    </row>
    <row r="145" spans="1:6" ht="17.25" customHeight="1" x14ac:dyDescent="0.2">
      <c r="B145" s="749"/>
      <c r="C145" s="750"/>
      <c r="D145" s="419" t="s">
        <v>464</v>
      </c>
      <c r="E145" s="751">
        <v>49</v>
      </c>
      <c r="F145" s="757"/>
    </row>
    <row r="146" spans="1:6" ht="17.25" customHeight="1" x14ac:dyDescent="0.2">
      <c r="A146" s="748" t="s">
        <v>632</v>
      </c>
      <c r="B146" s="749" t="s">
        <v>633</v>
      </c>
      <c r="C146" s="750"/>
      <c r="D146" s="419" t="s">
        <v>634</v>
      </c>
      <c r="E146" s="751">
        <v>270</v>
      </c>
      <c r="F146" s="754"/>
    </row>
    <row r="147" spans="1:6" ht="17.25" customHeight="1" x14ac:dyDescent="0.2">
      <c r="B147" s="749"/>
      <c r="C147" s="750"/>
      <c r="D147" s="419" t="s">
        <v>591</v>
      </c>
      <c r="E147" s="751">
        <v>22</v>
      </c>
      <c r="F147" s="754"/>
    </row>
    <row r="148" spans="1:6" ht="17.25" customHeight="1" x14ac:dyDescent="0.2">
      <c r="B148" s="749"/>
      <c r="C148" s="750"/>
      <c r="D148" s="419" t="s">
        <v>463</v>
      </c>
      <c r="E148" s="751">
        <v>7227</v>
      </c>
      <c r="F148" s="754"/>
    </row>
    <row r="149" spans="1:6" ht="17.25" customHeight="1" x14ac:dyDescent="0.2">
      <c r="B149" s="749"/>
      <c r="C149" s="750"/>
      <c r="D149" s="419" t="s">
        <v>635</v>
      </c>
      <c r="E149" s="751">
        <v>34904</v>
      </c>
      <c r="F149" s="754"/>
    </row>
    <row r="150" spans="1:6" ht="17.25" customHeight="1" x14ac:dyDescent="0.2">
      <c r="B150" s="749"/>
      <c r="C150" s="750"/>
      <c r="D150" s="419" t="s">
        <v>464</v>
      </c>
      <c r="E150" s="751">
        <v>2889</v>
      </c>
      <c r="F150" s="757"/>
    </row>
    <row r="151" spans="1:6" ht="17.25" customHeight="1" x14ac:dyDescent="0.2">
      <c r="A151" s="748" t="s">
        <v>636</v>
      </c>
      <c r="B151" s="749" t="s">
        <v>637</v>
      </c>
      <c r="C151" s="750">
        <v>2</v>
      </c>
      <c r="D151" s="419" t="s">
        <v>463</v>
      </c>
      <c r="E151" s="751">
        <v>3250</v>
      </c>
    </row>
    <row r="152" spans="1:6" ht="17.25" customHeight="1" x14ac:dyDescent="0.2">
      <c r="A152" s="748" t="s">
        <v>638</v>
      </c>
      <c r="B152" s="749" t="s">
        <v>639</v>
      </c>
      <c r="C152" s="750">
        <v>2</v>
      </c>
      <c r="D152" s="419" t="s">
        <v>463</v>
      </c>
      <c r="E152" s="751">
        <v>3339</v>
      </c>
    </row>
    <row r="153" spans="1:6" ht="17.25" customHeight="1" x14ac:dyDescent="0.2">
      <c r="C153" s="764"/>
      <c r="E153" s="765">
        <f>SUM(E2:E152)</f>
        <v>362499.79</v>
      </c>
      <c r="F153" s="419" t="s">
        <v>640</v>
      </c>
    </row>
    <row r="157" spans="1:6" x14ac:dyDescent="0.2">
      <c r="D157" s="750"/>
    </row>
    <row r="158" spans="1:6" x14ac:dyDescent="0.2">
      <c r="A158" s="419"/>
      <c r="B158" s="419"/>
      <c r="C158" s="750"/>
      <c r="D158" s="750"/>
    </row>
    <row r="159" spans="1:6" x14ac:dyDescent="0.2">
      <c r="A159" s="419"/>
      <c r="B159" s="419"/>
      <c r="C159" s="750"/>
      <c r="D159" s="750"/>
    </row>
    <row r="160" spans="1:6" x14ac:dyDescent="0.2">
      <c r="A160" s="419"/>
      <c r="B160" s="419"/>
      <c r="C160" s="750"/>
      <c r="D160" s="750"/>
    </row>
    <row r="161" spans="1:4" x14ac:dyDescent="0.2">
      <c r="A161" s="419"/>
      <c r="B161" s="419"/>
      <c r="C161" s="750"/>
      <c r="D161" s="750"/>
    </row>
    <row r="162" spans="1:4" x14ac:dyDescent="0.2">
      <c r="A162" s="419"/>
      <c r="B162" s="419"/>
      <c r="C162" s="750"/>
      <c r="D162" s="750"/>
    </row>
    <row r="163" spans="1:4" x14ac:dyDescent="0.2">
      <c r="A163" s="419"/>
      <c r="B163" s="419"/>
      <c r="C163" s="750"/>
      <c r="D163" s="750"/>
    </row>
    <row r="164" spans="1:4" x14ac:dyDescent="0.2">
      <c r="A164" s="419"/>
      <c r="B164" s="419"/>
      <c r="C164" s="750"/>
      <c r="D164" s="750"/>
    </row>
    <row r="165" spans="1:4" x14ac:dyDescent="0.2">
      <c r="A165" s="419"/>
      <c r="B165" s="419"/>
      <c r="C165" s="750"/>
      <c r="D165" s="750"/>
    </row>
    <row r="166" spans="1:4" x14ac:dyDescent="0.2">
      <c r="A166" s="419"/>
      <c r="B166" s="419"/>
      <c r="C166" s="750"/>
      <c r="D166" s="750"/>
    </row>
    <row r="167" spans="1:4" x14ac:dyDescent="0.2">
      <c r="A167" s="419"/>
      <c r="B167" s="419"/>
      <c r="C167" s="750"/>
      <c r="D167" s="750"/>
    </row>
    <row r="168" spans="1:4" x14ac:dyDescent="0.2">
      <c r="A168" s="419"/>
      <c r="B168" s="419"/>
      <c r="C168" s="750"/>
      <c r="D168" s="750"/>
    </row>
    <row r="169" spans="1:4" x14ac:dyDescent="0.2">
      <c r="A169" s="419"/>
      <c r="B169" s="419"/>
      <c r="C169" s="750"/>
      <c r="D169" s="750"/>
    </row>
    <row r="170" spans="1:4" x14ac:dyDescent="0.2">
      <c r="A170" s="419"/>
      <c r="B170" s="419"/>
      <c r="C170" s="750"/>
      <c r="D170" s="750"/>
    </row>
    <row r="171" spans="1:4" x14ac:dyDescent="0.2">
      <c r="A171" s="419"/>
      <c r="B171" s="419"/>
      <c r="C171" s="750"/>
      <c r="D171" s="750"/>
    </row>
    <row r="172" spans="1:4" x14ac:dyDescent="0.2">
      <c r="A172" s="419"/>
      <c r="B172" s="419"/>
      <c r="C172" s="750"/>
      <c r="D172" s="750"/>
    </row>
    <row r="173" spans="1:4" x14ac:dyDescent="0.2">
      <c r="A173" s="419"/>
      <c r="B173" s="419"/>
      <c r="C173" s="750"/>
      <c r="D173" s="750"/>
    </row>
    <row r="174" spans="1:4" x14ac:dyDescent="0.2">
      <c r="A174" s="419"/>
      <c r="B174" s="419"/>
      <c r="C174" s="750"/>
      <c r="D174" s="750"/>
    </row>
    <row r="175" spans="1:4" x14ac:dyDescent="0.2">
      <c r="A175" s="419"/>
      <c r="B175" s="419"/>
      <c r="C175" s="750"/>
      <c r="D175" s="750"/>
    </row>
    <row r="176" spans="1:4" x14ac:dyDescent="0.2">
      <c r="A176" s="419"/>
      <c r="B176" s="419"/>
      <c r="C176" s="750"/>
      <c r="D176" s="750"/>
    </row>
    <row r="177" spans="1:4" x14ac:dyDescent="0.2">
      <c r="A177" s="419"/>
      <c r="B177" s="419"/>
      <c r="C177" s="750"/>
      <c r="D177" s="750"/>
    </row>
    <row r="178" spans="1:4" x14ac:dyDescent="0.2">
      <c r="A178" s="419"/>
      <c r="B178" s="419"/>
      <c r="C178" s="750"/>
      <c r="D178" s="750"/>
    </row>
    <row r="179" spans="1:4" x14ac:dyDescent="0.2">
      <c r="A179" s="419"/>
      <c r="B179" s="419"/>
      <c r="C179" s="750"/>
      <c r="D179" s="750"/>
    </row>
    <row r="180" spans="1:4" x14ac:dyDescent="0.2">
      <c r="A180" s="419"/>
      <c r="B180" s="419"/>
      <c r="C180" s="750"/>
      <c r="D180" s="750"/>
    </row>
    <row r="181" spans="1:4" x14ac:dyDescent="0.2">
      <c r="A181" s="419"/>
      <c r="B181" s="419"/>
      <c r="C181" s="750"/>
      <c r="D181" s="750"/>
    </row>
    <row r="182" spans="1:4" x14ac:dyDescent="0.2">
      <c r="A182" s="419"/>
      <c r="B182" s="419"/>
      <c r="C182" s="750"/>
      <c r="D182" s="750"/>
    </row>
    <row r="183" spans="1:4" x14ac:dyDescent="0.2">
      <c r="A183" s="419"/>
      <c r="B183" s="419"/>
      <c r="C183" s="750"/>
      <c r="D183" s="750"/>
    </row>
    <row r="184" spans="1:4" x14ac:dyDescent="0.2">
      <c r="A184" s="419"/>
      <c r="B184" s="419"/>
      <c r="C184" s="750"/>
      <c r="D184" s="750"/>
    </row>
    <row r="185" spans="1:4" x14ac:dyDescent="0.2">
      <c r="A185" s="419"/>
      <c r="B185" s="419"/>
      <c r="C185" s="750"/>
      <c r="D185" s="750"/>
    </row>
    <row r="186" spans="1:4" x14ac:dyDescent="0.2">
      <c r="A186" s="419"/>
      <c r="B186" s="419"/>
      <c r="C186" s="750"/>
      <c r="D186" s="750"/>
    </row>
    <row r="187" spans="1:4" x14ac:dyDescent="0.2">
      <c r="A187" s="419"/>
      <c r="B187" s="419"/>
      <c r="C187" s="750"/>
      <c r="D187" s="750"/>
    </row>
    <row r="188" spans="1:4" x14ac:dyDescent="0.2">
      <c r="A188" s="419"/>
      <c r="B188" s="419"/>
      <c r="C188" s="750"/>
      <c r="D188" s="750"/>
    </row>
    <row r="189" spans="1:4" x14ac:dyDescent="0.2">
      <c r="A189" s="419"/>
      <c r="B189" s="419"/>
      <c r="C189" s="750"/>
      <c r="D189" s="750"/>
    </row>
    <row r="190" spans="1:4" x14ac:dyDescent="0.2">
      <c r="A190" s="419"/>
      <c r="B190" s="419"/>
      <c r="C190" s="750"/>
      <c r="D190" s="750"/>
    </row>
    <row r="191" spans="1:4" x14ac:dyDescent="0.2">
      <c r="A191" s="419"/>
      <c r="B191" s="419"/>
      <c r="C191" s="750"/>
      <c r="D191" s="750"/>
    </row>
    <row r="192" spans="1:4" x14ac:dyDescent="0.2">
      <c r="A192" s="419"/>
      <c r="B192" s="419"/>
      <c r="C192" s="750"/>
      <c r="D192" s="750"/>
    </row>
    <row r="193" spans="1:4" x14ac:dyDescent="0.2">
      <c r="A193" s="419"/>
      <c r="B193" s="419"/>
      <c r="C193" s="750"/>
      <c r="D193" s="750"/>
    </row>
    <row r="194" spans="1:4" x14ac:dyDescent="0.2">
      <c r="A194" s="419"/>
      <c r="B194" s="419"/>
      <c r="C194" s="750"/>
      <c r="D194" s="750"/>
    </row>
    <row r="195" spans="1:4" x14ac:dyDescent="0.2">
      <c r="A195" s="419"/>
      <c r="B195" s="419"/>
      <c r="C195" s="750"/>
      <c r="D195" s="750"/>
    </row>
    <row r="196" spans="1:4" x14ac:dyDescent="0.2">
      <c r="A196" s="419"/>
      <c r="B196" s="419"/>
      <c r="C196" s="750"/>
      <c r="D196" s="750"/>
    </row>
    <row r="197" spans="1:4" x14ac:dyDescent="0.2">
      <c r="A197" s="419"/>
      <c r="B197" s="419"/>
      <c r="C197" s="750"/>
      <c r="D197" s="750"/>
    </row>
    <row r="198" spans="1:4" x14ac:dyDescent="0.2">
      <c r="A198" s="419"/>
      <c r="B198" s="419"/>
      <c r="C198" s="750"/>
      <c r="D198" s="750"/>
    </row>
    <row r="199" spans="1:4" x14ac:dyDescent="0.2">
      <c r="A199" s="419"/>
      <c r="B199" s="419"/>
      <c r="C199" s="750"/>
      <c r="D199" s="750"/>
    </row>
    <row r="200" spans="1:4" x14ac:dyDescent="0.2">
      <c r="A200" s="419"/>
      <c r="B200" s="419"/>
      <c r="C200" s="750"/>
      <c r="D200" s="750"/>
    </row>
    <row r="201" spans="1:4" x14ac:dyDescent="0.2">
      <c r="A201" s="419"/>
      <c r="B201" s="419"/>
      <c r="C201" s="750"/>
      <c r="D201" s="750"/>
    </row>
    <row r="202" spans="1:4" x14ac:dyDescent="0.2">
      <c r="A202" s="419"/>
      <c r="B202" s="419"/>
      <c r="C202" s="750"/>
      <c r="D202" s="750"/>
    </row>
    <row r="203" spans="1:4" x14ac:dyDescent="0.2">
      <c r="A203" s="419"/>
      <c r="B203" s="419"/>
      <c r="C203" s="750"/>
      <c r="D203" s="750"/>
    </row>
    <row r="204" spans="1:4" x14ac:dyDescent="0.2">
      <c r="A204" s="419"/>
      <c r="B204" s="419"/>
      <c r="C204" s="750"/>
      <c r="D204" s="750"/>
    </row>
    <row r="205" spans="1:4" x14ac:dyDescent="0.2">
      <c r="A205" s="419"/>
      <c r="B205" s="419"/>
      <c r="C205" s="750"/>
      <c r="D205" s="750"/>
    </row>
    <row r="206" spans="1:4" x14ac:dyDescent="0.2">
      <c r="A206" s="419"/>
      <c r="B206" s="419"/>
      <c r="C206" s="750"/>
      <c r="D206" s="750"/>
    </row>
    <row r="207" spans="1:4" x14ac:dyDescent="0.2">
      <c r="A207" s="419"/>
      <c r="B207" s="419"/>
      <c r="C207" s="750"/>
      <c r="D207" s="750"/>
    </row>
    <row r="208" spans="1:4" x14ac:dyDescent="0.2">
      <c r="A208" s="419"/>
      <c r="B208" s="419"/>
      <c r="C208" s="750"/>
      <c r="D208" s="750"/>
    </row>
    <row r="209" spans="1:4" x14ac:dyDescent="0.2">
      <c r="A209" s="419"/>
      <c r="B209" s="419"/>
      <c r="C209" s="750"/>
      <c r="D209" s="750"/>
    </row>
    <row r="210" spans="1:4" x14ac:dyDescent="0.2">
      <c r="A210" s="419"/>
      <c r="B210" s="419"/>
      <c r="C210" s="750"/>
    </row>
    <row r="221" spans="1:4" x14ac:dyDescent="0.2">
      <c r="D221" s="750"/>
    </row>
    <row r="222" spans="1:4" x14ac:dyDescent="0.2">
      <c r="A222" s="419"/>
      <c r="B222" s="419"/>
      <c r="C222" s="750"/>
      <c r="D222" s="750"/>
    </row>
    <row r="223" spans="1:4" x14ac:dyDescent="0.2">
      <c r="A223" s="419"/>
      <c r="B223" s="419"/>
      <c r="C223" s="750"/>
      <c r="D223" s="750"/>
    </row>
    <row r="224" spans="1:4" x14ac:dyDescent="0.2">
      <c r="A224" s="419"/>
      <c r="B224" s="419"/>
      <c r="C224" s="750"/>
    </row>
    <row r="225" spans="1:4" x14ac:dyDescent="0.2">
      <c r="D225" s="750"/>
    </row>
    <row r="226" spans="1:4" x14ac:dyDescent="0.2">
      <c r="A226" s="419"/>
      <c r="B226" s="419"/>
      <c r="C226" s="750"/>
      <c r="D226" s="750"/>
    </row>
    <row r="227" spans="1:4" x14ac:dyDescent="0.2">
      <c r="A227" s="419"/>
      <c r="B227" s="419"/>
      <c r="C227" s="750"/>
      <c r="D227" s="750"/>
    </row>
    <row r="228" spans="1:4" x14ac:dyDescent="0.2">
      <c r="A228" s="419"/>
      <c r="B228" s="419"/>
      <c r="C228" s="750"/>
      <c r="D228" s="750"/>
    </row>
    <row r="229" spans="1:4" x14ac:dyDescent="0.2">
      <c r="A229" s="419"/>
      <c r="B229" s="419"/>
      <c r="C229" s="750"/>
      <c r="D229" s="750"/>
    </row>
    <row r="230" spans="1:4" x14ac:dyDescent="0.2">
      <c r="A230" s="419"/>
      <c r="B230" s="419"/>
      <c r="C230" s="750"/>
      <c r="D230" s="750"/>
    </row>
    <row r="231" spans="1:4" x14ac:dyDescent="0.2">
      <c r="A231" s="419"/>
      <c r="B231" s="419"/>
      <c r="C231" s="750"/>
      <c r="D231" s="750"/>
    </row>
    <row r="232" spans="1:4" x14ac:dyDescent="0.2">
      <c r="A232" s="419"/>
      <c r="B232" s="419"/>
      <c r="C232" s="750"/>
      <c r="D232" s="750"/>
    </row>
    <row r="233" spans="1:4" x14ac:dyDescent="0.2">
      <c r="A233" s="419"/>
      <c r="B233" s="419"/>
      <c r="C233" s="750"/>
      <c r="D233" s="750"/>
    </row>
    <row r="234" spans="1:4" x14ac:dyDescent="0.2">
      <c r="A234" s="419"/>
      <c r="B234" s="419"/>
      <c r="C234" s="750"/>
      <c r="D234" s="750"/>
    </row>
    <row r="235" spans="1:4" x14ac:dyDescent="0.2">
      <c r="A235" s="419"/>
      <c r="B235" s="419"/>
      <c r="C235" s="750"/>
      <c r="D235" s="750"/>
    </row>
    <row r="236" spans="1:4" x14ac:dyDescent="0.2">
      <c r="A236" s="419"/>
      <c r="B236" s="419"/>
      <c r="C236" s="750"/>
      <c r="D236" s="750"/>
    </row>
    <row r="237" spans="1:4" x14ac:dyDescent="0.2">
      <c r="A237" s="419"/>
      <c r="B237" s="419"/>
      <c r="C237" s="750"/>
      <c r="D237" s="750"/>
    </row>
    <row r="238" spans="1:4" x14ac:dyDescent="0.2">
      <c r="A238" s="419"/>
      <c r="B238" s="419"/>
      <c r="C238" s="750"/>
      <c r="D238" s="750"/>
    </row>
    <row r="239" spans="1:4" x14ac:dyDescent="0.2">
      <c r="A239" s="419"/>
      <c r="B239" s="419"/>
      <c r="C239" s="750"/>
      <c r="D239" s="750"/>
    </row>
    <row r="240" spans="1:4" x14ac:dyDescent="0.2">
      <c r="A240" s="419"/>
      <c r="B240" s="419"/>
      <c r="C240" s="750"/>
      <c r="D240" s="750"/>
    </row>
    <row r="241" spans="1:4" x14ac:dyDescent="0.2">
      <c r="A241" s="419"/>
      <c r="B241" s="419"/>
      <c r="C241" s="750"/>
      <c r="D241" s="750"/>
    </row>
    <row r="242" spans="1:4" x14ac:dyDescent="0.2">
      <c r="A242" s="419"/>
      <c r="B242" s="419"/>
      <c r="C242" s="750"/>
      <c r="D242" s="750"/>
    </row>
    <row r="243" spans="1:4" x14ac:dyDescent="0.2">
      <c r="A243" s="419"/>
      <c r="B243" s="419"/>
      <c r="C243" s="750"/>
      <c r="D243" s="750"/>
    </row>
    <row r="244" spans="1:4" x14ac:dyDescent="0.2">
      <c r="A244" s="419"/>
      <c r="B244" s="419"/>
      <c r="C244" s="750"/>
      <c r="D244" s="750"/>
    </row>
    <row r="245" spans="1:4" x14ac:dyDescent="0.2">
      <c r="A245" s="419"/>
      <c r="B245" s="419"/>
      <c r="C245" s="750"/>
      <c r="D245" s="750"/>
    </row>
    <row r="246" spans="1:4" x14ac:dyDescent="0.2">
      <c r="A246" s="419"/>
      <c r="B246" s="419"/>
      <c r="C246" s="750"/>
      <c r="D246" s="750"/>
    </row>
    <row r="247" spans="1:4" x14ac:dyDescent="0.2">
      <c r="A247" s="419"/>
      <c r="B247" s="419"/>
      <c r="C247" s="750"/>
      <c r="D247" s="750"/>
    </row>
    <row r="248" spans="1:4" x14ac:dyDescent="0.2">
      <c r="A248" s="419"/>
      <c r="B248" s="419"/>
      <c r="C248" s="750"/>
      <c r="D248" s="750"/>
    </row>
    <row r="249" spans="1:4" x14ac:dyDescent="0.2">
      <c r="A249" s="419"/>
      <c r="B249" s="419"/>
      <c r="C249" s="750"/>
      <c r="D249" s="750"/>
    </row>
    <row r="250" spans="1:4" x14ac:dyDescent="0.2">
      <c r="A250" s="419"/>
      <c r="B250" s="419"/>
      <c r="C250" s="750"/>
      <c r="D250" s="750"/>
    </row>
    <row r="251" spans="1:4" x14ac:dyDescent="0.2">
      <c r="A251" s="419"/>
      <c r="B251" s="419"/>
      <c r="C251" s="750"/>
      <c r="D251" s="750"/>
    </row>
    <row r="252" spans="1:4" x14ac:dyDescent="0.2">
      <c r="A252" s="419"/>
      <c r="B252" s="419"/>
      <c r="C252" s="750"/>
      <c r="D252" s="750"/>
    </row>
    <row r="253" spans="1:4" x14ac:dyDescent="0.2">
      <c r="A253" s="419"/>
      <c r="B253" s="419"/>
      <c r="C253" s="750"/>
      <c r="D253" s="750"/>
    </row>
    <row r="254" spans="1:4" x14ac:dyDescent="0.2">
      <c r="A254" s="419"/>
      <c r="B254" s="419"/>
      <c r="C254" s="750"/>
      <c r="D254" s="750"/>
    </row>
    <row r="255" spans="1:4" x14ac:dyDescent="0.2">
      <c r="A255" s="419"/>
      <c r="B255" s="419"/>
      <c r="C255" s="750"/>
      <c r="D255" s="750"/>
    </row>
    <row r="256" spans="1:4" x14ac:dyDescent="0.2">
      <c r="A256" s="419"/>
      <c r="B256" s="419"/>
      <c r="C256" s="750"/>
      <c r="D256" s="750"/>
    </row>
    <row r="257" spans="1:4" x14ac:dyDescent="0.2">
      <c r="A257" s="419"/>
      <c r="B257" s="419"/>
      <c r="C257" s="750"/>
      <c r="D257" s="750"/>
    </row>
    <row r="258" spans="1:4" x14ac:dyDescent="0.2">
      <c r="A258" s="419"/>
      <c r="B258" s="419"/>
      <c r="C258" s="750"/>
      <c r="D258" s="750"/>
    </row>
    <row r="259" spans="1:4" x14ac:dyDescent="0.2">
      <c r="A259" s="419"/>
      <c r="B259" s="419"/>
      <c r="C259" s="750"/>
      <c r="D259" s="750"/>
    </row>
    <row r="260" spans="1:4" x14ac:dyDescent="0.2">
      <c r="A260" s="419"/>
      <c r="B260" s="419"/>
      <c r="C260" s="750"/>
      <c r="D260" s="750"/>
    </row>
    <row r="261" spans="1:4" x14ac:dyDescent="0.2">
      <c r="A261" s="419"/>
      <c r="B261" s="419"/>
      <c r="C261" s="750"/>
      <c r="D261" s="750"/>
    </row>
    <row r="262" spans="1:4" x14ac:dyDescent="0.2">
      <c r="A262" s="419"/>
      <c r="B262" s="419"/>
      <c r="C262" s="750"/>
      <c r="D262" s="750"/>
    </row>
    <row r="263" spans="1:4" x14ac:dyDescent="0.2">
      <c r="A263" s="419"/>
      <c r="B263" s="419"/>
      <c r="C263" s="750"/>
      <c r="D263" s="750"/>
    </row>
    <row r="264" spans="1:4" x14ac:dyDescent="0.2">
      <c r="A264" s="419"/>
      <c r="B264" s="419"/>
      <c r="C264" s="750"/>
      <c r="D264" s="750"/>
    </row>
    <row r="265" spans="1:4" x14ac:dyDescent="0.2">
      <c r="A265" s="419"/>
      <c r="B265" s="419"/>
      <c r="C265" s="750"/>
      <c r="D265" s="750"/>
    </row>
    <row r="266" spans="1:4" x14ac:dyDescent="0.2">
      <c r="A266" s="419"/>
      <c r="B266" s="419"/>
      <c r="C266" s="750"/>
      <c r="D266" s="750"/>
    </row>
    <row r="267" spans="1:4" x14ac:dyDescent="0.2">
      <c r="A267" s="419"/>
      <c r="B267" s="419"/>
      <c r="C267" s="750"/>
      <c r="D267" s="750"/>
    </row>
    <row r="268" spans="1:4" x14ac:dyDescent="0.2">
      <c r="A268" s="419"/>
      <c r="B268" s="419"/>
      <c r="C268" s="750"/>
      <c r="D268" s="750"/>
    </row>
    <row r="269" spans="1:4" x14ac:dyDescent="0.2">
      <c r="A269" s="419"/>
      <c r="B269" s="419"/>
      <c r="C269" s="750"/>
      <c r="D269" s="750"/>
    </row>
    <row r="270" spans="1:4" x14ac:dyDescent="0.2">
      <c r="A270" s="419"/>
      <c r="B270" s="419"/>
      <c r="C270" s="750"/>
      <c r="D270" s="750"/>
    </row>
    <row r="271" spans="1:4" x14ac:dyDescent="0.2">
      <c r="A271" s="419"/>
      <c r="B271" s="419"/>
      <c r="C271" s="750"/>
      <c r="D271" s="750"/>
    </row>
    <row r="272" spans="1:4" x14ac:dyDescent="0.2">
      <c r="A272" s="419"/>
      <c r="B272" s="419"/>
      <c r="C272" s="750"/>
      <c r="D272" s="750"/>
    </row>
    <row r="273" spans="1:3" x14ac:dyDescent="0.2">
      <c r="A273" s="419"/>
      <c r="B273" s="419"/>
      <c r="C273" s="750"/>
    </row>
  </sheetData>
  <pageMargins left="0.70866141732283472" right="0.70866141732283472" top="0.78740157480314965" bottom="0.78740157480314965" header="0.31496062992125984" footer="0.31496062992125984"/>
  <pageSetup paperSize="9" scale="94" orientation="landscape" r:id="rId1"/>
  <headerFooter>
    <oddFooter>&amp;C&amp;A &amp;P / &amp;N&amp;R&amp;F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1CFD1DE0ED94A46A834445CF16C2B70" ma:contentTypeVersion="21" ma:contentTypeDescription="Ein neues Dokument erstellen." ma:contentTypeScope="" ma:versionID="f6351209d31edb377ce5568f9cd447d1">
  <xsd:schema xmlns:xsd="http://www.w3.org/2001/XMLSchema" xmlns:xs="http://www.w3.org/2001/XMLSchema" xmlns:p="http://schemas.microsoft.com/office/2006/metadata/properties" xmlns:ns2="4658c2e8-7549-4fe6-b48c-1b886d70c904" xmlns:ns3="a5777a14-2b17-4e86-b7e2-df9946e10656" targetNamespace="http://schemas.microsoft.com/office/2006/metadata/properties" ma:root="true" ma:fieldsID="796331fd3984a41cbf16df8e41d6c49e" ns2:_="" ns3:_="">
    <xsd:import namespace="4658c2e8-7549-4fe6-b48c-1b886d70c904"/>
    <xsd:import namespace="a5777a14-2b17-4e86-b7e2-df9946e106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Veranstaltungstitel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8c2e8-7549-4fe6-b48c-1b886d70c9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Veranstaltungstitel" ma:index="21" nillable="true" ma:displayName="Veranstaltungstitel" ma:format="Dropdown" ma:internalName="Veranstaltungstitel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958c498c-9765-48fb-9de1-ce272e7a14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7a14-2b17-4e86-b7e2-df9946e106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7b3eb29-2dcc-478e-a025-f1a4dc2f67f7}" ma:internalName="TaxCatchAll" ma:showField="CatchAllData" ma:web="a5777a14-2b17-4e86-b7e2-df9946e106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ranstaltungstitel xmlns="4658c2e8-7549-4fe6-b48c-1b886d70c904" xsi:nil="true"/>
    <TaxCatchAll xmlns="a5777a14-2b17-4e86-b7e2-df9946e10656" xsi:nil="true"/>
    <lcf76f155ced4ddcb4097134ff3c332f xmlns="4658c2e8-7549-4fe6-b48c-1b886d70c9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4534A6-3EAC-4B5F-BCE9-D7AA582BB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8c2e8-7549-4fe6-b48c-1b886d70c904"/>
    <ds:schemaRef ds:uri="a5777a14-2b17-4e86-b7e2-df9946e106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7D3802-679A-4819-9B14-DA7D08D731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856B1D-C5B2-4326-9F64-59EFCADBA181}">
  <ds:schemaRefs>
    <ds:schemaRef ds:uri="http://schemas.microsoft.com/office/2006/metadata/properties"/>
    <ds:schemaRef ds:uri="http://schemas.microsoft.com/office/infopath/2007/PartnerControls"/>
    <ds:schemaRef ds:uri="4658c2e8-7549-4fe6-b48c-1b886d70c904"/>
    <ds:schemaRef ds:uri="a5777a14-2b17-4e86-b7e2-df9946e106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16</vt:i4>
      </vt:variant>
    </vt:vector>
  </HeadingPairs>
  <TitlesOfParts>
    <vt:vector size="42" baseType="lpstr">
      <vt:lpstr>Kostenzusammenstellung </vt:lpstr>
      <vt:lpstr>Hallen</vt:lpstr>
      <vt:lpstr>Verkehr</vt:lpstr>
      <vt:lpstr>Sanitär</vt:lpstr>
      <vt:lpstr>WC-Planung</vt:lpstr>
      <vt:lpstr>Glasreinigung</vt:lpstr>
      <vt:lpstr>WC Besetzung</vt:lpstr>
      <vt:lpstr>Außenrevier</vt:lpstr>
      <vt:lpstr>Außenrevier Aufmaß</vt:lpstr>
      <vt:lpstr>diverse Zusatzarbeiten</vt:lpstr>
      <vt:lpstr>CWS Schmutzfangmatten</vt:lpstr>
      <vt:lpstr>Nebenräume MG</vt:lpstr>
      <vt:lpstr>Nebenräume CCB</vt:lpstr>
      <vt:lpstr>Ideelle Flächen</vt:lpstr>
      <vt:lpstr>Business GST</vt:lpstr>
      <vt:lpstr>DRK-Stationen </vt:lpstr>
      <vt:lpstr>Kassen</vt:lpstr>
      <vt:lpstr>Marshall-Haus</vt:lpstr>
      <vt:lpstr>Funkturm Lounge </vt:lpstr>
      <vt:lpstr>Hallenrücknahme</vt:lpstr>
      <vt:lpstr>Kostenzusammenstellung  ICC</vt:lpstr>
      <vt:lpstr>Hallen ICC</vt:lpstr>
      <vt:lpstr>Verkehr ICC</vt:lpstr>
      <vt:lpstr>Sanitär ICC</vt:lpstr>
      <vt:lpstr>diverse Zusatzarbeiten ICC</vt:lpstr>
      <vt:lpstr>Bankett ICC</vt:lpstr>
      <vt:lpstr>Hallen!Druckbereich</vt:lpstr>
      <vt:lpstr>'Kostenzusammenstellung '!Druckbereich</vt:lpstr>
      <vt:lpstr>'Kostenzusammenstellung  ICC'!Druckbereich</vt:lpstr>
      <vt:lpstr>Sanitär!Druckbereich</vt:lpstr>
      <vt:lpstr>Verkehr!Druckbereich</vt:lpstr>
      <vt:lpstr>'Bankett ICC'!Drucktitel</vt:lpstr>
      <vt:lpstr>'CWS Schmutzfangmatten'!Drucktitel</vt:lpstr>
      <vt:lpstr>'diverse Zusatzarbeiten'!Drucktitel</vt:lpstr>
      <vt:lpstr>'diverse Zusatzarbeiten ICC'!Drucktitel</vt:lpstr>
      <vt:lpstr>Hallen!Drucktitel</vt:lpstr>
      <vt:lpstr>Hallenrücknahme!Drucktitel</vt:lpstr>
      <vt:lpstr>'Nebenräume MG'!Drucktitel</vt:lpstr>
      <vt:lpstr>Sanitär!Drucktitel</vt:lpstr>
      <vt:lpstr>Verkehr!Drucktitel</vt:lpstr>
      <vt:lpstr>'WC Besetzung'!Drucktitel</vt:lpstr>
      <vt:lpstr>'WC-Planung'!Drucktitel</vt:lpstr>
    </vt:vector>
  </TitlesOfParts>
  <Manager/>
  <Company>Messe Berlin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Brandt, Gabriele</dc:creator>
  <cp:keywords/>
  <dc:description/>
  <cp:lastModifiedBy>Tiedemann, Roman</cp:lastModifiedBy>
  <cp:revision/>
  <dcterms:created xsi:type="dcterms:W3CDTF">2006-12-13T09:03:02Z</dcterms:created>
  <dcterms:modified xsi:type="dcterms:W3CDTF">2023-10-13T07:45:27Z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0x01010091CFD1DE0ED94A46A834445CF16C2B70</vt:lpwstr>
  </property>
  <property fmtid="{D5CDD505-2E9C-101B-9397-08002B2CF9AE}" pid="3" name="MediaServiceImageTags">
    <vt:lpwstr/>
  </property>
</Properties>
</file>